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G:\Eric_Faust\Retirement Blog\Excel templates for website\"/>
    </mc:Choice>
  </mc:AlternateContent>
  <xr:revisionPtr revIDLastSave="0" documentId="13_ncr:1_{3128D540-86DF-4FF1-95A6-2ADEB6E3AA63}" xr6:coauthVersionLast="47" xr6:coauthVersionMax="47" xr10:uidLastSave="{00000000-0000-0000-0000-000000000000}"/>
  <bookViews>
    <workbookView xWindow="-120" yWindow="-120" windowWidth="29040" windowHeight="17640" tabRatio="791" xr2:uid="{00000000-000D-0000-FFFF-FFFF00000000}"/>
  </bookViews>
  <sheets>
    <sheet name="Info" sheetId="29" r:id="rId1"/>
    <sheet name="JE Template" sheetId="21" r:id="rId2"/>
    <sheet name="2025 Summary" sheetId="45" r:id="rId3"/>
    <sheet name="Changes to Update Template " sheetId="24" state="hidden" r:id="rId4"/>
    <sheet name="2024 Summary" sheetId="42" r:id="rId5"/>
    <sheet name="2023 Summary" sheetId="38" r:id="rId6"/>
    <sheet name="2022 Summary " sheetId="37" state="hidden" r:id="rId7"/>
    <sheet name="ROD Contributions FY 2024" sheetId="46" r:id="rId8"/>
    <sheet name="2021 Summary" sheetId="30" state="hidden" r:id="rId9"/>
    <sheet name="2020 Summary" sheetId="22" state="hidden" r:id="rId10"/>
    <sheet name="2019 Summary" sheetId="27" state="hidden" r:id="rId11"/>
    <sheet name="2018 Summary" sheetId="28" state="hidden" r:id="rId12"/>
    <sheet name="2017 Summary" sheetId="17" state="hidden" r:id="rId13"/>
    <sheet name="ROD Contributions FY 2023" sheetId="43" r:id="rId14"/>
    <sheet name="ROD Contributions FY 2022" sheetId="41" state="hidden" r:id="rId15"/>
    <sheet name="ROD Contributions FY 2021" sheetId="34" state="hidden" r:id="rId16"/>
    <sheet name="ROD Contributions FY 2020" sheetId="31" state="hidden" r:id="rId17"/>
    <sheet name="ROD Contributions FY 2019" sheetId="26" state="hidden" r:id="rId18"/>
    <sheet name="ROD Contributions FY 2018" sheetId="23" state="hidden" r:id="rId19"/>
    <sheet name="ROD Contributions FY 2017" sheetId="20" state="hidden" r:id="rId20"/>
    <sheet name="Deferred Amortization" sheetId="44" r:id="rId21"/>
    <sheet name="Deferred Amortization 6-30-22" sheetId="35" state="hidden" r:id="rId22"/>
  </sheets>
  <definedNames>
    <definedName name="\D" localSheetId="20">#REF!</definedName>
    <definedName name="\D">#REF!</definedName>
    <definedName name="\P" localSheetId="20">#REF!</definedName>
    <definedName name="\P">#REF!</definedName>
    <definedName name="_Fill" localSheetId="20" hidden="1">#REF!</definedName>
    <definedName name="_Fill" hidden="1">#REF!</definedName>
    <definedName name="_xlnm._FilterDatabase" localSheetId="11" hidden="1">'2018 Summary'!$A$5:$R$106</definedName>
    <definedName name="_xlnm._FilterDatabase" localSheetId="10" hidden="1">'2019 Summary'!$A$5:$R$106</definedName>
    <definedName name="_Order1" hidden="1">255</definedName>
    <definedName name="_Order2" hidden="1">0</definedName>
    <definedName name="ActuaryCredentialsGASB">#REF!</definedName>
    <definedName name="ActuaryNameGASB">#REF!</definedName>
    <definedName name="ActuaryTitleGASB">#REF!</definedName>
    <definedName name="AdjCNSDate">#REF!</definedName>
    <definedName name="AdjCNSDate1">#REF!</definedName>
    <definedName name="AdjCNSDateTempEnable">#REF!</definedName>
    <definedName name="ADMIN" localSheetId="20">#REF!</definedName>
    <definedName name="ADMIN">#REF!</definedName>
    <definedName name="AgencyCode" localSheetId="12">#REF!</definedName>
    <definedName name="AgencyCode" localSheetId="11">#REF!</definedName>
    <definedName name="AgencyCode" localSheetId="10">#REF!</definedName>
    <definedName name="AgencyCode" localSheetId="3">#REF!</definedName>
    <definedName name="AgencyCode" localSheetId="0">#REF!</definedName>
    <definedName name="AgencyCode">#REF!</definedName>
    <definedName name="AgencyCode1">#REF!</definedName>
    <definedName name="AnalystGASB">#REF!</definedName>
    <definedName name="Annuity" localSheetId="12">#REF!</definedName>
    <definedName name="Annuity" localSheetId="3">#REF!</definedName>
    <definedName name="Annuity" localSheetId="0">#REF!</definedName>
    <definedName name="Annuity">#REF!</definedName>
    <definedName name="Annuity1">#REF!</definedName>
    <definedName name="AnnuityLY" localSheetId="3">#REF!</definedName>
    <definedName name="AnnuityLY" localSheetId="0">#REF!</definedName>
    <definedName name="AnnuityLY">#REF!</definedName>
    <definedName name="ARC_ER_Rate" localSheetId="20">#REF!</definedName>
    <definedName name="ARC_ER_Rate">#REF!</definedName>
    <definedName name="ASSETS" localSheetId="20">#REF!</definedName>
    <definedName name="ASSETS">#REF!</definedName>
    <definedName name="ASTABPF">#REF!</definedName>
    <definedName name="ASTABPF1">#REF!</definedName>
    <definedName name="ASTEBPF">#REF!</definedName>
    <definedName name="BALANCE" localSheetId="20">#REF!</definedName>
    <definedName name="BALANCE">#REF!</definedName>
    <definedName name="ClientShortGASB">#REF!</definedName>
    <definedName name="CLPOWERDisc">#REF!</definedName>
    <definedName name="CLPOWERDiscMinus1">#REF!</definedName>
    <definedName name="CLPOWERDiscPlus1">#REF!</definedName>
    <definedName name="CLPOWERExp">#REF!</definedName>
    <definedName name="CNSDateDisc">#REF!</definedName>
    <definedName name="CNSDateDisc1">#REF!</definedName>
    <definedName name="ColaRate">#REF!</definedName>
    <definedName name="ConsultantNameGASB">#REF!</definedName>
    <definedName name="ConsultantTitleGASB">#REF!</definedName>
    <definedName name="CONTRIBUTIONS" localSheetId="20">#REF!</definedName>
    <definedName name="CONTRIBUTIONS">#REF!</definedName>
    <definedName name="DEPR" localSheetId="20">#REF!</definedName>
    <definedName name="DEPR">#REF!</definedName>
    <definedName name="Disc1DELTACENSUS">#REF!</definedName>
    <definedName name="Disc1INTNDIV12">#REF!</definedName>
    <definedName name="Disc1SINTADJBOM">#REF!</definedName>
    <definedName name="Disc1SINTNDIV12">#REF!</definedName>
    <definedName name="DiscDELTACENSUS">#REF!</definedName>
    <definedName name="DiscINTADJBOM">#REF!</definedName>
    <definedName name="DiscINTNDIV12">#REF!</definedName>
    <definedName name="DiscMinusOneINTADJBOM">#REF!</definedName>
    <definedName name="DiscMinusOneINTNDIV12">#REF!</definedName>
    <definedName name="DiscPlusOneINTADJBOM">#REF!</definedName>
    <definedName name="DiscPlusOneINTNDIV12">#REF!</definedName>
    <definedName name="EEC" localSheetId="20">#REF!</definedName>
    <definedName name="EEC">#REF!</definedName>
    <definedName name="EmployerRates" localSheetId="12">#REF!</definedName>
    <definedName name="EmployerRates" localSheetId="11">#REF!</definedName>
    <definedName name="EmployerRates" localSheetId="10">#REF!</definedName>
    <definedName name="EmployerRates" localSheetId="3">#REF!</definedName>
    <definedName name="EmployerRates" localSheetId="0">#REF!</definedName>
    <definedName name="EmployerRates">#REF!</definedName>
    <definedName name="EmployerRates1">#REF!</definedName>
    <definedName name="EmployerRatesLEO" localSheetId="12">#REF!</definedName>
    <definedName name="EmployerRatesLEO" localSheetId="11">#REF!</definedName>
    <definedName name="EmployerRatesLEO" localSheetId="10">#REF!</definedName>
    <definedName name="EmployerRatesLEO" localSheetId="3">#REF!</definedName>
    <definedName name="EmployerRatesLEO" localSheetId="0">#REF!</definedName>
    <definedName name="EmployerRatesLEO">#REF!</definedName>
    <definedName name="EmployerRatesLEO1">#REF!</definedName>
    <definedName name="ERC" localSheetId="20">#REF!</definedName>
    <definedName name="ERC">#REF!</definedName>
    <definedName name="ERData">#REF!</definedName>
    <definedName name="ERID">#REF!</definedName>
    <definedName name="ERInfo">#REF!</definedName>
    <definedName name="ERNC" localSheetId="20">#REF!</definedName>
    <definedName name="ERNC">#REF!</definedName>
    <definedName name="ERROR" localSheetId="20">#REF!</definedName>
    <definedName name="ERROR">#REF!</definedName>
    <definedName name="ERRor2" localSheetId="20">#REF!</definedName>
    <definedName name="ERRor2">#REF!</definedName>
    <definedName name="Exp1INTADJBOM">#REF!</definedName>
    <definedName name="Exp1INTNDIV12">#REF!</definedName>
    <definedName name="EXPENSES" localSheetId="20">#REF!</definedName>
    <definedName name="EXPENSES">#REF!</definedName>
    <definedName name="FracYearProj">#REF!</definedName>
    <definedName name="FundOfficeContactGASB">#REF!</definedName>
    <definedName name="FYrsGASB">#REF!</definedName>
    <definedName name="GainLoss">#REF!</definedName>
    <definedName name="GASBDiscMinusOneINTADJBOM">#REF!</definedName>
    <definedName name="GASBDiscMinusOneINTNDIV12">#REF!</definedName>
    <definedName name="InflRate">#REF!</definedName>
    <definedName name="InflRate1">#REF!</definedName>
    <definedName name="int_pmt">#REF!</definedName>
    <definedName name="IntDisc">#REF!</definedName>
    <definedName name="IntDisc1">#REF!</definedName>
    <definedName name="IntDisc1S">#REF!</definedName>
    <definedName name="INTDiscMinusOne">#REF!</definedName>
    <definedName name="INTDiscPlusOne">#REF!</definedName>
    <definedName name="IntExp1">#REF!</definedName>
    <definedName name="INVESTMENT" localSheetId="20">#REF!</definedName>
    <definedName name="INVESTMENT">#REF!</definedName>
    <definedName name="LIABILITIES" localSheetId="20">#REF!</definedName>
    <definedName name="LIABILITIES">#REF!</definedName>
    <definedName name="MeasureDate">#REF!</definedName>
    <definedName name="MeasureDate1">#REF!</definedName>
    <definedName name="MeasureDate2">#REF!</definedName>
    <definedName name="N">"N/A"</definedName>
    <definedName name="NDIV12Disc">#REF!</definedName>
    <definedName name="NDIV12DiscMinus1">#REF!</definedName>
    <definedName name="NDIV12DiscPlus1">#REF!</definedName>
    <definedName name="NDIV12Exp">#REF!</definedName>
    <definedName name="OfficeAddr1GASB">#REF!</definedName>
    <definedName name="OfficeAddr2GASB">#REF!</definedName>
    <definedName name="Offices">#REF!</definedName>
    <definedName name="OTHER" localSheetId="20">#REF!</definedName>
    <definedName name="OTHER">#REF!</definedName>
    <definedName name="Pay_Grow" localSheetId="20">#REF!</definedName>
    <definedName name="Pay_Grow">#REF!</definedName>
    <definedName name="Pension" localSheetId="12">#REF!</definedName>
    <definedName name="Pension" localSheetId="3">#REF!</definedName>
    <definedName name="Pension" localSheetId="0">#REF!</definedName>
    <definedName name="Pension">#REF!</definedName>
    <definedName name="Pension1">#REF!</definedName>
    <definedName name="PensionLY" localSheetId="3">#REF!</definedName>
    <definedName name="PensionLY" localSheetId="0">#REF!</definedName>
    <definedName name="PensionLY">#REF!</definedName>
    <definedName name="PlanNameLongGASB">#REF!</definedName>
    <definedName name="PlanNameShortGASB">#REF!</definedName>
    <definedName name="_xlnm.Print_Area" localSheetId="11">'2018 Summary'!$A$4:$R$108</definedName>
    <definedName name="_xlnm.Print_Area" localSheetId="10">'2019 Summary'!$A$4:$R$108</definedName>
    <definedName name="_xlnm.Print_Area" localSheetId="4">'2024 Summary'!$A$5:$R$119</definedName>
    <definedName name="_xlnm.Print_Area" localSheetId="20">#REF!</definedName>
    <definedName name="_xlnm.Print_Area">#REF!</definedName>
    <definedName name="_xlnm.Print_Titles" localSheetId="11">'2018 Summary'!$4:$5</definedName>
    <definedName name="_xlnm.Print_Titles" localSheetId="10">'2019 Summary'!$4:$5</definedName>
    <definedName name="_xlnm.Print_Titles" localSheetId="4">'2024 Summary'!$5:$6</definedName>
    <definedName name="Proj_Ben">#REF!</definedName>
    <definedName name="Proj_Sal">#REF!</definedName>
    <definedName name="ProjDisc?">#REF!</definedName>
    <definedName name="ProValResults" localSheetId="12">#REF!</definedName>
    <definedName name="ProValResults" localSheetId="3">#REF!</definedName>
    <definedName name="ProValResults" localSheetId="0">#REF!</definedName>
    <definedName name="ProValResults">#REF!</definedName>
    <definedName name="ProValResults1">#REF!</definedName>
    <definedName name="PV" localSheetId="20">#REF!</definedName>
    <definedName name="PV">#REF!</definedName>
    <definedName name="ReportDate67">#REF!</definedName>
    <definedName name="ReportDate671">#REF!</definedName>
    <definedName name="ReportDate68">#REF!</definedName>
    <definedName name="ReportDate681">#REF!</definedName>
    <definedName name="RETIREMENT" localSheetId="20">#REF!</definedName>
    <definedName name="RETIREMENT">#REF!</definedName>
    <definedName name="REVENUE" localSheetId="20">#REF!</definedName>
    <definedName name="REVENUE">#REF!</definedName>
    <definedName name="ReviewerGASB">#REF!</definedName>
    <definedName name="Rnd_0">#REF!</definedName>
    <definedName name="RORRate681">#REF!</definedName>
    <definedName name="SalRate">#REF!</definedName>
    <definedName name="SalRate1">#REF!</definedName>
    <definedName name="SegalOfficeGASB">#REF!</definedName>
    <definedName name="ST_Rate" localSheetId="20">#REF!</definedName>
    <definedName name="ST_Rate">#REF!</definedName>
    <definedName name="TableData" localSheetId="12">#REF!</definedName>
    <definedName name="TableData" localSheetId="11">#REF!</definedName>
    <definedName name="TableData" localSheetId="10">#REF!</definedName>
    <definedName name="TableData" localSheetId="3">#REF!</definedName>
    <definedName name="TableData" localSheetId="0">#REF!</definedName>
    <definedName name="TableData">#REF!</definedName>
    <definedName name="TableData1">#REF!</definedName>
    <definedName name="TRANSFERS" localSheetId="20">#REF!</definedName>
    <definedName name="TRANSFERS">#REF!</definedName>
    <definedName name="Type" localSheetId="3">#REF!</definedName>
    <definedName name="Type" localSheetId="0">#REF!</definedName>
    <definedName name="Type">#REF!</definedName>
    <definedName name="TypeAnnuity" localSheetId="12">#REF!</definedName>
    <definedName name="TypeAnnuity" localSheetId="3">#REF!</definedName>
    <definedName name="TypeAnnuity" localSheetId="0">#REF!</definedName>
    <definedName name="TypeAnnuity">#REF!</definedName>
    <definedName name="TypeAnnuity1">#REF!</definedName>
    <definedName name="TypePension" localSheetId="12">#REF!</definedName>
    <definedName name="TypePension" localSheetId="3">#REF!</definedName>
    <definedName name="TypePension" localSheetId="0">#REF!</definedName>
    <definedName name="TypePension">#REF!</definedName>
    <definedName name="TypePension1">#REF!</definedName>
    <definedName name="UnfundedData" localSheetId="12">#REF!</definedName>
    <definedName name="UnfundedData" localSheetId="11">#REF!</definedName>
    <definedName name="UnfundedData" localSheetId="10">#REF!</definedName>
    <definedName name="UnfundedData" localSheetId="3">#REF!</definedName>
    <definedName name="UnfundedData" localSheetId="0">#REF!</definedName>
    <definedName name="UnfundedData">#REF!</definedName>
    <definedName name="UnfundedData1">#REF!</definedName>
    <definedName name="UnfundedLY" localSheetId="12">#REF!</definedName>
    <definedName name="UnfundedLY" localSheetId="11">#REF!</definedName>
    <definedName name="UnfundedLY" localSheetId="10">#REF!</definedName>
    <definedName name="UnfundedLY" localSheetId="3">#REF!</definedName>
    <definedName name="UnfundedLY" localSheetId="0">#REF!</definedName>
    <definedName name="UnfundedLY">#REF!</definedName>
    <definedName name="UnfundedLY1">#REF!</definedName>
    <definedName name="UnfundedLYLEO1">#REF!</definedName>
    <definedName name="UnfunedLYLEO" localSheetId="12">#REF!</definedName>
    <definedName name="UnfunedLYLEO" localSheetId="11">#REF!</definedName>
    <definedName name="UnfunedLYLEO" localSheetId="10">#REF!</definedName>
    <definedName name="UnfunedLYLEO" localSheetId="3">#REF!</definedName>
    <definedName name="UnfunedLYLEO" localSheetId="0">#REF!</definedName>
    <definedName name="UnfunedLYLEO">#REF!</definedName>
    <definedName name="Val_Int_Rate" localSheetId="20">#REF!</definedName>
    <definedName name="Val_Int_Rate">#REF!</definedName>
    <definedName name="VALUATION_DATE" localSheetId="20">#REF!</definedName>
    <definedName name="VALUATION_DATE">#REF!</definedName>
    <definedName name="VersionGAS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 i="21" l="1"/>
  <c r="P3" i="45"/>
  <c r="F16" i="21" l="1"/>
  <c r="F11" i="21"/>
  <c r="B2" i="46"/>
  <c r="G16" i="21"/>
  <c r="G66" i="21"/>
  <c r="E66" i="21"/>
  <c r="V16" i="21" l="1"/>
  <c r="U16" i="21"/>
  <c r="T16" i="21"/>
  <c r="R16" i="21"/>
  <c r="Q16" i="21"/>
  <c r="P16" i="21"/>
  <c r="O16" i="21"/>
  <c r="M16" i="21"/>
  <c r="L16" i="21"/>
  <c r="K16" i="21"/>
  <c r="J16" i="21"/>
  <c r="H16" i="21"/>
  <c r="J11" i="21"/>
  <c r="H11" i="21"/>
  <c r="G11" i="21"/>
  <c r="K11" i="21"/>
  <c r="L11" i="21"/>
  <c r="M11" i="21"/>
  <c r="O11" i="21"/>
  <c r="P11" i="21"/>
  <c r="Q11" i="21"/>
  <c r="R11" i="21"/>
  <c r="T11" i="21"/>
  <c r="U11" i="21"/>
  <c r="V11" i="21"/>
  <c r="R3" i="45" l="1"/>
  <c r="D109" i="45"/>
  <c r="D3" i="45"/>
  <c r="C3" i="45"/>
  <c r="C109" i="45"/>
  <c r="B109" i="45"/>
  <c r="B3" i="45"/>
  <c r="F109" i="45" l="1"/>
  <c r="F3" i="45"/>
  <c r="G3" i="45" l="1"/>
  <c r="G109" i="45"/>
  <c r="AG3" i="44"/>
  <c r="AH3" i="44"/>
  <c r="P3" i="44"/>
  <c r="Q3" i="44"/>
  <c r="C3" i="44"/>
  <c r="AA3" i="44"/>
  <c r="R3" i="44"/>
  <c r="F3" i="44"/>
  <c r="D3" i="44"/>
  <c r="AB3" i="44"/>
  <c r="J3" i="44"/>
  <c r="I3" i="44"/>
  <c r="E3" i="44"/>
  <c r="Y3" i="44"/>
  <c r="X3" i="44"/>
  <c r="W3" i="44"/>
  <c r="V3" i="44"/>
  <c r="U3" i="44"/>
  <c r="O3" i="44"/>
  <c r="B3" i="44"/>
  <c r="AC3" i="44" l="1"/>
  <c r="AE3" i="44"/>
  <c r="G3" i="44"/>
  <c r="S3" i="44"/>
  <c r="AI3" i="44"/>
  <c r="K3" i="44"/>
  <c r="AJ3" i="44"/>
  <c r="M3" i="44"/>
  <c r="AK3" i="44"/>
  <c r="L3" i="44"/>
  <c r="AD3" i="44"/>
  <c r="H3" i="45"/>
  <c r="H109" i="45"/>
  <c r="B2" i="43"/>
  <c r="U109" i="42"/>
  <c r="T109" i="42"/>
  <c r="R109" i="42"/>
  <c r="Q109" i="42"/>
  <c r="P109" i="42"/>
  <c r="N109" i="42"/>
  <c r="Q117" i="42" s="1"/>
  <c r="M109" i="42"/>
  <c r="Q116" i="42" s="1"/>
  <c r="K109" i="42"/>
  <c r="I109" i="42"/>
  <c r="H109" i="42"/>
  <c r="G109" i="42"/>
  <c r="F109" i="42"/>
  <c r="Q114" i="42" s="1"/>
  <c r="D109" i="42"/>
  <c r="C109" i="42"/>
  <c r="B109" i="42"/>
  <c r="U3" i="42"/>
  <c r="T3" i="42"/>
  <c r="R3" i="42"/>
  <c r="Q3" i="42"/>
  <c r="P3" i="42"/>
  <c r="N3" i="42"/>
  <c r="M3" i="42"/>
  <c r="L3" i="42"/>
  <c r="K3" i="42"/>
  <c r="I3" i="42"/>
  <c r="H3" i="42"/>
  <c r="G3" i="42"/>
  <c r="F3" i="42"/>
  <c r="D3" i="42"/>
  <c r="C3" i="42"/>
  <c r="B3" i="42"/>
  <c r="I3" i="45" l="1"/>
  <c r="I109" i="45"/>
  <c r="B2" i="41"/>
  <c r="K109" i="45" l="1"/>
  <c r="Q114" i="45" s="1"/>
  <c r="K3" i="45"/>
  <c r="C8" i="24"/>
  <c r="AA3" i="35"/>
  <c r="AB3" i="35"/>
  <c r="O3" i="35"/>
  <c r="M3" i="35"/>
  <c r="L3" i="35"/>
  <c r="K3" i="35"/>
  <c r="G2" i="38"/>
  <c r="L3" i="45" l="1"/>
  <c r="AH3" i="35"/>
  <c r="AG3" i="35"/>
  <c r="V3" i="35"/>
  <c r="U3" i="35"/>
  <c r="R3" i="35"/>
  <c r="Q3" i="35"/>
  <c r="P3" i="35"/>
  <c r="J3" i="35"/>
  <c r="I3" i="35"/>
  <c r="F3" i="35"/>
  <c r="E3" i="35"/>
  <c r="D3" i="35"/>
  <c r="C3" i="35"/>
  <c r="M109" i="45" l="1"/>
  <c r="Q116" i="45" s="1"/>
  <c r="M3" i="45"/>
  <c r="U2" i="38"/>
  <c r="T2" i="38"/>
  <c r="R2" i="38"/>
  <c r="Q2" i="38"/>
  <c r="P2" i="38"/>
  <c r="N2" i="38"/>
  <c r="L2" i="38"/>
  <c r="K2" i="38"/>
  <c r="I2" i="38"/>
  <c r="H2" i="38"/>
  <c r="F2" i="38"/>
  <c r="D2" i="38"/>
  <c r="U2" i="37"/>
  <c r="T2" i="37"/>
  <c r="S2" i="37"/>
  <c r="R2" i="37"/>
  <c r="Q2" i="37"/>
  <c r="P2" i="37"/>
  <c r="O2" i="37"/>
  <c r="N2" i="37"/>
  <c r="L2" i="37"/>
  <c r="K2" i="37"/>
  <c r="I2" i="37"/>
  <c r="H2" i="37"/>
  <c r="F2" i="37"/>
  <c r="D2" i="37"/>
  <c r="N3" i="45" l="1"/>
  <c r="N109" i="45"/>
  <c r="Q117" i="45" s="1"/>
  <c r="E27" i="21"/>
  <c r="E23" i="21"/>
  <c r="P109" i="45" l="1"/>
  <c r="E29" i="21"/>
  <c r="F29" i="21"/>
  <c r="F30" i="21"/>
  <c r="Q109" i="45" l="1"/>
  <c r="Q3" i="45"/>
  <c r="B106" i="26"/>
  <c r="R109" i="45" l="1"/>
  <c r="B3" i="31"/>
  <c r="B1" i="31" s="1"/>
  <c r="U2" i="30"/>
  <c r="U1" i="30" s="1"/>
  <c r="T2" i="30"/>
  <c r="T1" i="30" s="1"/>
  <c r="R2" i="30"/>
  <c r="Q2" i="30"/>
  <c r="P2" i="30"/>
  <c r="N2" i="30"/>
  <c r="M2" i="30"/>
  <c r="L2" i="30"/>
  <c r="K2" i="30"/>
  <c r="K1" i="30" s="1"/>
  <c r="I2" i="30"/>
  <c r="I1" i="30" s="1"/>
  <c r="H2" i="30"/>
  <c r="H1" i="30" s="1"/>
  <c r="G2" i="30"/>
  <c r="F2" i="30"/>
  <c r="F1" i="30" s="1"/>
  <c r="D2" i="30"/>
  <c r="C2" i="30"/>
  <c r="C1" i="30" s="1"/>
  <c r="B2" i="30"/>
  <c r="B1" i="30" s="1"/>
  <c r="N1" i="30"/>
  <c r="M1" i="30"/>
  <c r="A1" i="30"/>
  <c r="T109" i="45" l="1"/>
  <c r="T3" i="45"/>
  <c r="L1" i="30"/>
  <c r="P1" i="30"/>
  <c r="Q1" i="30"/>
  <c r="R1" i="30"/>
  <c r="G1" i="30"/>
  <c r="D1" i="30"/>
  <c r="U109" i="45" l="1"/>
  <c r="U3" i="45"/>
  <c r="U2" i="22"/>
  <c r="T2" i="22"/>
  <c r="R2" i="22"/>
  <c r="Q2" i="22"/>
  <c r="P2" i="22"/>
  <c r="N2" i="22"/>
  <c r="M2" i="22"/>
  <c r="L2" i="22"/>
  <c r="K2" i="22"/>
  <c r="I2" i="22"/>
  <c r="H2" i="22"/>
  <c r="G2" i="22"/>
  <c r="F2" i="22"/>
  <c r="B2" i="22"/>
  <c r="C2" i="22"/>
  <c r="D2" i="22"/>
  <c r="A1" i="22"/>
  <c r="L1" i="22" l="1"/>
  <c r="Q1" i="22"/>
  <c r="F1" i="22"/>
  <c r="G1" i="22"/>
  <c r="N1" i="22"/>
  <c r="R1" i="22"/>
  <c r="U1" i="22"/>
  <c r="T1" i="22"/>
  <c r="P1" i="22"/>
  <c r="M1" i="22"/>
  <c r="K1" i="22"/>
  <c r="I1" i="22"/>
  <c r="H1" i="22"/>
  <c r="D1" i="22"/>
  <c r="C1" i="22"/>
  <c r="B1" i="22"/>
  <c r="C1" i="21" l="1"/>
  <c r="E49" i="21"/>
  <c r="B14" i="21"/>
  <c r="B9" i="21"/>
  <c r="F9" i="21" s="1"/>
  <c r="U108" i="27"/>
  <c r="T108" i="27"/>
  <c r="R108" i="27"/>
  <c r="Q108" i="27"/>
  <c r="P108" i="27"/>
  <c r="N108" i="27"/>
  <c r="M108" i="27"/>
  <c r="L108" i="27"/>
  <c r="K108" i="27"/>
  <c r="I108" i="27"/>
  <c r="H108" i="27"/>
  <c r="G108" i="27"/>
  <c r="F108" i="27"/>
  <c r="D108" i="27"/>
  <c r="C108" i="27"/>
  <c r="B108" i="27"/>
  <c r="P108" i="28"/>
  <c r="N108" i="28"/>
  <c r="M108" i="28"/>
  <c r="L108" i="28"/>
  <c r="K108" i="28"/>
  <c r="I108" i="28"/>
  <c r="H108" i="28"/>
  <c r="G108" i="28"/>
  <c r="F108" i="28"/>
  <c r="D108" i="28"/>
  <c r="F14" i="21" l="1"/>
  <c r="G14" i="21"/>
  <c r="H9" i="21"/>
  <c r="F68" i="21" s="1"/>
  <c r="G9" i="21"/>
  <c r="R9" i="21"/>
  <c r="R18" i="21" s="1"/>
  <c r="U9" i="21"/>
  <c r="T9" i="21"/>
  <c r="T18" i="21" s="1"/>
  <c r="D9" i="21"/>
  <c r="P9" i="21"/>
  <c r="P18" i="21" s="1"/>
  <c r="M9" i="21"/>
  <c r="L9" i="21"/>
  <c r="L18" i="21" s="1"/>
  <c r="J9" i="21"/>
  <c r="J18" i="21" s="1"/>
  <c r="Q9" i="21"/>
  <c r="O9" i="21"/>
  <c r="K9" i="21"/>
  <c r="V9" i="21"/>
  <c r="C9" i="21"/>
  <c r="V14" i="21"/>
  <c r="O14" i="21"/>
  <c r="D14" i="21"/>
  <c r="U14" i="21"/>
  <c r="M14" i="21"/>
  <c r="C14" i="21"/>
  <c r="Q14" i="21"/>
  <c r="T14" i="21"/>
  <c r="J14" i="21"/>
  <c r="H14" i="21"/>
  <c r="P14" i="21"/>
  <c r="L14" i="21"/>
  <c r="K14" i="21"/>
  <c r="R14" i="21"/>
  <c r="E61" i="21"/>
  <c r="E59" i="21"/>
  <c r="E58" i="21"/>
  <c r="E57" i="21"/>
  <c r="E60" i="21"/>
  <c r="E32" i="21"/>
  <c r="M18" i="21" l="1"/>
  <c r="U18" i="21"/>
  <c r="V18" i="21"/>
  <c r="K18" i="21"/>
  <c r="O18" i="21"/>
  <c r="Q18" i="21"/>
  <c r="F27" i="21"/>
  <c r="G68" i="21"/>
  <c r="E68" i="21"/>
  <c r="F23" i="21"/>
  <c r="F32" i="21"/>
  <c r="E9" i="21"/>
  <c r="E22" i="21"/>
  <c r="F22" i="21"/>
  <c r="E31" i="21"/>
  <c r="F31" i="21"/>
  <c r="F21" i="21"/>
  <c r="E21" i="21"/>
  <c r="F24" i="21"/>
  <c r="E24" i="21"/>
  <c r="E26" i="21"/>
  <c r="F26" i="21"/>
  <c r="F25" i="21"/>
  <c r="E25" i="21"/>
  <c r="E28" i="21"/>
  <c r="F28" i="21"/>
  <c r="F20" i="21"/>
  <c r="E20" i="21"/>
  <c r="B3" i="26"/>
  <c r="B1" i="26" s="1"/>
  <c r="F33" i="21" l="1"/>
  <c r="F34" i="21" s="1"/>
  <c r="E33" i="21"/>
  <c r="E34" i="21" s="1"/>
  <c r="B58" i="21"/>
  <c r="B59" i="21" s="1"/>
  <c r="B60" i="21" s="1"/>
  <c r="B61" i="21" s="1"/>
  <c r="G34" i="21" l="1"/>
  <c r="B104" i="23"/>
  <c r="B65" i="20" l="1"/>
  <c r="B104" i="20" s="1"/>
  <c r="T109" i="17"/>
  <c r="S109" i="17"/>
  <c r="R109" i="17"/>
  <c r="P109" i="17"/>
  <c r="O109" i="17"/>
  <c r="N109" i="17"/>
  <c r="M109" i="17"/>
  <c r="K109" i="17"/>
  <c r="J109" i="17"/>
  <c r="I109" i="17"/>
  <c r="H109" i="17"/>
  <c r="F109" i="17"/>
  <c r="E109" i="17"/>
  <c r="D109" i="17"/>
  <c r="E14" i="21" l="1"/>
  <c r="E63" i="21"/>
  <c r="F47" i="21" l="1"/>
  <c r="F48" i="21"/>
  <c r="E45" i="21"/>
  <c r="E47" i="21"/>
  <c r="E48" i="21"/>
  <c r="F45" i="21"/>
  <c r="F46" i="21"/>
  <c r="E46" i="21"/>
  <c r="E38" i="21"/>
  <c r="E40" i="21"/>
  <c r="F50" i="21" l="1"/>
  <c r="E50" i="21"/>
  <c r="E41" i="21"/>
  <c r="E3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23B89FA-D9D9-4580-9EA5-685BDC17E43F}">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98E78AD-DF93-4BE0-B8F6-318C8A43C0BB}">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8C3BCF7-FEC7-4EFD-91CA-8F8E672FF563}">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FCF0F07-8A51-4D7C-831B-F0E5E6AC6948}">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7FE049F8-5A22-4EDF-8654-8412BEACCFEB}">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C579EAC9-A5BD-4D3F-829B-6F13FD5DA167}">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B063771-CAC7-4CE7-841C-EF3519B9523E}">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4" authorId="0" shapeId="0" xr:uid="{6FDAECCD-9463-4750-90F6-403D19C2B741}">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sharedStrings.xml><?xml version="1.0" encoding="utf-8"?>
<sst xmlns="http://schemas.openxmlformats.org/spreadsheetml/2006/main" count="2508" uniqueCount="442">
  <si>
    <t>Agency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</si>
  <si>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</si>
  <si>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</si>
  <si>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</si>
  <si>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</si>
  <si>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</si>
  <si>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</si>
  <si>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</si>
  <si>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</si>
  <si>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</si>
  <si>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</si>
  <si>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</si>
  <si>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Total Plan</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</si>
  <si>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</si>
  <si>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</si>
  <si>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</si>
  <si>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</si>
  <si>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</si>
  <si>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</si>
  <si>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</si>
  <si>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</si>
  <si>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</si>
  <si>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</si>
  <si>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HAYWOOD CO</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</si>
  <si>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</si>
  <si>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</si>
  <si>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</si>
  <si>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</si>
  <si>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</si>
  <si>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</si>
  <si>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</si>
  <si>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</si>
  <si>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</si>
  <si>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</si>
  <si>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</si>
  <si>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</si>
  <si>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</si>
  <si>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</si>
  <si>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</si>
  <si>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</si>
  <si>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</si>
  <si>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</si>
  <si>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</si>
  <si>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</si>
  <si>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</si>
  <si>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</si>
  <si>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</si>
  <si>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</si>
  <si>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</si>
  <si>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</si>
  <si>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</si>
  <si>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</si>
  <si>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</si>
  <si>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</si>
  <si>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</si>
  <si>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</si>
  <si>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</si>
  <si>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</si>
  <si>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</si>
  <si>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</si>
  <si>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</si>
  <si>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</si>
  <si>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</si>
  <si>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</si>
  <si>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</si>
  <si>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</si>
  <si>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</si>
  <si>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</si>
  <si>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</si>
  <si>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</si>
  <si>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</si>
  <si>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</si>
  <si>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</si>
  <si>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</si>
  <si>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</si>
  <si>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</si>
  <si>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</si>
  <si>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</si>
  <si>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</si>
  <si>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</si>
  <si>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</si>
  <si>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</si>
  <si>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</si>
  <si>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</si>
  <si>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</si>
  <si>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</si>
  <si>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</si>
  <si>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</si>
  <si>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</si>
  <si>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</si>
  <si>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</si>
  <si>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</si>
  <si>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</si>
  <si>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</si>
  <si>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</si>
  <si>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</si>
  <si>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</si>
  <si>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</si>
  <si>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</si>
  <si>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</si>
  <si>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</si>
  <si>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</si>
  <si>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</si>
  <si>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</si>
  <si>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</si>
  <si>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</si>
  <si>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</si>
  <si>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</si>
  <si>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</si>
  <si>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</si>
  <si>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</si>
  <si>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</si>
  <si>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</si>
  <si>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</si>
  <si>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</si>
  <si>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</si>
  <si>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</si>
  <si>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</si>
  <si>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</si>
  <si>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</si>
  <si>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</si>
  <si>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</si>
  <si>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</si>
  <si>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Choose Your Agency:</t>
  </si>
  <si>
    <t xml:space="preserve"> &lt;&lt; Click on the cell to see a list of agencies.</t>
  </si>
  <si>
    <t>GASB 68 Accounting Template – ROD</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</si>
  <si>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</si>
  <si>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</si>
  <si>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</si>
  <si>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</si>
  <si>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</si>
  <si>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</si>
  <si>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</si>
  <si>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</si>
  <si>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</si>
  <si>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</si>
  <si>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</si>
  <si>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</si>
  <si>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</si>
  <si>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</si>
  <si>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</si>
  <si>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</si>
  <si>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</si>
  <si>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</si>
  <si>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</si>
  <si>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</si>
  <si>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</si>
  <si>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</si>
  <si>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</si>
  <si>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All ROD Employers</t>
  </si>
  <si>
    <t>COUNTY</t>
  </si>
  <si>
    <t>Current Proportional Share</t>
  </si>
  <si>
    <t>Prior Proportional Share</t>
  </si>
  <si>
    <t>Note:</t>
  </si>
  <si>
    <t>Change in Proportional Share</t>
  </si>
  <si>
    <t>ORBIT Unit Contributions to Plan in Measurement Year</t>
  </si>
  <si>
    <t>CURRENT YEAR</t>
  </si>
  <si>
    <t>Pension expense</t>
  </si>
  <si>
    <t xml:space="preserve">Employer contributions subsequent to the measurement date * </t>
  </si>
  <si>
    <t>Unit's proportionate share (for footnote disclosure)</t>
  </si>
  <si>
    <t xml:space="preserve"> &lt;&lt; Enter your employer contributions for the period indicated.</t>
  </si>
  <si>
    <t>Is this your 1st or 2nd year of GASB68 implementation?</t>
  </si>
  <si>
    <t xml:space="preserve"> &lt;&lt; If you implemented GASB 68 last fiscal year then enter "2", if this is your first year of implementation, enter "1".</t>
  </si>
  <si>
    <t>CY Contributions</t>
  </si>
  <si>
    <t>Worksheet Instructions:</t>
  </si>
  <si>
    <t xml:space="preserve">           the resulting entries, see the referenced GASB 68 literature.  Review the entries with applicable staff prior to posting the entries in your general ledger.</t>
  </si>
  <si>
    <t>Step 3 - Go to the "JE Template" tab within this workbook.  Review the resulting entries within the workbook for reasonableness.  Should you have any questions regarding</t>
  </si>
  <si>
    <t>Step 1 - Click on cell C17 within this tab.  Select your agency from the drop-down menu.  Agencies are listed in alphabetical order.</t>
  </si>
  <si>
    <t>Actuarially Determined Component of Pension Expense</t>
  </si>
  <si>
    <t>Information for notes to the financial statements</t>
  </si>
  <si>
    <t>Agency Name</t>
  </si>
  <si>
    <t>County</t>
  </si>
  <si>
    <t>TOTAL Recognition of Deferred (Inflows)/Outflows</t>
  </si>
  <si>
    <t>Paragraph 54 and 55 Outflows</t>
  </si>
  <si>
    <t>Paragraph 54 and 55 Inflows</t>
  </si>
  <si>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</si>
  <si>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ROD including the accompanying audit report from the Office of State Auditor will be available on DST's website.   </t>
  </si>
  <si>
    <t>Registers' of Deeds</t>
  </si>
  <si>
    <t>2017 Contributions</t>
  </si>
  <si>
    <t>HAYWOOD</t>
  </si>
  <si>
    <t>Total</t>
  </si>
  <si>
    <t>PRIOR YEAR</t>
  </si>
  <si>
    <t>JE description</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</si>
  <si>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</si>
  <si>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</si>
  <si>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</si>
  <si>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</si>
  <si>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</si>
  <si>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</si>
  <si>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</si>
  <si>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</si>
  <si>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Employer contributions subsequent to measurement date (DO)</t>
  </si>
  <si>
    <t>Pension plan contributions</t>
  </si>
  <si>
    <t>Share of collective pension expense</t>
  </si>
  <si>
    <t>True up pension expense</t>
  </si>
  <si>
    <t>CR</t>
  </si>
  <si>
    <t>DR</t>
  </si>
  <si>
    <t>Unit's share of collective pension expense</t>
  </si>
  <si>
    <t>Pension expense resulting from difference between ORBIT system contributions and what was recorded as a deferred outflow in the prior year</t>
  </si>
  <si>
    <t>Tables for Disclosure</t>
  </si>
  <si>
    <t>Total ROD pension expense reported for fiscal year</t>
  </si>
  <si>
    <t>Net pension asset</t>
  </si>
  <si>
    <t>* Amount reported as deferred outflows of resources related to pensions resulting from contributions subsequent to the measurement date will be recognized as a reduction of the net pension liability or increase to the net pension asset in the next fiscal year.</t>
  </si>
  <si>
    <t>Ending ROD net pension asset (liability)</t>
  </si>
  <si>
    <t>Step 2 - In cells C19 and C21, enter your employer contributions made for the period indicated.</t>
  </si>
  <si>
    <t xml:space="preserve">         then go to File, Options, Advanced, Display Options for this Workbook, and ensure that Show Sheet Tabs is checked.  Consult your IT specialist as needed.</t>
  </si>
  <si>
    <t>NO AGENCY CHOSEN</t>
  </si>
  <si>
    <t>Measurement date 6/30/2017</t>
  </si>
  <si>
    <t>Recognition period - 3.00 years</t>
  </si>
  <si>
    <t/>
  </si>
  <si>
    <t>Net Difference Between Projected and Actual Investments Earnings on Plan Investments</t>
  </si>
  <si>
    <t>2.75% Sensitivity</t>
  </si>
  <si>
    <t>4.75% Sensitivity</t>
  </si>
  <si>
    <t xml:space="preserve"> </t>
  </si>
  <si>
    <t>2018 Contributions</t>
  </si>
  <si>
    <t>Measurement date 6/30/2016</t>
  </si>
  <si>
    <t>Measurement date 6/30/2018</t>
  </si>
  <si>
    <t>Net Pension Liability (Asset)</t>
  </si>
  <si>
    <t>Net Pension (Asset) BOY</t>
  </si>
  <si>
    <t>Net Pension (Asset) EOY</t>
  </si>
  <si>
    <t>Net Pension Liability (Asset) BOY</t>
  </si>
  <si>
    <t>Net Pension Liability (Asset) EOY</t>
  </si>
  <si>
    <t>Sensitivity of the net pension asset to changes in the discount rate</t>
  </si>
  <si>
    <t>Tab</t>
  </si>
  <si>
    <t>Location</t>
  </si>
  <si>
    <t>Update/Task</t>
  </si>
  <si>
    <t>NOTES</t>
  </si>
  <si>
    <t>Info</t>
  </si>
  <si>
    <t>A3</t>
  </si>
  <si>
    <t>CY</t>
  </si>
  <si>
    <t>C15</t>
  </si>
  <si>
    <t>Add CY tab for Summary, PY tab for LGERS Contributions and replace Deferred Amort MD with PY info</t>
  </si>
  <si>
    <t>JE Template</t>
  </si>
  <si>
    <t>manually key correct dates</t>
  </si>
  <si>
    <t>This should by FY CY …ending June 30, PY</t>
  </si>
  <si>
    <t>This should by CY</t>
  </si>
  <si>
    <t>This should be CY-1</t>
  </si>
  <si>
    <t>Current discount rate from the Actuary</t>
  </si>
  <si>
    <t>Current discount rate from the Actuary -1%</t>
  </si>
  <si>
    <t>Current discount rate from the Actuary+ 1%</t>
  </si>
  <si>
    <t>SUMMARY</t>
  </si>
  <si>
    <t>A1</t>
  </si>
  <si>
    <t>This should be the CY</t>
  </si>
  <si>
    <t>Copy the most recent sheet and name it the next year</t>
  </si>
  <si>
    <t>C2</t>
  </si>
  <si>
    <t>This should be the PY</t>
  </si>
  <si>
    <t>A2</t>
  </si>
  <si>
    <t>any cell formatted a shade of</t>
  </si>
  <si>
    <t>then the formula should refer to the current year</t>
  </si>
  <si>
    <t>then the formula should refer to the prior year</t>
  </si>
  <si>
    <t>then the formula should refer to the prior year 2 back</t>
  </si>
  <si>
    <t>CY Summary</t>
  </si>
  <si>
    <r>
      <t>+VLOOKUP(A8,'</t>
    </r>
    <r>
      <rPr>
        <sz val="11"/>
        <color rgb="FFFF0000"/>
        <rFont val="Calibri"/>
        <family val="2"/>
        <scheme val="minor"/>
      </rPr>
      <t>20PY</t>
    </r>
    <r>
      <rPr>
        <sz val="11"/>
        <color theme="1"/>
        <rFont val="Calibri"/>
        <family val="2"/>
        <scheme val="minor"/>
      </rPr>
      <t xml:space="preserve"> summary'!$A$8:$T$927,4,FALSE)</t>
    </r>
  </si>
  <si>
    <t>DO NOT ADD COLUMNS IN ANY SPREADSHEET WITHIN THE CURRENT DATA - WILL AFFECT THE VLOOKUP FORMULAS</t>
  </si>
  <si>
    <t>Info &amp; JE Template</t>
  </si>
  <si>
    <t>Unhide rows and columns, make updates and  hide again</t>
  </si>
  <si>
    <t>A21</t>
  </si>
  <si>
    <t>Current year ending date</t>
  </si>
  <si>
    <t>B4</t>
  </si>
  <si>
    <t>B11</t>
  </si>
  <si>
    <t>B16</t>
  </si>
  <si>
    <t>A57</t>
  </si>
  <si>
    <t>F65</t>
  </si>
  <si>
    <t xml:space="preserve">Current Discount Rate </t>
  </si>
  <si>
    <t>E65</t>
  </si>
  <si>
    <t>G65</t>
  </si>
  <si>
    <t>E66</t>
  </si>
  <si>
    <t>G66</t>
  </si>
  <si>
    <t>ROD Contributions</t>
  </si>
  <si>
    <t xml:space="preserve">Deferred Amort </t>
  </si>
  <si>
    <t>updates years in the Deferred Amort Tab</t>
  </si>
  <si>
    <t>Source: OSA FIN 3400</t>
  </si>
  <si>
    <t>Source:</t>
  </si>
  <si>
    <t>Actuarial Study ??</t>
  </si>
  <si>
    <t>c17</t>
  </si>
  <si>
    <t>Change source of choices to the CY Summary worksheet thorugh data validation</t>
  </si>
  <si>
    <t>Check</t>
  </si>
  <si>
    <t>Data Validation for  C23</t>
  </si>
  <si>
    <t>HIDE CELLS IN YELLOW</t>
  </si>
  <si>
    <t>County A6:A106 = Data Validation on Info tab Chose Your Agency: C17</t>
  </si>
  <si>
    <t>Why ask this question?</t>
  </si>
  <si>
    <t>A13</t>
  </si>
  <si>
    <t>Update for new tabs added in CY and # of files</t>
  </si>
  <si>
    <t>Copy most recent sheet and rename it the CY, drop in numbers from OA when report available</t>
  </si>
  <si>
    <t>Comes from OSA</t>
  </si>
  <si>
    <t>Off</t>
  </si>
  <si>
    <t>App C Exp</t>
  </si>
  <si>
    <t>App C Inv</t>
  </si>
  <si>
    <t>App C Assums</t>
  </si>
  <si>
    <t>App C Share Outflows</t>
  </si>
  <si>
    <t>App C Share Inflows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</si>
  <si>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</si>
  <si>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</si>
  <si>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</si>
  <si>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</si>
  <si>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</si>
  <si>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</si>
  <si>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</si>
  <si>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</si>
  <si>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</si>
  <si>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</si>
  <si>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</si>
  <si>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</si>
  <si>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</si>
  <si>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</si>
  <si>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</si>
  <si>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</si>
  <si>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</si>
  <si>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</si>
  <si>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</si>
  <si>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</si>
  <si>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</si>
  <si>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</si>
  <si>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</si>
  <si>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</si>
  <si>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</si>
  <si>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</si>
  <si>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</si>
  <si>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</si>
  <si>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</si>
  <si>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</si>
  <si>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</si>
  <si>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</si>
  <si>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</si>
  <si>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</si>
  <si>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</si>
  <si>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</si>
  <si>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</si>
  <si>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</si>
  <si>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</si>
  <si>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</si>
  <si>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</si>
  <si>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</si>
  <si>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</si>
  <si>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 xml:space="preserve">Haywood </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</si>
  <si>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</si>
  <si>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</si>
  <si>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</si>
  <si>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</si>
  <si>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</si>
  <si>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</si>
  <si>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</si>
  <si>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</si>
  <si>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</si>
  <si>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</si>
  <si>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</si>
  <si>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</si>
  <si>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</si>
  <si>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</si>
  <si>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</si>
  <si>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</si>
  <si>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</si>
  <si>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</si>
  <si>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</si>
  <si>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</si>
  <si>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</si>
  <si>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</si>
  <si>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</si>
  <si>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</si>
  <si>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</si>
  <si>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</si>
  <si>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</si>
  <si>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</si>
  <si>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</si>
  <si>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</si>
  <si>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</si>
  <si>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</si>
  <si>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</si>
  <si>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</si>
  <si>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</si>
  <si>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</si>
  <si>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</si>
  <si>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</si>
  <si>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</si>
  <si>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</si>
  <si>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</si>
  <si>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</si>
  <si>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</si>
  <si>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</si>
  <si>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</si>
  <si>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</si>
  <si>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</si>
  <si>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</si>
  <si>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</si>
  <si>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</si>
  <si>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</si>
  <si>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</si>
  <si>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</si>
  <si>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</si>
  <si>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</si>
  <si>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</si>
  <si>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ROD Contributions FY 2020</t>
  </si>
  <si>
    <t>Measurement date 6/30/2021</t>
  </si>
  <si>
    <t>2.00% Sensitivity</t>
  </si>
  <si>
    <t>4.00% Sensitivity</t>
  </si>
  <si>
    <r>
      <t>Fiscal Year Ended June 30, 20</t>
    </r>
    <r>
      <rPr>
        <sz val="10"/>
        <color rgb="FFFF0000"/>
        <rFont val="Arial"/>
        <family val="2"/>
      </rPr>
      <t>22</t>
    </r>
  </si>
  <si>
    <t>Total Plan - FYE June 30, 2022</t>
  </si>
  <si>
    <t>FY 2021 Total Contributions</t>
  </si>
  <si>
    <t>1% Decrease     (2.00%)</t>
  </si>
  <si>
    <t>Current Discount Rate (3.00%)</t>
  </si>
  <si>
    <t>1% Increase       (4.00%)</t>
  </si>
  <si>
    <t>Comes from Section 6 of  actuarial valuation</t>
  </si>
  <si>
    <t>1% Decrease (2.00%)</t>
  </si>
  <si>
    <t>1% Increase (4.00%)</t>
  </si>
  <si>
    <t>2021 Summary - CY</t>
  </si>
  <si>
    <t>Measurement date 6/30/2022</t>
  </si>
  <si>
    <t>FY 2022 Total Contributions</t>
  </si>
  <si>
    <t>App C Total</t>
  </si>
  <si>
    <t>`</t>
  </si>
  <si>
    <t>(Info, JE Template, 2023 Summary, 2022 Summary, 2021 Summary, ROD Contributions FY2022, ROD Contributions FY 2021, ROD Contributions FY 2020, Deferred Amortization)</t>
  </si>
  <si>
    <t>Total Plan - FYE June 30, 2023</t>
  </si>
  <si>
    <t>FY 06/30/23</t>
  </si>
  <si>
    <t>FY202X refers to the fiscal year ending June 30, 202X</t>
  </si>
  <si>
    <t>Measurement date 6/30/2024</t>
  </si>
  <si>
    <t>No agency chosen</t>
  </si>
  <si>
    <t>A</t>
  </si>
  <si>
    <t>B</t>
  </si>
  <si>
    <t>C</t>
  </si>
  <si>
    <t>D</t>
  </si>
  <si>
    <t>E</t>
  </si>
  <si>
    <t>F</t>
  </si>
  <si>
    <t>G</t>
  </si>
  <si>
    <t>H</t>
  </si>
  <si>
    <t>Per GASB 67 letter, P2</t>
  </si>
  <si>
    <t>Represents the differences in the Experience of the plan. See WP 202-210 RODS GASB 68 Tables for RSD 2023, Experience tab.</t>
  </si>
  <si>
    <r>
      <t xml:space="preserve">Sum of </t>
    </r>
    <r>
      <rPr>
        <b/>
        <sz val="11"/>
        <color rgb="FFFF0000"/>
        <rFont val="Calibri"/>
        <family val="2"/>
        <scheme val="minor"/>
      </rPr>
      <t>B</t>
    </r>
    <r>
      <rPr>
        <sz val="11"/>
        <rFont val="Calibri"/>
        <family val="2"/>
        <scheme val="minor"/>
      </rPr>
      <t xml:space="preserve"> = </t>
    </r>
  </si>
  <si>
    <t xml:space="preserve">Difference between expected and actual earnings on plan assets. </t>
  </si>
  <si>
    <t>Changes in plan assumptions, see WP 202-210 RODS GASB 68 Tables for RSD 2023, Assumptions tab.</t>
  </si>
  <si>
    <r>
      <t xml:space="preserve">Sum of </t>
    </r>
    <r>
      <rPr>
        <b/>
        <sz val="11"/>
        <color rgb="FFFF0000"/>
        <rFont val="Calibri"/>
        <family val="2"/>
        <scheme val="minor"/>
      </rPr>
      <t>D</t>
    </r>
    <r>
      <rPr>
        <sz val="11"/>
        <rFont val="Calibri"/>
        <family val="2"/>
        <scheme val="minor"/>
      </rPr>
      <t xml:space="preserve"> = </t>
    </r>
  </si>
  <si>
    <t>Employer specific deferred outflows and deferred inflows; these offset each other.</t>
  </si>
  <si>
    <r>
      <t xml:space="preserve">Sum of </t>
    </r>
    <r>
      <rPr>
        <b/>
        <sz val="11"/>
        <color rgb="FFFF0000"/>
        <rFont val="Calibri"/>
        <family val="2"/>
        <scheme val="minor"/>
      </rPr>
      <t>E</t>
    </r>
    <r>
      <rPr>
        <sz val="11"/>
        <rFont val="Calibri"/>
        <family val="2"/>
        <scheme val="minor"/>
      </rPr>
      <t xml:space="preserve"> = </t>
    </r>
  </si>
  <si>
    <t>Per GASB 68 disclosure letter.</t>
  </si>
  <si>
    <t>Sum of F and G</t>
  </si>
  <si>
    <t>2023 Contributions</t>
  </si>
  <si>
    <r>
      <t xml:space="preserve">This template automatically generates the GASB 68 journal entries and certain note disclosures (see below) for all employer participants of the </t>
    </r>
    <r>
      <rPr>
        <b/>
        <sz val="11"/>
        <color rgb="FF000000"/>
        <rFont val="Calibri"/>
        <family val="2"/>
        <scheme val="minor"/>
      </rPr>
      <t xml:space="preserve">Registers of Deeds' Supplemental Pension Fund </t>
    </r>
    <r>
      <rPr>
        <sz val="11"/>
        <color rgb="FF000000"/>
        <rFont val="Calibri"/>
        <family val="2"/>
        <scheme val="minor"/>
      </rPr>
      <t xml:space="preserve">(ROD). </t>
    </r>
  </si>
  <si>
    <t>Total Plan - FYE June 30, 2024</t>
  </si>
  <si>
    <r>
      <t xml:space="preserve">Enter the amount of contributions subsequent to the measurement date that you recorded as a deferred outflow of resources in your </t>
    </r>
    <r>
      <rPr>
        <b/>
        <i/>
        <sz val="10"/>
        <rFont val="Arial"/>
        <family val="2"/>
      </rPr>
      <t>June 30, 2024</t>
    </r>
    <r>
      <rPr>
        <sz val="10"/>
        <rFont val="Arial"/>
        <family val="2"/>
      </rPr>
      <t xml:space="preserve"> financial statements for ROD</t>
    </r>
  </si>
  <si>
    <t>Your employer contributions from 7/1/2024 through 6/30/2025</t>
  </si>
  <si>
    <t>2024 Contributions</t>
  </si>
  <si>
    <t>Plan measurement period used for FY24 is the twelve months ending June 30, 2024.</t>
  </si>
  <si>
    <t>Fiscal Year Ended June 30, 2025</t>
  </si>
  <si>
    <t xml:space="preserve">Note - If you are unable to see the 8 different tabs in this workbook (Info, JE Template, 2025 Summary, 2024 Summary, 2023 Summary, ROD Contributions FY 2024, ROD Contributions FY 2023, and Deferred Amortization)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</si>
</sst>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_(* #,##0.0000_);_(* \(#,##0.0000\);_(* &quot;-&quot;??_);_(@_)"/>
    <numFmt numFmtId="170" formatCode="_(* #,##0.00000000_);_(* \(#,##0.00000000\);_(* &quot;-&quot;??_);_(@_)"/>
    <numFmt numFmtId="171" formatCode="_(* #,##0.0000000_);_(* \(#,##0.0000000\);_(* &quot;-&quot;??_);_(@_)"/>
    <numFmt numFmtId="172" formatCode="0.0000%"/>
  </numFmts>
  <fonts count="27">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i/>
      <sz val="10"/>
      <name val="Arial"/>
      <family val="2"/>
    </font>
    <font>
      <u/>
      <sz val="9"/>
      <name val="Arial Narrow"/>
      <family val="2"/>
    </font>
    <font>
      <sz val="9"/>
      <name val="Arial Narrow"/>
      <family val="2"/>
    </font>
    <font>
      <sz val="11"/>
      <name val="Calibri"/>
      <family val="2"/>
      <scheme val="minor"/>
    </font>
    <font>
      <sz val="10"/>
      <color indexed="10"/>
      <name val="Arial"/>
      <family val="2"/>
    </font>
    <font>
      <b/>
      <sz val="11"/>
      <name val="Calibri"/>
      <family val="2"/>
      <scheme val="minor"/>
    </font>
    <font>
      <sz val="11"/>
      <color rgb="FFFF0000"/>
      <name val="Calibri"/>
      <family val="2"/>
      <scheme val="minor"/>
    </font>
    <font>
      <b/>
      <sz val="12"/>
      <color theme="1"/>
      <name val="Calibri"/>
      <family val="2"/>
      <scheme val="minor"/>
    </font>
    <font>
      <sz val="9"/>
      <color indexed="81"/>
      <name val="Tahoma"/>
      <family val="2"/>
    </font>
    <font>
      <b/>
      <sz val="9"/>
      <color indexed="81"/>
      <name val="Tahoma"/>
      <family val="2"/>
    </font>
    <font>
      <sz val="10"/>
      <color rgb="FFFF0000"/>
      <name val="Arial"/>
      <family val="2"/>
    </font>
    <font>
      <b/>
      <i/>
      <sz val="10"/>
      <name val="Arial"/>
      <family val="2"/>
    </font>
    <font>
      <sz val="10"/>
      <color rgb="FF000000"/>
      <name val="Arial"/>
      <family val="2"/>
    </font>
    <font>
      <b/>
      <sz val="11"/>
      <color rgb="FFFF0000"/>
      <name val="Calibri"/>
      <family val="2"/>
      <scheme val="minor"/>
    </font>
    <font>
      <b/>
      <u/>
      <sz val="11"/>
      <color theme="1"/>
      <name val="Calibri"/>
      <family val="2"/>
      <scheme val="minor"/>
    </font>
    <font>
      <sz val="12"/>
      <name val="Arial"/>
      <family val="2"/>
    </font>
    <font>
      <b/>
      <sz val="12"/>
      <name val="Arial"/>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darkUp">
        <bgColor theme="5" tint="0.79998168889431442"/>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7FFD8"/>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theme="1"/>
      </bottom>
      <diagonal/>
    </border>
    <border>
      <left/>
      <right/>
      <top style="thin">
        <color indexed="64"/>
      </top>
      <bottom style="medium">
        <color indexed="64"/>
      </bottom>
      <diagonal/>
    </border>
  </borders>
  <cellStyleXfs count="15">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39" fontId="6" fillId="0" borderId="0"/>
    <xf numFmtId="43" fontId="1" fillId="0" borderId="0" applyFont="0" applyFill="0" applyBorder="0" applyAlignment="0" applyProtection="0"/>
    <xf numFmtId="39" fontId="6" fillId="0" borderId="0"/>
  </cellStyleXfs>
  <cellXfs count="240">
    <xf numFmtId="0" fontId="0" fillId="0" borderId="0" xfId="0"/>
    <xf numFmtId="164" fontId="0" fillId="0" borderId="0" xfId="0" applyNumberFormat="1"/>
    <xf numFmtId="43" fontId="0" fillId="0" borderId="0" xfId="1" applyFont="1"/>
    <xf numFmtId="0" fontId="0" fillId="0" borderId="0" xfId="0" applyFill="1"/>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0" fillId="0" borderId="0" xfId="0" applyAlignment="1">
      <alignment horizontal="right"/>
    </xf>
    <xf numFmtId="0" fontId="0" fillId="0" borderId="0" xfId="0" applyFill="1" applyAlignment="1"/>
    <xf numFmtId="0" fontId="2" fillId="0" borderId="0" xfId="0" applyFont="1"/>
    <xf numFmtId="0" fontId="8" fillId="2" borderId="0" xfId="4" quotePrefix="1" applyFont="1" applyFill="1"/>
    <xf numFmtId="0" fontId="6" fillId="2" borderId="0" xfId="4" applyFill="1"/>
    <xf numFmtId="0" fontId="8" fillId="2" borderId="0" xfId="4" applyFont="1" applyFill="1"/>
    <xf numFmtId="0" fontId="8" fillId="2" borderId="0" xfId="4" applyFont="1" applyFill="1" applyAlignment="1">
      <alignment horizontal="left"/>
    </xf>
    <xf numFmtId="0" fontId="0" fillId="0" borderId="0" xfId="0" applyFill="1" applyBorder="1"/>
    <xf numFmtId="0" fontId="12" fillId="2" borderId="0" xfId="0" applyFont="1" applyFill="1" applyAlignment="1" applyProtection="1">
      <alignment horizontal="center"/>
    </xf>
    <xf numFmtId="168" fontId="12" fillId="2" borderId="0" xfId="0" applyNumberFormat="1" applyFont="1" applyFill="1" applyProtection="1"/>
    <xf numFmtId="0" fontId="0" fillId="2" borderId="0" xfId="0" applyFill="1"/>
    <xf numFmtId="0" fontId="12" fillId="2" borderId="0" xfId="0" applyFont="1" applyFill="1" applyAlignment="1">
      <alignment horizontal="center" vertical="top"/>
    </xf>
    <xf numFmtId="0" fontId="12" fillId="2" borderId="0" xfId="0" applyFont="1" applyFill="1"/>
    <xf numFmtId="0" fontId="12" fillId="2" borderId="0" xfId="0" applyNumberFormat="1" applyFont="1" applyFill="1" applyAlignment="1" applyProtection="1">
      <alignment horizontal="left" vertical="top"/>
    </xf>
    <xf numFmtId="0" fontId="12" fillId="2" borderId="0" xfId="0" applyFont="1" applyFill="1" applyAlignment="1">
      <alignment vertical="top"/>
    </xf>
    <xf numFmtId="49" fontId="12" fillId="2" borderId="0" xfId="0" quotePrefix="1" applyNumberFormat="1" applyFont="1" applyFill="1" applyAlignment="1" applyProtection="1">
      <alignment horizontal="center" vertical="top"/>
    </xf>
    <xf numFmtId="49" fontId="12" fillId="2" borderId="0" xfId="0" quotePrefix="1" applyNumberFormat="1" applyFont="1" applyFill="1" applyAlignment="1">
      <alignment horizontal="center" vertical="top"/>
    </xf>
    <xf numFmtId="0" fontId="2" fillId="0" borderId="1" xfId="0" applyFont="1" applyFill="1" applyBorder="1" applyAlignment="1">
      <alignment horizontal="centerContinuous"/>
    </xf>
    <xf numFmtId="0" fontId="13" fillId="0" borderId="0" xfId="0" applyFont="1" applyFill="1" applyBorder="1" applyAlignment="1">
      <alignment horizontal="left"/>
    </xf>
    <xf numFmtId="167" fontId="0" fillId="0" borderId="0" xfId="9" applyNumberFormat="1" applyFont="1" applyFill="1"/>
    <xf numFmtId="165" fontId="0" fillId="0" borderId="0" xfId="0" applyNumberFormat="1" applyFill="1"/>
    <xf numFmtId="164" fontId="0" fillId="0" borderId="0" xfId="0" applyNumberFormat="1" applyFill="1"/>
    <xf numFmtId="0" fontId="2" fillId="0" borderId="0" xfId="0" applyFont="1" applyFill="1"/>
    <xf numFmtId="164" fontId="2" fillId="0" borderId="0" xfId="0" applyNumberFormat="1" applyFont="1" applyFill="1"/>
    <xf numFmtId="43" fontId="2" fillId="0" borderId="0" xfId="0" applyNumberFormat="1" applyFont="1" applyFill="1"/>
    <xf numFmtId="0" fontId="2" fillId="0" borderId="0" xfId="0" applyFont="1" applyAlignment="1">
      <alignment horizontal="right"/>
    </xf>
    <xf numFmtId="0" fontId="6" fillId="2" borderId="0" xfId="4" applyFill="1" applyAlignment="1">
      <alignment horizontal="left"/>
    </xf>
    <xf numFmtId="0" fontId="6" fillId="2" borderId="0" xfId="4" applyFill="1" applyAlignment="1">
      <alignment horizontal="right"/>
    </xf>
    <xf numFmtId="0" fontId="0" fillId="0" borderId="0" xfId="0" applyFill="1" applyBorder="1" applyAlignment="1">
      <alignment horizontal="right"/>
    </xf>
    <xf numFmtId="0" fontId="0" fillId="3" borderId="0" xfId="0" applyFill="1" applyBorder="1"/>
    <xf numFmtId="0" fontId="0" fillId="3" borderId="6" xfId="0" applyFill="1" applyBorder="1"/>
    <xf numFmtId="164" fontId="0" fillId="0" borderId="0" xfId="1" applyNumberFormat="1" applyFont="1" applyFill="1" applyBorder="1"/>
    <xf numFmtId="169" fontId="0" fillId="0" borderId="0" xfId="1" applyNumberFormat="1" applyFont="1" applyFill="1"/>
    <xf numFmtId="0" fontId="13" fillId="0" borderId="0" xfId="0" applyFont="1"/>
    <xf numFmtId="43" fontId="2" fillId="0" borderId="0" xfId="1" applyFont="1"/>
    <xf numFmtId="0" fontId="6" fillId="4" borderId="14" xfId="4" applyFill="1" applyBorder="1"/>
    <xf numFmtId="0" fontId="6" fillId="4" borderId="15" xfId="4" applyFill="1" applyBorder="1"/>
    <xf numFmtId="0" fontId="0" fillId="0" borderId="0" xfId="0" applyAlignment="1">
      <alignment vertical="top" wrapText="1"/>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0" fillId="2" borderId="0" xfId="0" applyFill="1" applyAlignment="1">
      <alignment vertical="center"/>
    </xf>
    <xf numFmtId="0" fontId="0" fillId="2" borderId="0" xfId="0" applyFill="1" applyAlignment="1">
      <alignment vertical="top"/>
    </xf>
    <xf numFmtId="0" fontId="2" fillId="5" borderId="2" xfId="0" applyFont="1" applyFill="1" applyBorder="1"/>
    <xf numFmtId="0" fontId="0" fillId="5" borderId="3" xfId="0" applyFill="1" applyBorder="1"/>
    <xf numFmtId="0" fontId="0" fillId="3" borderId="5" xfId="0" applyFill="1" applyBorder="1"/>
    <xf numFmtId="0" fontId="0" fillId="5" borderId="5" xfId="0" applyFill="1" applyBorder="1"/>
    <xf numFmtId="0" fontId="0" fillId="5" borderId="0" xfId="0" applyFill="1" applyBorder="1"/>
    <xf numFmtId="0" fontId="0" fillId="5" borderId="6" xfId="0" applyFill="1" applyBorder="1"/>
    <xf numFmtId="0" fontId="0" fillId="3" borderId="7" xfId="0" applyFill="1" applyBorder="1"/>
    <xf numFmtId="0" fontId="0" fillId="3" borderId="1" xfId="0" applyFill="1" applyBorder="1"/>
    <xf numFmtId="0" fontId="0" fillId="3" borderId="8" xfId="0" applyFill="1" applyBorder="1"/>
    <xf numFmtId="0" fontId="2" fillId="5" borderId="0" xfId="0" applyFont="1" applyFill="1" applyBorder="1"/>
    <xf numFmtId="0" fontId="2" fillId="5" borderId="4" xfId="0" applyFont="1" applyFill="1" applyBorder="1" applyAlignment="1">
      <alignment horizontal="right"/>
    </xf>
    <xf numFmtId="0" fontId="0" fillId="3" borderId="0" xfId="0" applyFill="1" applyBorder="1" applyAlignment="1">
      <alignment vertical="top" wrapText="1"/>
    </xf>
    <xf numFmtId="0" fontId="0" fillId="5" borderId="7" xfId="0" applyFill="1" applyBorder="1"/>
    <xf numFmtId="0" fontId="0" fillId="5" borderId="1" xfId="0" applyFill="1" applyBorder="1"/>
    <xf numFmtId="0" fontId="0" fillId="3" borderId="0" xfId="0" applyFill="1" applyBorder="1" applyAlignment="1">
      <alignment wrapText="1"/>
    </xf>
    <xf numFmtId="0" fontId="0" fillId="3" borderId="1" xfId="0" applyFill="1" applyBorder="1" applyAlignment="1">
      <alignment horizontal="left" vertical="top" wrapText="1"/>
    </xf>
    <xf numFmtId="0" fontId="2" fillId="5" borderId="3" xfId="0" applyFont="1" applyFill="1" applyBorder="1"/>
    <xf numFmtId="0" fontId="2" fillId="5" borderId="4" xfId="0" applyFont="1" applyFill="1" applyBorder="1"/>
    <xf numFmtId="0" fontId="0" fillId="5" borderId="0" xfId="0" applyFill="1" applyBorder="1" applyAlignment="1">
      <alignment horizontal="left"/>
    </xf>
    <xf numFmtId="0" fontId="2" fillId="3" borderId="0" xfId="0" applyFont="1" applyFill="1" applyBorder="1"/>
    <xf numFmtId="164" fontId="0" fillId="3" borderId="0" xfId="0" applyNumberFormat="1" applyFill="1" applyBorder="1"/>
    <xf numFmtId="164" fontId="0" fillId="5" borderId="0" xfId="1" applyNumberFormat="1" applyFont="1" applyFill="1" applyBorder="1"/>
    <xf numFmtId="164" fontId="0" fillId="3" borderId="6" xfId="1" applyNumberFormat="1" applyFont="1" applyFill="1" applyBorder="1"/>
    <xf numFmtId="164" fontId="0" fillId="5" borderId="6" xfId="1" applyNumberFormat="1" applyFont="1" applyFill="1" applyBorder="1"/>
    <xf numFmtId="43" fontId="2" fillId="3" borderId="1" xfId="1" applyFont="1" applyFill="1" applyBorder="1" applyAlignment="1">
      <alignment horizontal="center" wrapText="1"/>
    </xf>
    <xf numFmtId="43" fontId="2" fillId="3" borderId="8" xfId="1" applyFont="1" applyFill="1" applyBorder="1" applyAlignment="1">
      <alignment horizontal="center" wrapText="1"/>
    </xf>
    <xf numFmtId="166" fontId="0" fillId="3" borderId="9" xfId="8" applyNumberFormat="1" applyFont="1" applyFill="1" applyBorder="1"/>
    <xf numFmtId="164" fontId="0" fillId="3" borderId="0" xfId="1" applyNumberFormat="1" applyFont="1" applyFill="1" applyBorder="1"/>
    <xf numFmtId="170" fontId="0" fillId="0" borderId="0" xfId="0" applyNumberFormat="1"/>
    <xf numFmtId="0" fontId="0" fillId="5" borderId="5" xfId="0" applyFont="1" applyFill="1" applyBorder="1"/>
    <xf numFmtId="0" fontId="2" fillId="5" borderId="3" xfId="0" applyFont="1" applyFill="1" applyBorder="1" applyAlignment="1">
      <alignment horizontal="right"/>
    </xf>
    <xf numFmtId="166" fontId="16" fillId="0" borderId="0" xfId="0" applyNumberFormat="1" applyFont="1" applyFill="1"/>
    <xf numFmtId="0" fontId="0" fillId="0" borderId="0" xfId="0" applyFill="1" applyBorder="1"/>
    <xf numFmtId="0" fontId="2" fillId="3" borderId="2" xfId="0" applyFont="1" applyFill="1" applyBorder="1"/>
    <xf numFmtId="0" fontId="0" fillId="3" borderId="3" xfId="0" applyFill="1" applyBorder="1"/>
    <xf numFmtId="164" fontId="0" fillId="3" borderId="1" xfId="1" applyNumberFormat="1" applyFont="1" applyFill="1" applyBorder="1"/>
    <xf numFmtId="0" fontId="0" fillId="3" borderId="4" xfId="0" applyFill="1" applyBorder="1"/>
    <xf numFmtId="166" fontId="0" fillId="3" borderId="0" xfId="8" applyNumberFormat="1" applyFont="1" applyFill="1" applyBorder="1"/>
    <xf numFmtId="164" fontId="0" fillId="6" borderId="8" xfId="1" applyNumberFormat="1" applyFont="1" applyFill="1" applyBorder="1"/>
    <xf numFmtId="0" fontId="2" fillId="0" borderId="0" xfId="0" applyFont="1" applyFill="1" applyBorder="1"/>
    <xf numFmtId="166" fontId="0" fillId="5" borderId="19" xfId="8" applyNumberFormat="1" applyFont="1" applyFill="1" applyBorder="1"/>
    <xf numFmtId="166" fontId="0" fillId="3" borderId="20" xfId="8" applyNumberFormat="1" applyFont="1" applyFill="1" applyBorder="1"/>
    <xf numFmtId="166" fontId="0" fillId="5" borderId="21" xfId="8" applyNumberFormat="1" applyFont="1" applyFill="1" applyBorder="1"/>
    <xf numFmtId="0" fontId="13" fillId="0" borderId="0" xfId="0" applyFont="1" applyFill="1" applyBorder="1" applyAlignment="1">
      <alignment horizontal="center" wrapText="1"/>
    </xf>
    <xf numFmtId="0" fontId="13" fillId="0" borderId="0" xfId="0" applyFont="1" applyFill="1" applyBorder="1"/>
    <xf numFmtId="0" fontId="0" fillId="0" borderId="0" xfId="0" applyFont="1"/>
    <xf numFmtId="43" fontId="1" fillId="0" borderId="0" xfId="1" applyFont="1"/>
    <xf numFmtId="0" fontId="0" fillId="0" borderId="0" xfId="0" applyFont="1" applyFill="1" applyBorder="1"/>
    <xf numFmtId="43" fontId="0" fillId="0" borderId="9" xfId="1" applyFont="1" applyBorder="1"/>
    <xf numFmtId="0" fontId="0" fillId="0" borderId="0" xfId="0" applyFont="1" applyFill="1"/>
    <xf numFmtId="0" fontId="0" fillId="0" borderId="0" xfId="0" applyFont="1" applyFill="1" applyAlignment="1">
      <alignment horizontal="left" wrapText="1"/>
    </xf>
    <xf numFmtId="164" fontId="0" fillId="0" borderId="0" xfId="1" applyNumberFormat="1" applyFont="1" applyBorder="1"/>
    <xf numFmtId="0" fontId="0" fillId="0" borderId="0" xfId="0"/>
    <xf numFmtId="164" fontId="0" fillId="0" borderId="0" xfId="1" applyNumberFormat="1" applyFont="1"/>
    <xf numFmtId="0" fontId="13" fillId="0" borderId="0" xfId="0" applyFont="1" applyFill="1"/>
    <xf numFmtId="0" fontId="15" fillId="0" borderId="1" xfId="0" applyFont="1" applyFill="1" applyBorder="1" applyAlignment="1">
      <alignment horizontal="centerContinuous"/>
    </xf>
    <xf numFmtId="0" fontId="15" fillId="0" borderId="0" xfId="0" applyFont="1" applyFill="1" applyBorder="1" applyAlignment="1">
      <alignment horizontal="centerContinuous"/>
    </xf>
    <xf numFmtId="0" fontId="15" fillId="0" borderId="0" xfId="0" applyFont="1" applyFill="1" applyBorder="1" applyAlignment="1">
      <alignment horizontal="center" wrapText="1"/>
    </xf>
    <xf numFmtId="0" fontId="13" fillId="0" borderId="0" xfId="0" applyFont="1" applyFill="1" applyBorder="1" applyAlignment="1">
      <alignment horizontal="left"/>
    </xf>
    <xf numFmtId="167" fontId="13" fillId="0" borderId="0" xfId="9" applyNumberFormat="1" applyFont="1" applyFill="1"/>
    <xf numFmtId="164" fontId="13" fillId="0" borderId="0" xfId="1" applyNumberFormat="1" applyFont="1" applyFill="1"/>
    <xf numFmtId="165" fontId="13" fillId="0" borderId="0" xfId="0" applyNumberFormat="1" applyFont="1" applyFill="1"/>
    <xf numFmtId="164" fontId="13" fillId="0" borderId="0" xfId="0" applyNumberFormat="1" applyFont="1" applyFill="1"/>
    <xf numFmtId="0" fontId="15" fillId="0" borderId="0" xfId="0" applyFont="1" applyFill="1"/>
    <xf numFmtId="171" fontId="15" fillId="0" borderId="0" xfId="0" applyNumberFormat="1" applyFont="1" applyFill="1"/>
    <xf numFmtId="164" fontId="15" fillId="0" borderId="0" xfId="0" applyNumberFormat="1" applyFont="1" applyFill="1"/>
    <xf numFmtId="43" fontId="15" fillId="0" borderId="0" xfId="0" applyNumberFormat="1" applyFont="1" applyFill="1"/>
    <xf numFmtId="167" fontId="13" fillId="0" borderId="0" xfId="0" applyNumberFormat="1" applyFont="1" applyFill="1"/>
    <xf numFmtId="167" fontId="15" fillId="0" borderId="0" xfId="0" applyNumberFormat="1" applyFont="1" applyFill="1"/>
    <xf numFmtId="167" fontId="0" fillId="0" borderId="0" xfId="9" applyNumberFormat="1" applyFont="1"/>
    <xf numFmtId="166" fontId="0" fillId="0" borderId="0" xfId="0" applyNumberFormat="1"/>
    <xf numFmtId="0" fontId="17" fillId="0" borderId="0" xfId="0" applyFont="1" applyFill="1" applyAlignment="1"/>
    <xf numFmtId="0" fontId="15" fillId="0" borderId="0" xfId="0" quotePrefix="1" applyFont="1" applyFill="1" applyBorder="1" applyAlignment="1">
      <alignment horizontal="centerContinuous"/>
    </xf>
    <xf numFmtId="164" fontId="13" fillId="0" borderId="0" xfId="1" applyNumberFormat="1" applyFont="1" applyFill="1" applyBorder="1" applyAlignment="1">
      <alignment horizontal="center" wrapText="1"/>
    </xf>
    <xf numFmtId="164" fontId="2" fillId="5" borderId="0" xfId="1" applyNumberFormat="1" applyFont="1" applyFill="1" applyBorder="1" applyAlignment="1">
      <alignment horizontal="right"/>
    </xf>
    <xf numFmtId="0" fontId="2" fillId="3" borderId="3" xfId="0" applyFont="1" applyFill="1" applyBorder="1" applyAlignment="1">
      <alignment horizontal="right" wrapText="1"/>
    </xf>
    <xf numFmtId="0" fontId="2" fillId="3" borderId="4" xfId="0" applyFont="1" applyFill="1" applyBorder="1" applyAlignment="1">
      <alignment horizontal="right" wrapText="1"/>
    </xf>
    <xf numFmtId="164" fontId="0" fillId="3" borderId="0" xfId="1" applyNumberFormat="1" applyFont="1" applyFill="1" applyBorder="1" applyAlignment="1">
      <alignment horizontal="right" vertical="center"/>
    </xf>
    <xf numFmtId="0" fontId="0" fillId="3" borderId="0" xfId="0" applyFill="1" applyBorder="1" applyAlignment="1">
      <alignment horizontal="right" vertical="center"/>
    </xf>
    <xf numFmtId="0" fontId="0" fillId="3" borderId="6" xfId="0" applyFill="1" applyBorder="1" applyAlignment="1">
      <alignment horizontal="right" vertical="center"/>
    </xf>
    <xf numFmtId="41" fontId="2" fillId="3" borderId="0" xfId="0" applyNumberFormat="1" applyFont="1" applyFill="1" applyBorder="1" applyAlignment="1">
      <alignment horizontal="right" vertical="center"/>
    </xf>
    <xf numFmtId="0" fontId="0" fillId="3" borderId="1" xfId="0" applyFill="1" applyBorder="1" applyAlignment="1">
      <alignment horizontal="right"/>
    </xf>
    <xf numFmtId="0" fontId="0" fillId="3" borderId="8" xfId="0" applyFill="1" applyBorder="1" applyAlignment="1">
      <alignment horizontal="right"/>
    </xf>
    <xf numFmtId="0" fontId="6" fillId="0" borderId="0" xfId="4"/>
    <xf numFmtId="0" fontId="6" fillId="0" borderId="0" xfId="4"/>
    <xf numFmtId="0" fontId="2" fillId="7" borderId="0" xfId="0" applyFont="1" applyFill="1"/>
    <xf numFmtId="0" fontId="6" fillId="0" borderId="0" xfId="4" applyAlignment="1">
      <alignment wrapText="1"/>
    </xf>
    <xf numFmtId="0" fontId="13" fillId="0" borderId="0" xfId="0" applyFont="1" applyAlignment="1">
      <alignment horizontal="left"/>
    </xf>
    <xf numFmtId="0" fontId="16" fillId="0" borderId="0" xfId="0" applyFont="1"/>
    <xf numFmtId="0" fontId="0" fillId="8" borderId="0" xfId="0" applyFill="1"/>
    <xf numFmtId="0" fontId="0" fillId="9" borderId="0" xfId="0" applyFill="1"/>
    <xf numFmtId="0" fontId="0" fillId="10" borderId="0" xfId="0" applyFill="1"/>
    <xf numFmtId="0" fontId="0" fillId="0" borderId="0" xfId="0" applyAlignment="1">
      <alignment horizontal="left"/>
    </xf>
    <xf numFmtId="0" fontId="0" fillId="11" borderId="0" xfId="0" applyFill="1"/>
    <xf numFmtId="0" fontId="15" fillId="0" borderId="0" xfId="0" applyFont="1" applyAlignment="1">
      <alignment horizontal="center" wrapText="1"/>
    </xf>
    <xf numFmtId="0" fontId="0" fillId="0" borderId="0" xfId="0" quotePrefix="1"/>
    <xf numFmtId="14" fontId="0" fillId="0" borderId="0" xfId="0" applyNumberFormat="1"/>
    <xf numFmtId="0" fontId="13" fillId="0" borderId="0" xfId="0" applyFont="1" applyAlignment="1">
      <alignment horizontal="right"/>
    </xf>
    <xf numFmtId="0" fontId="6" fillId="2" borderId="0" xfId="4" quotePrefix="1" applyFill="1"/>
    <xf numFmtId="0" fontId="6" fillId="2" borderId="10" xfId="4" applyFill="1" applyBorder="1" applyAlignment="1" applyProtection="1">
      <alignment horizontal="center"/>
      <protection locked="0"/>
    </xf>
    <xf numFmtId="0" fontId="9" fillId="2" borderId="0" xfId="4" applyFont="1" applyFill="1" applyAlignment="1">
      <alignment horizontal="left" indent="1"/>
    </xf>
    <xf numFmtId="0" fontId="14" fillId="2" borderId="0" xfId="4" applyFont="1" applyFill="1" applyAlignment="1">
      <alignment horizontal="left" indent="4"/>
    </xf>
    <xf numFmtId="14" fontId="6" fillId="2" borderId="0" xfId="4" applyNumberFormat="1" applyFill="1"/>
    <xf numFmtId="14" fontId="6" fillId="2" borderId="0" xfId="4" applyNumberFormat="1" applyFill="1" applyAlignment="1">
      <alignment horizontal="left"/>
    </xf>
    <xf numFmtId="0" fontId="6" fillId="4" borderId="0" xfId="4" applyFill="1"/>
    <xf numFmtId="0" fontId="6" fillId="0" borderId="0" xfId="4" applyAlignment="1">
      <alignment horizontal="center"/>
    </xf>
    <xf numFmtId="43" fontId="17" fillId="0" borderId="0" xfId="1" applyFont="1" applyFill="1" applyAlignment="1"/>
    <xf numFmtId="43" fontId="0" fillId="0" borderId="0" xfId="1" applyFont="1" applyBorder="1"/>
    <xf numFmtId="0" fontId="13" fillId="0" borderId="0" xfId="0" applyFont="1" applyFill="1" applyAlignment="1">
      <alignment horizontal="center"/>
    </xf>
    <xf numFmtId="14" fontId="6" fillId="9" borderId="0" xfId="4" applyNumberFormat="1" applyFill="1"/>
    <xf numFmtId="0" fontId="6" fillId="9" borderId="0" xfId="4" applyFill="1"/>
    <xf numFmtId="0" fontId="6" fillId="9" borderId="0" xfId="4" applyFill="1" applyAlignment="1">
      <alignment horizontal="right"/>
    </xf>
    <xf numFmtId="9" fontId="13" fillId="0" borderId="0" xfId="9" applyFont="1" applyFill="1"/>
    <xf numFmtId="9" fontId="13" fillId="0" borderId="0" xfId="0" applyNumberFormat="1" applyFont="1" applyFill="1"/>
    <xf numFmtId="0" fontId="13" fillId="0" borderId="0" xfId="0" applyFont="1" applyFill="1" applyAlignment="1"/>
    <xf numFmtId="164" fontId="13" fillId="0" borderId="0" xfId="1" applyNumberFormat="1" applyFont="1"/>
    <xf numFmtId="43" fontId="13" fillId="0" borderId="0" xfId="1" applyFont="1" applyFill="1"/>
    <xf numFmtId="164" fontId="6" fillId="2" borderId="10" xfId="1" applyNumberFormat="1" applyFont="1" applyFill="1" applyBorder="1" applyProtection="1">
      <protection locked="0"/>
    </xf>
    <xf numFmtId="166" fontId="6" fillId="0" borderId="10" xfId="8" applyNumberFormat="1" applyFont="1" applyBorder="1" applyProtection="1">
      <protection locked="0"/>
    </xf>
    <xf numFmtId="0" fontId="6" fillId="0" borderId="10" xfId="4" applyBorder="1" applyAlignment="1" applyProtection="1">
      <alignment horizontal="right"/>
      <protection locked="0"/>
    </xf>
    <xf numFmtId="0" fontId="6" fillId="0" borderId="0" xfId="4" applyFont="1" applyFill="1" applyAlignment="1">
      <alignment wrapText="1"/>
    </xf>
    <xf numFmtId="39" fontId="6" fillId="12" borderId="0" xfId="12" applyFill="1"/>
    <xf numFmtId="39" fontId="6" fillId="0" borderId="0" xfId="12"/>
    <xf numFmtId="164" fontId="22" fillId="12" borderId="0" xfId="13" applyNumberFormat="1" applyFont="1" applyFill="1"/>
    <xf numFmtId="164" fontId="22" fillId="0" borderId="0" xfId="13" applyNumberFormat="1" applyFont="1"/>
    <xf numFmtId="164" fontId="22" fillId="0" borderId="22" xfId="13" applyNumberFormat="1" applyFont="1" applyBorder="1"/>
    <xf numFmtId="0" fontId="13" fillId="0" borderId="0" xfId="0" applyFont="1" applyFill="1" applyAlignment="1">
      <alignment horizontal="center"/>
    </xf>
    <xf numFmtId="166" fontId="13" fillId="0" borderId="0" xfId="0" applyNumberFormat="1" applyFont="1"/>
    <xf numFmtId="0" fontId="15" fillId="0" borderId="0" xfId="0" applyFont="1"/>
    <xf numFmtId="166" fontId="15" fillId="0" borderId="0" xfId="0" applyNumberFormat="1" applyFont="1"/>
    <xf numFmtId="164" fontId="22" fillId="12" borderId="0" xfId="13" applyNumberFormat="1" applyFont="1" applyFill="1" applyBorder="1"/>
    <xf numFmtId="164" fontId="22" fillId="0" borderId="0" xfId="13" applyNumberFormat="1" applyFont="1" applyFill="1" applyBorder="1"/>
    <xf numFmtId="164" fontId="22" fillId="0" borderId="22" xfId="13" applyNumberFormat="1" applyFont="1" applyFill="1" applyBorder="1"/>
    <xf numFmtId="172" fontId="0" fillId="0" borderId="0" xfId="9" applyNumberFormat="1" applyFont="1" applyFill="1"/>
    <xf numFmtId="164" fontId="1" fillId="0" borderId="0" xfId="1" applyNumberFormat="1" applyFont="1" applyFill="1"/>
    <xf numFmtId="0" fontId="6" fillId="0" borderId="0" xfId="4" applyFill="1"/>
    <xf numFmtId="43" fontId="13" fillId="0" borderId="0" xfId="1" applyFont="1" applyFill="1" applyAlignment="1">
      <alignment horizontal="left"/>
    </xf>
    <xf numFmtId="0" fontId="16" fillId="0" borderId="0" xfId="0" applyFont="1" applyFill="1"/>
    <xf numFmtId="0" fontId="13" fillId="0" borderId="0" xfId="0" applyFont="1" applyFill="1" applyAlignment="1">
      <alignment horizontal="center"/>
    </xf>
    <xf numFmtId="167"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44" fontId="15" fillId="0" borderId="0" xfId="0" applyNumberFormat="1" applyFont="1"/>
    <xf numFmtId="44" fontId="13" fillId="0" borderId="0" xfId="0" applyNumberFormat="1" applyFont="1"/>
    <xf numFmtId="0" fontId="13" fillId="0" borderId="0" xfId="0" applyFont="1" applyFill="1" applyAlignment="1">
      <alignment horizontal="center"/>
    </xf>
    <xf numFmtId="4" fontId="0" fillId="0" borderId="0" xfId="0" applyNumberFormat="1"/>
    <xf numFmtId="10" fontId="13" fillId="0" borderId="0" xfId="9" applyNumberFormat="1" applyFont="1" applyFill="1"/>
    <xf numFmtId="0" fontId="15" fillId="0" borderId="1" xfId="0" applyFont="1" applyBorder="1" applyAlignment="1">
      <alignment horizontal="centerContinuous"/>
    </xf>
    <xf numFmtId="0" fontId="15" fillId="0" borderId="0" xfId="0" quotePrefix="1" applyFont="1" applyAlignment="1">
      <alignment horizontal="centerContinuous"/>
    </xf>
    <xf numFmtId="0" fontId="13" fillId="0" borderId="0" xfId="0" applyFont="1" applyAlignment="1">
      <alignment horizontal="left" wrapText="1"/>
    </xf>
    <xf numFmtId="164" fontId="15" fillId="0" borderId="0" xfId="0" applyNumberFormat="1" applyFont="1" applyAlignment="1">
      <alignment horizontal="center" wrapText="1"/>
    </xf>
    <xf numFmtId="165" fontId="13" fillId="0" borderId="0" xfId="0" applyNumberFormat="1" applyFont="1"/>
    <xf numFmtId="167" fontId="13" fillId="0" borderId="0" xfId="0" applyNumberFormat="1" applyFont="1"/>
    <xf numFmtId="167" fontId="15" fillId="0" borderId="0" xfId="0" applyNumberFormat="1" applyFont="1"/>
    <xf numFmtId="171" fontId="15" fillId="0" borderId="0" xfId="0" applyNumberFormat="1" applyFont="1"/>
    <xf numFmtId="0" fontId="23" fillId="0" borderId="0" xfId="0" applyFont="1" applyAlignment="1">
      <alignment horizontal="center"/>
    </xf>
    <xf numFmtId="164" fontId="15" fillId="0" borderId="0" xfId="0" applyNumberFormat="1" applyFont="1"/>
    <xf numFmtId="164" fontId="13" fillId="0" borderId="0" xfId="0" applyNumberFormat="1" applyFont="1"/>
    <xf numFmtId="0" fontId="23" fillId="0" borderId="0" xfId="0" applyFont="1" applyAlignment="1">
      <alignment horizontal="right"/>
    </xf>
    <xf numFmtId="43" fontId="0" fillId="0" borderId="0" xfId="0" applyNumberFormat="1"/>
    <xf numFmtId="0" fontId="24" fillId="0" borderId="0" xfId="0" applyFont="1"/>
    <xf numFmtId="0" fontId="25" fillId="0" borderId="0" xfId="11" applyFont="1" applyAlignment="1">
      <alignment horizontal="left"/>
    </xf>
    <xf numFmtId="0" fontId="26" fillId="0" borderId="0" xfId="11" applyFont="1" applyAlignment="1">
      <alignment horizontal="right"/>
    </xf>
    <xf numFmtId="43" fontId="2" fillId="0" borderId="0" xfId="0" applyNumberFormat="1" applyFont="1"/>
    <xf numFmtId="10" fontId="0" fillId="0" borderId="0" xfId="9" applyNumberFormat="1" applyFont="1"/>
    <xf numFmtId="166" fontId="2" fillId="0" borderId="23" xfId="0" applyNumberFormat="1" applyFont="1" applyBorder="1"/>
    <xf numFmtId="166" fontId="15" fillId="0" borderId="23" xfId="0" applyNumberFormat="1" applyFont="1" applyBorder="1"/>
    <xf numFmtId="37" fontId="0" fillId="3" borderId="0" xfId="1" applyNumberFormat="1" applyFont="1" applyFill="1" applyBorder="1" applyAlignment="1">
      <alignment horizontal="right" vertical="center"/>
    </xf>
    <xf numFmtId="37" fontId="2" fillId="3" borderId="0" xfId="0" applyNumberFormat="1" applyFont="1" applyFill="1" applyBorder="1" applyAlignment="1">
      <alignment horizontal="right" vertical="center"/>
    </xf>
    <xf numFmtId="0" fontId="6" fillId="0" borderId="0" xfId="4"/>
    <xf numFmtId="0" fontId="4" fillId="4" borderId="11" xfId="0" applyFont="1"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0" fontId="4" fillId="4" borderId="14" xfId="0" applyFont="1" applyFill="1" applyBorder="1" applyAlignment="1">
      <alignment wrapText="1"/>
    </xf>
    <xf numFmtId="0" fontId="0" fillId="4" borderId="0" xfId="0" applyFill="1" applyAlignment="1">
      <alignment wrapText="1"/>
    </xf>
    <xf numFmtId="0" fontId="0" fillId="4" borderId="15" xfId="0" applyFill="1" applyBorder="1" applyAlignment="1">
      <alignment wrapText="1"/>
    </xf>
    <xf numFmtId="0" fontId="4" fillId="4" borderId="16" xfId="0" applyFont="1" applyFill="1" applyBorder="1" applyAlignment="1">
      <alignment wrapText="1"/>
    </xf>
    <xf numFmtId="0" fontId="0" fillId="4" borderId="17" xfId="0" applyFill="1" applyBorder="1" applyAlignment="1">
      <alignment wrapText="1"/>
    </xf>
    <xf numFmtId="0" fontId="0" fillId="4" borderId="18" xfId="0" applyFill="1" applyBorder="1" applyAlignment="1">
      <alignment wrapText="1"/>
    </xf>
    <xf numFmtId="0" fontId="10" fillId="2" borderId="0" xfId="4" applyFont="1" applyFill="1" applyAlignment="1">
      <alignment horizontal="left"/>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11" fillId="2" borderId="0" xfId="0" applyNumberFormat="1" applyFont="1" applyFill="1" applyAlignment="1" applyProtection="1">
      <alignment horizontal="left" vertical="center"/>
    </xf>
    <xf numFmtId="0" fontId="0" fillId="2" borderId="0" xfId="0" applyFill="1" applyAlignment="1">
      <alignment vertical="center"/>
    </xf>
    <xf numFmtId="0" fontId="12" fillId="2" borderId="0" xfId="0" applyFont="1" applyFill="1" applyAlignment="1">
      <alignment vertical="top" wrapText="1"/>
    </xf>
    <xf numFmtId="0" fontId="0" fillId="2" borderId="0" xfId="0" applyFill="1" applyAlignment="1">
      <alignment vertical="top"/>
    </xf>
    <xf numFmtId="0" fontId="15" fillId="0" borderId="1" xfId="0" applyFont="1" applyBorder="1" applyAlignment="1">
      <alignment horizontal="center"/>
    </xf>
    <xf numFmtId="0" fontId="13" fillId="0" borderId="0" xfId="0" applyFont="1" applyFill="1" applyAlignment="1">
      <alignment horizontal="left"/>
    </xf>
    <xf numFmtId="0" fontId="13" fillId="0" borderId="0" xfId="0" applyFont="1" applyFill="1" applyAlignment="1">
      <alignment horizontal="center"/>
    </xf>
    <xf numFmtId="0" fontId="13" fillId="0" borderId="0" xfId="0" applyFont="1" applyAlignment="1">
      <alignment horizontal="center"/>
    </xf>
  </cellXfs>
  <cellStyles count="15">
    <cellStyle name="Comma" xfId="1" builtinId="3"/>
    <cellStyle name="Comma 2" xfId="2" xr:uid="{00000000-0005-0000-0000-000001000000}"/>
    <cellStyle name="Comma 3" xfId="13" xr:uid="{F930893E-C3D9-4E2C-B5E0-08E9FE8C3660}"/>
    <cellStyle name="Currency" xfId="8" builtinId="4"/>
    <cellStyle name="Currency 2" xfId="10" xr:uid="{00000000-0005-0000-0000-000003000000}"/>
    <cellStyle name="Normal" xfId="0" builtinId="0"/>
    <cellStyle name="Normal 2" xfId="3" xr:uid="{00000000-0005-0000-0000-000005000000}"/>
    <cellStyle name="Normal 2 2" xfId="11" xr:uid="{00000000-0005-0000-0000-000006000000}"/>
    <cellStyle name="Normal 3" xfId="4" xr:uid="{00000000-0005-0000-0000-000007000000}"/>
    <cellStyle name="Normal 3 2" xfId="5" xr:uid="{00000000-0005-0000-0000-000008000000}"/>
    <cellStyle name="Normal 3 4" xfId="14" xr:uid="{0FDB9A5C-E785-493C-B7E4-1ADF3AEC394C}"/>
    <cellStyle name="Normal 4" xfId="6" xr:uid="{00000000-0005-0000-0000-000009000000}"/>
    <cellStyle name="Normal 5 3" xfId="12" xr:uid="{5D92054B-3B71-49C2-BDEE-C6EBBE1F9EBF}"/>
    <cellStyle name="Percent" xfId="9" builtinId="5"/>
    <cellStyle name="Percent 2" xfId="7" xr:uid="{00000000-0005-0000-0000-00000B000000}"/>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E971-2E60-4E36-A911-BB52BE9AD823}">
  <dimension ref="A1:L53"/>
  <sheetViews>
    <sheetView showGridLines="0" tabSelected="1" workbookViewId="0">
      <selection activeCell="C17" sqref="C17"/>
    </sheetView>
  </sheetViews>
  <sheetFormatPr defaultColWidth="9.140625" defaultRowHeight="12.75"/>
  <cols>
    <col min="1" max="1" width="42.28515625" style="133" customWidth="1"/>
    <col min="2" max="2" width="9.28515625" style="133" customWidth="1"/>
    <col min="3" max="3" width="53.7109375" style="133" customWidth="1"/>
    <col min="4" max="4" width="45.42578125" style="133" bestFit="1" customWidth="1"/>
    <col min="5" max="16384" width="9.140625" style="133"/>
  </cols>
  <sheetData>
    <row r="1" spans="1:4">
      <c r="A1" s="10" t="s">
        <v>125</v>
      </c>
      <c r="B1" s="10"/>
      <c r="C1" s="11"/>
      <c r="D1" s="11"/>
    </row>
    <row r="2" spans="1:4">
      <c r="A2" s="10" t="s">
        <v>149</v>
      </c>
      <c r="B2" s="10"/>
      <c r="C2" s="11"/>
    </row>
    <row r="3" spans="1:4">
      <c r="A3" s="12" t="s">
        <v>440</v>
      </c>
      <c r="B3" s="12"/>
      <c r="C3" s="11"/>
      <c r="D3" s="11"/>
    </row>
    <row r="4" spans="1:4">
      <c r="A4" s="12"/>
      <c r="B4" s="12"/>
      <c r="C4" s="11"/>
      <c r="D4" s="11"/>
    </row>
    <row r="5" spans="1:4">
      <c r="A5" s="12"/>
      <c r="B5" s="12"/>
      <c r="C5" s="11"/>
      <c r="D5" s="11"/>
    </row>
    <row r="6" spans="1:4">
      <c r="A6" s="12" t="s">
        <v>164</v>
      </c>
      <c r="B6" s="12"/>
      <c r="C6" s="11"/>
      <c r="D6" s="11"/>
    </row>
    <row r="7" spans="1:4">
      <c r="A7" s="12"/>
      <c r="B7" s="12"/>
      <c r="C7" s="11"/>
      <c r="D7" s="11"/>
    </row>
    <row r="8" spans="1:4">
      <c r="A8" s="11" t="s">
        <v>167</v>
      </c>
      <c r="B8" s="12"/>
      <c r="C8" s="11"/>
      <c r="D8" s="11"/>
    </row>
    <row r="9" spans="1:4">
      <c r="A9" s="11" t="s">
        <v>204</v>
      </c>
      <c r="B9" s="12"/>
      <c r="C9" s="11"/>
      <c r="D9" s="11"/>
    </row>
    <row r="10" spans="1:4">
      <c r="A10" s="11" t="s">
        <v>166</v>
      </c>
      <c r="B10" s="12"/>
      <c r="C10" s="11"/>
      <c r="D10" s="11"/>
    </row>
    <row r="11" spans="1:4">
      <c r="A11" s="147" t="s">
        <v>165</v>
      </c>
      <c r="B11" s="12"/>
      <c r="C11" s="11"/>
      <c r="D11" s="11"/>
    </row>
    <row r="12" spans="1:4">
      <c r="A12" s="11"/>
      <c r="B12" s="12"/>
      <c r="C12" s="11"/>
      <c r="D12" s="11"/>
    </row>
    <row r="13" spans="1:4">
      <c r="A13" s="11" t="s">
        <v>441</v>
      </c>
      <c r="B13" s="12"/>
      <c r="C13" s="11"/>
      <c r="D13" s="11"/>
    </row>
    <row r="14" spans="1:4">
      <c r="A14" s="11" t="s">
        <v>205</v>
      </c>
      <c r="B14" s="12"/>
      <c r="C14" s="11"/>
      <c r="D14" s="11"/>
    </row>
    <row r="15" spans="1:4">
      <c r="A15" s="12"/>
      <c r="B15" s="12"/>
      <c r="C15" s="11"/>
      <c r="D15" s="11"/>
    </row>
    <row r="16" spans="1:4">
      <c r="A16" s="11"/>
      <c r="B16" s="11"/>
      <c r="C16" s="11"/>
      <c r="D16" s="11"/>
    </row>
    <row r="17" spans="1:12">
      <c r="A17" s="13" t="s">
        <v>123</v>
      </c>
      <c r="B17" s="13"/>
      <c r="C17" s="148" t="s">
        <v>414</v>
      </c>
      <c r="D17" s="149" t="s">
        <v>124</v>
      </c>
    </row>
    <row r="18" spans="1:12">
      <c r="A18" s="11"/>
      <c r="B18" s="11"/>
      <c r="C18" s="11"/>
      <c r="D18" s="150"/>
    </row>
    <row r="19" spans="1:12" ht="51">
      <c r="A19" s="169" t="s">
        <v>436</v>
      </c>
      <c r="B19" s="11"/>
      <c r="C19" s="166"/>
      <c r="D19" s="149" t="s">
        <v>160</v>
      </c>
    </row>
    <row r="20" spans="1:12">
      <c r="A20" s="11"/>
      <c r="B20" s="11"/>
      <c r="C20" s="151"/>
      <c r="D20" s="149"/>
    </row>
    <row r="21" spans="1:12">
      <c r="A21" s="11" t="s">
        <v>437</v>
      </c>
      <c r="B21" s="152"/>
      <c r="C21" s="167"/>
      <c r="D21" s="149" t="s">
        <v>160</v>
      </c>
    </row>
    <row r="22" spans="1:12" ht="12" customHeight="1">
      <c r="A22" s="11"/>
      <c r="B22" s="152"/>
      <c r="D22" s="149"/>
    </row>
    <row r="23" spans="1:12" hidden="1">
      <c r="A23" s="33" t="s">
        <v>161</v>
      </c>
      <c r="B23" s="34"/>
      <c r="C23" s="168">
        <v>2</v>
      </c>
      <c r="D23" s="149" t="s">
        <v>162</v>
      </c>
      <c r="L23" s="133" t="s">
        <v>280</v>
      </c>
    </row>
    <row r="24" spans="1:12" ht="13.5" thickBot="1">
      <c r="A24" s="11"/>
      <c r="B24" s="11"/>
      <c r="C24" s="11"/>
      <c r="D24" s="150"/>
    </row>
    <row r="25" spans="1:12" ht="30" customHeight="1">
      <c r="A25" s="220" t="s">
        <v>434</v>
      </c>
      <c r="B25" s="221"/>
      <c r="C25" s="222"/>
      <c r="D25" s="11"/>
    </row>
    <row r="26" spans="1:12">
      <c r="A26" s="42"/>
      <c r="B26" s="153"/>
      <c r="C26" s="43"/>
      <c r="D26" s="11"/>
    </row>
    <row r="27" spans="1:12" ht="30" customHeight="1">
      <c r="A27" s="223" t="s">
        <v>175</v>
      </c>
      <c r="B27" s="224"/>
      <c r="C27" s="225"/>
      <c r="D27" s="11"/>
    </row>
    <row r="28" spans="1:12">
      <c r="A28" s="42"/>
      <c r="B28" s="153"/>
      <c r="C28" s="43"/>
      <c r="D28" s="11"/>
    </row>
    <row r="29" spans="1:12" ht="45" customHeight="1" thickBot="1">
      <c r="A29" s="226" t="s">
        <v>176</v>
      </c>
      <c r="B29" s="227"/>
      <c r="C29" s="228"/>
      <c r="D29" s="11"/>
    </row>
    <row r="30" spans="1:12">
      <c r="A30" s="11"/>
      <c r="B30" s="11"/>
      <c r="C30" s="11"/>
      <c r="D30" s="11"/>
    </row>
    <row r="31" spans="1:12">
      <c r="A31" s="11"/>
      <c r="B31" s="11"/>
      <c r="C31" s="11"/>
      <c r="D31" s="11"/>
    </row>
    <row r="32" spans="1:12">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c r="A38" s="11"/>
      <c r="B38" s="11"/>
      <c r="C38" s="11"/>
      <c r="D38" s="11"/>
    </row>
    <row r="39" spans="1:4" ht="15.75" customHeight="1">
      <c r="A39" s="11"/>
      <c r="B39" s="11"/>
      <c r="C39" s="11"/>
      <c r="D39" s="11"/>
    </row>
    <row r="40" spans="1:4" ht="12.75" customHeight="1">
      <c r="A40" s="11"/>
      <c r="B40" s="11"/>
      <c r="C40" s="11"/>
      <c r="D40" s="11"/>
    </row>
    <row r="41" spans="1:4">
      <c r="A41" s="229"/>
      <c r="B41" s="229"/>
      <c r="C41" s="229"/>
      <c r="D41" s="11"/>
    </row>
    <row r="42" spans="1:4">
      <c r="A42" s="229"/>
      <c r="B42" s="229"/>
      <c r="C42" s="229"/>
      <c r="D42" s="11"/>
    </row>
    <row r="43" spans="1:4">
      <c r="A43" s="219"/>
      <c r="B43" s="219"/>
      <c r="C43" s="219"/>
      <c r="D43" s="11"/>
    </row>
    <row r="44" spans="1:4">
      <c r="A44" s="154"/>
      <c r="B44" s="154"/>
    </row>
    <row r="47" spans="1:4" s="159" customFormat="1">
      <c r="A47" s="158">
        <v>42277</v>
      </c>
      <c r="C47" s="159" t="s">
        <v>278</v>
      </c>
    </row>
    <row r="48" spans="1:4" s="159" customFormat="1">
      <c r="A48" s="158">
        <v>42369</v>
      </c>
    </row>
    <row r="49" spans="1:1" s="159" customFormat="1">
      <c r="A49" s="158">
        <v>42460</v>
      </c>
    </row>
    <row r="50" spans="1:1" s="159" customFormat="1">
      <c r="A50" s="158">
        <v>42551</v>
      </c>
    </row>
    <row r="51" spans="1:1" s="159" customFormat="1">
      <c r="A51" s="159" t="s">
        <v>277</v>
      </c>
    </row>
    <row r="52" spans="1:1" s="159" customFormat="1">
      <c r="A52" s="160">
        <v>1</v>
      </c>
    </row>
    <row r="53" spans="1:1" s="159" customFormat="1">
      <c r="A53" s="160">
        <v>2</v>
      </c>
    </row>
  </sheetData>
  <sheetProtection selectLockedCells="1"/>
  <mergeCells count="6">
    <mergeCell ref="A43:C43"/>
    <mergeCell ref="A25:C25"/>
    <mergeCell ref="A27:C27"/>
    <mergeCell ref="A29:C29"/>
    <mergeCell ref="A41:C41"/>
    <mergeCell ref="A42:C42"/>
  </mergeCells>
  <dataValidations count="1">
    <dataValidation type="list" allowBlank="1" showInputMessage="1" showErrorMessage="1" sqref="C23" xr:uid="{CD57040C-879F-4383-A406-613717569D3A}">
      <formula1>$A$52:$A$53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DBF052-2DBA-4FDB-B24E-212FB676C35B}">
          <x14:formula1>
            <xm:f>'2025 Summary'!$A$7:$A$107</xm:f>
          </x14:formula1>
          <xm:sqref>C17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225D-A703-4DF2-8101-A795A43670E3}">
  <dimension ref="A1:U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customWidth="1"/>
    <col min="2" max="2" width="12.140625" customWidth="1"/>
    <col min="3" max="3" width="14.42578125" customWidth="1"/>
    <col min="4" max="4" width="16" bestFit="1" customWidth="1"/>
    <col min="5" max="5" width="3.42578125" customWidth="1"/>
    <col min="6" max="6" width="16.28515625" customWidth="1"/>
    <col min="7" max="7" width="15.7109375" customWidth="1"/>
    <col min="8" max="8" width="13.7109375" customWidth="1"/>
    <col min="9" max="9" width="14.85546875" customWidth="1"/>
    <col min="10" max="10" width="3.28515625" customWidth="1"/>
    <col min="11" max="11" width="18.28515625" customWidth="1"/>
    <col min="12" max="12" width="15.7109375" customWidth="1"/>
    <col min="13" max="13" width="14" bestFit="1" customWidth="1"/>
    <col min="14" max="14" width="15.7109375" customWidth="1"/>
    <col min="15" max="15" width="3.28515625" customWidth="1"/>
    <col min="16" max="16" width="14.140625" customWidth="1"/>
    <col min="17" max="17" width="19.140625" customWidth="1"/>
    <col min="18" max="18" width="12.85546875" customWidth="1"/>
    <col min="19" max="19" width="2.7109375" customWidth="1"/>
    <col min="20" max="21" width="15" bestFit="1" customWidth="1"/>
  </cols>
  <sheetData>
    <row r="1" spans="1:21">
      <c r="A1" s="163" t="str">
        <f>+'Changes to Update Template '!C20</f>
        <v>Measurement date 6/30/2022</v>
      </c>
      <c r="B1" s="162">
        <f>+B2-B3</f>
        <v>0</v>
      </c>
      <c r="C1" s="162">
        <f>+C2-C3</f>
        <v>0</v>
      </c>
      <c r="D1" s="165">
        <f>+D2-D3</f>
        <v>0</v>
      </c>
      <c r="E1" s="103"/>
      <c r="F1" s="165">
        <f t="shared" ref="F1:I1" si="0">+F2-F3</f>
        <v>0</v>
      </c>
      <c r="G1" s="165">
        <f t="shared" si="0"/>
        <v>0</v>
      </c>
      <c r="H1" s="165">
        <f t="shared" si="0"/>
        <v>0</v>
      </c>
      <c r="I1" s="165">
        <f t="shared" si="0"/>
        <v>0</v>
      </c>
      <c r="J1" s="103"/>
      <c r="K1" s="165">
        <f t="shared" ref="K1:U1" si="1">+K2-K3</f>
        <v>0</v>
      </c>
      <c r="L1" s="165">
        <f t="shared" si="1"/>
        <v>0</v>
      </c>
      <c r="M1" s="165">
        <f t="shared" si="1"/>
        <v>0</v>
      </c>
      <c r="N1" s="165">
        <f t="shared" si="1"/>
        <v>0</v>
      </c>
      <c r="O1" s="103"/>
      <c r="P1" s="165">
        <f t="shared" si="1"/>
        <v>0</v>
      </c>
      <c r="Q1" s="165">
        <f t="shared" si="1"/>
        <v>0</v>
      </c>
      <c r="R1" s="165">
        <f t="shared" si="1"/>
        <v>0</v>
      </c>
      <c r="S1" s="165"/>
      <c r="T1" s="165">
        <f t="shared" si="1"/>
        <v>0</v>
      </c>
      <c r="U1" s="165">
        <f t="shared" si="1"/>
        <v>0</v>
      </c>
    </row>
    <row r="2" spans="1:21">
      <c r="A2" s="163" t="s">
        <v>208</v>
      </c>
      <c r="B2" s="161">
        <f>SUM(B7:B107)</f>
        <v>0.99999999999999978</v>
      </c>
      <c r="C2" s="161">
        <f>SUM(C7:C107)</f>
        <v>1.0000000000000002</v>
      </c>
      <c r="D2" s="165">
        <f>SUM(D7:D107)</f>
        <v>-19741995</v>
      </c>
      <c r="E2" s="103"/>
      <c r="F2" s="165">
        <f t="shared" ref="F2:I2" si="2">SUM(F7:F107)</f>
        <v>0</v>
      </c>
      <c r="G2" s="165">
        <f t="shared" si="2"/>
        <v>202005</v>
      </c>
      <c r="H2" s="165">
        <f t="shared" si="2"/>
        <v>0</v>
      </c>
      <c r="I2" s="165">
        <f t="shared" si="2"/>
        <v>1969176</v>
      </c>
      <c r="J2" s="103"/>
      <c r="K2" s="165">
        <f t="shared" ref="K2" si="3">SUM(K7:K107)</f>
        <v>952002</v>
      </c>
      <c r="L2" s="165">
        <f t="shared" ref="L2:M2" si="4">SUM(L7:L107)</f>
        <v>0</v>
      </c>
      <c r="M2" s="165">
        <f t="shared" si="4"/>
        <v>0</v>
      </c>
      <c r="N2" s="165">
        <f t="shared" ref="N2" si="5">SUM(N7:N107)</f>
        <v>1969185</v>
      </c>
      <c r="O2" s="103"/>
      <c r="P2" s="165">
        <f t="shared" ref="P2:Q2" si="6">SUM(P7:P107)</f>
        <v>1330001</v>
      </c>
      <c r="Q2" s="165">
        <f t="shared" si="6"/>
        <v>-1</v>
      </c>
      <c r="R2" s="165">
        <f t="shared" ref="R2" si="7">SUM(R7:R107)</f>
        <v>1330000</v>
      </c>
      <c r="S2" s="165"/>
      <c r="T2" s="165">
        <f t="shared" ref="T2:U2" si="8">SUM(T7:T107)</f>
        <v>-16319004</v>
      </c>
      <c r="U2" s="165">
        <f t="shared" si="8"/>
        <v>-22635999</v>
      </c>
    </row>
    <row r="3" spans="1:21" s="101" customFormat="1">
      <c r="A3" s="157"/>
      <c r="B3" s="161">
        <v>1</v>
      </c>
      <c r="C3" s="161">
        <v>1</v>
      </c>
      <c r="D3" s="165">
        <v>-19741995</v>
      </c>
      <c r="E3" s="103"/>
      <c r="F3" s="165">
        <v>0</v>
      </c>
      <c r="G3" s="165">
        <v>202005</v>
      </c>
      <c r="H3" s="165">
        <v>0</v>
      </c>
      <c r="I3" s="165">
        <v>1969176</v>
      </c>
      <c r="J3" s="103"/>
      <c r="K3" s="165">
        <v>952002</v>
      </c>
      <c r="L3" s="165">
        <v>0</v>
      </c>
      <c r="M3" s="165">
        <v>0</v>
      </c>
      <c r="N3" s="165">
        <v>1969185</v>
      </c>
      <c r="O3" s="103"/>
      <c r="P3" s="165">
        <v>1330001</v>
      </c>
      <c r="Q3" s="165">
        <v>-1</v>
      </c>
      <c r="R3" s="165">
        <v>1330000</v>
      </c>
      <c r="S3" s="103"/>
      <c r="T3" s="165">
        <v>-16319004</v>
      </c>
      <c r="U3" s="165">
        <v>-22635999</v>
      </c>
    </row>
    <row r="4" spans="1:21">
      <c r="A4" s="103"/>
      <c r="B4" s="161"/>
      <c r="C4" s="161"/>
      <c r="D4" s="165"/>
      <c r="E4" s="103"/>
      <c r="F4" s="103"/>
      <c r="G4" s="103"/>
      <c r="H4" s="103"/>
      <c r="I4" s="103"/>
      <c r="J4" s="103"/>
      <c r="K4" s="103"/>
      <c r="L4" s="103"/>
      <c r="M4" s="103"/>
      <c r="N4" s="103"/>
      <c r="O4" s="103"/>
      <c r="P4" s="103"/>
      <c r="Q4" s="103"/>
      <c r="R4" s="103"/>
      <c r="S4" s="103"/>
    </row>
    <row r="5" spans="1:21">
      <c r="A5" s="101"/>
      <c r="B5" s="101"/>
      <c r="C5" s="101"/>
      <c r="D5" s="101"/>
      <c r="E5" s="101"/>
      <c r="F5" s="104" t="s">
        <v>2</v>
      </c>
      <c r="G5" s="104"/>
      <c r="H5" s="104"/>
      <c r="I5" s="104"/>
      <c r="J5" s="101"/>
      <c r="K5" s="104" t="s">
        <v>3</v>
      </c>
      <c r="L5" s="104"/>
      <c r="M5" s="104"/>
      <c r="N5" s="104"/>
      <c r="O5" s="101"/>
      <c r="P5" s="104" t="s">
        <v>4</v>
      </c>
      <c r="Q5" s="104"/>
      <c r="R5" s="104"/>
      <c r="S5" s="121" t="s">
        <v>209</v>
      </c>
    </row>
    <row r="6" spans="1:21"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3" t="s">
        <v>211</v>
      </c>
      <c r="U6" s="143" t="s">
        <v>212</v>
      </c>
    </row>
    <row r="7" spans="1:21">
      <c r="A7" s="107" t="s">
        <v>206</v>
      </c>
      <c r="B7" s="122">
        <v>0</v>
      </c>
      <c r="C7" s="122">
        <v>0</v>
      </c>
      <c r="D7" s="122">
        <v>0</v>
      </c>
      <c r="E7" s="122"/>
      <c r="F7" s="122">
        <v>0</v>
      </c>
      <c r="G7" s="122">
        <v>0</v>
      </c>
      <c r="H7" s="122">
        <v>0</v>
      </c>
      <c r="I7" s="122">
        <v>0</v>
      </c>
      <c r="J7" s="122"/>
      <c r="K7" s="122">
        <v>0</v>
      </c>
      <c r="L7" s="122">
        <v>0</v>
      </c>
      <c r="M7" s="122">
        <v>0</v>
      </c>
      <c r="N7" s="122">
        <v>0</v>
      </c>
      <c r="O7" s="122"/>
      <c r="P7" s="122">
        <v>0</v>
      </c>
      <c r="Q7" s="122">
        <v>0</v>
      </c>
      <c r="R7" s="122">
        <v>0</v>
      </c>
      <c r="S7" s="122"/>
      <c r="T7" s="101"/>
      <c r="U7" s="101"/>
    </row>
    <row r="8" spans="1:21">
      <c r="A8" s="136" t="s">
        <v>24</v>
      </c>
      <c r="B8" s="118">
        <v>1.4237E-2</v>
      </c>
      <c r="C8" s="118">
        <v>1.5755000000000002E-2</v>
      </c>
      <c r="D8" s="119">
        <v>-281067</v>
      </c>
      <c r="E8" s="164"/>
      <c r="F8" s="119">
        <v>0</v>
      </c>
      <c r="G8" s="119">
        <v>2876</v>
      </c>
      <c r="H8" s="119">
        <v>0</v>
      </c>
      <c r="I8" s="119">
        <v>22054</v>
      </c>
      <c r="J8" s="109"/>
      <c r="K8" s="119">
        <v>13554</v>
      </c>
      <c r="L8" s="119"/>
      <c r="M8" s="119">
        <v>0</v>
      </c>
      <c r="N8" s="119">
        <v>1727</v>
      </c>
      <c r="O8" s="109"/>
      <c r="P8" s="119">
        <v>18935</v>
      </c>
      <c r="Q8" s="119">
        <v>8073</v>
      </c>
      <c r="R8" s="119">
        <v>27008</v>
      </c>
      <c r="S8" s="119"/>
      <c r="T8" s="119">
        <v>-232334</v>
      </c>
      <c r="U8" s="119">
        <v>-322269</v>
      </c>
    </row>
    <row r="9" spans="1:21">
      <c r="A9" s="136" t="s">
        <v>25</v>
      </c>
      <c r="B9" s="118">
        <v>2.5801999999999999E-3</v>
      </c>
      <c r="C9" s="118">
        <v>2.8513000000000002E-3</v>
      </c>
      <c r="D9" s="102">
        <v>-50938</v>
      </c>
      <c r="E9" s="164"/>
      <c r="F9" s="102">
        <v>0</v>
      </c>
      <c r="G9" s="102">
        <v>521</v>
      </c>
      <c r="H9" s="102">
        <v>0</v>
      </c>
      <c r="I9" s="102">
        <v>3938</v>
      </c>
      <c r="J9" s="109"/>
      <c r="K9" s="102">
        <v>2456</v>
      </c>
      <c r="L9" s="102"/>
      <c r="M9" s="102">
        <v>0</v>
      </c>
      <c r="N9" s="102">
        <v>586</v>
      </c>
      <c r="O9" s="109"/>
      <c r="P9" s="102">
        <v>3432</v>
      </c>
      <c r="Q9" s="102">
        <v>1334</v>
      </c>
      <c r="R9" s="102">
        <v>4766</v>
      </c>
      <c r="S9" s="102"/>
      <c r="T9" s="102">
        <v>-42106</v>
      </c>
      <c r="U9" s="102">
        <v>-58405</v>
      </c>
    </row>
    <row r="10" spans="1:21">
      <c r="A10" s="136" t="s">
        <v>26</v>
      </c>
      <c r="B10" s="118">
        <v>1.4319999999999999E-3</v>
      </c>
      <c r="C10" s="118">
        <v>1.5004E-3</v>
      </c>
      <c r="D10" s="102">
        <v>-28271</v>
      </c>
      <c r="E10" s="164"/>
      <c r="F10" s="102">
        <v>0</v>
      </c>
      <c r="G10" s="102">
        <v>289</v>
      </c>
      <c r="H10" s="102">
        <v>0</v>
      </c>
      <c r="I10" s="102">
        <v>994</v>
      </c>
      <c r="J10" s="109"/>
      <c r="K10" s="102">
        <v>1363</v>
      </c>
      <c r="L10" s="102"/>
      <c r="M10" s="102">
        <v>0</v>
      </c>
      <c r="N10" s="102">
        <v>235</v>
      </c>
      <c r="O10" s="109"/>
      <c r="P10" s="102">
        <v>1905</v>
      </c>
      <c r="Q10" s="102">
        <v>312</v>
      </c>
      <c r="R10" s="102">
        <v>2217</v>
      </c>
      <c r="S10" s="102"/>
      <c r="T10" s="102">
        <v>-23369</v>
      </c>
      <c r="U10" s="102">
        <v>-32415</v>
      </c>
    </row>
    <row r="11" spans="1:21">
      <c r="A11" s="136" t="s">
        <v>27</v>
      </c>
      <c r="B11" s="118">
        <v>1.5166999999999999E-3</v>
      </c>
      <c r="C11" s="118">
        <v>1.7306000000000001E-3</v>
      </c>
      <c r="D11" s="102">
        <v>-29943</v>
      </c>
      <c r="E11" s="164"/>
      <c r="F11" s="102">
        <v>0</v>
      </c>
      <c r="G11" s="102">
        <v>306</v>
      </c>
      <c r="H11" s="102">
        <v>0</v>
      </c>
      <c r="I11" s="102">
        <v>3109</v>
      </c>
      <c r="J11" s="109"/>
      <c r="K11" s="102">
        <v>1444</v>
      </c>
      <c r="L11" s="102"/>
      <c r="M11" s="102">
        <v>0</v>
      </c>
      <c r="N11" s="102">
        <v>359</v>
      </c>
      <c r="O11" s="109"/>
      <c r="P11" s="102">
        <v>2017</v>
      </c>
      <c r="Q11" s="102">
        <v>1055</v>
      </c>
      <c r="R11" s="102">
        <v>3072</v>
      </c>
      <c r="S11" s="102"/>
      <c r="T11" s="102">
        <v>-24751</v>
      </c>
      <c r="U11" s="102">
        <v>-34332</v>
      </c>
    </row>
    <row r="12" spans="1:21">
      <c r="A12" s="136" t="s">
        <v>28</v>
      </c>
      <c r="B12" s="118">
        <v>2.9805999999999999E-3</v>
      </c>
      <c r="C12" s="118">
        <v>3.4716E-3</v>
      </c>
      <c r="D12" s="102">
        <v>-58843</v>
      </c>
      <c r="E12" s="164"/>
      <c r="F12" s="102">
        <v>0</v>
      </c>
      <c r="G12" s="102">
        <v>602</v>
      </c>
      <c r="H12" s="102">
        <v>0</v>
      </c>
      <c r="I12" s="102">
        <v>7132</v>
      </c>
      <c r="J12" s="109"/>
      <c r="K12" s="102">
        <v>2838</v>
      </c>
      <c r="L12" s="102"/>
      <c r="M12" s="102">
        <v>0</v>
      </c>
      <c r="N12" s="102">
        <v>270</v>
      </c>
      <c r="O12" s="109"/>
      <c r="P12" s="102">
        <v>3964</v>
      </c>
      <c r="Q12" s="102">
        <v>2945</v>
      </c>
      <c r="R12" s="102">
        <v>6909</v>
      </c>
      <c r="S12" s="102"/>
      <c r="T12" s="102">
        <v>-48640</v>
      </c>
      <c r="U12" s="102">
        <v>-67469</v>
      </c>
    </row>
    <row r="13" spans="1:21">
      <c r="A13" s="136" t="s">
        <v>29</v>
      </c>
      <c r="B13" s="118">
        <v>2.875E-3</v>
      </c>
      <c r="C13" s="118">
        <v>4.1438999999999998E-3</v>
      </c>
      <c r="D13" s="102">
        <v>-56758</v>
      </c>
      <c r="E13" s="164"/>
      <c r="F13" s="102">
        <v>0</v>
      </c>
      <c r="G13" s="102">
        <v>581</v>
      </c>
      <c r="H13" s="102">
        <v>0</v>
      </c>
      <c r="I13" s="102">
        <v>18436</v>
      </c>
      <c r="J13" s="109"/>
      <c r="K13" s="102">
        <v>2737</v>
      </c>
      <c r="L13" s="102"/>
      <c r="M13" s="102">
        <v>0</v>
      </c>
      <c r="N13" s="102">
        <v>8770</v>
      </c>
      <c r="O13" s="109"/>
      <c r="P13" s="102">
        <v>3824</v>
      </c>
      <c r="Q13" s="102">
        <v>-3920</v>
      </c>
      <c r="R13" s="102">
        <v>-96</v>
      </c>
      <c r="S13" s="102"/>
      <c r="T13" s="102">
        <v>-46917</v>
      </c>
      <c r="U13" s="102">
        <v>-65079</v>
      </c>
    </row>
    <row r="14" spans="1:21">
      <c r="A14" s="136" t="s">
        <v>30</v>
      </c>
      <c r="B14" s="118">
        <v>4.0492999999999996E-3</v>
      </c>
      <c r="C14" s="118">
        <v>4.5899000000000001E-3</v>
      </c>
      <c r="D14" s="102">
        <v>-79941</v>
      </c>
      <c r="E14" s="164"/>
      <c r="F14" s="102">
        <v>0</v>
      </c>
      <c r="G14" s="102">
        <v>818</v>
      </c>
      <c r="H14" s="102">
        <v>0</v>
      </c>
      <c r="I14" s="102">
        <v>7854</v>
      </c>
      <c r="J14" s="109"/>
      <c r="K14" s="102">
        <v>3855</v>
      </c>
      <c r="L14" s="102"/>
      <c r="M14" s="102">
        <v>0</v>
      </c>
      <c r="N14" s="102">
        <v>272</v>
      </c>
      <c r="O14" s="109"/>
      <c r="P14" s="102">
        <v>5386</v>
      </c>
      <c r="Q14" s="102">
        <v>1248</v>
      </c>
      <c r="R14" s="102">
        <v>6634</v>
      </c>
      <c r="S14" s="102"/>
      <c r="T14" s="102">
        <v>-66081</v>
      </c>
      <c r="U14" s="102">
        <v>-91660</v>
      </c>
    </row>
    <row r="15" spans="1:21">
      <c r="A15" s="136" t="s">
        <v>31</v>
      </c>
      <c r="B15" s="118">
        <v>9.634E-4</v>
      </c>
      <c r="C15" s="118">
        <v>1.1714E-3</v>
      </c>
      <c r="D15" s="102">
        <v>-19019</v>
      </c>
      <c r="E15" s="164"/>
      <c r="F15" s="102">
        <v>0</v>
      </c>
      <c r="G15" s="102">
        <v>195</v>
      </c>
      <c r="H15" s="102">
        <v>0</v>
      </c>
      <c r="I15" s="102">
        <v>3435</v>
      </c>
      <c r="J15" s="109"/>
      <c r="K15" s="102">
        <v>917</v>
      </c>
      <c r="L15" s="102"/>
      <c r="M15" s="102">
        <v>0</v>
      </c>
      <c r="N15" s="102">
        <v>0</v>
      </c>
      <c r="O15" s="109"/>
      <c r="P15" s="102">
        <v>1281</v>
      </c>
      <c r="Q15" s="102">
        <v>1148</v>
      </c>
      <c r="R15" s="102">
        <v>2429</v>
      </c>
      <c r="S15" s="102"/>
      <c r="T15" s="102">
        <v>-15722</v>
      </c>
      <c r="U15" s="102">
        <v>-21808</v>
      </c>
    </row>
    <row r="16" spans="1:21">
      <c r="A16" s="136" t="s">
        <v>32</v>
      </c>
      <c r="B16" s="118">
        <v>1.9661000000000001E-3</v>
      </c>
      <c r="C16" s="118">
        <v>2.4632E-3</v>
      </c>
      <c r="D16" s="102">
        <v>-38815</v>
      </c>
      <c r="E16" s="164"/>
      <c r="F16" s="102">
        <v>0</v>
      </c>
      <c r="G16" s="102">
        <v>397</v>
      </c>
      <c r="H16" s="102">
        <v>0</v>
      </c>
      <c r="I16" s="102">
        <v>7663</v>
      </c>
      <c r="J16" s="109"/>
      <c r="K16" s="102">
        <v>1872</v>
      </c>
      <c r="L16" s="102"/>
      <c r="M16" s="102">
        <v>0</v>
      </c>
      <c r="N16" s="102">
        <v>0</v>
      </c>
      <c r="O16" s="109"/>
      <c r="P16" s="102">
        <v>2615</v>
      </c>
      <c r="Q16" s="102">
        <v>2983</v>
      </c>
      <c r="R16" s="102">
        <v>5598</v>
      </c>
      <c r="S16" s="102"/>
      <c r="T16" s="102">
        <v>-32085</v>
      </c>
      <c r="U16" s="102">
        <v>-44505</v>
      </c>
    </row>
    <row r="17" spans="1:21">
      <c r="A17" s="136" t="s">
        <v>33</v>
      </c>
      <c r="B17" s="118">
        <v>1.9396699999999999E-2</v>
      </c>
      <c r="C17" s="118">
        <v>2.5120699999999999E-2</v>
      </c>
      <c r="D17" s="102">
        <v>-382930</v>
      </c>
      <c r="E17" s="164"/>
      <c r="F17" s="102">
        <v>0</v>
      </c>
      <c r="G17" s="102">
        <v>3918</v>
      </c>
      <c r="H17" s="102">
        <v>0</v>
      </c>
      <c r="I17" s="102">
        <v>83164</v>
      </c>
      <c r="J17" s="109"/>
      <c r="K17" s="102">
        <v>18466</v>
      </c>
      <c r="L17" s="102"/>
      <c r="M17" s="102">
        <v>0</v>
      </c>
      <c r="N17" s="102">
        <v>23259</v>
      </c>
      <c r="O17" s="109"/>
      <c r="P17" s="102">
        <v>25798</v>
      </c>
      <c r="Q17" s="102">
        <v>-10913</v>
      </c>
      <c r="R17" s="102">
        <v>14885</v>
      </c>
      <c r="S17" s="102"/>
      <c r="T17" s="102">
        <v>-316535</v>
      </c>
      <c r="U17" s="102">
        <v>-439064</v>
      </c>
    </row>
    <row r="18" spans="1:21">
      <c r="A18" s="136" t="s">
        <v>34</v>
      </c>
      <c r="B18" s="118">
        <v>2.89296E-2</v>
      </c>
      <c r="C18" s="118">
        <v>3.1788799999999999E-2</v>
      </c>
      <c r="D18" s="102">
        <v>-571128</v>
      </c>
      <c r="E18" s="164"/>
      <c r="F18" s="102">
        <v>0</v>
      </c>
      <c r="G18" s="102">
        <v>5844</v>
      </c>
      <c r="H18" s="102">
        <v>0</v>
      </c>
      <c r="I18" s="102">
        <v>65769</v>
      </c>
      <c r="J18" s="109"/>
      <c r="K18" s="102">
        <v>27541</v>
      </c>
      <c r="L18" s="102"/>
      <c r="M18" s="102">
        <v>0</v>
      </c>
      <c r="N18" s="102">
        <v>0</v>
      </c>
      <c r="O18" s="109"/>
      <c r="P18" s="102">
        <v>38476</v>
      </c>
      <c r="Q18" s="102">
        <v>34132</v>
      </c>
      <c r="R18" s="102">
        <v>72608</v>
      </c>
      <c r="S18" s="102"/>
      <c r="T18" s="102">
        <v>-472102</v>
      </c>
      <c r="U18" s="102">
        <v>-654850</v>
      </c>
    </row>
    <row r="19" spans="1:21">
      <c r="A19" s="136" t="s">
        <v>35</v>
      </c>
      <c r="B19" s="118">
        <v>8.5412000000000005E-3</v>
      </c>
      <c r="C19" s="118">
        <v>1.3018500000000001E-2</v>
      </c>
      <c r="D19" s="102">
        <v>-168620</v>
      </c>
      <c r="E19" s="164"/>
      <c r="F19" s="102">
        <v>0</v>
      </c>
      <c r="G19" s="102">
        <v>1725</v>
      </c>
      <c r="H19" s="102">
        <v>0</v>
      </c>
      <c r="I19" s="102">
        <v>65050</v>
      </c>
      <c r="J19" s="109"/>
      <c r="K19" s="102">
        <v>8131</v>
      </c>
      <c r="L19" s="102"/>
      <c r="M19" s="102">
        <v>0</v>
      </c>
      <c r="N19" s="102">
        <v>14222</v>
      </c>
      <c r="O19" s="109"/>
      <c r="P19" s="102">
        <v>11360</v>
      </c>
      <c r="Q19" s="102">
        <v>-1461</v>
      </c>
      <c r="R19" s="102">
        <v>9899</v>
      </c>
      <c r="S19" s="102"/>
      <c r="T19" s="102">
        <v>-139384</v>
      </c>
      <c r="U19" s="102">
        <v>-193339</v>
      </c>
    </row>
    <row r="20" spans="1:21">
      <c r="A20" s="136" t="s">
        <v>36</v>
      </c>
      <c r="B20" s="118">
        <v>2.0715899999999999E-2</v>
      </c>
      <c r="C20" s="118">
        <v>2.2804499999999998E-2</v>
      </c>
      <c r="D20" s="102">
        <v>-408973</v>
      </c>
      <c r="E20" s="164"/>
      <c r="F20" s="102">
        <v>0</v>
      </c>
      <c r="G20" s="102">
        <v>4185</v>
      </c>
      <c r="H20" s="102">
        <v>0</v>
      </c>
      <c r="I20" s="102">
        <v>38057</v>
      </c>
      <c r="J20" s="109"/>
      <c r="K20" s="102">
        <v>19722</v>
      </c>
      <c r="L20" s="102"/>
      <c r="M20" s="102">
        <v>0</v>
      </c>
      <c r="N20" s="102">
        <v>0</v>
      </c>
      <c r="O20" s="109"/>
      <c r="P20" s="102">
        <v>27552</v>
      </c>
      <c r="Q20" s="102">
        <v>15225</v>
      </c>
      <c r="R20" s="102">
        <v>42777</v>
      </c>
      <c r="S20" s="102"/>
      <c r="T20" s="102">
        <v>-338063</v>
      </c>
      <c r="U20" s="102">
        <v>-468925</v>
      </c>
    </row>
    <row r="21" spans="1:21">
      <c r="A21" s="136" t="s">
        <v>37</v>
      </c>
      <c r="B21" s="118">
        <v>6.1246E-3</v>
      </c>
      <c r="C21" s="118">
        <v>6.8684000000000002E-3</v>
      </c>
      <c r="D21" s="102">
        <v>-120912</v>
      </c>
      <c r="E21" s="164"/>
      <c r="F21" s="102">
        <v>0</v>
      </c>
      <c r="G21" s="102">
        <v>1237</v>
      </c>
      <c r="H21" s="102">
        <v>0</v>
      </c>
      <c r="I21" s="102">
        <v>10806</v>
      </c>
      <c r="J21" s="109"/>
      <c r="K21" s="102">
        <v>5831</v>
      </c>
      <c r="L21" s="102"/>
      <c r="M21" s="102">
        <v>0</v>
      </c>
      <c r="N21" s="102">
        <v>1172</v>
      </c>
      <c r="O21" s="109"/>
      <c r="P21" s="102">
        <v>8146</v>
      </c>
      <c r="Q21" s="102">
        <v>8290</v>
      </c>
      <c r="R21" s="102">
        <v>16436</v>
      </c>
      <c r="S21" s="102"/>
      <c r="T21" s="102">
        <v>-99947</v>
      </c>
      <c r="U21" s="102">
        <v>-138636</v>
      </c>
    </row>
    <row r="22" spans="1:21">
      <c r="A22" s="136" t="s">
        <v>38</v>
      </c>
      <c r="B22" s="118">
        <v>1.0122E-3</v>
      </c>
      <c r="C22" s="118">
        <v>1.1213E-3</v>
      </c>
      <c r="D22" s="102">
        <v>-19983</v>
      </c>
      <c r="E22" s="164"/>
      <c r="F22" s="102">
        <v>0</v>
      </c>
      <c r="G22" s="102">
        <v>204</v>
      </c>
      <c r="H22" s="102">
        <v>0</v>
      </c>
      <c r="I22" s="102">
        <v>1585</v>
      </c>
      <c r="J22" s="109"/>
      <c r="K22" s="102">
        <v>964</v>
      </c>
      <c r="L22" s="102"/>
      <c r="M22" s="102">
        <v>0</v>
      </c>
      <c r="N22" s="102">
        <v>402</v>
      </c>
      <c r="O22" s="109"/>
      <c r="P22" s="102">
        <v>1346</v>
      </c>
      <c r="Q22" s="102">
        <v>20</v>
      </c>
      <c r="R22" s="102">
        <v>1366</v>
      </c>
      <c r="S22" s="102"/>
      <c r="T22" s="102">
        <v>-16518</v>
      </c>
      <c r="U22" s="102">
        <v>-22912</v>
      </c>
    </row>
    <row r="23" spans="1:21">
      <c r="A23" s="136" t="s">
        <v>39</v>
      </c>
      <c r="B23" s="118">
        <v>9.0764000000000001E-3</v>
      </c>
      <c r="C23" s="118">
        <v>1.0663000000000001E-2</v>
      </c>
      <c r="D23" s="102">
        <v>-179186</v>
      </c>
      <c r="E23" s="164"/>
      <c r="F23" s="102">
        <v>0</v>
      </c>
      <c r="G23" s="102">
        <v>1833</v>
      </c>
      <c r="H23" s="102">
        <v>0</v>
      </c>
      <c r="I23" s="102">
        <v>23052</v>
      </c>
      <c r="J23" s="109"/>
      <c r="K23" s="102">
        <v>8641</v>
      </c>
      <c r="L23" s="102"/>
      <c r="M23" s="102">
        <v>0</v>
      </c>
      <c r="N23" s="102">
        <v>9155</v>
      </c>
      <c r="O23" s="109"/>
      <c r="P23" s="102">
        <v>12072</v>
      </c>
      <c r="Q23" s="102">
        <v>23156</v>
      </c>
      <c r="R23" s="102">
        <v>35228</v>
      </c>
      <c r="S23" s="102"/>
      <c r="T23" s="102">
        <v>-148118</v>
      </c>
      <c r="U23" s="102">
        <v>-205453</v>
      </c>
    </row>
    <row r="24" spans="1:21">
      <c r="A24" s="136" t="s">
        <v>40</v>
      </c>
      <c r="B24" s="118">
        <v>1.4601E-3</v>
      </c>
      <c r="C24" s="118">
        <v>1.2042000000000001E-3</v>
      </c>
      <c r="D24" s="102">
        <v>-28825</v>
      </c>
      <c r="E24" s="164"/>
      <c r="F24" s="102">
        <v>0</v>
      </c>
      <c r="G24" s="102">
        <v>295</v>
      </c>
      <c r="H24" s="102">
        <v>0</v>
      </c>
      <c r="I24" s="102">
        <v>3347</v>
      </c>
      <c r="J24" s="109"/>
      <c r="K24" s="102">
        <v>1390</v>
      </c>
      <c r="L24" s="102"/>
      <c r="M24" s="102">
        <v>0</v>
      </c>
      <c r="N24" s="102">
        <v>3718</v>
      </c>
      <c r="O24" s="109"/>
      <c r="P24" s="102">
        <v>1942</v>
      </c>
      <c r="Q24" s="102">
        <v>2507</v>
      </c>
      <c r="R24" s="102">
        <v>4449</v>
      </c>
      <c r="S24" s="102"/>
      <c r="T24" s="102">
        <v>-23827</v>
      </c>
      <c r="U24" s="102">
        <v>-33051</v>
      </c>
    </row>
    <row r="25" spans="1:21">
      <c r="A25" s="136" t="s">
        <v>41</v>
      </c>
      <c r="B25" s="118">
        <v>1.4257199999999999E-2</v>
      </c>
      <c r="C25" s="118">
        <v>1.6183199999999998E-2</v>
      </c>
      <c r="D25" s="102">
        <v>-281466</v>
      </c>
      <c r="E25" s="164"/>
      <c r="F25" s="102">
        <v>0</v>
      </c>
      <c r="G25" s="102">
        <v>2880</v>
      </c>
      <c r="H25" s="102">
        <v>0</v>
      </c>
      <c r="I25" s="102">
        <v>29880</v>
      </c>
      <c r="J25" s="109"/>
      <c r="K25" s="102">
        <v>13573</v>
      </c>
      <c r="L25" s="102"/>
      <c r="M25" s="102">
        <v>0</v>
      </c>
      <c r="N25" s="102">
        <v>0</v>
      </c>
      <c r="O25" s="109"/>
      <c r="P25" s="102">
        <v>18962</v>
      </c>
      <c r="Q25" s="102">
        <v>13768</v>
      </c>
      <c r="R25" s="102">
        <v>32730</v>
      </c>
      <c r="S25" s="102"/>
      <c r="T25" s="102">
        <v>-232663</v>
      </c>
      <c r="U25" s="102">
        <v>-322726</v>
      </c>
    </row>
    <row r="26" spans="1:21">
      <c r="A26" s="136" t="s">
        <v>42</v>
      </c>
      <c r="B26" s="118">
        <v>7.2585000000000002E-3</v>
      </c>
      <c r="C26" s="118">
        <v>8.7805000000000001E-3</v>
      </c>
      <c r="D26" s="102">
        <v>-143297</v>
      </c>
      <c r="E26" s="164"/>
      <c r="F26" s="102">
        <v>0</v>
      </c>
      <c r="G26" s="102">
        <v>1466</v>
      </c>
      <c r="H26" s="102">
        <v>0</v>
      </c>
      <c r="I26" s="102">
        <v>22112</v>
      </c>
      <c r="J26" s="109"/>
      <c r="K26" s="102">
        <v>6910</v>
      </c>
      <c r="L26" s="102"/>
      <c r="M26" s="102">
        <v>0</v>
      </c>
      <c r="N26" s="102">
        <v>140</v>
      </c>
      <c r="O26" s="109"/>
      <c r="P26" s="102">
        <v>9654</v>
      </c>
      <c r="Q26" s="102">
        <v>3325</v>
      </c>
      <c r="R26" s="102">
        <v>12979</v>
      </c>
      <c r="S26" s="102"/>
      <c r="T26" s="102">
        <v>-118451</v>
      </c>
      <c r="U26" s="102">
        <v>-164303</v>
      </c>
    </row>
    <row r="27" spans="1:21">
      <c r="A27" s="136" t="s">
        <v>43</v>
      </c>
      <c r="B27" s="118">
        <v>3.4056999999999998E-3</v>
      </c>
      <c r="C27" s="118">
        <v>4.0013999999999996E-3</v>
      </c>
      <c r="D27" s="102">
        <v>-67235</v>
      </c>
      <c r="E27" s="164"/>
      <c r="F27" s="102">
        <v>0</v>
      </c>
      <c r="G27" s="102">
        <v>688</v>
      </c>
      <c r="H27" s="102">
        <v>0</v>
      </c>
      <c r="I27" s="102">
        <v>8655</v>
      </c>
      <c r="J27" s="109"/>
      <c r="K27" s="102">
        <v>3242</v>
      </c>
      <c r="L27" s="102"/>
      <c r="M27" s="102">
        <v>0</v>
      </c>
      <c r="N27" s="102">
        <v>2689</v>
      </c>
      <c r="O27" s="109"/>
      <c r="P27" s="102">
        <v>4530</v>
      </c>
      <c r="Q27" s="102">
        <v>1650</v>
      </c>
      <c r="R27" s="102">
        <v>6180</v>
      </c>
      <c r="S27" s="102"/>
      <c r="T27" s="102">
        <v>-55578</v>
      </c>
      <c r="U27" s="102">
        <v>-77091</v>
      </c>
    </row>
    <row r="28" spans="1:21">
      <c r="A28" s="136" t="s">
        <v>44</v>
      </c>
      <c r="B28" s="118">
        <v>1.4211E-3</v>
      </c>
      <c r="C28" s="118">
        <v>1.5900000000000001E-3</v>
      </c>
      <c r="D28" s="102">
        <v>-28055</v>
      </c>
      <c r="E28" s="164"/>
      <c r="F28" s="102">
        <v>0</v>
      </c>
      <c r="G28" s="102">
        <v>287</v>
      </c>
      <c r="H28" s="102">
        <v>0</v>
      </c>
      <c r="I28" s="102">
        <v>2454</v>
      </c>
      <c r="J28" s="109"/>
      <c r="K28" s="102">
        <v>1353</v>
      </c>
      <c r="L28" s="102"/>
      <c r="M28" s="102">
        <v>0</v>
      </c>
      <c r="N28" s="102">
        <v>474</v>
      </c>
      <c r="O28" s="109"/>
      <c r="P28" s="102">
        <v>1890</v>
      </c>
      <c r="Q28" s="102">
        <v>811</v>
      </c>
      <c r="R28" s="102">
        <v>2701</v>
      </c>
      <c r="S28" s="102"/>
      <c r="T28" s="102">
        <v>-23191</v>
      </c>
      <c r="U28" s="102">
        <v>-32168</v>
      </c>
    </row>
    <row r="29" spans="1:21">
      <c r="A29" s="136" t="s">
        <v>45</v>
      </c>
      <c r="B29" s="118">
        <v>1.4793E-3</v>
      </c>
      <c r="C29" s="118">
        <v>1.6616000000000001E-3</v>
      </c>
      <c r="D29" s="102">
        <v>-29204</v>
      </c>
      <c r="E29" s="164"/>
      <c r="F29" s="102">
        <v>0</v>
      </c>
      <c r="G29" s="102">
        <v>299</v>
      </c>
      <c r="H29" s="102">
        <v>0</v>
      </c>
      <c r="I29" s="102">
        <v>2648</v>
      </c>
      <c r="J29" s="109"/>
      <c r="K29" s="102">
        <v>1408</v>
      </c>
      <c r="L29" s="102"/>
      <c r="M29" s="102">
        <v>0</v>
      </c>
      <c r="N29" s="102">
        <v>1132</v>
      </c>
      <c r="O29" s="109"/>
      <c r="P29" s="102">
        <v>1967</v>
      </c>
      <c r="Q29" s="102">
        <v>16</v>
      </c>
      <c r="R29" s="102">
        <v>1983</v>
      </c>
      <c r="S29" s="102"/>
      <c r="T29" s="102">
        <v>-24141</v>
      </c>
      <c r="U29" s="102">
        <v>-33485</v>
      </c>
    </row>
    <row r="30" spans="1:21">
      <c r="A30" s="136" t="s">
        <v>46</v>
      </c>
      <c r="B30" s="118">
        <v>8.1638000000000006E-3</v>
      </c>
      <c r="C30" s="118">
        <v>8.0599000000000001E-3</v>
      </c>
      <c r="D30" s="102">
        <v>-161170</v>
      </c>
      <c r="E30" s="164"/>
      <c r="F30" s="102">
        <v>0</v>
      </c>
      <c r="G30" s="102">
        <v>1649</v>
      </c>
      <c r="H30" s="102">
        <v>0</v>
      </c>
      <c r="I30" s="102">
        <v>0</v>
      </c>
      <c r="J30" s="109"/>
      <c r="K30" s="102">
        <v>7772</v>
      </c>
      <c r="L30" s="102"/>
      <c r="M30" s="102">
        <v>0</v>
      </c>
      <c r="N30" s="102">
        <v>8857</v>
      </c>
      <c r="O30" s="109"/>
      <c r="P30" s="102">
        <v>10858</v>
      </c>
      <c r="Q30" s="102">
        <v>-11104</v>
      </c>
      <c r="R30" s="102">
        <v>-246</v>
      </c>
      <c r="S30" s="102"/>
      <c r="T30" s="102">
        <v>-133225</v>
      </c>
      <c r="U30" s="102">
        <v>-184796</v>
      </c>
    </row>
    <row r="31" spans="1:21">
      <c r="A31" s="136" t="s">
        <v>47</v>
      </c>
      <c r="B31" s="118">
        <v>3.9287999999999997E-3</v>
      </c>
      <c r="C31" s="118">
        <v>4.4640000000000001E-3</v>
      </c>
      <c r="D31" s="102">
        <v>-77562</v>
      </c>
      <c r="E31" s="164"/>
      <c r="F31" s="102">
        <v>0</v>
      </c>
      <c r="G31" s="102">
        <v>794</v>
      </c>
      <c r="H31" s="102">
        <v>0</v>
      </c>
      <c r="I31" s="102">
        <v>7775</v>
      </c>
      <c r="J31" s="109"/>
      <c r="K31" s="102">
        <v>3740</v>
      </c>
      <c r="L31" s="102"/>
      <c r="M31" s="102">
        <v>0</v>
      </c>
      <c r="N31" s="102">
        <v>1713</v>
      </c>
      <c r="O31" s="109"/>
      <c r="P31" s="102">
        <v>5225</v>
      </c>
      <c r="Q31" s="102">
        <v>1319</v>
      </c>
      <c r="R31" s="102">
        <v>6544</v>
      </c>
      <c r="S31" s="102"/>
      <c r="T31" s="102">
        <v>-64114</v>
      </c>
      <c r="U31" s="102">
        <v>-88932</v>
      </c>
    </row>
    <row r="32" spans="1:21">
      <c r="A32" s="136" t="s">
        <v>48</v>
      </c>
      <c r="B32" s="118">
        <v>9.7710999999999996E-3</v>
      </c>
      <c r="C32" s="118">
        <v>8.7150000000000005E-3</v>
      </c>
      <c r="D32" s="102">
        <v>-192901</v>
      </c>
      <c r="E32" s="164"/>
      <c r="F32" s="102">
        <v>0</v>
      </c>
      <c r="G32" s="102">
        <v>1974</v>
      </c>
      <c r="H32" s="102">
        <v>0</v>
      </c>
      <c r="I32" s="102">
        <v>22135</v>
      </c>
      <c r="J32" s="109"/>
      <c r="K32" s="102">
        <v>9302</v>
      </c>
      <c r="L32" s="102"/>
      <c r="M32" s="102">
        <v>0</v>
      </c>
      <c r="N32" s="102">
        <v>15344</v>
      </c>
      <c r="O32" s="109"/>
      <c r="P32" s="102">
        <v>12996</v>
      </c>
      <c r="Q32" s="102">
        <v>17258</v>
      </c>
      <c r="R32" s="102">
        <v>30254</v>
      </c>
      <c r="S32" s="102"/>
      <c r="T32" s="102">
        <v>-159455</v>
      </c>
      <c r="U32" s="102">
        <v>-221179</v>
      </c>
    </row>
    <row r="33" spans="1:21">
      <c r="A33" s="136" t="s">
        <v>49</v>
      </c>
      <c r="B33" s="118">
        <v>2.8275000000000002E-2</v>
      </c>
      <c r="C33" s="118">
        <v>2.9560099999999999E-2</v>
      </c>
      <c r="D33" s="102">
        <v>-558205</v>
      </c>
      <c r="E33" s="164"/>
      <c r="F33" s="102">
        <v>0</v>
      </c>
      <c r="G33" s="102">
        <v>5712</v>
      </c>
      <c r="H33" s="102">
        <v>0</v>
      </c>
      <c r="I33" s="102">
        <v>41390</v>
      </c>
      <c r="J33" s="109"/>
      <c r="K33" s="102">
        <v>26918</v>
      </c>
      <c r="L33" s="102"/>
      <c r="M33" s="102">
        <v>0</v>
      </c>
      <c r="N33" s="102">
        <v>0</v>
      </c>
      <c r="O33" s="109"/>
      <c r="P33" s="102">
        <v>37606</v>
      </c>
      <c r="Q33" s="102">
        <v>36344</v>
      </c>
      <c r="R33" s="102">
        <v>73950</v>
      </c>
      <c r="S33" s="102"/>
      <c r="T33" s="102">
        <v>-461420</v>
      </c>
      <c r="U33" s="102">
        <v>-640033</v>
      </c>
    </row>
    <row r="34" spans="1:21">
      <c r="A34" s="136" t="s">
        <v>50</v>
      </c>
      <c r="B34" s="118">
        <v>3.6297E-3</v>
      </c>
      <c r="C34" s="118">
        <v>4.0235999999999996E-3</v>
      </c>
      <c r="D34" s="102">
        <v>-71658</v>
      </c>
      <c r="E34" s="164"/>
      <c r="F34" s="102">
        <v>0</v>
      </c>
      <c r="G34" s="102">
        <v>733</v>
      </c>
      <c r="H34" s="102">
        <v>0</v>
      </c>
      <c r="I34" s="102">
        <v>5722</v>
      </c>
      <c r="J34" s="109"/>
      <c r="K34" s="102">
        <v>3455</v>
      </c>
      <c r="L34" s="102"/>
      <c r="M34" s="102">
        <v>0</v>
      </c>
      <c r="N34" s="102">
        <v>641</v>
      </c>
      <c r="O34" s="109"/>
      <c r="P34" s="102">
        <v>4828</v>
      </c>
      <c r="Q34" s="102">
        <v>2917</v>
      </c>
      <c r="R34" s="102">
        <v>7745</v>
      </c>
      <c r="S34" s="102"/>
      <c r="T34" s="102">
        <v>-59233</v>
      </c>
      <c r="U34" s="102">
        <v>-82162</v>
      </c>
    </row>
    <row r="35" spans="1:21">
      <c r="A35" s="136" t="s">
        <v>51</v>
      </c>
      <c r="B35" s="118">
        <v>7.1491999999999997E-3</v>
      </c>
      <c r="C35" s="118">
        <v>8.5092999999999992E-3</v>
      </c>
      <c r="D35" s="102">
        <v>-141140</v>
      </c>
      <c r="E35" s="164"/>
      <c r="F35" s="102">
        <v>0</v>
      </c>
      <c r="G35" s="102">
        <v>1444</v>
      </c>
      <c r="H35" s="102">
        <v>0</v>
      </c>
      <c r="I35" s="102">
        <v>22943</v>
      </c>
      <c r="J35" s="109"/>
      <c r="K35" s="102">
        <v>6806</v>
      </c>
      <c r="L35" s="102"/>
      <c r="M35" s="102">
        <v>0</v>
      </c>
      <c r="N35" s="102">
        <v>0</v>
      </c>
      <c r="O35" s="109"/>
      <c r="P35" s="102">
        <v>9508</v>
      </c>
      <c r="Q35" s="102">
        <v>13145</v>
      </c>
      <c r="R35" s="102">
        <v>22653</v>
      </c>
      <c r="S35" s="102"/>
      <c r="T35" s="102">
        <v>-116668</v>
      </c>
      <c r="U35" s="102">
        <v>-161829</v>
      </c>
    </row>
    <row r="36" spans="1:21">
      <c r="A36" s="136" t="s">
        <v>52</v>
      </c>
      <c r="B36" s="118">
        <v>1.1984099999999999E-2</v>
      </c>
      <c r="C36" s="118">
        <v>1.32316E-2</v>
      </c>
      <c r="D36" s="102">
        <v>-236590</v>
      </c>
      <c r="E36" s="164"/>
      <c r="F36" s="102">
        <v>0</v>
      </c>
      <c r="G36" s="102">
        <v>2421</v>
      </c>
      <c r="H36" s="102">
        <v>0</v>
      </c>
      <c r="I36" s="102">
        <v>35164</v>
      </c>
      <c r="J36" s="109"/>
      <c r="K36" s="102">
        <v>11409</v>
      </c>
      <c r="L36" s="102"/>
      <c r="M36" s="102">
        <v>0</v>
      </c>
      <c r="N36" s="102">
        <v>0</v>
      </c>
      <c r="O36" s="109"/>
      <c r="P36" s="102">
        <v>15939</v>
      </c>
      <c r="Q36" s="102">
        <v>-8510</v>
      </c>
      <c r="R36" s="102">
        <v>7429</v>
      </c>
      <c r="S36" s="102"/>
      <c r="T36" s="102">
        <v>-195569</v>
      </c>
      <c r="U36" s="102">
        <v>-271272</v>
      </c>
    </row>
    <row r="37" spans="1:21">
      <c r="A37" s="136" t="s">
        <v>53</v>
      </c>
      <c r="B37" s="118">
        <v>3.6492999999999999E-3</v>
      </c>
      <c r="C37" s="118">
        <v>3.7848999999999999E-3</v>
      </c>
      <c r="D37" s="102">
        <v>-72044</v>
      </c>
      <c r="E37" s="164"/>
      <c r="F37" s="102">
        <v>0</v>
      </c>
      <c r="G37" s="102">
        <v>737</v>
      </c>
      <c r="H37" s="102">
        <v>0</v>
      </c>
      <c r="I37" s="102">
        <v>5336</v>
      </c>
      <c r="J37" s="109"/>
      <c r="K37" s="102">
        <v>3474</v>
      </c>
      <c r="L37" s="102"/>
      <c r="M37" s="102">
        <v>0</v>
      </c>
      <c r="N37" s="102">
        <v>0</v>
      </c>
      <c r="O37" s="109"/>
      <c r="P37" s="102">
        <v>4854</v>
      </c>
      <c r="Q37" s="102">
        <v>3063</v>
      </c>
      <c r="R37" s="102">
        <v>7917</v>
      </c>
      <c r="S37" s="102"/>
      <c r="T37" s="102">
        <v>-59553</v>
      </c>
      <c r="U37" s="102">
        <v>-82606</v>
      </c>
    </row>
    <row r="38" spans="1:21">
      <c r="A38" s="136" t="s">
        <v>54</v>
      </c>
      <c r="B38" s="118">
        <v>3.4133000000000002E-3</v>
      </c>
      <c r="C38" s="118">
        <v>3.8148000000000001E-3</v>
      </c>
      <c r="D38" s="102">
        <v>-67385</v>
      </c>
      <c r="E38" s="164"/>
      <c r="F38" s="102">
        <v>0</v>
      </c>
      <c r="G38" s="102">
        <v>689</v>
      </c>
      <c r="H38" s="102">
        <v>0</v>
      </c>
      <c r="I38" s="102">
        <v>6574</v>
      </c>
      <c r="J38" s="109"/>
      <c r="K38" s="102">
        <v>3249</v>
      </c>
      <c r="L38" s="102"/>
      <c r="M38" s="102">
        <v>0</v>
      </c>
      <c r="N38" s="102">
        <v>0</v>
      </c>
      <c r="O38" s="109"/>
      <c r="P38" s="102">
        <v>4540</v>
      </c>
      <c r="Q38" s="102">
        <v>5053</v>
      </c>
      <c r="R38" s="102">
        <v>9593</v>
      </c>
      <c r="S38" s="102"/>
      <c r="T38" s="102">
        <v>-55702</v>
      </c>
      <c r="U38" s="102">
        <v>-77263</v>
      </c>
    </row>
    <row r="39" spans="1:21">
      <c r="A39" s="136" t="s">
        <v>55</v>
      </c>
      <c r="B39" s="118">
        <v>3.7785899999999997E-2</v>
      </c>
      <c r="C39" s="118">
        <v>3.0817600000000001E-2</v>
      </c>
      <c r="D39" s="102">
        <v>-745969</v>
      </c>
      <c r="E39" s="164"/>
      <c r="F39" s="102">
        <v>0</v>
      </c>
      <c r="G39" s="102">
        <v>7633</v>
      </c>
      <c r="H39" s="102">
        <v>0</v>
      </c>
      <c r="I39" s="102">
        <v>3800</v>
      </c>
      <c r="J39" s="109"/>
      <c r="K39" s="102">
        <v>35972</v>
      </c>
      <c r="L39" s="102"/>
      <c r="M39" s="102">
        <v>0</v>
      </c>
      <c r="N39" s="102">
        <v>101243</v>
      </c>
      <c r="O39" s="109"/>
      <c r="P39" s="102">
        <v>50255</v>
      </c>
      <c r="Q39" s="102">
        <v>-34270</v>
      </c>
      <c r="R39" s="102">
        <v>15985</v>
      </c>
      <c r="S39" s="102"/>
      <c r="T39" s="102">
        <v>-616628</v>
      </c>
      <c r="U39" s="102">
        <v>-855322</v>
      </c>
    </row>
    <row r="40" spans="1:21">
      <c r="A40" s="136" t="s">
        <v>56</v>
      </c>
      <c r="B40" s="118">
        <v>3.2490000000000002E-3</v>
      </c>
      <c r="C40" s="118">
        <v>3.6396000000000002E-3</v>
      </c>
      <c r="D40" s="102">
        <v>-64142</v>
      </c>
      <c r="E40" s="164"/>
      <c r="F40" s="102">
        <v>0</v>
      </c>
      <c r="G40" s="102">
        <v>656</v>
      </c>
      <c r="H40" s="102">
        <v>0</v>
      </c>
      <c r="I40" s="102">
        <v>5674</v>
      </c>
      <c r="J40" s="109"/>
      <c r="K40" s="102">
        <v>3093</v>
      </c>
      <c r="L40" s="102"/>
      <c r="M40" s="102">
        <v>0</v>
      </c>
      <c r="N40" s="102">
        <v>3271</v>
      </c>
      <c r="O40" s="109"/>
      <c r="P40" s="102">
        <v>4321</v>
      </c>
      <c r="Q40" s="102">
        <v>829</v>
      </c>
      <c r="R40" s="102">
        <v>5150</v>
      </c>
      <c r="S40" s="102"/>
      <c r="T40" s="102">
        <v>-53020</v>
      </c>
      <c r="U40" s="102">
        <v>-73544</v>
      </c>
    </row>
    <row r="41" spans="1:21">
      <c r="A41" s="136" t="s">
        <v>57</v>
      </c>
      <c r="B41" s="118">
        <v>3.4403200000000002E-2</v>
      </c>
      <c r="C41" s="118">
        <v>3.7801500000000002E-2</v>
      </c>
      <c r="D41" s="102">
        <v>-679188</v>
      </c>
      <c r="E41" s="164"/>
      <c r="F41" s="102">
        <v>0</v>
      </c>
      <c r="G41" s="102">
        <v>6949</v>
      </c>
      <c r="H41" s="102">
        <v>0</v>
      </c>
      <c r="I41" s="102">
        <v>62504</v>
      </c>
      <c r="J41" s="109"/>
      <c r="K41" s="102">
        <v>32752</v>
      </c>
      <c r="L41" s="102"/>
      <c r="M41" s="102">
        <v>0</v>
      </c>
      <c r="N41" s="102">
        <v>0</v>
      </c>
      <c r="O41" s="109"/>
      <c r="P41" s="102">
        <v>45756</v>
      </c>
      <c r="Q41" s="102">
        <v>28617</v>
      </c>
      <c r="R41" s="102">
        <v>74373</v>
      </c>
      <c r="S41" s="102"/>
      <c r="T41" s="102">
        <v>-561426</v>
      </c>
      <c r="U41" s="102">
        <v>-778751</v>
      </c>
    </row>
    <row r="42" spans="1:21">
      <c r="A42" s="136" t="s">
        <v>58</v>
      </c>
      <c r="B42" s="118">
        <v>5.6563000000000004E-3</v>
      </c>
      <c r="C42" s="118">
        <v>6.2415999999999999E-3</v>
      </c>
      <c r="D42" s="102">
        <v>-111667</v>
      </c>
      <c r="E42" s="164"/>
      <c r="F42" s="102">
        <v>0</v>
      </c>
      <c r="G42" s="102">
        <v>1143</v>
      </c>
      <c r="H42" s="102">
        <v>0</v>
      </c>
      <c r="I42" s="102">
        <v>8869</v>
      </c>
      <c r="J42" s="109"/>
      <c r="K42" s="102">
        <v>5385</v>
      </c>
      <c r="L42" s="102"/>
      <c r="M42" s="102">
        <v>0</v>
      </c>
      <c r="N42" s="102">
        <v>0</v>
      </c>
      <c r="O42" s="109"/>
      <c r="P42" s="102">
        <v>7523</v>
      </c>
      <c r="Q42" s="102">
        <v>-2584</v>
      </c>
      <c r="R42" s="102">
        <v>4939</v>
      </c>
      <c r="S42" s="102"/>
      <c r="T42" s="102">
        <v>-92305</v>
      </c>
      <c r="U42" s="102">
        <v>-128036</v>
      </c>
    </row>
    <row r="43" spans="1:21">
      <c r="A43" s="136" t="s">
        <v>59</v>
      </c>
      <c r="B43" s="118">
        <v>0.1181697</v>
      </c>
      <c r="C43" s="118">
        <v>7.8516999999999997E-3</v>
      </c>
      <c r="D43" s="102">
        <v>-2332906</v>
      </c>
      <c r="E43" s="164"/>
      <c r="F43" s="102">
        <v>0</v>
      </c>
      <c r="G43" s="102">
        <v>23870</v>
      </c>
      <c r="H43" s="102">
        <v>0</v>
      </c>
      <c r="I43" s="102">
        <v>4841</v>
      </c>
      <c r="J43" s="109"/>
      <c r="K43" s="102">
        <v>112498</v>
      </c>
      <c r="L43" s="102"/>
      <c r="M43" s="102">
        <v>0</v>
      </c>
      <c r="N43" s="102">
        <v>1602811</v>
      </c>
      <c r="O43" s="109"/>
      <c r="P43" s="102">
        <v>157166</v>
      </c>
      <c r="Q43" s="102">
        <v>-501946</v>
      </c>
      <c r="R43" s="102">
        <v>-344780</v>
      </c>
      <c r="S43" s="102"/>
      <c r="T43" s="102">
        <v>-1928411</v>
      </c>
      <c r="U43" s="102">
        <v>-2674889</v>
      </c>
    </row>
    <row r="44" spans="1:21">
      <c r="A44" s="136" t="s">
        <v>60</v>
      </c>
      <c r="B44" s="118">
        <v>7.4640000000000004E-4</v>
      </c>
      <c r="C44" s="118">
        <v>8.9740000000000002E-4</v>
      </c>
      <c r="D44" s="102">
        <v>-14735</v>
      </c>
      <c r="E44" s="164"/>
      <c r="F44" s="102">
        <v>0</v>
      </c>
      <c r="G44" s="102">
        <v>151</v>
      </c>
      <c r="H44" s="102">
        <v>0</v>
      </c>
      <c r="I44" s="102">
        <v>2194</v>
      </c>
      <c r="J44" s="109"/>
      <c r="K44" s="102">
        <v>711</v>
      </c>
      <c r="L44" s="102"/>
      <c r="M44" s="102">
        <v>0</v>
      </c>
      <c r="N44" s="102">
        <v>191</v>
      </c>
      <c r="O44" s="109"/>
      <c r="P44" s="102">
        <v>993</v>
      </c>
      <c r="Q44" s="102">
        <v>1179</v>
      </c>
      <c r="R44" s="102">
        <v>2172</v>
      </c>
      <c r="S44" s="102"/>
      <c r="T44" s="102">
        <v>-12181</v>
      </c>
      <c r="U44" s="102">
        <v>-16896</v>
      </c>
    </row>
    <row r="45" spans="1:21">
      <c r="A45" s="136" t="s">
        <v>61</v>
      </c>
      <c r="B45" s="118">
        <v>9.6000000000000002E-4</v>
      </c>
      <c r="C45" s="118">
        <v>7.6199999999999998E-4</v>
      </c>
      <c r="D45" s="102">
        <v>-18952</v>
      </c>
      <c r="E45" s="164"/>
      <c r="F45" s="102">
        <v>0</v>
      </c>
      <c r="G45" s="102">
        <v>194</v>
      </c>
      <c r="H45" s="102">
        <v>0</v>
      </c>
      <c r="I45" s="102">
        <v>0</v>
      </c>
      <c r="J45" s="109"/>
      <c r="K45" s="102">
        <v>914</v>
      </c>
      <c r="L45" s="102"/>
      <c r="M45" s="102">
        <v>0</v>
      </c>
      <c r="N45" s="102">
        <v>3367</v>
      </c>
      <c r="O45" s="109"/>
      <c r="P45" s="102">
        <v>1277</v>
      </c>
      <c r="Q45" s="102">
        <v>-1673</v>
      </c>
      <c r="R45" s="102">
        <v>-396</v>
      </c>
      <c r="S45" s="102"/>
      <c r="T45" s="102">
        <v>-15666</v>
      </c>
      <c r="U45" s="102">
        <v>-21731</v>
      </c>
    </row>
    <row r="46" spans="1:21">
      <c r="A46" s="136" t="s">
        <v>62</v>
      </c>
      <c r="B46" s="118">
        <v>4.0223999999999998E-3</v>
      </c>
      <c r="C46" s="118">
        <v>4.7184000000000002E-3</v>
      </c>
      <c r="D46" s="102">
        <v>-79410</v>
      </c>
      <c r="E46" s="164"/>
      <c r="F46" s="102">
        <v>0</v>
      </c>
      <c r="G46" s="102">
        <v>813</v>
      </c>
      <c r="H46" s="102">
        <v>0</v>
      </c>
      <c r="I46" s="102">
        <v>10746</v>
      </c>
      <c r="J46" s="109"/>
      <c r="K46" s="102">
        <v>3829</v>
      </c>
      <c r="L46" s="102"/>
      <c r="M46" s="102">
        <v>0</v>
      </c>
      <c r="N46" s="102">
        <v>0</v>
      </c>
      <c r="O46" s="109"/>
      <c r="P46" s="102">
        <v>5350</v>
      </c>
      <c r="Q46" s="102">
        <v>1268</v>
      </c>
      <c r="R46" s="102">
        <v>6618</v>
      </c>
      <c r="S46" s="102"/>
      <c r="T46" s="102">
        <v>-65642</v>
      </c>
      <c r="U46" s="102">
        <v>-91051</v>
      </c>
    </row>
    <row r="47" spans="1:21">
      <c r="A47" s="136" t="s">
        <v>63</v>
      </c>
      <c r="B47" s="118">
        <v>1.0975E-3</v>
      </c>
      <c r="C47" s="118">
        <v>1.0494E-3</v>
      </c>
      <c r="D47" s="102">
        <v>-21667</v>
      </c>
      <c r="E47" s="164"/>
      <c r="F47" s="102">
        <v>0</v>
      </c>
      <c r="G47" s="102">
        <v>222</v>
      </c>
      <c r="H47" s="102">
        <v>0</v>
      </c>
      <c r="I47" s="102">
        <v>648</v>
      </c>
      <c r="J47" s="109"/>
      <c r="K47" s="102">
        <v>1045</v>
      </c>
      <c r="L47" s="102"/>
      <c r="M47" s="102">
        <v>0</v>
      </c>
      <c r="N47" s="102">
        <v>700</v>
      </c>
      <c r="O47" s="109"/>
      <c r="P47" s="102">
        <v>1460</v>
      </c>
      <c r="Q47" s="102">
        <v>905</v>
      </c>
      <c r="R47" s="102">
        <v>2365</v>
      </c>
      <c r="S47" s="102"/>
      <c r="T47" s="102">
        <v>-17910</v>
      </c>
      <c r="U47" s="102">
        <v>-24843</v>
      </c>
    </row>
    <row r="48" spans="1:21">
      <c r="A48" s="136" t="s">
        <v>64</v>
      </c>
      <c r="B48" s="118">
        <v>4.1201099999999997E-2</v>
      </c>
      <c r="C48" s="118">
        <v>4.2479299999999998E-2</v>
      </c>
      <c r="D48" s="102">
        <v>-813392</v>
      </c>
      <c r="E48" s="164"/>
      <c r="F48" s="102">
        <v>0</v>
      </c>
      <c r="G48" s="102">
        <v>8323</v>
      </c>
      <c r="H48" s="102">
        <v>0</v>
      </c>
      <c r="I48" s="102">
        <v>28875</v>
      </c>
      <c r="J48" s="109"/>
      <c r="K48" s="102">
        <v>39223</v>
      </c>
      <c r="L48" s="102"/>
      <c r="M48" s="102">
        <v>0</v>
      </c>
      <c r="N48" s="102">
        <v>0</v>
      </c>
      <c r="O48" s="109"/>
      <c r="P48" s="102">
        <v>54797</v>
      </c>
      <c r="Q48" s="102">
        <v>16178</v>
      </c>
      <c r="R48" s="102">
        <v>70975</v>
      </c>
      <c r="S48" s="102"/>
      <c r="T48" s="102">
        <v>-672361</v>
      </c>
      <c r="U48" s="102">
        <v>-932628</v>
      </c>
    </row>
    <row r="49" spans="1:21">
      <c r="A49" s="136" t="s">
        <v>65</v>
      </c>
      <c r="B49" s="118">
        <v>3.4440999999999999E-3</v>
      </c>
      <c r="C49" s="118">
        <v>4.1554000000000001E-3</v>
      </c>
      <c r="D49" s="102">
        <v>-67993</v>
      </c>
      <c r="E49" s="164"/>
      <c r="F49" s="102">
        <v>0</v>
      </c>
      <c r="G49" s="102">
        <v>696</v>
      </c>
      <c r="H49" s="102">
        <v>0</v>
      </c>
      <c r="I49" s="102">
        <v>11223</v>
      </c>
      <c r="J49" s="109"/>
      <c r="K49" s="102">
        <v>3279</v>
      </c>
      <c r="L49" s="102"/>
      <c r="M49" s="102">
        <v>0</v>
      </c>
      <c r="N49" s="102">
        <v>0</v>
      </c>
      <c r="O49" s="109"/>
      <c r="P49" s="102">
        <v>4581</v>
      </c>
      <c r="Q49" s="102">
        <v>4335</v>
      </c>
      <c r="R49" s="102">
        <v>8916</v>
      </c>
      <c r="S49" s="102"/>
      <c r="T49" s="102">
        <v>-56204</v>
      </c>
      <c r="U49" s="102">
        <v>-77961</v>
      </c>
    </row>
    <row r="50" spans="1:21">
      <c r="A50" s="136" t="s">
        <v>66</v>
      </c>
      <c r="B50" s="118">
        <v>1.05699E-2</v>
      </c>
      <c r="C50" s="118">
        <v>1.19995E-2</v>
      </c>
      <c r="D50" s="102">
        <v>-208671</v>
      </c>
      <c r="E50" s="164"/>
      <c r="F50" s="102">
        <v>0</v>
      </c>
      <c r="G50" s="102">
        <v>2135</v>
      </c>
      <c r="H50" s="102">
        <v>0</v>
      </c>
      <c r="I50" s="102">
        <v>24353</v>
      </c>
      <c r="J50" s="109"/>
      <c r="K50" s="102">
        <v>10063</v>
      </c>
      <c r="L50" s="102"/>
      <c r="M50" s="102">
        <v>0</v>
      </c>
      <c r="N50" s="102">
        <v>0</v>
      </c>
      <c r="O50" s="109"/>
      <c r="P50" s="102">
        <v>14058</v>
      </c>
      <c r="Q50" s="102">
        <v>8595</v>
      </c>
      <c r="R50" s="102">
        <v>22653</v>
      </c>
      <c r="S50" s="102"/>
      <c r="T50" s="102">
        <v>-172490</v>
      </c>
      <c r="U50" s="102">
        <v>-239260</v>
      </c>
    </row>
    <row r="51" spans="1:21">
      <c r="A51" s="136" t="s">
        <v>23</v>
      </c>
      <c r="B51" s="118">
        <v>6.8830999999999996E-3</v>
      </c>
      <c r="C51" s="118">
        <v>7.7530999999999997E-3</v>
      </c>
      <c r="D51" s="102">
        <v>-135886</v>
      </c>
      <c r="E51" s="164"/>
      <c r="F51" s="102">
        <v>0</v>
      </c>
      <c r="G51" s="102">
        <v>1390</v>
      </c>
      <c r="H51" s="102">
        <v>0</v>
      </c>
      <c r="I51" s="102">
        <v>12641</v>
      </c>
      <c r="J51" s="109"/>
      <c r="K51" s="102">
        <v>6553</v>
      </c>
      <c r="L51" s="102"/>
      <c r="M51" s="102">
        <v>0</v>
      </c>
      <c r="N51" s="102">
        <v>460</v>
      </c>
      <c r="O51" s="109"/>
      <c r="P51" s="102">
        <v>9155</v>
      </c>
      <c r="Q51" s="102">
        <v>2129</v>
      </c>
      <c r="R51" s="102">
        <v>11284</v>
      </c>
      <c r="S51" s="102"/>
      <c r="T51" s="102">
        <v>-112325</v>
      </c>
      <c r="U51" s="102">
        <v>-155806</v>
      </c>
    </row>
    <row r="52" spans="1:21">
      <c r="A52" s="136" t="s">
        <v>67</v>
      </c>
      <c r="B52" s="118">
        <v>1.2132499999999999E-2</v>
      </c>
      <c r="C52" s="118">
        <v>1.38721E-2</v>
      </c>
      <c r="D52" s="102">
        <v>-239520</v>
      </c>
      <c r="E52" s="164"/>
      <c r="F52" s="102">
        <v>0</v>
      </c>
      <c r="G52" s="102">
        <v>2451</v>
      </c>
      <c r="H52" s="102">
        <v>0</v>
      </c>
      <c r="I52" s="102">
        <v>27698</v>
      </c>
      <c r="J52" s="109"/>
      <c r="K52" s="102">
        <v>11550</v>
      </c>
      <c r="L52" s="102"/>
      <c r="M52" s="102">
        <v>0</v>
      </c>
      <c r="N52" s="102">
        <v>0</v>
      </c>
      <c r="O52" s="109"/>
      <c r="P52" s="102">
        <v>16136</v>
      </c>
      <c r="Q52" s="102">
        <v>9412</v>
      </c>
      <c r="R52" s="102">
        <v>25548</v>
      </c>
      <c r="S52" s="102"/>
      <c r="T52" s="102">
        <v>-197990</v>
      </c>
      <c r="U52" s="102">
        <v>-274631</v>
      </c>
    </row>
    <row r="53" spans="1:21">
      <c r="A53" s="136" t="s">
        <v>68</v>
      </c>
      <c r="B53" s="118">
        <v>1.5357000000000001E-3</v>
      </c>
      <c r="C53" s="118">
        <v>1.7214999999999999E-3</v>
      </c>
      <c r="D53" s="102">
        <v>-30318</v>
      </c>
      <c r="E53" s="164"/>
      <c r="F53" s="102">
        <v>0</v>
      </c>
      <c r="G53" s="102">
        <v>310</v>
      </c>
      <c r="H53" s="102">
        <v>0</v>
      </c>
      <c r="I53" s="102">
        <v>3158</v>
      </c>
      <c r="J53" s="109"/>
      <c r="K53" s="102">
        <v>1462</v>
      </c>
      <c r="L53" s="102"/>
      <c r="M53" s="102">
        <v>0</v>
      </c>
      <c r="N53" s="102">
        <v>0</v>
      </c>
      <c r="O53" s="109"/>
      <c r="P53" s="102">
        <v>2042</v>
      </c>
      <c r="Q53" s="102">
        <v>1933</v>
      </c>
      <c r="R53" s="102">
        <v>3975</v>
      </c>
      <c r="S53" s="102"/>
      <c r="T53" s="102">
        <v>-25061</v>
      </c>
      <c r="U53" s="102">
        <v>-34762</v>
      </c>
    </row>
    <row r="54" spans="1:21">
      <c r="A54" s="136" t="s">
        <v>69</v>
      </c>
      <c r="B54" s="118">
        <v>4.1085000000000002E-3</v>
      </c>
      <c r="C54" s="118">
        <v>5.1979000000000001E-3</v>
      </c>
      <c r="D54" s="102">
        <v>-81110</v>
      </c>
      <c r="E54" s="164"/>
      <c r="F54" s="102">
        <v>0</v>
      </c>
      <c r="G54" s="102">
        <v>830</v>
      </c>
      <c r="H54" s="102">
        <v>0</v>
      </c>
      <c r="I54" s="102">
        <v>15827</v>
      </c>
      <c r="J54" s="109"/>
      <c r="K54" s="102">
        <v>3911</v>
      </c>
      <c r="L54" s="102"/>
      <c r="M54" s="102">
        <v>0</v>
      </c>
      <c r="N54" s="102">
        <v>5374</v>
      </c>
      <c r="O54" s="109"/>
      <c r="P54" s="102">
        <v>5464</v>
      </c>
      <c r="Q54" s="102">
        <v>3581</v>
      </c>
      <c r="R54" s="102">
        <v>9045</v>
      </c>
      <c r="S54" s="102"/>
      <c r="T54" s="102">
        <v>-67047</v>
      </c>
      <c r="U54" s="102">
        <v>-93000</v>
      </c>
    </row>
    <row r="55" spans="1:21">
      <c r="A55" s="136" t="s">
        <v>70</v>
      </c>
      <c r="B55" s="118">
        <v>3.8479999999999997E-4</v>
      </c>
      <c r="C55" s="118">
        <v>4.4860000000000001E-4</v>
      </c>
      <c r="D55" s="102">
        <v>-7597</v>
      </c>
      <c r="E55" s="164"/>
      <c r="F55" s="102">
        <v>0</v>
      </c>
      <c r="G55" s="102">
        <v>78</v>
      </c>
      <c r="H55" s="102">
        <v>0</v>
      </c>
      <c r="I55" s="102">
        <v>1185</v>
      </c>
      <c r="J55" s="109"/>
      <c r="K55" s="102">
        <v>366</v>
      </c>
      <c r="L55" s="102"/>
      <c r="M55" s="102">
        <v>0</v>
      </c>
      <c r="N55" s="102">
        <v>0</v>
      </c>
      <c r="O55" s="109"/>
      <c r="P55" s="102">
        <v>512</v>
      </c>
      <c r="Q55" s="102">
        <v>421</v>
      </c>
      <c r="R55" s="102">
        <v>933</v>
      </c>
      <c r="S55" s="102"/>
      <c r="T55" s="102">
        <v>-6280</v>
      </c>
      <c r="U55" s="102">
        <v>-8710</v>
      </c>
    </row>
    <row r="56" spans="1:21">
      <c r="A56" s="136" t="s">
        <v>71</v>
      </c>
      <c r="B56" s="118">
        <v>1.8171799999999998E-2</v>
      </c>
      <c r="C56" s="118">
        <v>2.0304300000000001E-2</v>
      </c>
      <c r="D56" s="102">
        <v>-358748</v>
      </c>
      <c r="E56" s="164"/>
      <c r="F56" s="102">
        <v>0</v>
      </c>
      <c r="G56" s="102">
        <v>3671</v>
      </c>
      <c r="H56" s="102">
        <v>0</v>
      </c>
      <c r="I56" s="102">
        <v>31254</v>
      </c>
      <c r="J56" s="109"/>
      <c r="K56" s="102">
        <v>17300</v>
      </c>
      <c r="L56" s="102"/>
      <c r="M56" s="102">
        <v>0</v>
      </c>
      <c r="N56" s="102">
        <v>0</v>
      </c>
      <c r="O56" s="109"/>
      <c r="P56" s="102">
        <v>24168</v>
      </c>
      <c r="Q56" s="102">
        <v>9520</v>
      </c>
      <c r="R56" s="102">
        <v>33688</v>
      </c>
      <c r="S56" s="102"/>
      <c r="T56" s="102">
        <v>-296546</v>
      </c>
      <c r="U56" s="102">
        <v>-411337</v>
      </c>
    </row>
    <row r="57" spans="1:21">
      <c r="A57" s="136" t="s">
        <v>72</v>
      </c>
      <c r="B57" s="118">
        <v>5.6487999999999998E-3</v>
      </c>
      <c r="C57" s="118">
        <v>6.1491999999999996E-3</v>
      </c>
      <c r="D57" s="102">
        <v>-111519</v>
      </c>
      <c r="E57" s="164"/>
      <c r="F57" s="102">
        <v>0</v>
      </c>
      <c r="G57" s="102">
        <v>1141</v>
      </c>
      <c r="H57" s="102">
        <v>0</v>
      </c>
      <c r="I57" s="102">
        <v>11710</v>
      </c>
      <c r="J57" s="109"/>
      <c r="K57" s="102">
        <v>5378</v>
      </c>
      <c r="L57" s="102"/>
      <c r="M57" s="102">
        <v>0</v>
      </c>
      <c r="N57" s="102">
        <v>0</v>
      </c>
      <c r="O57" s="109"/>
      <c r="P57" s="102">
        <v>7513</v>
      </c>
      <c r="Q57" s="102">
        <v>756</v>
      </c>
      <c r="R57" s="102">
        <v>8269</v>
      </c>
      <c r="S57" s="102"/>
      <c r="T57" s="102">
        <v>-92183</v>
      </c>
      <c r="U57" s="102">
        <v>-127866</v>
      </c>
    </row>
    <row r="58" spans="1:21">
      <c r="A58" s="136" t="s">
        <v>73</v>
      </c>
      <c r="B58" s="118">
        <v>2.0667399999999999E-2</v>
      </c>
      <c r="C58" s="118">
        <v>2.1887E-2</v>
      </c>
      <c r="D58" s="102">
        <v>-408016</v>
      </c>
      <c r="E58" s="164"/>
      <c r="F58" s="102">
        <v>0</v>
      </c>
      <c r="G58" s="102">
        <v>4175</v>
      </c>
      <c r="H58" s="102">
        <v>0</v>
      </c>
      <c r="I58" s="102">
        <v>17720</v>
      </c>
      <c r="J58" s="109"/>
      <c r="K58" s="102">
        <v>19675</v>
      </c>
      <c r="L58" s="102"/>
      <c r="M58" s="102">
        <v>0</v>
      </c>
      <c r="N58" s="102">
        <v>2330</v>
      </c>
      <c r="O58" s="109"/>
      <c r="P58" s="102">
        <v>27488</v>
      </c>
      <c r="Q58" s="102">
        <v>-12149</v>
      </c>
      <c r="R58" s="102">
        <v>15339</v>
      </c>
      <c r="S58" s="102"/>
      <c r="T58" s="102">
        <v>-337271</v>
      </c>
      <c r="U58" s="102">
        <v>-467827</v>
      </c>
    </row>
    <row r="59" spans="1:21">
      <c r="A59" s="136" t="s">
        <v>74</v>
      </c>
      <c r="B59" s="118">
        <v>7.0759999999999996E-4</v>
      </c>
      <c r="C59" s="118">
        <v>8.1380000000000005E-4</v>
      </c>
      <c r="D59" s="102">
        <v>-13969</v>
      </c>
      <c r="E59" s="164"/>
      <c r="F59" s="102">
        <v>0</v>
      </c>
      <c r="G59" s="102">
        <v>143</v>
      </c>
      <c r="H59" s="102">
        <v>0</v>
      </c>
      <c r="I59" s="102">
        <v>1644</v>
      </c>
      <c r="J59" s="109"/>
      <c r="K59" s="102">
        <v>674</v>
      </c>
      <c r="L59" s="102"/>
      <c r="M59" s="102">
        <v>0</v>
      </c>
      <c r="N59" s="102">
        <v>0</v>
      </c>
      <c r="O59" s="109"/>
      <c r="P59" s="102">
        <v>941</v>
      </c>
      <c r="Q59" s="102">
        <v>1289</v>
      </c>
      <c r="R59" s="102">
        <v>2230</v>
      </c>
      <c r="S59" s="102"/>
      <c r="T59" s="102">
        <v>-11547</v>
      </c>
      <c r="U59" s="102">
        <v>-16017</v>
      </c>
    </row>
    <row r="60" spans="1:21">
      <c r="A60" s="136" t="s">
        <v>75</v>
      </c>
      <c r="B60" s="118">
        <v>5.0292999999999996E-3</v>
      </c>
      <c r="C60" s="118">
        <v>5.6004000000000002E-3</v>
      </c>
      <c r="D60" s="102">
        <v>-99288</v>
      </c>
      <c r="E60" s="164"/>
      <c r="F60" s="102">
        <v>0</v>
      </c>
      <c r="G60" s="102">
        <v>1016</v>
      </c>
      <c r="H60" s="102">
        <v>0</v>
      </c>
      <c r="I60" s="102">
        <v>8526</v>
      </c>
      <c r="J60" s="109"/>
      <c r="K60" s="102">
        <v>4788</v>
      </c>
      <c r="L60" s="102"/>
      <c r="M60" s="102">
        <v>0</v>
      </c>
      <c r="N60" s="102">
        <v>0</v>
      </c>
      <c r="O60" s="109"/>
      <c r="P60" s="102">
        <v>6689</v>
      </c>
      <c r="Q60" s="102">
        <v>3501</v>
      </c>
      <c r="R60" s="102">
        <v>10190</v>
      </c>
      <c r="S60" s="102"/>
      <c r="T60" s="102">
        <v>-82073</v>
      </c>
      <c r="U60" s="102">
        <v>-113843</v>
      </c>
    </row>
    <row r="61" spans="1:21">
      <c r="A61" s="136" t="s">
        <v>76</v>
      </c>
      <c r="B61" s="118">
        <v>3.0812999999999999E-3</v>
      </c>
      <c r="C61" s="118">
        <v>3.5228E-3</v>
      </c>
      <c r="D61" s="102">
        <v>-60831</v>
      </c>
      <c r="E61" s="164"/>
      <c r="F61" s="102">
        <v>0</v>
      </c>
      <c r="G61" s="102">
        <v>622</v>
      </c>
      <c r="H61" s="102">
        <v>0</v>
      </c>
      <c r="I61" s="102">
        <v>6413</v>
      </c>
      <c r="J61" s="109"/>
      <c r="K61" s="102">
        <v>2933</v>
      </c>
      <c r="L61" s="102"/>
      <c r="M61" s="102">
        <v>0</v>
      </c>
      <c r="N61" s="102">
        <v>763</v>
      </c>
      <c r="O61" s="109"/>
      <c r="P61" s="102">
        <v>4098</v>
      </c>
      <c r="Q61" s="102">
        <v>2274</v>
      </c>
      <c r="R61" s="102">
        <v>6372</v>
      </c>
      <c r="S61" s="102"/>
      <c r="T61" s="102">
        <v>-50284</v>
      </c>
      <c r="U61" s="102">
        <v>-69748</v>
      </c>
    </row>
    <row r="62" spans="1:21">
      <c r="A62" s="136" t="s">
        <v>77</v>
      </c>
      <c r="B62" s="118">
        <v>8.1840000000000003E-3</v>
      </c>
      <c r="C62" s="118">
        <v>9.5402000000000004E-3</v>
      </c>
      <c r="D62" s="102">
        <v>-161569</v>
      </c>
      <c r="E62" s="164"/>
      <c r="F62" s="102">
        <v>0</v>
      </c>
      <c r="G62" s="102">
        <v>1653</v>
      </c>
      <c r="H62" s="102">
        <v>0</v>
      </c>
      <c r="I62" s="102">
        <v>19704</v>
      </c>
      <c r="J62" s="109"/>
      <c r="K62" s="102">
        <v>7791</v>
      </c>
      <c r="L62" s="102"/>
      <c r="M62" s="102">
        <v>0</v>
      </c>
      <c r="N62" s="102">
        <v>1804</v>
      </c>
      <c r="O62" s="109"/>
      <c r="P62" s="102">
        <v>10885</v>
      </c>
      <c r="Q62" s="102">
        <v>744</v>
      </c>
      <c r="R62" s="102">
        <v>11629</v>
      </c>
      <c r="S62" s="102"/>
      <c r="T62" s="102">
        <v>-133555</v>
      </c>
      <c r="U62" s="102">
        <v>-185253</v>
      </c>
    </row>
    <row r="63" spans="1:21">
      <c r="A63" s="136" t="s">
        <v>78</v>
      </c>
      <c r="B63" s="118">
        <v>3.3693E-3</v>
      </c>
      <c r="C63" s="118">
        <v>4.3553999999999997E-3</v>
      </c>
      <c r="D63" s="102">
        <v>-66517</v>
      </c>
      <c r="E63" s="164"/>
      <c r="F63" s="102">
        <v>0</v>
      </c>
      <c r="G63" s="102">
        <v>681</v>
      </c>
      <c r="H63" s="102">
        <v>0</v>
      </c>
      <c r="I63" s="102">
        <v>14326</v>
      </c>
      <c r="J63" s="109"/>
      <c r="K63" s="102">
        <v>3208</v>
      </c>
      <c r="L63" s="102"/>
      <c r="M63" s="102">
        <v>0</v>
      </c>
      <c r="N63" s="102">
        <v>689</v>
      </c>
      <c r="O63" s="109"/>
      <c r="P63" s="102">
        <v>4481</v>
      </c>
      <c r="Q63" s="102">
        <v>4229</v>
      </c>
      <c r="R63" s="102">
        <v>8710</v>
      </c>
      <c r="S63" s="102"/>
      <c r="T63" s="102">
        <v>-54984</v>
      </c>
      <c r="U63" s="102">
        <v>-76267</v>
      </c>
    </row>
    <row r="64" spans="1:21">
      <c r="A64" s="136" t="s">
        <v>79</v>
      </c>
      <c r="B64" s="118">
        <v>5.0229999999999997E-3</v>
      </c>
      <c r="C64" s="118">
        <v>5.5142000000000004E-3</v>
      </c>
      <c r="D64" s="102">
        <v>-99164</v>
      </c>
      <c r="E64" s="164"/>
      <c r="F64" s="102">
        <v>0</v>
      </c>
      <c r="G64" s="102">
        <v>1015</v>
      </c>
      <c r="H64" s="102">
        <v>0</v>
      </c>
      <c r="I64" s="102">
        <v>7136</v>
      </c>
      <c r="J64" s="109"/>
      <c r="K64" s="102">
        <v>4782</v>
      </c>
      <c r="L64" s="102"/>
      <c r="M64" s="102">
        <v>0</v>
      </c>
      <c r="N64" s="102">
        <v>928</v>
      </c>
      <c r="O64" s="109"/>
      <c r="P64" s="102">
        <v>6681</v>
      </c>
      <c r="Q64" s="102">
        <v>-978</v>
      </c>
      <c r="R64" s="102">
        <v>5703</v>
      </c>
      <c r="S64" s="102"/>
      <c r="T64" s="102">
        <v>-81970</v>
      </c>
      <c r="U64" s="102">
        <v>-113701</v>
      </c>
    </row>
    <row r="65" spans="1:21">
      <c r="A65" s="136" t="s">
        <v>80</v>
      </c>
      <c r="B65" s="118">
        <v>1.5535E-3</v>
      </c>
      <c r="C65" s="118">
        <v>1.6861999999999999E-3</v>
      </c>
      <c r="D65" s="102">
        <v>-30669</v>
      </c>
      <c r="E65" s="164"/>
      <c r="F65" s="102">
        <v>0</v>
      </c>
      <c r="G65" s="102">
        <v>314</v>
      </c>
      <c r="H65" s="102">
        <v>0</v>
      </c>
      <c r="I65" s="102">
        <v>2496</v>
      </c>
      <c r="J65" s="109"/>
      <c r="K65" s="102">
        <v>1479</v>
      </c>
      <c r="L65" s="102"/>
      <c r="M65" s="102">
        <v>0</v>
      </c>
      <c r="N65" s="102">
        <v>0</v>
      </c>
      <c r="O65" s="109"/>
      <c r="P65" s="102">
        <v>2066</v>
      </c>
      <c r="Q65" s="102">
        <v>1874</v>
      </c>
      <c r="R65" s="102">
        <v>3940</v>
      </c>
      <c r="S65" s="102"/>
      <c r="T65" s="102">
        <v>-25352</v>
      </c>
      <c r="U65" s="102">
        <v>-35165</v>
      </c>
    </row>
    <row r="66" spans="1:21">
      <c r="A66" s="136" t="s">
        <v>81</v>
      </c>
      <c r="B66" s="118">
        <v>3.4951000000000001E-3</v>
      </c>
      <c r="C66" s="118">
        <v>3.6643000000000001E-3</v>
      </c>
      <c r="D66" s="102">
        <v>-69000</v>
      </c>
      <c r="E66" s="164"/>
      <c r="F66" s="102">
        <v>0</v>
      </c>
      <c r="G66" s="102">
        <v>706</v>
      </c>
      <c r="H66" s="102">
        <v>0</v>
      </c>
      <c r="I66" s="102">
        <v>5347</v>
      </c>
      <c r="J66" s="109"/>
      <c r="K66" s="102">
        <v>3327</v>
      </c>
      <c r="L66" s="102"/>
      <c r="M66" s="102">
        <v>0</v>
      </c>
      <c r="N66" s="102">
        <v>0</v>
      </c>
      <c r="O66" s="109"/>
      <c r="P66" s="102">
        <v>4648</v>
      </c>
      <c r="Q66" s="102">
        <v>2705</v>
      </c>
      <c r="R66" s="102">
        <v>7353</v>
      </c>
      <c r="S66" s="102"/>
      <c r="T66" s="102">
        <v>-57037</v>
      </c>
      <c r="U66" s="102">
        <v>-79115</v>
      </c>
    </row>
    <row r="67" spans="1:21">
      <c r="A67" s="136" t="s">
        <v>82</v>
      </c>
      <c r="B67" s="118">
        <v>6.6900200000000007E-2</v>
      </c>
      <c r="C67" s="118">
        <v>7.6944100000000001E-2</v>
      </c>
      <c r="D67" s="102">
        <v>-1320744</v>
      </c>
      <c r="E67" s="164"/>
      <c r="F67" s="102">
        <v>0</v>
      </c>
      <c r="G67" s="102">
        <v>13514</v>
      </c>
      <c r="H67" s="102">
        <v>0</v>
      </c>
      <c r="I67" s="102">
        <v>184146</v>
      </c>
      <c r="J67" s="109"/>
      <c r="K67" s="102">
        <v>63689</v>
      </c>
      <c r="L67" s="102"/>
      <c r="M67" s="102">
        <v>0</v>
      </c>
      <c r="N67" s="102">
        <v>0</v>
      </c>
      <c r="O67" s="109"/>
      <c r="P67" s="102">
        <v>88977</v>
      </c>
      <c r="Q67" s="102">
        <v>90587</v>
      </c>
      <c r="R67" s="102">
        <v>179564</v>
      </c>
      <c r="S67" s="102"/>
      <c r="T67" s="102">
        <v>-1091744</v>
      </c>
      <c r="U67" s="102">
        <v>-1514353</v>
      </c>
    </row>
    <row r="68" spans="1:21">
      <c r="A68" s="136" t="s">
        <v>83</v>
      </c>
      <c r="B68" s="118">
        <v>1.3596999999999999E-3</v>
      </c>
      <c r="C68" s="118">
        <v>1.5459E-3</v>
      </c>
      <c r="D68" s="102">
        <v>-26843</v>
      </c>
      <c r="E68" s="164"/>
      <c r="F68" s="102">
        <v>0</v>
      </c>
      <c r="G68" s="102">
        <v>275</v>
      </c>
      <c r="H68" s="102">
        <v>0</v>
      </c>
      <c r="I68" s="102">
        <v>2705</v>
      </c>
      <c r="J68" s="109"/>
      <c r="K68" s="102">
        <v>1294</v>
      </c>
      <c r="L68" s="102"/>
      <c r="M68" s="102">
        <v>0</v>
      </c>
      <c r="N68" s="102">
        <v>512</v>
      </c>
      <c r="O68" s="109"/>
      <c r="P68" s="102">
        <v>1808</v>
      </c>
      <c r="Q68" s="102">
        <v>1192</v>
      </c>
      <c r="R68" s="102">
        <v>3000</v>
      </c>
      <c r="S68" s="102"/>
      <c r="T68" s="102">
        <v>-22189</v>
      </c>
      <c r="U68" s="102">
        <v>-30778</v>
      </c>
    </row>
    <row r="69" spans="1:21">
      <c r="A69" s="136" t="s">
        <v>84</v>
      </c>
      <c r="B69" s="118">
        <v>2.137E-3</v>
      </c>
      <c r="C69" s="118">
        <v>2.5293999999999998E-3</v>
      </c>
      <c r="D69" s="102">
        <v>-42189</v>
      </c>
      <c r="E69" s="164"/>
      <c r="F69" s="102">
        <v>0</v>
      </c>
      <c r="G69" s="102">
        <v>432</v>
      </c>
      <c r="H69" s="102">
        <v>0</v>
      </c>
      <c r="I69" s="102">
        <v>5701</v>
      </c>
      <c r="J69" s="109"/>
      <c r="K69" s="102">
        <v>2034</v>
      </c>
      <c r="L69" s="102"/>
      <c r="M69" s="102">
        <v>0</v>
      </c>
      <c r="N69" s="102">
        <v>758</v>
      </c>
      <c r="O69" s="109"/>
      <c r="P69" s="102">
        <v>2842</v>
      </c>
      <c r="Q69" s="102">
        <v>1625</v>
      </c>
      <c r="R69" s="102">
        <v>4467</v>
      </c>
      <c r="S69" s="102"/>
      <c r="T69" s="102">
        <v>-34874</v>
      </c>
      <c r="U69" s="102">
        <v>-48373</v>
      </c>
    </row>
    <row r="70" spans="1:21">
      <c r="A70" s="136" t="s">
        <v>85</v>
      </c>
      <c r="B70" s="118">
        <v>1.1358E-2</v>
      </c>
      <c r="C70" s="118">
        <v>1.29754E-2</v>
      </c>
      <c r="D70" s="102">
        <v>-224230</v>
      </c>
      <c r="E70" s="164"/>
      <c r="F70" s="102">
        <v>0</v>
      </c>
      <c r="G70" s="102">
        <v>2294</v>
      </c>
      <c r="H70" s="102">
        <v>0</v>
      </c>
      <c r="I70" s="102">
        <v>23500</v>
      </c>
      <c r="J70" s="109"/>
      <c r="K70" s="102">
        <v>10813</v>
      </c>
      <c r="L70" s="102"/>
      <c r="M70" s="102">
        <v>0</v>
      </c>
      <c r="N70" s="102">
        <v>43502</v>
      </c>
      <c r="O70" s="109"/>
      <c r="P70" s="102">
        <v>15106</v>
      </c>
      <c r="Q70" s="102">
        <v>63472</v>
      </c>
      <c r="R70" s="102">
        <v>78578</v>
      </c>
      <c r="S70" s="102"/>
      <c r="T70" s="102">
        <v>-185351</v>
      </c>
      <c r="U70" s="102">
        <v>-257100</v>
      </c>
    </row>
    <row r="71" spans="1:21">
      <c r="A71" s="136" t="s">
        <v>86</v>
      </c>
      <c r="B71" s="118">
        <v>7.6851999999999997E-3</v>
      </c>
      <c r="C71" s="118">
        <v>8.5197999999999992E-3</v>
      </c>
      <c r="D71" s="102">
        <v>-151721</v>
      </c>
      <c r="E71" s="164"/>
      <c r="F71" s="102">
        <v>0</v>
      </c>
      <c r="G71" s="102">
        <v>1552</v>
      </c>
      <c r="H71" s="102">
        <v>0</v>
      </c>
      <c r="I71" s="102">
        <v>12125</v>
      </c>
      <c r="J71" s="109"/>
      <c r="K71" s="102">
        <v>7316</v>
      </c>
      <c r="L71" s="102"/>
      <c r="M71" s="102">
        <v>0</v>
      </c>
      <c r="N71" s="102">
        <v>1347</v>
      </c>
      <c r="O71" s="109"/>
      <c r="P71" s="102">
        <v>10221</v>
      </c>
      <c r="Q71" s="102">
        <v>2688</v>
      </c>
      <c r="R71" s="102">
        <v>12909</v>
      </c>
      <c r="S71" s="102"/>
      <c r="T71" s="102">
        <v>-125415</v>
      </c>
      <c r="U71" s="102">
        <v>-173962</v>
      </c>
    </row>
    <row r="72" spans="1:21">
      <c r="A72" s="136" t="s">
        <v>87</v>
      </c>
      <c r="B72" s="118">
        <v>2.3000300000000001E-2</v>
      </c>
      <c r="C72" s="118">
        <v>2.6295800000000001E-2</v>
      </c>
      <c r="D72" s="102">
        <v>-454072</v>
      </c>
      <c r="E72" s="164"/>
      <c r="F72" s="102">
        <v>0</v>
      </c>
      <c r="G72" s="102">
        <v>4646</v>
      </c>
      <c r="H72" s="102">
        <v>0</v>
      </c>
      <c r="I72" s="102">
        <v>56256</v>
      </c>
      <c r="J72" s="109"/>
      <c r="K72" s="102">
        <v>21896</v>
      </c>
      <c r="L72" s="102"/>
      <c r="M72" s="102">
        <v>0</v>
      </c>
      <c r="N72" s="102">
        <v>0</v>
      </c>
      <c r="O72" s="109"/>
      <c r="P72" s="102">
        <v>30590</v>
      </c>
      <c r="Q72" s="102">
        <v>20568</v>
      </c>
      <c r="R72" s="102">
        <v>51158</v>
      </c>
      <c r="S72" s="102"/>
      <c r="T72" s="102">
        <v>-375342</v>
      </c>
      <c r="U72" s="102">
        <v>-520635</v>
      </c>
    </row>
    <row r="73" spans="1:21">
      <c r="A73" s="136" t="s">
        <v>88</v>
      </c>
      <c r="B73" s="118">
        <v>1.3519000000000001E-3</v>
      </c>
      <c r="C73" s="118">
        <v>1.4216999999999999E-3</v>
      </c>
      <c r="D73" s="102">
        <v>-26689</v>
      </c>
      <c r="E73" s="164"/>
      <c r="F73" s="102">
        <v>0</v>
      </c>
      <c r="G73" s="102">
        <v>273</v>
      </c>
      <c r="H73" s="102">
        <v>0</v>
      </c>
      <c r="I73" s="102">
        <v>2237</v>
      </c>
      <c r="J73" s="109"/>
      <c r="K73" s="102">
        <v>1287</v>
      </c>
      <c r="L73" s="102"/>
      <c r="M73" s="102">
        <v>0</v>
      </c>
      <c r="N73" s="102">
        <v>0</v>
      </c>
      <c r="O73" s="109"/>
      <c r="P73" s="102">
        <v>1798</v>
      </c>
      <c r="Q73" s="102">
        <v>2849</v>
      </c>
      <c r="R73" s="102">
        <v>4647</v>
      </c>
      <c r="S73" s="102"/>
      <c r="T73" s="102">
        <v>-22062</v>
      </c>
      <c r="U73" s="102">
        <v>-30602</v>
      </c>
    </row>
    <row r="74" spans="1:21">
      <c r="A74" s="136" t="s">
        <v>89</v>
      </c>
      <c r="B74" s="118">
        <v>2.0350799999999999E-2</v>
      </c>
      <c r="C74" s="118">
        <v>2.2576100000000002E-2</v>
      </c>
      <c r="D74" s="102">
        <v>-401765</v>
      </c>
      <c r="E74" s="164"/>
      <c r="F74" s="102">
        <v>0</v>
      </c>
      <c r="G74" s="102">
        <v>4111</v>
      </c>
      <c r="H74" s="102">
        <v>0</v>
      </c>
      <c r="I74" s="102">
        <v>32331</v>
      </c>
      <c r="J74" s="109"/>
      <c r="K74" s="102">
        <v>19374</v>
      </c>
      <c r="L74" s="102"/>
      <c r="M74" s="102">
        <v>0</v>
      </c>
      <c r="N74" s="102">
        <v>3448</v>
      </c>
      <c r="O74" s="109"/>
      <c r="P74" s="102">
        <v>27067</v>
      </c>
      <c r="Q74" s="102">
        <v>9899</v>
      </c>
      <c r="R74" s="102">
        <v>36966</v>
      </c>
      <c r="S74" s="102"/>
      <c r="T74" s="102">
        <v>-332105</v>
      </c>
      <c r="U74" s="102">
        <v>-460661</v>
      </c>
    </row>
    <row r="75" spans="1:21">
      <c r="A75" s="136" t="s">
        <v>90</v>
      </c>
      <c r="B75" s="118">
        <v>1.01215E-2</v>
      </c>
      <c r="C75" s="118">
        <v>1.1271E-2</v>
      </c>
      <c r="D75" s="102">
        <v>-199819</v>
      </c>
      <c r="E75" s="164"/>
      <c r="F75" s="102">
        <v>0</v>
      </c>
      <c r="G75" s="102">
        <v>2045</v>
      </c>
      <c r="H75" s="102">
        <v>0</v>
      </c>
      <c r="I75" s="102">
        <v>16702</v>
      </c>
      <c r="J75" s="109"/>
      <c r="K75" s="102">
        <v>9636</v>
      </c>
      <c r="L75" s="102"/>
      <c r="M75" s="102">
        <v>0</v>
      </c>
      <c r="N75" s="102">
        <v>92</v>
      </c>
      <c r="O75" s="109"/>
      <c r="P75" s="102">
        <v>13462</v>
      </c>
      <c r="Q75" s="102">
        <v>6024</v>
      </c>
      <c r="R75" s="102">
        <v>19486</v>
      </c>
      <c r="S75" s="102"/>
      <c r="T75" s="102">
        <v>-165173</v>
      </c>
      <c r="U75" s="102">
        <v>-229110</v>
      </c>
    </row>
    <row r="76" spans="1:21">
      <c r="A76" s="136" t="s">
        <v>91</v>
      </c>
      <c r="B76" s="118">
        <v>1.2507E-3</v>
      </c>
      <c r="C76" s="118">
        <v>1.3504999999999999E-3</v>
      </c>
      <c r="D76" s="102">
        <v>-24691</v>
      </c>
      <c r="E76" s="164"/>
      <c r="F76" s="102">
        <v>0</v>
      </c>
      <c r="G76" s="102">
        <v>253</v>
      </c>
      <c r="H76" s="102">
        <v>0</v>
      </c>
      <c r="I76" s="102">
        <v>1892</v>
      </c>
      <c r="J76" s="109"/>
      <c r="K76" s="102">
        <v>1191</v>
      </c>
      <c r="L76" s="102"/>
      <c r="M76" s="102">
        <v>0</v>
      </c>
      <c r="N76" s="102">
        <v>0</v>
      </c>
      <c r="O76" s="109"/>
      <c r="P76" s="102">
        <v>1663</v>
      </c>
      <c r="Q76" s="102">
        <v>1681</v>
      </c>
      <c r="R76" s="102">
        <v>3344</v>
      </c>
      <c r="S76" s="102"/>
      <c r="T76" s="102">
        <v>-20410</v>
      </c>
      <c r="U76" s="102">
        <v>-28311</v>
      </c>
    </row>
    <row r="77" spans="1:21">
      <c r="A77" s="136" t="s">
        <v>92</v>
      </c>
      <c r="B77" s="118">
        <v>3.4764000000000001E-3</v>
      </c>
      <c r="C77" s="118">
        <v>4.0229999999999997E-3</v>
      </c>
      <c r="D77" s="102">
        <v>-68631</v>
      </c>
      <c r="E77" s="164"/>
      <c r="F77" s="102">
        <v>0</v>
      </c>
      <c r="G77" s="102">
        <v>702</v>
      </c>
      <c r="H77" s="102">
        <v>0</v>
      </c>
      <c r="I77" s="102">
        <v>7949</v>
      </c>
      <c r="J77" s="109"/>
      <c r="K77" s="102">
        <v>3310</v>
      </c>
      <c r="L77" s="102"/>
      <c r="M77" s="102">
        <v>0</v>
      </c>
      <c r="N77" s="102">
        <v>0</v>
      </c>
      <c r="O77" s="109"/>
      <c r="P77" s="102">
        <v>4624</v>
      </c>
      <c r="Q77" s="102">
        <v>4016</v>
      </c>
      <c r="R77" s="102">
        <v>8640</v>
      </c>
      <c r="S77" s="102"/>
      <c r="T77" s="102">
        <v>-56731</v>
      </c>
      <c r="U77" s="102">
        <v>-78692</v>
      </c>
    </row>
    <row r="78" spans="1:21">
      <c r="A78" s="136" t="s">
        <v>93</v>
      </c>
      <c r="B78" s="118">
        <v>6.2163000000000001E-3</v>
      </c>
      <c r="C78" s="118">
        <v>7.2078999999999997E-3</v>
      </c>
      <c r="D78" s="102">
        <v>-122722</v>
      </c>
      <c r="E78" s="164"/>
      <c r="F78" s="102">
        <v>0</v>
      </c>
      <c r="G78" s="102">
        <v>1256</v>
      </c>
      <c r="H78" s="102">
        <v>0</v>
      </c>
      <c r="I78" s="102">
        <v>16132</v>
      </c>
      <c r="J78" s="109"/>
      <c r="K78" s="102">
        <v>5918</v>
      </c>
      <c r="L78" s="102"/>
      <c r="M78" s="102">
        <v>0</v>
      </c>
      <c r="N78" s="102">
        <v>0</v>
      </c>
      <c r="O78" s="109"/>
      <c r="P78" s="102">
        <v>8268</v>
      </c>
      <c r="Q78" s="102">
        <v>4508</v>
      </c>
      <c r="R78" s="102">
        <v>12776</v>
      </c>
      <c r="S78" s="102"/>
      <c r="T78" s="102">
        <v>-101444</v>
      </c>
      <c r="U78" s="102">
        <v>-140712</v>
      </c>
    </row>
    <row r="79" spans="1:21">
      <c r="A79" s="136" t="s">
        <v>94</v>
      </c>
      <c r="B79" s="118">
        <v>1.1808000000000001E-3</v>
      </c>
      <c r="C79" s="118">
        <v>1.3741000000000001E-3</v>
      </c>
      <c r="D79" s="102">
        <v>-23311</v>
      </c>
      <c r="E79" s="164"/>
      <c r="F79" s="102">
        <v>0</v>
      </c>
      <c r="G79" s="102">
        <v>239</v>
      </c>
      <c r="H79" s="102">
        <v>0</v>
      </c>
      <c r="I79" s="102">
        <v>2808</v>
      </c>
      <c r="J79" s="109"/>
      <c r="K79" s="102">
        <v>1124</v>
      </c>
      <c r="L79" s="102"/>
      <c r="M79" s="102">
        <v>0</v>
      </c>
      <c r="N79" s="102">
        <v>665</v>
      </c>
      <c r="O79" s="109"/>
      <c r="P79" s="102">
        <v>1570</v>
      </c>
      <c r="Q79" s="102">
        <v>1169</v>
      </c>
      <c r="R79" s="102">
        <v>2739</v>
      </c>
      <c r="S79" s="102"/>
      <c r="T79" s="102">
        <v>-19269</v>
      </c>
      <c r="U79" s="102">
        <v>-26729</v>
      </c>
    </row>
    <row r="80" spans="1:21">
      <c r="A80" s="136" t="s">
        <v>95</v>
      </c>
      <c r="B80" s="118">
        <v>3.0278000000000002E-3</v>
      </c>
      <c r="C80" s="118">
        <v>3.4971999999999998E-3</v>
      </c>
      <c r="D80" s="102">
        <v>-59775</v>
      </c>
      <c r="E80" s="164"/>
      <c r="F80" s="102">
        <v>0</v>
      </c>
      <c r="G80" s="102">
        <v>612</v>
      </c>
      <c r="H80" s="102">
        <v>0</v>
      </c>
      <c r="I80" s="102">
        <v>6820</v>
      </c>
      <c r="J80" s="109"/>
      <c r="K80" s="102">
        <v>2882</v>
      </c>
      <c r="L80" s="102"/>
      <c r="M80" s="102">
        <v>0</v>
      </c>
      <c r="N80" s="102">
        <v>364</v>
      </c>
      <c r="O80" s="109"/>
      <c r="P80" s="102">
        <v>4027</v>
      </c>
      <c r="Q80" s="102">
        <v>2510</v>
      </c>
      <c r="R80" s="102">
        <v>6537</v>
      </c>
      <c r="S80" s="102"/>
      <c r="T80" s="102">
        <v>-49411</v>
      </c>
      <c r="U80" s="102">
        <v>-68537</v>
      </c>
    </row>
    <row r="81" spans="1:21">
      <c r="A81" s="136" t="s">
        <v>96</v>
      </c>
      <c r="B81" s="118">
        <v>1.30533E-2</v>
      </c>
      <c r="C81" s="118">
        <v>1.43987E-2</v>
      </c>
      <c r="D81" s="102">
        <v>-257698</v>
      </c>
      <c r="E81" s="164"/>
      <c r="F81" s="102">
        <v>0</v>
      </c>
      <c r="G81" s="102">
        <v>2637</v>
      </c>
      <c r="H81" s="102">
        <v>0</v>
      </c>
      <c r="I81" s="102">
        <v>20464</v>
      </c>
      <c r="J81" s="109"/>
      <c r="K81" s="102">
        <v>12427</v>
      </c>
      <c r="L81" s="102"/>
      <c r="M81" s="102">
        <v>0</v>
      </c>
      <c r="N81" s="102">
        <v>0</v>
      </c>
      <c r="O81" s="109"/>
      <c r="P81" s="102">
        <v>17361</v>
      </c>
      <c r="Q81" s="102">
        <v>6003</v>
      </c>
      <c r="R81" s="102">
        <v>23364</v>
      </c>
      <c r="S81" s="102"/>
      <c r="T81" s="102">
        <v>-213017</v>
      </c>
      <c r="U81" s="102">
        <v>-295474</v>
      </c>
    </row>
    <row r="82" spans="1:21">
      <c r="A82" s="136" t="s">
        <v>97</v>
      </c>
      <c r="B82" s="118">
        <v>2.1887E-3</v>
      </c>
      <c r="C82" s="118">
        <v>2.7234E-3</v>
      </c>
      <c r="D82" s="102">
        <v>-43209</v>
      </c>
      <c r="E82" s="164"/>
      <c r="F82" s="102">
        <v>0</v>
      </c>
      <c r="G82" s="102">
        <v>442</v>
      </c>
      <c r="H82" s="102">
        <v>0</v>
      </c>
      <c r="I82" s="102">
        <v>7770</v>
      </c>
      <c r="J82" s="109"/>
      <c r="K82" s="102">
        <v>2084</v>
      </c>
      <c r="L82" s="102"/>
      <c r="M82" s="102">
        <v>0</v>
      </c>
      <c r="N82" s="102">
        <v>2768</v>
      </c>
      <c r="O82" s="109"/>
      <c r="P82" s="102">
        <v>2911</v>
      </c>
      <c r="Q82" s="102">
        <v>-389</v>
      </c>
      <c r="R82" s="102">
        <v>2522</v>
      </c>
      <c r="S82" s="102"/>
      <c r="T82" s="102">
        <v>-35717</v>
      </c>
      <c r="U82" s="102">
        <v>-49543</v>
      </c>
    </row>
    <row r="83" spans="1:21">
      <c r="A83" s="136" t="s">
        <v>98</v>
      </c>
      <c r="B83" s="118">
        <v>1.03541E-2</v>
      </c>
      <c r="C83" s="118">
        <v>1.17597E-2</v>
      </c>
      <c r="D83" s="102">
        <v>-204411</v>
      </c>
      <c r="E83" s="164"/>
      <c r="F83" s="102">
        <v>0</v>
      </c>
      <c r="G83" s="102">
        <v>2092</v>
      </c>
      <c r="H83" s="102">
        <v>0</v>
      </c>
      <c r="I83" s="102">
        <v>22356</v>
      </c>
      <c r="J83" s="109"/>
      <c r="K83" s="102">
        <v>9857</v>
      </c>
      <c r="L83" s="102"/>
      <c r="M83" s="102">
        <v>0</v>
      </c>
      <c r="N83" s="102">
        <v>0</v>
      </c>
      <c r="O83" s="109"/>
      <c r="P83" s="102">
        <v>13771</v>
      </c>
      <c r="Q83" s="102">
        <v>11006</v>
      </c>
      <c r="R83" s="102">
        <v>24777</v>
      </c>
      <c r="S83" s="102"/>
      <c r="T83" s="102">
        <v>-168969</v>
      </c>
      <c r="U83" s="102">
        <v>-234375</v>
      </c>
    </row>
    <row r="84" spans="1:21">
      <c r="A84" s="136" t="s">
        <v>99</v>
      </c>
      <c r="B84" s="118">
        <v>2.4407000000000001E-3</v>
      </c>
      <c r="C84" s="118">
        <v>3.0539E-3</v>
      </c>
      <c r="D84" s="102">
        <v>-48184</v>
      </c>
      <c r="E84" s="164"/>
      <c r="F84" s="102">
        <v>0</v>
      </c>
      <c r="G84" s="102">
        <v>493</v>
      </c>
      <c r="H84" s="102">
        <v>0</v>
      </c>
      <c r="I84" s="102">
        <v>8909</v>
      </c>
      <c r="J84" s="109"/>
      <c r="K84" s="102">
        <v>2324</v>
      </c>
      <c r="L84" s="102"/>
      <c r="M84" s="102">
        <v>0</v>
      </c>
      <c r="N84" s="102">
        <v>1937</v>
      </c>
      <c r="O84" s="109"/>
      <c r="P84" s="102">
        <v>3246</v>
      </c>
      <c r="Q84" s="102">
        <v>2196</v>
      </c>
      <c r="R84" s="102">
        <v>5442</v>
      </c>
      <c r="S84" s="102"/>
      <c r="T84" s="102">
        <v>-39830</v>
      </c>
      <c r="U84" s="102">
        <v>-55248</v>
      </c>
    </row>
    <row r="85" spans="1:21">
      <c r="A85" s="136" t="s">
        <v>100</v>
      </c>
      <c r="B85" s="118">
        <v>7.1928000000000001E-3</v>
      </c>
      <c r="C85" s="118">
        <v>8.0315000000000004E-3</v>
      </c>
      <c r="D85" s="102">
        <v>-142000</v>
      </c>
      <c r="E85" s="164"/>
      <c r="F85" s="102">
        <v>0</v>
      </c>
      <c r="G85" s="102">
        <v>1453</v>
      </c>
      <c r="H85" s="102">
        <v>0</v>
      </c>
      <c r="I85" s="102">
        <v>12187</v>
      </c>
      <c r="J85" s="109"/>
      <c r="K85" s="102">
        <v>6848</v>
      </c>
      <c r="L85" s="102"/>
      <c r="M85" s="102">
        <v>0</v>
      </c>
      <c r="N85" s="102">
        <v>1135</v>
      </c>
      <c r="O85" s="109"/>
      <c r="P85" s="102">
        <v>9566</v>
      </c>
      <c r="Q85" s="102">
        <v>5782</v>
      </c>
      <c r="R85" s="102">
        <v>15348</v>
      </c>
      <c r="S85" s="102"/>
      <c r="T85" s="102">
        <v>-117379</v>
      </c>
      <c r="U85" s="102">
        <v>-162816</v>
      </c>
    </row>
    <row r="86" spans="1:21">
      <c r="A86" s="136" t="s">
        <v>101</v>
      </c>
      <c r="B86" s="118">
        <v>7.6769999999999998E-3</v>
      </c>
      <c r="C86" s="118">
        <v>8.4376999999999994E-3</v>
      </c>
      <c r="D86" s="102">
        <v>-151559</v>
      </c>
      <c r="E86" s="164"/>
      <c r="F86" s="102">
        <v>0</v>
      </c>
      <c r="G86" s="102">
        <v>1551</v>
      </c>
      <c r="H86" s="102">
        <v>0</v>
      </c>
      <c r="I86" s="102">
        <v>11053</v>
      </c>
      <c r="J86" s="109"/>
      <c r="K86" s="102">
        <v>7309</v>
      </c>
      <c r="L86" s="102"/>
      <c r="M86" s="102">
        <v>0</v>
      </c>
      <c r="N86" s="102">
        <v>2611</v>
      </c>
      <c r="O86" s="109"/>
      <c r="P86" s="102">
        <v>10210</v>
      </c>
      <c r="Q86" s="102">
        <v>828</v>
      </c>
      <c r="R86" s="102">
        <v>11038</v>
      </c>
      <c r="S86" s="102"/>
      <c r="T86" s="102">
        <v>-125281</v>
      </c>
      <c r="U86" s="102">
        <v>-173777</v>
      </c>
    </row>
    <row r="87" spans="1:21">
      <c r="A87" s="136" t="s">
        <v>102</v>
      </c>
      <c r="B87" s="118">
        <v>1.24107E-2</v>
      </c>
      <c r="C87" s="118">
        <v>1.3658699999999999E-2</v>
      </c>
      <c r="D87" s="102">
        <v>-245012</v>
      </c>
      <c r="E87" s="164"/>
      <c r="F87" s="102">
        <v>0</v>
      </c>
      <c r="G87" s="102">
        <v>2507</v>
      </c>
      <c r="H87" s="102">
        <v>0</v>
      </c>
      <c r="I87" s="102">
        <v>18132</v>
      </c>
      <c r="J87" s="109"/>
      <c r="K87" s="102">
        <v>11815</v>
      </c>
      <c r="L87" s="102"/>
      <c r="M87" s="102">
        <v>0</v>
      </c>
      <c r="N87" s="102">
        <v>2964</v>
      </c>
      <c r="O87" s="109"/>
      <c r="P87" s="102">
        <v>16506</v>
      </c>
      <c r="Q87" s="102">
        <v>-245</v>
      </c>
      <c r="R87" s="102">
        <v>16261</v>
      </c>
      <c r="S87" s="102"/>
      <c r="T87" s="102">
        <v>-202530</v>
      </c>
      <c r="U87" s="102">
        <v>-280929</v>
      </c>
    </row>
    <row r="88" spans="1:21">
      <c r="A88" s="136" t="s">
        <v>103</v>
      </c>
      <c r="B88" s="118">
        <v>6.0493999999999999E-3</v>
      </c>
      <c r="C88" s="118">
        <v>6.7662E-3</v>
      </c>
      <c r="D88" s="102">
        <v>-119427</v>
      </c>
      <c r="E88" s="164"/>
      <c r="F88" s="102">
        <v>0</v>
      </c>
      <c r="G88" s="102">
        <v>1222</v>
      </c>
      <c r="H88" s="102">
        <v>0</v>
      </c>
      <c r="I88" s="102">
        <v>11002</v>
      </c>
      <c r="J88" s="109"/>
      <c r="K88" s="102">
        <v>5759</v>
      </c>
      <c r="L88" s="102"/>
      <c r="M88" s="102">
        <v>0</v>
      </c>
      <c r="N88" s="102">
        <v>0</v>
      </c>
      <c r="O88" s="109"/>
      <c r="P88" s="102">
        <v>8046</v>
      </c>
      <c r="Q88" s="102">
        <v>1946</v>
      </c>
      <c r="R88" s="102">
        <v>9992</v>
      </c>
      <c r="S88" s="102"/>
      <c r="T88" s="102">
        <v>-98720</v>
      </c>
      <c r="U88" s="102">
        <v>-136934</v>
      </c>
    </row>
    <row r="89" spans="1:21">
      <c r="A89" s="136" t="s">
        <v>104</v>
      </c>
      <c r="B89" s="118">
        <v>4.1282000000000003E-3</v>
      </c>
      <c r="C89" s="118">
        <v>4.7327999999999997E-3</v>
      </c>
      <c r="D89" s="102">
        <v>-81499</v>
      </c>
      <c r="E89" s="164"/>
      <c r="F89" s="102">
        <v>0</v>
      </c>
      <c r="G89" s="102">
        <v>834</v>
      </c>
      <c r="H89" s="102">
        <v>0</v>
      </c>
      <c r="I89" s="102">
        <v>9572</v>
      </c>
      <c r="J89" s="109"/>
      <c r="K89" s="102">
        <v>3930</v>
      </c>
      <c r="L89" s="102"/>
      <c r="M89" s="102">
        <v>0</v>
      </c>
      <c r="N89" s="102">
        <v>0</v>
      </c>
      <c r="O89" s="109"/>
      <c r="P89" s="102">
        <v>5491</v>
      </c>
      <c r="Q89" s="102">
        <v>4614</v>
      </c>
      <c r="R89" s="102">
        <v>10105</v>
      </c>
      <c r="S89" s="102"/>
      <c r="T89" s="102">
        <v>-67368</v>
      </c>
      <c r="U89" s="102">
        <v>-93446</v>
      </c>
    </row>
    <row r="90" spans="1:21">
      <c r="A90" s="136" t="s">
        <v>105</v>
      </c>
      <c r="B90" s="118">
        <v>2.6971E-3</v>
      </c>
      <c r="C90" s="118">
        <v>2.7859999999999998E-3</v>
      </c>
      <c r="D90" s="102">
        <v>-53246</v>
      </c>
      <c r="E90" s="164"/>
      <c r="F90" s="102">
        <v>0</v>
      </c>
      <c r="G90" s="102">
        <v>545</v>
      </c>
      <c r="H90" s="102">
        <v>0</v>
      </c>
      <c r="I90" s="102">
        <v>2362</v>
      </c>
      <c r="J90" s="109"/>
      <c r="K90" s="102">
        <v>2568</v>
      </c>
      <c r="L90" s="102"/>
      <c r="M90" s="102">
        <v>0</v>
      </c>
      <c r="N90" s="102">
        <v>0</v>
      </c>
      <c r="O90" s="109"/>
      <c r="P90" s="102">
        <v>3587</v>
      </c>
      <c r="Q90" s="102">
        <v>2049</v>
      </c>
      <c r="R90" s="102">
        <v>5636</v>
      </c>
      <c r="S90" s="102"/>
      <c r="T90" s="102">
        <v>-44014</v>
      </c>
      <c r="U90" s="102">
        <v>-61052</v>
      </c>
    </row>
    <row r="91" spans="1:21">
      <c r="A91" s="136" t="s">
        <v>106</v>
      </c>
      <c r="B91" s="118">
        <v>5.7082000000000001E-3</v>
      </c>
      <c r="C91" s="118">
        <v>6.2506999999999997E-3</v>
      </c>
      <c r="D91" s="102">
        <v>-112691</v>
      </c>
      <c r="E91" s="164"/>
      <c r="F91" s="102">
        <v>0</v>
      </c>
      <c r="G91" s="102">
        <v>1153</v>
      </c>
      <c r="H91" s="102">
        <v>0</v>
      </c>
      <c r="I91" s="102">
        <v>8599</v>
      </c>
      <c r="J91" s="109"/>
      <c r="K91" s="102">
        <v>5434</v>
      </c>
      <c r="L91" s="102"/>
      <c r="M91" s="102">
        <v>0</v>
      </c>
      <c r="N91" s="102">
        <v>0</v>
      </c>
      <c r="O91" s="109"/>
      <c r="P91" s="102">
        <v>7592</v>
      </c>
      <c r="Q91" s="102">
        <v>1356</v>
      </c>
      <c r="R91" s="102">
        <v>8948</v>
      </c>
      <c r="S91" s="102"/>
      <c r="T91" s="102">
        <v>-93152</v>
      </c>
      <c r="U91" s="102">
        <v>-129211</v>
      </c>
    </row>
    <row r="92" spans="1:21">
      <c r="A92" s="136" t="s">
        <v>107</v>
      </c>
      <c r="B92" s="118">
        <v>3.1526000000000002E-3</v>
      </c>
      <c r="C92" s="118">
        <v>3.6289E-3</v>
      </c>
      <c r="D92" s="102">
        <v>-62239</v>
      </c>
      <c r="E92" s="164"/>
      <c r="F92" s="102">
        <v>0</v>
      </c>
      <c r="G92" s="102">
        <v>637</v>
      </c>
      <c r="H92" s="102">
        <v>0</v>
      </c>
      <c r="I92" s="102">
        <v>8270</v>
      </c>
      <c r="J92" s="109"/>
      <c r="K92" s="102">
        <v>3001</v>
      </c>
      <c r="L92" s="102"/>
      <c r="M92" s="102">
        <v>0</v>
      </c>
      <c r="N92" s="102">
        <v>0</v>
      </c>
      <c r="O92" s="109"/>
      <c r="P92" s="102">
        <v>4193</v>
      </c>
      <c r="Q92" s="102">
        <v>3080</v>
      </c>
      <c r="R92" s="102">
        <v>7273</v>
      </c>
      <c r="S92" s="102"/>
      <c r="T92" s="102">
        <v>-51447</v>
      </c>
      <c r="U92" s="102">
        <v>-71362</v>
      </c>
    </row>
    <row r="93" spans="1:21">
      <c r="A93" s="136" t="s">
        <v>108</v>
      </c>
      <c r="B93" s="118">
        <v>6.3070000000000001E-3</v>
      </c>
      <c r="C93" s="118">
        <v>7.6375999999999996E-3</v>
      </c>
      <c r="D93" s="102">
        <v>-124513</v>
      </c>
      <c r="E93" s="164"/>
      <c r="F93" s="102">
        <v>0</v>
      </c>
      <c r="G93" s="102">
        <v>1274</v>
      </c>
      <c r="H93" s="102">
        <v>0</v>
      </c>
      <c r="I93" s="102">
        <v>19333</v>
      </c>
      <c r="J93" s="109"/>
      <c r="K93" s="102">
        <v>6004</v>
      </c>
      <c r="L93" s="102"/>
      <c r="M93" s="102">
        <v>0</v>
      </c>
      <c r="N93" s="102">
        <v>9206</v>
      </c>
      <c r="O93" s="109"/>
      <c r="P93" s="102">
        <v>8388</v>
      </c>
      <c r="Q93" s="102">
        <v>3299</v>
      </c>
      <c r="R93" s="102">
        <v>11687</v>
      </c>
      <c r="S93" s="102"/>
      <c r="T93" s="102">
        <v>-102924</v>
      </c>
      <c r="U93" s="102">
        <v>-142765</v>
      </c>
    </row>
    <row r="94" spans="1:21">
      <c r="A94" s="136" t="s">
        <v>109</v>
      </c>
      <c r="B94" s="118">
        <v>2.9602999999999999E-3</v>
      </c>
      <c r="C94" s="118">
        <v>3.0925000000000002E-3</v>
      </c>
      <c r="D94" s="102">
        <v>-58442</v>
      </c>
      <c r="E94" s="164"/>
      <c r="F94" s="102">
        <v>0</v>
      </c>
      <c r="G94" s="102">
        <v>598</v>
      </c>
      <c r="H94" s="102">
        <v>0</v>
      </c>
      <c r="I94" s="102">
        <v>1930</v>
      </c>
      <c r="J94" s="109"/>
      <c r="K94" s="102">
        <v>2818</v>
      </c>
      <c r="L94" s="102"/>
      <c r="M94" s="102">
        <v>0</v>
      </c>
      <c r="N94" s="102">
        <v>0</v>
      </c>
      <c r="O94" s="109"/>
      <c r="P94" s="102">
        <v>3937</v>
      </c>
      <c r="Q94" s="102">
        <v>-338</v>
      </c>
      <c r="R94" s="102">
        <v>3599</v>
      </c>
      <c r="S94" s="102"/>
      <c r="T94" s="102">
        <v>-48309</v>
      </c>
      <c r="U94" s="102">
        <v>-67009</v>
      </c>
    </row>
    <row r="95" spans="1:21">
      <c r="A95" s="136" t="s">
        <v>110</v>
      </c>
      <c r="B95" s="118">
        <v>3.9773999999999999E-3</v>
      </c>
      <c r="C95" s="118">
        <v>3.6638999999999999E-3</v>
      </c>
      <c r="D95" s="102">
        <v>-78522</v>
      </c>
      <c r="E95" s="164"/>
      <c r="F95" s="102">
        <v>0</v>
      </c>
      <c r="G95" s="102">
        <v>803</v>
      </c>
      <c r="H95" s="102">
        <v>0</v>
      </c>
      <c r="I95" s="102">
        <v>4348</v>
      </c>
      <c r="J95" s="109"/>
      <c r="K95" s="102">
        <v>3786</v>
      </c>
      <c r="L95" s="102"/>
      <c r="M95" s="102">
        <v>0</v>
      </c>
      <c r="N95" s="102">
        <v>4555</v>
      </c>
      <c r="O95" s="109"/>
      <c r="P95" s="102">
        <v>5290</v>
      </c>
      <c r="Q95" s="102">
        <v>2188</v>
      </c>
      <c r="R95" s="102">
        <v>7478</v>
      </c>
      <c r="S95" s="102"/>
      <c r="T95" s="102">
        <v>-64907</v>
      </c>
      <c r="U95" s="102">
        <v>-90032</v>
      </c>
    </row>
    <row r="96" spans="1:21">
      <c r="A96" s="136" t="s">
        <v>111</v>
      </c>
      <c r="B96" s="118">
        <v>3.0079999999999999E-4</v>
      </c>
      <c r="C96" s="118">
        <v>3.189E-4</v>
      </c>
      <c r="D96" s="102">
        <v>-5938</v>
      </c>
      <c r="E96" s="164"/>
      <c r="F96" s="102">
        <v>0</v>
      </c>
      <c r="G96" s="102">
        <v>61</v>
      </c>
      <c r="H96" s="102">
        <v>0</v>
      </c>
      <c r="I96" s="102">
        <v>263</v>
      </c>
      <c r="J96" s="109"/>
      <c r="K96" s="102">
        <v>286</v>
      </c>
      <c r="L96" s="102"/>
      <c r="M96" s="102">
        <v>0</v>
      </c>
      <c r="N96" s="102">
        <v>86</v>
      </c>
      <c r="O96" s="109"/>
      <c r="P96" s="102">
        <v>400</v>
      </c>
      <c r="Q96" s="102">
        <v>423</v>
      </c>
      <c r="R96" s="102">
        <v>823</v>
      </c>
      <c r="S96" s="102"/>
      <c r="T96" s="102">
        <v>-4909</v>
      </c>
      <c r="U96" s="102">
        <v>-6809</v>
      </c>
    </row>
    <row r="97" spans="1:21">
      <c r="A97" s="136" t="s">
        <v>112</v>
      </c>
      <c r="B97" s="118">
        <v>2.3270099999999998E-2</v>
      </c>
      <c r="C97" s="118">
        <v>2.5016799999999999E-2</v>
      </c>
      <c r="D97" s="102">
        <v>-459398</v>
      </c>
      <c r="E97" s="164"/>
      <c r="F97" s="102">
        <v>0</v>
      </c>
      <c r="G97" s="102">
        <v>4701</v>
      </c>
      <c r="H97" s="102">
        <v>0</v>
      </c>
      <c r="I97" s="102">
        <v>33431</v>
      </c>
      <c r="J97" s="109"/>
      <c r="K97" s="102">
        <v>22153</v>
      </c>
      <c r="L97" s="102"/>
      <c r="M97" s="102">
        <v>0</v>
      </c>
      <c r="N97" s="102">
        <v>0</v>
      </c>
      <c r="O97" s="109"/>
      <c r="P97" s="102">
        <v>30949</v>
      </c>
      <c r="Q97" s="102">
        <v>16320</v>
      </c>
      <c r="R97" s="102">
        <v>47269</v>
      </c>
      <c r="S97" s="102"/>
      <c r="T97" s="102">
        <v>-379745</v>
      </c>
      <c r="U97" s="102">
        <v>-526742</v>
      </c>
    </row>
    <row r="98" spans="1:21">
      <c r="A98" s="136" t="s">
        <v>113</v>
      </c>
      <c r="B98" s="118">
        <v>2.7642000000000001E-3</v>
      </c>
      <c r="C98" s="118">
        <v>3.6557999999999998E-3</v>
      </c>
      <c r="D98" s="102">
        <v>-54571</v>
      </c>
      <c r="E98" s="164"/>
      <c r="F98" s="102">
        <v>0</v>
      </c>
      <c r="G98" s="102">
        <v>558</v>
      </c>
      <c r="H98" s="102">
        <v>0</v>
      </c>
      <c r="I98" s="102">
        <v>12955</v>
      </c>
      <c r="J98" s="109"/>
      <c r="K98" s="102">
        <v>2632</v>
      </c>
      <c r="L98" s="102"/>
      <c r="M98" s="102">
        <v>0</v>
      </c>
      <c r="N98" s="102">
        <v>634</v>
      </c>
      <c r="O98" s="109"/>
      <c r="P98" s="102">
        <v>3676</v>
      </c>
      <c r="Q98" s="102">
        <v>4271</v>
      </c>
      <c r="R98" s="102">
        <v>7947</v>
      </c>
      <c r="S98" s="102"/>
      <c r="T98" s="102">
        <v>-45109</v>
      </c>
      <c r="U98" s="102">
        <v>-62570</v>
      </c>
    </row>
    <row r="99" spans="1:21">
      <c r="A99" s="136" t="s">
        <v>114</v>
      </c>
      <c r="B99" s="118">
        <v>9.7142199999999998E-2</v>
      </c>
      <c r="C99" s="118">
        <v>0.12443430000000001</v>
      </c>
      <c r="D99" s="102">
        <v>-1917781</v>
      </c>
      <c r="E99" s="164"/>
      <c r="F99" s="102">
        <v>0</v>
      </c>
      <c r="G99" s="102">
        <v>19623</v>
      </c>
      <c r="H99" s="102">
        <v>0</v>
      </c>
      <c r="I99" s="102">
        <v>396527</v>
      </c>
      <c r="J99" s="109"/>
      <c r="K99" s="102">
        <v>92479</v>
      </c>
      <c r="L99" s="102"/>
      <c r="M99" s="102">
        <v>0</v>
      </c>
      <c r="N99" s="102">
        <v>71352</v>
      </c>
      <c r="O99" s="109"/>
      <c r="P99" s="102">
        <v>129199</v>
      </c>
      <c r="Q99" s="102">
        <v>-24266</v>
      </c>
      <c r="R99" s="102">
        <v>104933</v>
      </c>
      <c r="S99" s="102"/>
      <c r="T99" s="102">
        <v>-1585264</v>
      </c>
      <c r="U99" s="102">
        <v>-2198911</v>
      </c>
    </row>
    <row r="100" spans="1:21">
      <c r="A100" s="136" t="s">
        <v>115</v>
      </c>
      <c r="B100" s="118">
        <v>1.405E-3</v>
      </c>
      <c r="C100" s="118">
        <v>1.4475E-3</v>
      </c>
      <c r="D100" s="102">
        <v>-27738</v>
      </c>
      <c r="E100" s="164"/>
      <c r="F100" s="102">
        <v>0</v>
      </c>
      <c r="G100" s="102">
        <v>284</v>
      </c>
      <c r="H100" s="102">
        <v>0</v>
      </c>
      <c r="I100" s="102">
        <v>984</v>
      </c>
      <c r="J100" s="109"/>
      <c r="K100" s="102">
        <v>1338</v>
      </c>
      <c r="L100" s="102"/>
      <c r="M100" s="102">
        <v>0</v>
      </c>
      <c r="N100" s="102">
        <v>0</v>
      </c>
      <c r="O100" s="109"/>
      <c r="P100" s="102">
        <v>1869</v>
      </c>
      <c r="Q100" s="102">
        <v>906</v>
      </c>
      <c r="R100" s="102">
        <v>2775</v>
      </c>
      <c r="S100" s="102"/>
      <c r="T100" s="102">
        <v>-22928</v>
      </c>
      <c r="U100" s="102">
        <v>-31804</v>
      </c>
    </row>
    <row r="101" spans="1:21">
      <c r="A101" s="136" t="s">
        <v>116</v>
      </c>
      <c r="B101" s="118">
        <v>7.3539999999999999E-4</v>
      </c>
      <c r="C101" s="118">
        <v>8.5550000000000003E-4</v>
      </c>
      <c r="D101" s="102">
        <v>-14518</v>
      </c>
      <c r="E101" s="164"/>
      <c r="F101" s="102">
        <v>0</v>
      </c>
      <c r="G101" s="102">
        <v>149</v>
      </c>
      <c r="H101" s="102">
        <v>0</v>
      </c>
      <c r="I101" s="102">
        <v>5086</v>
      </c>
      <c r="J101" s="109"/>
      <c r="K101" s="102">
        <v>700</v>
      </c>
      <c r="L101" s="102"/>
      <c r="M101" s="102">
        <v>0</v>
      </c>
      <c r="N101" s="102">
        <v>0</v>
      </c>
      <c r="O101" s="109"/>
      <c r="P101" s="102">
        <v>978</v>
      </c>
      <c r="Q101" s="102">
        <v>3083</v>
      </c>
      <c r="R101" s="102">
        <v>4061</v>
      </c>
      <c r="S101" s="102"/>
      <c r="T101" s="102">
        <v>-12001</v>
      </c>
      <c r="U101" s="102">
        <v>-16647</v>
      </c>
    </row>
    <row r="102" spans="1:21">
      <c r="A102" s="136" t="s">
        <v>117</v>
      </c>
      <c r="B102" s="118">
        <v>5.6359000000000001E-3</v>
      </c>
      <c r="C102" s="118">
        <v>6.1612999999999998E-3</v>
      </c>
      <c r="D102" s="102">
        <v>-111264</v>
      </c>
      <c r="E102" s="164"/>
      <c r="F102" s="102">
        <v>0</v>
      </c>
      <c r="G102" s="102">
        <v>1138</v>
      </c>
      <c r="H102" s="102">
        <v>0</v>
      </c>
      <c r="I102" s="102">
        <v>10123</v>
      </c>
      <c r="J102" s="109"/>
      <c r="K102" s="102">
        <v>5365</v>
      </c>
      <c r="L102" s="102"/>
      <c r="M102" s="102">
        <v>0</v>
      </c>
      <c r="N102" s="102">
        <v>0</v>
      </c>
      <c r="O102" s="109"/>
      <c r="P102" s="102">
        <v>7496</v>
      </c>
      <c r="Q102" s="102">
        <v>6127</v>
      </c>
      <c r="R102" s="102">
        <v>13623</v>
      </c>
      <c r="S102" s="102"/>
      <c r="T102" s="102">
        <v>-91972</v>
      </c>
      <c r="U102" s="102">
        <v>-127574</v>
      </c>
    </row>
    <row r="103" spans="1:21">
      <c r="A103" s="136" t="s">
        <v>118</v>
      </c>
      <c r="B103" s="118">
        <v>8.2743999999999995E-3</v>
      </c>
      <c r="C103" s="118">
        <v>9.5361000000000005E-3</v>
      </c>
      <c r="D103" s="102">
        <v>-163353</v>
      </c>
      <c r="E103" s="164"/>
      <c r="F103" s="102">
        <v>0</v>
      </c>
      <c r="G103" s="102">
        <v>1671</v>
      </c>
      <c r="H103" s="102">
        <v>0</v>
      </c>
      <c r="I103" s="102">
        <v>19992</v>
      </c>
      <c r="J103" s="109"/>
      <c r="K103" s="102">
        <v>7877</v>
      </c>
      <c r="L103" s="102"/>
      <c r="M103" s="102">
        <v>0</v>
      </c>
      <c r="N103" s="102">
        <v>0</v>
      </c>
      <c r="O103" s="109"/>
      <c r="P103" s="102">
        <v>11005</v>
      </c>
      <c r="Q103" s="102">
        <v>7422</v>
      </c>
      <c r="R103" s="102">
        <v>18427</v>
      </c>
      <c r="S103" s="102"/>
      <c r="T103" s="102">
        <v>-135030</v>
      </c>
      <c r="U103" s="102">
        <v>-187299</v>
      </c>
    </row>
    <row r="104" spans="1:21">
      <c r="A104" s="136" t="s">
        <v>119</v>
      </c>
      <c r="B104" s="118">
        <v>5.2541999999999997E-3</v>
      </c>
      <c r="C104" s="118">
        <v>5.9652999999999998E-3</v>
      </c>
      <c r="D104" s="102">
        <v>-103728</v>
      </c>
      <c r="E104" s="164"/>
      <c r="F104" s="102">
        <v>0</v>
      </c>
      <c r="G104" s="102">
        <v>1061</v>
      </c>
      <c r="H104" s="102">
        <v>0</v>
      </c>
      <c r="I104" s="102">
        <v>10331</v>
      </c>
      <c r="J104" s="109"/>
      <c r="K104" s="102">
        <v>5002</v>
      </c>
      <c r="L104" s="102"/>
      <c r="M104" s="102">
        <v>0</v>
      </c>
      <c r="N104" s="102">
        <v>921</v>
      </c>
      <c r="O104" s="109"/>
      <c r="P104" s="102">
        <v>6988</v>
      </c>
      <c r="Q104" s="102">
        <v>5734</v>
      </c>
      <c r="R104" s="102">
        <v>12722</v>
      </c>
      <c r="S104" s="102"/>
      <c r="T104" s="102">
        <v>-85743</v>
      </c>
      <c r="U104" s="102">
        <v>-118934</v>
      </c>
    </row>
    <row r="105" spans="1:21">
      <c r="A105" s="136" t="s">
        <v>120</v>
      </c>
      <c r="B105" s="118">
        <v>4.2065999999999996E-3</v>
      </c>
      <c r="C105" s="118">
        <v>4.4482000000000002E-3</v>
      </c>
      <c r="D105" s="102">
        <v>-83047</v>
      </c>
      <c r="E105" s="164"/>
      <c r="F105" s="102">
        <v>0</v>
      </c>
      <c r="G105" s="102">
        <v>850</v>
      </c>
      <c r="H105" s="102">
        <v>0</v>
      </c>
      <c r="I105" s="102">
        <v>4447</v>
      </c>
      <c r="J105" s="109"/>
      <c r="K105" s="102">
        <v>4005</v>
      </c>
      <c r="L105" s="102"/>
      <c r="M105" s="102">
        <v>0</v>
      </c>
      <c r="N105" s="102">
        <v>0</v>
      </c>
      <c r="O105" s="109"/>
      <c r="P105" s="102">
        <v>5595</v>
      </c>
      <c r="Q105" s="102">
        <v>3584</v>
      </c>
      <c r="R105" s="102">
        <v>9179</v>
      </c>
      <c r="S105" s="102"/>
      <c r="T105" s="102">
        <v>-68648</v>
      </c>
      <c r="U105" s="102">
        <v>-95221</v>
      </c>
    </row>
    <row r="106" spans="1:21">
      <c r="A106" s="136" t="s">
        <v>121</v>
      </c>
      <c r="B106" s="118">
        <v>2.7458000000000001E-3</v>
      </c>
      <c r="C106" s="118">
        <v>3.0008999999999999E-3</v>
      </c>
      <c r="D106" s="102">
        <v>-54208</v>
      </c>
      <c r="E106" s="164"/>
      <c r="F106" s="102">
        <v>0</v>
      </c>
      <c r="G106" s="102">
        <v>555</v>
      </c>
      <c r="H106" s="102">
        <v>0</v>
      </c>
      <c r="I106" s="102">
        <v>4527</v>
      </c>
      <c r="J106" s="109"/>
      <c r="K106" s="102">
        <v>2614</v>
      </c>
      <c r="L106" s="102"/>
      <c r="M106" s="102">
        <v>0</v>
      </c>
      <c r="N106" s="102">
        <v>0</v>
      </c>
      <c r="O106" s="109"/>
      <c r="P106" s="102">
        <v>3652</v>
      </c>
      <c r="Q106" s="102">
        <v>2454</v>
      </c>
      <c r="R106" s="102">
        <v>6106</v>
      </c>
      <c r="S106" s="102"/>
      <c r="T106" s="102">
        <v>-44809</v>
      </c>
      <c r="U106" s="102">
        <v>-62154</v>
      </c>
    </row>
    <row r="107" spans="1:21">
      <c r="A107" s="136" t="s">
        <v>122</v>
      </c>
      <c r="B107" s="118">
        <v>1.627E-3</v>
      </c>
      <c r="C107" s="118">
        <v>1.9143000000000001E-3</v>
      </c>
      <c r="D107" s="102">
        <v>-32120</v>
      </c>
      <c r="E107" s="164"/>
      <c r="F107" s="102">
        <v>0</v>
      </c>
      <c r="G107" s="102">
        <v>329</v>
      </c>
      <c r="H107" s="102">
        <v>0</v>
      </c>
      <c r="I107" s="102">
        <v>4174</v>
      </c>
      <c r="J107" s="109"/>
      <c r="K107" s="102">
        <v>1549</v>
      </c>
      <c r="L107" s="102"/>
      <c r="M107" s="102">
        <v>0</v>
      </c>
      <c r="N107" s="102">
        <v>1260</v>
      </c>
      <c r="O107" s="109"/>
      <c r="P107" s="102">
        <v>2164</v>
      </c>
      <c r="Q107" s="102">
        <v>-85</v>
      </c>
      <c r="R107" s="102">
        <v>2079</v>
      </c>
      <c r="S107" s="102"/>
      <c r="T107" s="102">
        <v>-26551</v>
      </c>
      <c r="U107" s="102">
        <v>-36829</v>
      </c>
    </row>
    <row r="108" spans="1:21">
      <c r="A108" s="107"/>
      <c r="B108" s="116"/>
      <c r="C108" s="116"/>
      <c r="D108" s="1"/>
      <c r="E108" s="109"/>
      <c r="F108" s="110"/>
      <c r="G108" s="110"/>
      <c r="H108" s="110"/>
      <c r="I108" s="109"/>
      <c r="J108" s="109"/>
      <c r="K108" s="110"/>
      <c r="L108" s="110"/>
      <c r="M108" s="110"/>
      <c r="N108" s="109"/>
      <c r="O108" s="109"/>
      <c r="P108" s="102"/>
      <c r="Q108" s="102"/>
      <c r="R108" s="102"/>
      <c r="S108" s="102"/>
    </row>
    <row r="109" spans="1:21">
      <c r="A109" s="101"/>
      <c r="B109" s="117"/>
      <c r="C109" s="113"/>
      <c r="D109" s="114"/>
      <c r="E109" s="101"/>
      <c r="F109" s="1"/>
      <c r="G109" s="1"/>
      <c r="H109" s="1"/>
      <c r="I109" s="1"/>
      <c r="J109" s="101"/>
      <c r="K109" s="1"/>
      <c r="L109" s="1"/>
      <c r="M109" s="1"/>
      <c r="N109" s="1"/>
      <c r="O109" s="101"/>
      <c r="P109" s="1"/>
      <c r="Q109" s="1"/>
      <c r="R109" s="1"/>
      <c r="S109" s="101"/>
    </row>
    <row r="110" spans="1:21">
      <c r="A110" s="112"/>
      <c r="B110" s="101"/>
      <c r="C110" s="101"/>
      <c r="D110" s="111"/>
      <c r="E110" s="115"/>
      <c r="F110" s="114"/>
      <c r="G110" s="114"/>
      <c r="H110" s="114"/>
      <c r="I110" s="114"/>
      <c r="J110" s="115"/>
      <c r="K110" s="114"/>
      <c r="L110" s="114"/>
      <c r="M110" s="114"/>
      <c r="N110" s="114"/>
      <c r="O110" s="115"/>
      <c r="P110" s="114"/>
      <c r="Q110" s="114"/>
      <c r="R110" s="114"/>
      <c r="S110" s="114"/>
    </row>
    <row r="111" spans="1:21">
      <c r="A111" s="101"/>
      <c r="B111" s="101"/>
      <c r="C111" s="101"/>
      <c r="D111" s="111"/>
      <c r="E111" s="101"/>
      <c r="F111" s="111"/>
      <c r="G111" s="111"/>
      <c r="H111" s="111"/>
      <c r="I111" s="111"/>
      <c r="J111" s="111"/>
      <c r="K111" s="111"/>
      <c r="L111" s="111"/>
      <c r="M111" s="111"/>
      <c r="N111" s="111"/>
      <c r="O111" s="101"/>
      <c r="P111" s="111"/>
      <c r="Q111" s="101"/>
      <c r="R111" s="111"/>
      <c r="S111" s="111"/>
    </row>
    <row r="112" spans="1:21">
      <c r="A112" s="101"/>
      <c r="E112" s="101"/>
      <c r="F112" s="101"/>
      <c r="G112" s="101"/>
      <c r="H112" s="101"/>
      <c r="I112" s="101"/>
      <c r="J112" s="101"/>
      <c r="K112" s="101"/>
      <c r="L112" s="101"/>
      <c r="M112" s="101"/>
      <c r="N112" s="101"/>
      <c r="O112" s="101"/>
      <c r="P112" s="101"/>
      <c r="Q112" s="101"/>
      <c r="R112" s="101"/>
      <c r="S112" s="101"/>
    </row>
    <row r="118" spans="1:4">
      <c r="B118" s="101"/>
      <c r="C118" s="101"/>
      <c r="D118" s="101"/>
    </row>
    <row r="119" spans="1:4">
      <c r="B119" s="101"/>
      <c r="C119" s="101"/>
      <c r="D119" s="101"/>
    </row>
    <row r="121" spans="1:4" s="139" customFormat="1">
      <c r="A121" s="139" t="s">
        <v>279</v>
      </c>
    </row>
  </sheetData>
  <sheetProtection password="CEAA"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C5DCB-49EA-44FB-8E6D-254C5778DE98}">
  <sheetPr>
    <pageSetUpPr fitToPage="1"/>
  </sheetPr>
  <dimension ref="A1:U110"/>
  <sheetViews>
    <sheetView zoomScaleNormal="100" workbookViewId="0">
      <pane xSplit="1" ySplit="5" topLeftCell="C6" activePane="bottomRight" state="frozen"/>
      <selection activeCell="G50" activeCellId="1" sqref="C8 G50"/>
      <selection pane="topRight" activeCell="G50" activeCellId="1" sqref="C8 G50"/>
      <selection pane="bottomLeft" activeCell="G50" activeCellId="1" sqref="C8 G50"/>
      <selection pane="bottomRight" activeCell="D108" sqref="D108"/>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16.85546875" style="103" bestFit="1" customWidth="1"/>
    <col min="21" max="21" width="14.5703125" style="103" customWidth="1"/>
    <col min="22" max="16384" width="9.140625" style="103"/>
  </cols>
  <sheetData>
    <row r="1" spans="1:21">
      <c r="A1" s="237" t="s">
        <v>216</v>
      </c>
      <c r="B1" s="237"/>
    </row>
    <row r="2" spans="1:21">
      <c r="A2" s="238" t="s">
        <v>208</v>
      </c>
      <c r="B2" s="238"/>
    </row>
    <row r="3" spans="1:21">
      <c r="A3" s="136" t="s">
        <v>271</v>
      </c>
      <c r="B3" s="136"/>
      <c r="C3" s="40"/>
      <c r="D3" s="40"/>
      <c r="E3" s="40"/>
      <c r="F3" s="40"/>
      <c r="G3" s="40"/>
      <c r="H3" s="40"/>
      <c r="I3" s="40"/>
      <c r="J3" s="40"/>
      <c r="K3" s="40"/>
      <c r="L3" s="40"/>
      <c r="M3" s="40"/>
      <c r="N3" s="40"/>
      <c r="O3" s="40"/>
      <c r="P3" s="40"/>
      <c r="Q3" s="40"/>
      <c r="R3" s="40"/>
      <c r="S3" s="146" t="s">
        <v>272</v>
      </c>
      <c r="T3" s="137" t="s">
        <v>273</v>
      </c>
      <c r="U3" s="40"/>
    </row>
    <row r="4" spans="1:21">
      <c r="A4" s="101"/>
      <c r="B4" s="101"/>
      <c r="C4" s="101"/>
      <c r="D4" s="101"/>
      <c r="E4" s="101"/>
      <c r="F4" s="104" t="s">
        <v>2</v>
      </c>
      <c r="G4" s="104"/>
      <c r="H4" s="104"/>
      <c r="I4" s="104"/>
      <c r="J4" s="101"/>
      <c r="K4" s="104" t="s">
        <v>3</v>
      </c>
      <c r="L4" s="104"/>
      <c r="M4" s="104"/>
      <c r="N4" s="104"/>
      <c r="O4" s="101"/>
      <c r="P4" s="104" t="s">
        <v>4</v>
      </c>
      <c r="Q4" s="104"/>
      <c r="R4" s="104"/>
      <c r="S4" s="121" t="s">
        <v>209</v>
      </c>
      <c r="T4" s="105"/>
      <c r="U4" s="105"/>
    </row>
    <row r="5" spans="1:21" ht="120">
      <c r="A5" s="106" t="s">
        <v>171</v>
      </c>
      <c r="B5" s="106" t="s">
        <v>151</v>
      </c>
      <c r="C5" s="106" t="s">
        <v>152</v>
      </c>
      <c r="D5" s="106" t="s">
        <v>217</v>
      </c>
      <c r="E5" s="106"/>
      <c r="F5" s="106" t="s">
        <v>5</v>
      </c>
      <c r="G5" s="106" t="s">
        <v>6</v>
      </c>
      <c r="H5" s="106" t="s">
        <v>7</v>
      </c>
      <c r="I5" s="106" t="s">
        <v>8</v>
      </c>
      <c r="J5" s="106"/>
      <c r="K5" s="106" t="s">
        <v>5</v>
      </c>
      <c r="L5" s="106" t="s">
        <v>210</v>
      </c>
      <c r="M5" s="106" t="s">
        <v>7</v>
      </c>
      <c r="N5" s="106" t="s">
        <v>8</v>
      </c>
      <c r="O5" s="106"/>
      <c r="P5" s="106" t="s">
        <v>9</v>
      </c>
      <c r="Q5" s="106" t="s">
        <v>10</v>
      </c>
      <c r="R5" s="106" t="s">
        <v>11</v>
      </c>
      <c r="S5" s="106"/>
      <c r="T5" s="106" t="s">
        <v>211</v>
      </c>
      <c r="U5" s="106" t="s">
        <v>212</v>
      </c>
    </row>
    <row r="6" spans="1:21">
      <c r="A6" s="107" t="s">
        <v>206</v>
      </c>
      <c r="B6" s="122">
        <v>0</v>
      </c>
      <c r="C6" s="122">
        <v>0</v>
      </c>
      <c r="D6" s="122">
        <v>0</v>
      </c>
      <c r="E6" s="122"/>
      <c r="F6" s="122">
        <v>0</v>
      </c>
      <c r="G6" s="122">
        <v>0</v>
      </c>
      <c r="H6" s="122">
        <v>0</v>
      </c>
      <c r="I6" s="122">
        <v>0</v>
      </c>
      <c r="J6" s="122"/>
      <c r="K6" s="122">
        <v>0</v>
      </c>
      <c r="L6" s="122">
        <v>0</v>
      </c>
      <c r="M6" s="122">
        <v>0</v>
      </c>
      <c r="N6" s="122">
        <v>0</v>
      </c>
      <c r="O6" s="122"/>
      <c r="P6" s="122">
        <v>0</v>
      </c>
      <c r="Q6" s="122">
        <v>0</v>
      </c>
      <c r="R6" s="122">
        <v>0</v>
      </c>
      <c r="S6" s="122"/>
      <c r="T6" s="122">
        <v>0</v>
      </c>
      <c r="U6" s="122">
        <v>0</v>
      </c>
    </row>
    <row r="7" spans="1:21">
      <c r="A7" s="107" t="s">
        <v>24</v>
      </c>
      <c r="B7" s="118">
        <v>1.5755000000000002E-2</v>
      </c>
      <c r="C7" s="118">
        <v>1.55155E-2</v>
      </c>
      <c r="D7" s="119">
        <v>-260950</v>
      </c>
      <c r="E7" s="109"/>
      <c r="F7" s="119">
        <v>2300</v>
      </c>
      <c r="G7" s="119">
        <v>41593</v>
      </c>
      <c r="H7" s="119">
        <v>12273</v>
      </c>
      <c r="I7" s="119">
        <v>2856</v>
      </c>
      <c r="J7" s="109"/>
      <c r="K7" s="119">
        <v>11911</v>
      </c>
      <c r="L7" s="119"/>
      <c r="M7" s="119">
        <v>0</v>
      </c>
      <c r="N7" s="119">
        <v>3862</v>
      </c>
      <c r="O7" s="109"/>
      <c r="P7" s="119">
        <v>49187</v>
      </c>
      <c r="Q7" s="119">
        <v>28909</v>
      </c>
      <c r="R7" s="119">
        <v>78096</v>
      </c>
      <c r="S7" s="119"/>
      <c r="T7" s="119">
        <v>-205745</v>
      </c>
      <c r="U7" s="119">
        <v>-307506</v>
      </c>
    </row>
    <row r="8" spans="1:21">
      <c r="A8" s="107" t="s">
        <v>25</v>
      </c>
      <c r="B8" s="118">
        <v>2.8513000000000002E-3</v>
      </c>
      <c r="C8" s="118">
        <v>2.7699999999999999E-3</v>
      </c>
      <c r="D8" s="102">
        <v>-47226</v>
      </c>
      <c r="E8" s="109"/>
      <c r="F8" s="102">
        <v>416</v>
      </c>
      <c r="G8" s="102">
        <v>7527</v>
      </c>
      <c r="H8" s="102">
        <v>2221</v>
      </c>
      <c r="I8" s="102">
        <v>607</v>
      </c>
      <c r="J8" s="109"/>
      <c r="K8" s="102">
        <v>2156</v>
      </c>
      <c r="L8" s="102"/>
      <c r="M8" s="102">
        <v>0</v>
      </c>
      <c r="N8" s="102">
        <v>1172</v>
      </c>
      <c r="O8" s="109"/>
      <c r="P8" s="102">
        <v>8902</v>
      </c>
      <c r="Q8" s="102">
        <v>123</v>
      </c>
      <c r="R8" s="102">
        <v>9025</v>
      </c>
      <c r="S8" s="102"/>
      <c r="T8" s="102">
        <v>-37235</v>
      </c>
      <c r="U8" s="102">
        <v>-55652</v>
      </c>
    </row>
    <row r="9" spans="1:21">
      <c r="A9" s="107" t="s">
        <v>26</v>
      </c>
      <c r="B9" s="118">
        <v>1.5004E-3</v>
      </c>
      <c r="C9" s="118">
        <v>1.4677E-3</v>
      </c>
      <c r="D9" s="102">
        <v>-24851</v>
      </c>
      <c r="E9" s="109"/>
      <c r="F9" s="102">
        <v>219</v>
      </c>
      <c r="G9" s="102">
        <v>3961</v>
      </c>
      <c r="H9" s="102">
        <v>1169</v>
      </c>
      <c r="I9" s="102">
        <v>216</v>
      </c>
      <c r="J9" s="109"/>
      <c r="K9" s="102">
        <v>1134</v>
      </c>
      <c r="L9" s="102"/>
      <c r="M9" s="102">
        <v>0</v>
      </c>
      <c r="N9" s="102">
        <v>471</v>
      </c>
      <c r="O9" s="109"/>
      <c r="P9" s="102">
        <v>4684</v>
      </c>
      <c r="Q9" s="102">
        <v>158</v>
      </c>
      <c r="R9" s="102">
        <v>4842</v>
      </c>
      <c r="S9" s="102"/>
      <c r="T9" s="102">
        <v>-19594</v>
      </c>
      <c r="U9" s="102">
        <v>-29285</v>
      </c>
    </row>
    <row r="10" spans="1:21">
      <c r="A10" s="107" t="s">
        <v>27</v>
      </c>
      <c r="B10" s="118">
        <v>1.7306000000000001E-3</v>
      </c>
      <c r="C10" s="118">
        <v>1.6808999999999999E-3</v>
      </c>
      <c r="D10" s="102">
        <v>-28664</v>
      </c>
      <c r="E10" s="109"/>
      <c r="F10" s="102">
        <v>253</v>
      </c>
      <c r="G10" s="102">
        <v>4569</v>
      </c>
      <c r="H10" s="102">
        <v>1348</v>
      </c>
      <c r="I10" s="102">
        <v>377</v>
      </c>
      <c r="J10" s="109"/>
      <c r="K10" s="102">
        <v>1308</v>
      </c>
      <c r="L10" s="102"/>
      <c r="M10" s="102">
        <v>0</v>
      </c>
      <c r="N10" s="102">
        <v>717</v>
      </c>
      <c r="O10" s="109"/>
      <c r="P10" s="102">
        <v>5403</v>
      </c>
      <c r="Q10" s="102">
        <v>238</v>
      </c>
      <c r="R10" s="102">
        <v>5641</v>
      </c>
      <c r="S10" s="102"/>
      <c r="T10" s="102">
        <v>-22600</v>
      </c>
      <c r="U10" s="102">
        <v>-33778</v>
      </c>
    </row>
    <row r="11" spans="1:21">
      <c r="A11" s="107" t="s">
        <v>28</v>
      </c>
      <c r="B11" s="118">
        <v>3.4716E-3</v>
      </c>
      <c r="C11" s="118">
        <v>3.4340999999999998E-3</v>
      </c>
      <c r="D11" s="102">
        <v>-57500</v>
      </c>
      <c r="E11" s="109"/>
      <c r="F11" s="102">
        <v>507</v>
      </c>
      <c r="G11" s="102">
        <v>9165</v>
      </c>
      <c r="H11" s="102">
        <v>2704</v>
      </c>
      <c r="I11" s="102">
        <v>963</v>
      </c>
      <c r="J11" s="109"/>
      <c r="K11" s="102">
        <v>2625</v>
      </c>
      <c r="L11" s="102"/>
      <c r="M11" s="102">
        <v>0</v>
      </c>
      <c r="N11" s="102">
        <v>666</v>
      </c>
      <c r="O11" s="109"/>
      <c r="P11" s="102">
        <v>10838</v>
      </c>
      <c r="Q11" s="102">
        <v>135</v>
      </c>
      <c r="R11" s="102">
        <v>10973</v>
      </c>
      <c r="S11" s="102"/>
      <c r="T11" s="102">
        <v>-45336</v>
      </c>
      <c r="U11" s="102">
        <v>-67759</v>
      </c>
    </row>
    <row r="12" spans="1:21">
      <c r="A12" s="107" t="s">
        <v>29</v>
      </c>
      <c r="B12" s="118">
        <v>4.1438999999999998E-3</v>
      </c>
      <c r="C12" s="118">
        <v>2.928E-3</v>
      </c>
      <c r="D12" s="102">
        <v>-68635</v>
      </c>
      <c r="E12" s="109"/>
      <c r="F12" s="102">
        <v>605</v>
      </c>
      <c r="G12" s="102">
        <v>10940</v>
      </c>
      <c r="H12" s="102">
        <v>3228</v>
      </c>
      <c r="I12" s="102">
        <v>0</v>
      </c>
      <c r="J12" s="109"/>
      <c r="K12" s="102">
        <v>3133</v>
      </c>
      <c r="L12" s="102"/>
      <c r="M12" s="102">
        <v>0</v>
      </c>
      <c r="N12" s="102">
        <v>18835</v>
      </c>
      <c r="O12" s="109"/>
      <c r="P12" s="102">
        <v>12937</v>
      </c>
      <c r="Q12" s="102">
        <v>-10625</v>
      </c>
      <c r="R12" s="102">
        <v>2312</v>
      </c>
      <c r="S12" s="102"/>
      <c r="T12" s="102">
        <v>-54115</v>
      </c>
      <c r="U12" s="102">
        <v>-80881</v>
      </c>
    </row>
    <row r="13" spans="1:21">
      <c r="A13" s="107" t="s">
        <v>30</v>
      </c>
      <c r="B13" s="118">
        <v>4.5899000000000001E-3</v>
      </c>
      <c r="C13" s="118">
        <v>4.5522000000000002E-3</v>
      </c>
      <c r="D13" s="102">
        <v>-76023</v>
      </c>
      <c r="E13" s="109"/>
      <c r="F13" s="102">
        <v>670</v>
      </c>
      <c r="G13" s="102">
        <v>12117</v>
      </c>
      <c r="H13" s="102">
        <v>3576</v>
      </c>
      <c r="I13" s="102">
        <v>0</v>
      </c>
      <c r="J13" s="109"/>
      <c r="K13" s="102">
        <v>3470</v>
      </c>
      <c r="L13" s="102"/>
      <c r="M13" s="102">
        <v>0</v>
      </c>
      <c r="N13" s="102">
        <v>1642</v>
      </c>
      <c r="O13" s="109"/>
      <c r="P13" s="102">
        <v>14330</v>
      </c>
      <c r="Q13" s="102">
        <v>-2144</v>
      </c>
      <c r="R13" s="102">
        <v>12186</v>
      </c>
      <c r="S13" s="102"/>
      <c r="T13" s="102">
        <v>-59940</v>
      </c>
      <c r="U13" s="102">
        <v>-89586</v>
      </c>
    </row>
    <row r="14" spans="1:21">
      <c r="A14" s="107" t="s">
        <v>31</v>
      </c>
      <c r="B14" s="118">
        <v>1.1714E-3</v>
      </c>
      <c r="C14" s="118">
        <v>1.2287999999999999E-3</v>
      </c>
      <c r="D14" s="102">
        <v>-19402</v>
      </c>
      <c r="E14" s="109"/>
      <c r="F14" s="102">
        <v>171</v>
      </c>
      <c r="G14" s="102">
        <v>3092</v>
      </c>
      <c r="H14" s="102">
        <v>913</v>
      </c>
      <c r="I14" s="102">
        <v>848</v>
      </c>
      <c r="J14" s="109"/>
      <c r="K14" s="102">
        <v>886</v>
      </c>
      <c r="L14" s="102"/>
      <c r="M14" s="102">
        <v>0</v>
      </c>
      <c r="N14" s="102">
        <v>293</v>
      </c>
      <c r="O14" s="109"/>
      <c r="P14" s="102">
        <v>3657</v>
      </c>
      <c r="Q14" s="102">
        <v>221</v>
      </c>
      <c r="R14" s="102">
        <v>3878</v>
      </c>
      <c r="S14" s="102"/>
      <c r="T14" s="102">
        <v>-15297</v>
      </c>
      <c r="U14" s="102">
        <v>-22863</v>
      </c>
    </row>
    <row r="15" spans="1:21">
      <c r="A15" s="107" t="s">
        <v>32</v>
      </c>
      <c r="B15" s="118">
        <v>2.4632E-3</v>
      </c>
      <c r="C15" s="118">
        <v>2.5241999999999999E-3</v>
      </c>
      <c r="D15" s="102">
        <v>-40798</v>
      </c>
      <c r="E15" s="109"/>
      <c r="F15" s="102">
        <v>360</v>
      </c>
      <c r="G15" s="102">
        <v>6503</v>
      </c>
      <c r="H15" s="102">
        <v>1919</v>
      </c>
      <c r="I15" s="102">
        <v>1067</v>
      </c>
      <c r="J15" s="109"/>
      <c r="K15" s="102">
        <v>1862</v>
      </c>
      <c r="L15" s="102"/>
      <c r="M15" s="102">
        <v>0</v>
      </c>
      <c r="N15" s="102">
        <v>51</v>
      </c>
      <c r="O15" s="109"/>
      <c r="P15" s="102">
        <v>7690</v>
      </c>
      <c r="Q15" s="102">
        <v>889</v>
      </c>
      <c r="R15" s="102">
        <v>8579</v>
      </c>
      <c r="S15" s="102"/>
      <c r="T15" s="102">
        <v>-32167</v>
      </c>
      <c r="U15" s="102">
        <v>-48077</v>
      </c>
    </row>
    <row r="16" spans="1:21">
      <c r="A16" s="107" t="s">
        <v>33</v>
      </c>
      <c r="B16" s="118">
        <v>2.5120699999999999E-2</v>
      </c>
      <c r="C16" s="118">
        <v>2.1895999999999999E-2</v>
      </c>
      <c r="D16" s="102">
        <v>-416074</v>
      </c>
      <c r="E16" s="109"/>
      <c r="F16" s="102">
        <v>3668</v>
      </c>
      <c r="G16" s="102">
        <v>66319</v>
      </c>
      <c r="H16" s="102">
        <v>19569</v>
      </c>
      <c r="I16" s="102">
        <v>4273</v>
      </c>
      <c r="J16" s="109"/>
      <c r="K16" s="102">
        <v>18991</v>
      </c>
      <c r="L16" s="102"/>
      <c r="M16" s="102">
        <v>0</v>
      </c>
      <c r="N16" s="102">
        <v>66167</v>
      </c>
      <c r="O16" s="109"/>
      <c r="P16" s="102">
        <v>78427</v>
      </c>
      <c r="Q16" s="102">
        <v>-31370</v>
      </c>
      <c r="R16" s="102">
        <v>47057</v>
      </c>
      <c r="S16" s="102"/>
      <c r="T16" s="102">
        <v>-328051</v>
      </c>
      <c r="U16" s="102">
        <v>-490306</v>
      </c>
    </row>
    <row r="17" spans="1:21">
      <c r="A17" s="107" t="s">
        <v>34</v>
      </c>
      <c r="B17" s="118">
        <v>3.1788799999999999E-2</v>
      </c>
      <c r="C17" s="118">
        <v>3.51478E-2</v>
      </c>
      <c r="D17" s="102">
        <v>-526518</v>
      </c>
      <c r="E17" s="109"/>
      <c r="F17" s="102">
        <v>4641</v>
      </c>
      <c r="G17" s="102">
        <v>83922</v>
      </c>
      <c r="H17" s="102">
        <v>24763</v>
      </c>
      <c r="I17" s="102">
        <v>48455</v>
      </c>
      <c r="J17" s="109"/>
      <c r="K17" s="102">
        <v>24032</v>
      </c>
      <c r="L17" s="102"/>
      <c r="M17" s="102">
        <v>0</v>
      </c>
      <c r="N17" s="102">
        <v>3942</v>
      </c>
      <c r="O17" s="109"/>
      <c r="P17" s="102">
        <v>99245</v>
      </c>
      <c r="Q17" s="102">
        <v>15604</v>
      </c>
      <c r="R17" s="102">
        <v>114849</v>
      </c>
      <c r="S17" s="102"/>
      <c r="T17" s="102">
        <v>-415130</v>
      </c>
      <c r="U17" s="102">
        <v>-620454</v>
      </c>
    </row>
    <row r="18" spans="1:21">
      <c r="A18" s="107" t="s">
        <v>35</v>
      </c>
      <c r="B18" s="118">
        <v>1.3018500000000001E-2</v>
      </c>
      <c r="C18" s="118">
        <v>1.1046800000000001E-2</v>
      </c>
      <c r="D18" s="102">
        <v>-215625</v>
      </c>
      <c r="E18" s="109"/>
      <c r="F18" s="102">
        <v>1901</v>
      </c>
      <c r="G18" s="102">
        <v>34369</v>
      </c>
      <c r="H18" s="102">
        <v>10141</v>
      </c>
      <c r="I18" s="102">
        <v>0</v>
      </c>
      <c r="J18" s="109"/>
      <c r="K18" s="102">
        <v>9842</v>
      </c>
      <c r="L18" s="102"/>
      <c r="M18" s="102">
        <v>0</v>
      </c>
      <c r="N18" s="102">
        <v>37367</v>
      </c>
      <c r="O18" s="109"/>
      <c r="P18" s="102">
        <v>40644</v>
      </c>
      <c r="Q18" s="102">
        <v>-34637</v>
      </c>
      <c r="R18" s="102">
        <v>6007</v>
      </c>
      <c r="S18" s="102"/>
      <c r="T18" s="102">
        <v>-170009</v>
      </c>
      <c r="U18" s="102">
        <v>-254095</v>
      </c>
    </row>
    <row r="19" spans="1:21">
      <c r="A19" s="107" t="s">
        <v>36</v>
      </c>
      <c r="B19" s="118">
        <v>2.2804499999999998E-2</v>
      </c>
      <c r="C19" s="118">
        <v>2.3873700000000001E-2</v>
      </c>
      <c r="D19" s="102">
        <v>-377711</v>
      </c>
      <c r="E19" s="109"/>
      <c r="F19" s="102">
        <v>3329</v>
      </c>
      <c r="G19" s="102">
        <v>60204</v>
      </c>
      <c r="H19" s="102">
        <v>17765</v>
      </c>
      <c r="I19" s="102">
        <v>16321</v>
      </c>
      <c r="J19" s="109"/>
      <c r="K19" s="102">
        <v>17240</v>
      </c>
      <c r="L19" s="102"/>
      <c r="M19" s="102">
        <v>0</v>
      </c>
      <c r="N19" s="102">
        <v>3500</v>
      </c>
      <c r="O19" s="109"/>
      <c r="P19" s="102">
        <v>71196</v>
      </c>
      <c r="Q19" s="102">
        <v>-2609</v>
      </c>
      <c r="R19" s="102">
        <v>68587</v>
      </c>
      <c r="S19" s="102"/>
      <c r="T19" s="102">
        <v>-297804</v>
      </c>
      <c r="U19" s="102">
        <v>-445098</v>
      </c>
    </row>
    <row r="20" spans="1:21">
      <c r="A20" s="107" t="s">
        <v>37</v>
      </c>
      <c r="B20" s="118">
        <v>6.8684000000000002E-3</v>
      </c>
      <c r="C20" s="118">
        <v>6.7060000000000002E-3</v>
      </c>
      <c r="D20" s="102">
        <v>-113761</v>
      </c>
      <c r="E20" s="109"/>
      <c r="F20" s="102">
        <v>1003</v>
      </c>
      <c r="G20" s="102">
        <v>18133</v>
      </c>
      <c r="H20" s="102">
        <v>5350</v>
      </c>
      <c r="I20" s="102">
        <v>6826</v>
      </c>
      <c r="J20" s="109"/>
      <c r="K20" s="102">
        <v>5193</v>
      </c>
      <c r="L20" s="102"/>
      <c r="M20" s="102">
        <v>0</v>
      </c>
      <c r="N20" s="102">
        <v>3310</v>
      </c>
      <c r="O20" s="109"/>
      <c r="P20" s="102">
        <v>21443</v>
      </c>
      <c r="Q20" s="102">
        <v>3676</v>
      </c>
      <c r="R20" s="102">
        <v>25119</v>
      </c>
      <c r="S20" s="102"/>
      <c r="T20" s="102">
        <v>-89694</v>
      </c>
      <c r="U20" s="102">
        <v>-134057</v>
      </c>
    </row>
    <row r="21" spans="1:21">
      <c r="A21" s="107" t="s">
        <v>38</v>
      </c>
      <c r="B21" s="118">
        <v>1.1213E-3</v>
      </c>
      <c r="C21" s="118">
        <v>1.0656999999999999E-3</v>
      </c>
      <c r="D21" s="102">
        <v>-18572</v>
      </c>
      <c r="E21" s="109"/>
      <c r="F21" s="102">
        <v>164</v>
      </c>
      <c r="G21" s="102">
        <v>2960</v>
      </c>
      <c r="H21" s="102">
        <v>873</v>
      </c>
      <c r="I21" s="102">
        <v>292</v>
      </c>
      <c r="J21" s="109"/>
      <c r="K21" s="102">
        <v>848</v>
      </c>
      <c r="L21" s="102"/>
      <c r="M21" s="102">
        <v>0</v>
      </c>
      <c r="N21" s="102">
        <v>1202</v>
      </c>
      <c r="O21" s="109"/>
      <c r="P21" s="102">
        <v>3501</v>
      </c>
      <c r="Q21" s="102">
        <v>-1103</v>
      </c>
      <c r="R21" s="102">
        <v>2398</v>
      </c>
      <c r="S21" s="102"/>
      <c r="T21" s="102">
        <v>-14643</v>
      </c>
      <c r="U21" s="102">
        <v>-21886</v>
      </c>
    </row>
    <row r="22" spans="1:21">
      <c r="A22" s="107" t="s">
        <v>39</v>
      </c>
      <c r="B22" s="118">
        <v>1.0663000000000001E-2</v>
      </c>
      <c r="C22" s="118">
        <v>9.3938000000000008E-3</v>
      </c>
      <c r="D22" s="102">
        <v>-176611</v>
      </c>
      <c r="E22" s="109"/>
      <c r="F22" s="102">
        <v>1557</v>
      </c>
      <c r="G22" s="102">
        <v>28150</v>
      </c>
      <c r="H22" s="102">
        <v>8306</v>
      </c>
      <c r="I22" s="102">
        <v>31108</v>
      </c>
      <c r="J22" s="109"/>
      <c r="K22" s="102">
        <v>8061</v>
      </c>
      <c r="L22" s="102"/>
      <c r="M22" s="102">
        <v>0</v>
      </c>
      <c r="N22" s="102">
        <v>24791</v>
      </c>
      <c r="O22" s="109"/>
      <c r="P22" s="102">
        <v>33290</v>
      </c>
      <c r="Q22" s="102">
        <v>4570</v>
      </c>
      <c r="R22" s="102">
        <v>37860</v>
      </c>
      <c r="S22" s="102"/>
      <c r="T22" s="102">
        <v>-139248</v>
      </c>
      <c r="U22" s="102">
        <v>-208120</v>
      </c>
    </row>
    <row r="23" spans="1:21">
      <c r="A23" s="107" t="s">
        <v>40</v>
      </c>
      <c r="B23" s="118">
        <v>1.2042000000000001E-3</v>
      </c>
      <c r="C23" s="118">
        <v>1.6682999999999999E-3</v>
      </c>
      <c r="D23" s="102">
        <v>-19945</v>
      </c>
      <c r="E23" s="109"/>
      <c r="F23" s="102">
        <v>176</v>
      </c>
      <c r="G23" s="102">
        <v>3179</v>
      </c>
      <c r="H23" s="102">
        <v>938</v>
      </c>
      <c r="I23" s="102">
        <v>7218</v>
      </c>
      <c r="J23" s="109"/>
      <c r="K23" s="102">
        <v>910</v>
      </c>
      <c r="L23" s="102"/>
      <c r="M23" s="102">
        <v>0</v>
      </c>
      <c r="N23" s="102">
        <v>125</v>
      </c>
      <c r="O23" s="109"/>
      <c r="P23" s="102">
        <v>3760</v>
      </c>
      <c r="Q23" s="102">
        <v>3547</v>
      </c>
      <c r="R23" s="102">
        <v>7307</v>
      </c>
      <c r="S23" s="102"/>
      <c r="T23" s="102">
        <v>-15726</v>
      </c>
      <c r="U23" s="102">
        <v>-23504</v>
      </c>
    </row>
    <row r="24" spans="1:21">
      <c r="A24" s="107" t="s">
        <v>41</v>
      </c>
      <c r="B24" s="118">
        <v>1.6183199999999998E-2</v>
      </c>
      <c r="C24" s="118">
        <v>1.6446300000000001E-2</v>
      </c>
      <c r="D24" s="102">
        <v>-268042</v>
      </c>
      <c r="E24" s="109"/>
      <c r="F24" s="102">
        <v>2363</v>
      </c>
      <c r="G24" s="102">
        <v>42724</v>
      </c>
      <c r="H24" s="102">
        <v>12607</v>
      </c>
      <c r="I24" s="102">
        <v>7091</v>
      </c>
      <c r="J24" s="109"/>
      <c r="K24" s="102">
        <v>12234</v>
      </c>
      <c r="L24" s="102"/>
      <c r="M24" s="102">
        <v>0</v>
      </c>
      <c r="N24" s="102">
        <v>754</v>
      </c>
      <c r="O24" s="109"/>
      <c r="P24" s="102">
        <v>50524</v>
      </c>
      <c r="Q24" s="102">
        <v>2530</v>
      </c>
      <c r="R24" s="102">
        <v>53054</v>
      </c>
      <c r="S24" s="102"/>
      <c r="T24" s="102">
        <v>-211336</v>
      </c>
      <c r="U24" s="102">
        <v>-315864</v>
      </c>
    </row>
    <row r="25" spans="1:21">
      <c r="A25" s="107" t="s">
        <v>42</v>
      </c>
      <c r="B25" s="118">
        <v>8.7805000000000001E-3</v>
      </c>
      <c r="C25" s="118">
        <v>8.7611000000000008E-3</v>
      </c>
      <c r="D25" s="102">
        <v>-145431</v>
      </c>
      <c r="E25" s="109"/>
      <c r="F25" s="102">
        <v>1282</v>
      </c>
      <c r="G25" s="102">
        <v>23181</v>
      </c>
      <c r="H25" s="102">
        <v>6840</v>
      </c>
      <c r="I25" s="102">
        <v>561</v>
      </c>
      <c r="J25" s="109"/>
      <c r="K25" s="102">
        <v>6638</v>
      </c>
      <c r="L25" s="102"/>
      <c r="M25" s="102">
        <v>0</v>
      </c>
      <c r="N25" s="102">
        <v>4747</v>
      </c>
      <c r="O25" s="109"/>
      <c r="P25" s="102">
        <v>27413</v>
      </c>
      <c r="Q25" s="102">
        <v>-3269</v>
      </c>
      <c r="R25" s="102">
        <v>24144</v>
      </c>
      <c r="S25" s="102"/>
      <c r="T25" s="102">
        <v>-114665</v>
      </c>
      <c r="U25" s="102">
        <v>-171378</v>
      </c>
    </row>
    <row r="26" spans="1:21">
      <c r="A26" s="107" t="s">
        <v>43</v>
      </c>
      <c r="B26" s="118">
        <v>4.0013999999999996E-3</v>
      </c>
      <c r="C26" s="118">
        <v>3.6286999999999999E-3</v>
      </c>
      <c r="D26" s="102">
        <v>-66275</v>
      </c>
      <c r="E26" s="109"/>
      <c r="F26" s="102">
        <v>584</v>
      </c>
      <c r="G26" s="102">
        <v>10564</v>
      </c>
      <c r="H26" s="102">
        <v>3117</v>
      </c>
      <c r="I26" s="102">
        <v>1525</v>
      </c>
      <c r="J26" s="109"/>
      <c r="K26" s="102">
        <v>3025</v>
      </c>
      <c r="L26" s="102"/>
      <c r="M26" s="102">
        <v>0</v>
      </c>
      <c r="N26" s="102">
        <v>5449</v>
      </c>
      <c r="O26" s="109"/>
      <c r="P26" s="102">
        <v>12492</v>
      </c>
      <c r="Q26" s="102">
        <v>-1684</v>
      </c>
      <c r="R26" s="102">
        <v>10808</v>
      </c>
      <c r="S26" s="102"/>
      <c r="T26" s="102">
        <v>-52254</v>
      </c>
      <c r="U26" s="102">
        <v>-78099</v>
      </c>
    </row>
    <row r="27" spans="1:21">
      <c r="A27" s="107" t="s">
        <v>44</v>
      </c>
      <c r="B27" s="118">
        <v>1.5900000000000001E-3</v>
      </c>
      <c r="C27" s="118">
        <v>1.5244E-3</v>
      </c>
      <c r="D27" s="102">
        <v>-26335</v>
      </c>
      <c r="E27" s="109"/>
      <c r="F27" s="102">
        <v>232</v>
      </c>
      <c r="G27" s="102">
        <v>4198</v>
      </c>
      <c r="H27" s="102">
        <v>1239</v>
      </c>
      <c r="I27" s="102">
        <v>466</v>
      </c>
      <c r="J27" s="109"/>
      <c r="K27" s="102">
        <v>1202</v>
      </c>
      <c r="L27" s="102"/>
      <c r="M27" s="102">
        <v>0</v>
      </c>
      <c r="N27" s="102">
        <v>947</v>
      </c>
      <c r="O27" s="109"/>
      <c r="P27" s="102">
        <v>4964</v>
      </c>
      <c r="Q27" s="102">
        <v>223</v>
      </c>
      <c r="R27" s="102">
        <v>5187</v>
      </c>
      <c r="S27" s="102"/>
      <c r="T27" s="102">
        <v>-20764</v>
      </c>
      <c r="U27" s="102">
        <v>-31034</v>
      </c>
    </row>
    <row r="28" spans="1:21">
      <c r="A28" s="107" t="s">
        <v>45</v>
      </c>
      <c r="B28" s="118">
        <v>1.6616000000000001E-3</v>
      </c>
      <c r="C28" s="118">
        <v>1.5047999999999999E-3</v>
      </c>
      <c r="D28" s="102">
        <v>-27521</v>
      </c>
      <c r="E28" s="109"/>
      <c r="F28" s="102">
        <v>243</v>
      </c>
      <c r="G28" s="102">
        <v>4387</v>
      </c>
      <c r="H28" s="102">
        <v>1294</v>
      </c>
      <c r="I28" s="102">
        <v>264</v>
      </c>
      <c r="J28" s="109"/>
      <c r="K28" s="102">
        <v>1256</v>
      </c>
      <c r="L28" s="102"/>
      <c r="M28" s="102">
        <v>0</v>
      </c>
      <c r="N28" s="102">
        <v>2263</v>
      </c>
      <c r="O28" s="109"/>
      <c r="P28" s="102">
        <v>5188</v>
      </c>
      <c r="Q28" s="102">
        <v>-312</v>
      </c>
      <c r="R28" s="102">
        <v>4876</v>
      </c>
      <c r="S28" s="102"/>
      <c r="T28" s="102">
        <v>-21699</v>
      </c>
      <c r="U28" s="102">
        <v>-32431</v>
      </c>
    </row>
    <row r="29" spans="1:21">
      <c r="A29" s="107" t="s">
        <v>46</v>
      </c>
      <c r="B29" s="118">
        <v>8.0599000000000001E-3</v>
      </c>
      <c r="C29" s="118">
        <v>7.0412000000000001E-3</v>
      </c>
      <c r="D29" s="102">
        <v>-133496</v>
      </c>
      <c r="E29" s="109"/>
      <c r="F29" s="102">
        <v>1177</v>
      </c>
      <c r="G29" s="102">
        <v>21278</v>
      </c>
      <c r="H29" s="102">
        <v>6279</v>
      </c>
      <c r="I29" s="102">
        <v>309</v>
      </c>
      <c r="J29" s="109"/>
      <c r="K29" s="102">
        <v>6093</v>
      </c>
      <c r="L29" s="102"/>
      <c r="M29" s="102">
        <v>0</v>
      </c>
      <c r="N29" s="102">
        <v>18258</v>
      </c>
      <c r="O29" s="109"/>
      <c r="P29" s="102">
        <v>25163</v>
      </c>
      <c r="Q29" s="102">
        <v>-10508</v>
      </c>
      <c r="R29" s="102">
        <v>14655</v>
      </c>
      <c r="S29" s="102"/>
      <c r="T29" s="102">
        <v>-105254</v>
      </c>
      <c r="U29" s="102">
        <v>-157313</v>
      </c>
    </row>
    <row r="30" spans="1:21">
      <c r="A30" s="107" t="s">
        <v>47</v>
      </c>
      <c r="B30" s="118">
        <v>4.4640000000000001E-3</v>
      </c>
      <c r="C30" s="118">
        <v>4.2263999999999999E-3</v>
      </c>
      <c r="D30" s="102">
        <v>-73937</v>
      </c>
      <c r="E30" s="109"/>
      <c r="F30" s="102">
        <v>652</v>
      </c>
      <c r="G30" s="102">
        <v>11785</v>
      </c>
      <c r="H30" s="102">
        <v>3477</v>
      </c>
      <c r="I30" s="102">
        <v>932</v>
      </c>
      <c r="J30" s="109"/>
      <c r="K30" s="102">
        <v>3375</v>
      </c>
      <c r="L30" s="102"/>
      <c r="M30" s="102">
        <v>0</v>
      </c>
      <c r="N30" s="102">
        <v>3918</v>
      </c>
      <c r="O30" s="109"/>
      <c r="P30" s="102">
        <v>13937</v>
      </c>
      <c r="Q30" s="102">
        <v>409</v>
      </c>
      <c r="R30" s="102">
        <v>14346</v>
      </c>
      <c r="S30" s="102"/>
      <c r="T30" s="102">
        <v>-58295</v>
      </c>
      <c r="U30" s="102">
        <v>-87128</v>
      </c>
    </row>
    <row r="31" spans="1:21">
      <c r="A31" s="107" t="s">
        <v>48</v>
      </c>
      <c r="B31" s="118">
        <v>8.7150000000000005E-3</v>
      </c>
      <c r="C31" s="118">
        <v>1.1783800000000001E-2</v>
      </c>
      <c r="D31" s="102">
        <v>-144347</v>
      </c>
      <c r="E31" s="109"/>
      <c r="F31" s="102">
        <v>1272</v>
      </c>
      <c r="G31" s="102">
        <v>23008</v>
      </c>
      <c r="H31" s="102">
        <v>6789</v>
      </c>
      <c r="I31" s="102">
        <v>47280</v>
      </c>
      <c r="J31" s="109"/>
      <c r="K31" s="102">
        <v>6589</v>
      </c>
      <c r="L31" s="102"/>
      <c r="M31" s="102">
        <v>0</v>
      </c>
      <c r="N31" s="102">
        <v>2772</v>
      </c>
      <c r="O31" s="109"/>
      <c r="P31" s="102">
        <v>27208</v>
      </c>
      <c r="Q31" s="102">
        <v>17599</v>
      </c>
      <c r="R31" s="102">
        <v>44807</v>
      </c>
      <c r="S31" s="102"/>
      <c r="T31" s="102">
        <v>-113809</v>
      </c>
      <c r="U31" s="102">
        <v>-170099</v>
      </c>
    </row>
    <row r="32" spans="1:21">
      <c r="A32" s="107" t="s">
        <v>49</v>
      </c>
      <c r="B32" s="118">
        <v>2.9560099999999999E-2</v>
      </c>
      <c r="C32" s="118">
        <v>3.2709700000000001E-2</v>
      </c>
      <c r="D32" s="102">
        <v>-489604</v>
      </c>
      <c r="E32" s="109"/>
      <c r="F32" s="102">
        <v>4316</v>
      </c>
      <c r="G32" s="102">
        <v>78039</v>
      </c>
      <c r="H32" s="102">
        <v>23027</v>
      </c>
      <c r="I32" s="102">
        <v>52838</v>
      </c>
      <c r="J32" s="109"/>
      <c r="K32" s="102">
        <v>22347</v>
      </c>
      <c r="L32" s="102"/>
      <c r="M32" s="102">
        <v>0</v>
      </c>
      <c r="N32" s="102">
        <v>0</v>
      </c>
      <c r="O32" s="109"/>
      <c r="P32" s="102">
        <v>92287</v>
      </c>
      <c r="Q32" s="102">
        <v>37063</v>
      </c>
      <c r="R32" s="102">
        <v>129350</v>
      </c>
      <c r="S32" s="102"/>
      <c r="T32" s="102">
        <v>-386025</v>
      </c>
      <c r="U32" s="102">
        <v>-576954</v>
      </c>
    </row>
    <row r="33" spans="1:21">
      <c r="A33" s="107" t="s">
        <v>50</v>
      </c>
      <c r="B33" s="118">
        <v>4.0235999999999996E-3</v>
      </c>
      <c r="C33" s="118">
        <v>3.9345999999999999E-3</v>
      </c>
      <c r="D33" s="102">
        <v>-66643</v>
      </c>
      <c r="E33" s="109"/>
      <c r="F33" s="102">
        <v>587</v>
      </c>
      <c r="G33" s="102">
        <v>10622</v>
      </c>
      <c r="H33" s="102">
        <v>3134</v>
      </c>
      <c r="I33" s="102">
        <v>1652</v>
      </c>
      <c r="J33" s="109"/>
      <c r="K33" s="102">
        <v>3042</v>
      </c>
      <c r="L33" s="102"/>
      <c r="M33" s="102">
        <v>0</v>
      </c>
      <c r="N33" s="102">
        <v>1283</v>
      </c>
      <c r="O33" s="109"/>
      <c r="P33" s="102">
        <v>12562</v>
      </c>
      <c r="Q33" s="102">
        <v>1646</v>
      </c>
      <c r="R33" s="102">
        <v>14208</v>
      </c>
      <c r="S33" s="102"/>
      <c r="T33" s="102">
        <v>-52544</v>
      </c>
      <c r="U33" s="102">
        <v>-78533</v>
      </c>
    </row>
    <row r="34" spans="1:21">
      <c r="A34" s="107" t="s">
        <v>51</v>
      </c>
      <c r="B34" s="118">
        <v>8.5092999999999992E-3</v>
      </c>
      <c r="C34" s="118">
        <v>8.9502999999999996E-3</v>
      </c>
      <c r="D34" s="102">
        <v>-140940</v>
      </c>
      <c r="E34" s="109"/>
      <c r="F34" s="102">
        <v>1242</v>
      </c>
      <c r="G34" s="102">
        <v>22465</v>
      </c>
      <c r="H34" s="102">
        <v>6629</v>
      </c>
      <c r="I34" s="102">
        <v>10793</v>
      </c>
      <c r="J34" s="109"/>
      <c r="K34" s="102">
        <v>6433</v>
      </c>
      <c r="L34" s="102"/>
      <c r="M34" s="102">
        <v>0</v>
      </c>
      <c r="N34" s="102">
        <v>1054</v>
      </c>
      <c r="O34" s="109"/>
      <c r="P34" s="102">
        <v>26566</v>
      </c>
      <c r="Q34" s="102">
        <v>5160</v>
      </c>
      <c r="R34" s="102">
        <v>31726</v>
      </c>
      <c r="S34" s="102"/>
      <c r="T34" s="102">
        <v>-111123</v>
      </c>
      <c r="U34" s="102">
        <v>-166085</v>
      </c>
    </row>
    <row r="35" spans="1:21">
      <c r="A35" s="107" t="s">
        <v>52</v>
      </c>
      <c r="B35" s="118">
        <v>1.32316E-2</v>
      </c>
      <c r="C35" s="118">
        <v>1.55941E-2</v>
      </c>
      <c r="D35" s="102">
        <v>-219155</v>
      </c>
      <c r="E35" s="109"/>
      <c r="F35" s="102">
        <v>1932</v>
      </c>
      <c r="G35" s="102">
        <v>34931</v>
      </c>
      <c r="H35" s="102">
        <v>10307</v>
      </c>
      <c r="I35" s="102">
        <v>39458</v>
      </c>
      <c r="J35" s="109"/>
      <c r="K35" s="102">
        <v>10003</v>
      </c>
      <c r="L35" s="102"/>
      <c r="M35" s="102">
        <v>0</v>
      </c>
      <c r="N35" s="102">
        <v>36970</v>
      </c>
      <c r="O35" s="109"/>
      <c r="P35" s="102">
        <v>41309</v>
      </c>
      <c r="Q35" s="102">
        <v>-5182</v>
      </c>
      <c r="R35" s="102">
        <v>36127</v>
      </c>
      <c r="S35" s="102"/>
      <c r="T35" s="102">
        <v>-172791</v>
      </c>
      <c r="U35" s="102">
        <v>-258254</v>
      </c>
    </row>
    <row r="36" spans="1:21">
      <c r="A36" s="107" t="s">
        <v>53</v>
      </c>
      <c r="B36" s="118">
        <v>3.7848999999999999E-3</v>
      </c>
      <c r="C36" s="118">
        <v>4.2516000000000003E-3</v>
      </c>
      <c r="D36" s="102">
        <v>-62689</v>
      </c>
      <c r="E36" s="109"/>
      <c r="F36" s="102">
        <v>553</v>
      </c>
      <c r="G36" s="102">
        <v>9992</v>
      </c>
      <c r="H36" s="102">
        <v>2948</v>
      </c>
      <c r="I36" s="102">
        <v>7023</v>
      </c>
      <c r="J36" s="109"/>
      <c r="K36" s="102">
        <v>2861</v>
      </c>
      <c r="L36" s="102"/>
      <c r="M36" s="102">
        <v>0</v>
      </c>
      <c r="N36" s="102">
        <v>1251</v>
      </c>
      <c r="O36" s="109"/>
      <c r="P36" s="102">
        <v>11816</v>
      </c>
      <c r="Q36" s="102">
        <v>2616</v>
      </c>
      <c r="R36" s="102">
        <v>14432</v>
      </c>
      <c r="S36" s="102"/>
      <c r="T36" s="102">
        <v>-49427</v>
      </c>
      <c r="U36" s="102">
        <v>-73874</v>
      </c>
    </row>
    <row r="37" spans="1:21">
      <c r="A37" s="107" t="s">
        <v>54</v>
      </c>
      <c r="B37" s="118">
        <v>3.8148000000000001E-3</v>
      </c>
      <c r="C37" s="118">
        <v>3.9173999999999997E-3</v>
      </c>
      <c r="D37" s="102">
        <v>-63185</v>
      </c>
      <c r="E37" s="109"/>
      <c r="F37" s="102">
        <v>557</v>
      </c>
      <c r="G37" s="102">
        <v>10071</v>
      </c>
      <c r="H37" s="102">
        <v>2972</v>
      </c>
      <c r="I37" s="102">
        <v>4094</v>
      </c>
      <c r="J37" s="109"/>
      <c r="K37" s="102">
        <v>2884</v>
      </c>
      <c r="L37" s="102"/>
      <c r="M37" s="102">
        <v>0</v>
      </c>
      <c r="N37" s="102">
        <v>246</v>
      </c>
      <c r="O37" s="109"/>
      <c r="P37" s="102">
        <v>11910</v>
      </c>
      <c r="Q37" s="102">
        <v>2674</v>
      </c>
      <c r="R37" s="102">
        <v>14584</v>
      </c>
      <c r="S37" s="102"/>
      <c r="T37" s="102">
        <v>-49817</v>
      </c>
      <c r="U37" s="102">
        <v>-74457</v>
      </c>
    </row>
    <row r="38" spans="1:21">
      <c r="A38" s="107" t="s">
        <v>55</v>
      </c>
      <c r="B38" s="118">
        <v>3.0817600000000001E-2</v>
      </c>
      <c r="C38" s="118">
        <v>3.13446E-2</v>
      </c>
      <c r="D38" s="102">
        <v>-510432</v>
      </c>
      <c r="E38" s="109"/>
      <c r="F38" s="102">
        <v>4499</v>
      </c>
      <c r="G38" s="102">
        <v>81358</v>
      </c>
      <c r="H38" s="102">
        <v>24007</v>
      </c>
      <c r="I38" s="102">
        <v>7601</v>
      </c>
      <c r="J38" s="109"/>
      <c r="K38" s="102">
        <v>23298</v>
      </c>
      <c r="L38" s="102"/>
      <c r="M38" s="102">
        <v>0</v>
      </c>
      <c r="N38" s="102">
        <v>4323</v>
      </c>
      <c r="O38" s="109"/>
      <c r="P38" s="102">
        <v>96213</v>
      </c>
      <c r="Q38" s="102">
        <v>-6613</v>
      </c>
      <c r="R38" s="102">
        <v>89600</v>
      </c>
      <c r="S38" s="102"/>
      <c r="T38" s="102">
        <v>-402447</v>
      </c>
      <c r="U38" s="102">
        <v>-601498</v>
      </c>
    </row>
    <row r="39" spans="1:21">
      <c r="A39" s="107" t="s">
        <v>56</v>
      </c>
      <c r="B39" s="118">
        <v>3.6396000000000002E-3</v>
      </c>
      <c r="C39" s="118">
        <v>3.1862000000000001E-3</v>
      </c>
      <c r="D39" s="102">
        <v>-60283</v>
      </c>
      <c r="E39" s="109"/>
      <c r="F39" s="102">
        <v>531</v>
      </c>
      <c r="G39" s="102">
        <v>9609</v>
      </c>
      <c r="H39" s="102">
        <v>2835</v>
      </c>
      <c r="I39" s="102">
        <v>2207</v>
      </c>
      <c r="J39" s="109"/>
      <c r="K39" s="102">
        <v>2752</v>
      </c>
      <c r="L39" s="102"/>
      <c r="M39" s="102">
        <v>0</v>
      </c>
      <c r="N39" s="102">
        <v>6541</v>
      </c>
      <c r="O39" s="109"/>
      <c r="P39" s="102">
        <v>11363</v>
      </c>
      <c r="Q39" s="102">
        <v>-582</v>
      </c>
      <c r="R39" s="102">
        <v>10781</v>
      </c>
      <c r="S39" s="102"/>
      <c r="T39" s="102">
        <v>-47530</v>
      </c>
      <c r="U39" s="102">
        <v>-71038</v>
      </c>
    </row>
    <row r="40" spans="1:21">
      <c r="A40" s="107" t="s">
        <v>57</v>
      </c>
      <c r="B40" s="118">
        <v>3.7801500000000002E-2</v>
      </c>
      <c r="C40" s="118">
        <v>3.9621999999999997E-2</v>
      </c>
      <c r="D40" s="102">
        <v>-626106</v>
      </c>
      <c r="E40" s="109"/>
      <c r="F40" s="102">
        <v>5519</v>
      </c>
      <c r="G40" s="102">
        <v>99796</v>
      </c>
      <c r="H40" s="102">
        <v>29447</v>
      </c>
      <c r="I40" s="102">
        <v>26261</v>
      </c>
      <c r="J40" s="109"/>
      <c r="K40" s="102">
        <v>28578</v>
      </c>
      <c r="L40" s="102"/>
      <c r="M40" s="102">
        <v>0</v>
      </c>
      <c r="N40" s="102">
        <v>972</v>
      </c>
      <c r="O40" s="109"/>
      <c r="P40" s="102">
        <v>118016</v>
      </c>
      <c r="Q40" s="102">
        <v>9876</v>
      </c>
      <c r="R40" s="102">
        <v>127892</v>
      </c>
      <c r="S40" s="102"/>
      <c r="T40" s="102">
        <v>-493650</v>
      </c>
      <c r="U40" s="102">
        <v>-737810</v>
      </c>
    </row>
    <row r="41" spans="1:21">
      <c r="A41" s="107" t="s">
        <v>58</v>
      </c>
      <c r="B41" s="118">
        <v>6.2415999999999999E-3</v>
      </c>
      <c r="C41" s="118">
        <v>6.2922000000000004E-3</v>
      </c>
      <c r="D41" s="102">
        <v>-103380</v>
      </c>
      <c r="E41" s="109"/>
      <c r="F41" s="102">
        <v>911</v>
      </c>
      <c r="G41" s="102">
        <v>16478</v>
      </c>
      <c r="H41" s="102">
        <v>4862</v>
      </c>
      <c r="I41" s="102">
        <v>731</v>
      </c>
      <c r="J41" s="109"/>
      <c r="K41" s="102">
        <v>4719</v>
      </c>
      <c r="L41" s="102"/>
      <c r="M41" s="102">
        <v>0</v>
      </c>
      <c r="N41" s="102">
        <v>5784</v>
      </c>
      <c r="O41" s="109"/>
      <c r="P41" s="102">
        <v>19486</v>
      </c>
      <c r="Q41" s="102">
        <v>-7423</v>
      </c>
      <c r="R41" s="102">
        <v>12063</v>
      </c>
      <c r="S41" s="102"/>
      <c r="T41" s="102">
        <v>-81509</v>
      </c>
      <c r="U41" s="102">
        <v>-121824</v>
      </c>
    </row>
    <row r="42" spans="1:21">
      <c r="A42" s="107" t="s">
        <v>59</v>
      </c>
      <c r="B42" s="118">
        <v>7.8516999999999997E-3</v>
      </c>
      <c r="C42" s="118">
        <v>8.5229999999999993E-3</v>
      </c>
      <c r="D42" s="102">
        <v>-130048</v>
      </c>
      <c r="E42" s="109"/>
      <c r="F42" s="102">
        <v>1146</v>
      </c>
      <c r="G42" s="102">
        <v>20728</v>
      </c>
      <c r="H42" s="102">
        <v>6116</v>
      </c>
      <c r="I42" s="102">
        <v>37166</v>
      </c>
      <c r="J42" s="109"/>
      <c r="K42" s="102">
        <v>5936</v>
      </c>
      <c r="L42" s="102"/>
      <c r="M42" s="102">
        <v>0</v>
      </c>
      <c r="N42" s="102">
        <v>0</v>
      </c>
      <c r="O42" s="109"/>
      <c r="P42" s="102">
        <v>24513</v>
      </c>
      <c r="Q42" s="102">
        <v>42837</v>
      </c>
      <c r="R42" s="102">
        <v>67350</v>
      </c>
      <c r="S42" s="102"/>
      <c r="T42" s="102">
        <v>-102535</v>
      </c>
      <c r="U42" s="102">
        <v>-153249</v>
      </c>
    </row>
    <row r="43" spans="1:21">
      <c r="A43" s="107" t="s">
        <v>60</v>
      </c>
      <c r="B43" s="118">
        <v>8.9740000000000002E-4</v>
      </c>
      <c r="C43" s="118">
        <v>8.7089999999999997E-4</v>
      </c>
      <c r="D43" s="102">
        <v>-14864</v>
      </c>
      <c r="E43" s="109"/>
      <c r="F43" s="102">
        <v>131</v>
      </c>
      <c r="G43" s="102">
        <v>2369</v>
      </c>
      <c r="H43" s="102">
        <v>699</v>
      </c>
      <c r="I43" s="102">
        <v>677</v>
      </c>
      <c r="J43" s="109"/>
      <c r="K43" s="102">
        <v>678</v>
      </c>
      <c r="L43" s="102"/>
      <c r="M43" s="102">
        <v>0</v>
      </c>
      <c r="N43" s="102">
        <v>420</v>
      </c>
      <c r="O43" s="109"/>
      <c r="P43" s="102">
        <v>2802</v>
      </c>
      <c r="Q43" s="102">
        <v>460</v>
      </c>
      <c r="R43" s="102">
        <v>3262</v>
      </c>
      <c r="S43" s="102"/>
      <c r="T43" s="102">
        <v>-11719</v>
      </c>
      <c r="U43" s="102">
        <v>-17515</v>
      </c>
    </row>
    <row r="44" spans="1:21">
      <c r="A44" s="107" t="s">
        <v>61</v>
      </c>
      <c r="B44" s="118">
        <v>7.6199999999999998E-4</v>
      </c>
      <c r="C44" s="118">
        <v>6.9390000000000001E-4</v>
      </c>
      <c r="D44" s="102">
        <v>-12621</v>
      </c>
      <c r="E44" s="109"/>
      <c r="F44" s="102">
        <v>111</v>
      </c>
      <c r="G44" s="102">
        <v>2012</v>
      </c>
      <c r="H44" s="102">
        <v>594</v>
      </c>
      <c r="I44" s="102">
        <v>0</v>
      </c>
      <c r="J44" s="109"/>
      <c r="K44" s="102">
        <v>576</v>
      </c>
      <c r="L44" s="102"/>
      <c r="M44" s="102">
        <v>0</v>
      </c>
      <c r="N44" s="102">
        <v>1206</v>
      </c>
      <c r="O44" s="109"/>
      <c r="P44" s="102">
        <v>2379</v>
      </c>
      <c r="Q44" s="102">
        <v>-889</v>
      </c>
      <c r="R44" s="102">
        <v>1490</v>
      </c>
      <c r="S44" s="102"/>
      <c r="T44" s="102">
        <v>-9951</v>
      </c>
      <c r="U44" s="102">
        <v>-14873</v>
      </c>
    </row>
    <row r="45" spans="1:21">
      <c r="A45" s="107" t="s">
        <v>62</v>
      </c>
      <c r="B45" s="118">
        <v>4.7184000000000002E-3</v>
      </c>
      <c r="C45" s="118">
        <v>4.8060000000000004E-3</v>
      </c>
      <c r="D45" s="102">
        <v>-78151</v>
      </c>
      <c r="E45" s="109"/>
      <c r="F45" s="102">
        <v>689</v>
      </c>
      <c r="G45" s="102">
        <v>12457</v>
      </c>
      <c r="H45" s="102">
        <v>3676</v>
      </c>
      <c r="I45" s="102">
        <v>1778</v>
      </c>
      <c r="J45" s="109"/>
      <c r="K45" s="102">
        <v>3567</v>
      </c>
      <c r="L45" s="102"/>
      <c r="M45" s="102">
        <v>0</v>
      </c>
      <c r="N45" s="102">
        <v>3248</v>
      </c>
      <c r="O45" s="109"/>
      <c r="P45" s="102">
        <v>14731</v>
      </c>
      <c r="Q45" s="102">
        <v>-1242</v>
      </c>
      <c r="R45" s="102">
        <v>13489</v>
      </c>
      <c r="S45" s="102"/>
      <c r="T45" s="102">
        <v>-61618</v>
      </c>
      <c r="U45" s="102">
        <v>-92094</v>
      </c>
    </row>
    <row r="46" spans="1:21">
      <c r="A46" s="107" t="s">
        <v>63</v>
      </c>
      <c r="B46" s="118">
        <v>1.0494E-3</v>
      </c>
      <c r="C46" s="118">
        <v>1.1391999999999999E-3</v>
      </c>
      <c r="D46" s="102">
        <v>-17381</v>
      </c>
      <c r="E46" s="109"/>
      <c r="F46" s="102">
        <v>153</v>
      </c>
      <c r="G46" s="102">
        <v>2770</v>
      </c>
      <c r="H46" s="102">
        <v>817</v>
      </c>
      <c r="I46" s="102">
        <v>2029</v>
      </c>
      <c r="J46" s="109"/>
      <c r="K46" s="102">
        <v>793</v>
      </c>
      <c r="L46" s="102"/>
      <c r="M46" s="102">
        <v>0</v>
      </c>
      <c r="N46" s="102">
        <v>243</v>
      </c>
      <c r="O46" s="109"/>
      <c r="P46" s="102">
        <v>3276</v>
      </c>
      <c r="Q46" s="102">
        <v>803</v>
      </c>
      <c r="R46" s="102">
        <v>4079</v>
      </c>
      <c r="S46" s="102"/>
      <c r="T46" s="102">
        <v>-13704</v>
      </c>
      <c r="U46" s="102">
        <v>-20482</v>
      </c>
    </row>
    <row r="47" spans="1:21">
      <c r="A47" s="107" t="s">
        <v>64</v>
      </c>
      <c r="B47" s="118">
        <v>4.2479299999999998E-2</v>
      </c>
      <c r="C47" s="118">
        <v>4.39079E-2</v>
      </c>
      <c r="D47" s="102">
        <v>-703585</v>
      </c>
      <c r="E47" s="109"/>
      <c r="F47" s="102">
        <v>6202</v>
      </c>
      <c r="G47" s="102">
        <v>112145</v>
      </c>
      <c r="H47" s="102">
        <v>33091</v>
      </c>
      <c r="I47" s="102">
        <v>21120</v>
      </c>
      <c r="J47" s="109"/>
      <c r="K47" s="102">
        <v>32114</v>
      </c>
      <c r="L47" s="102"/>
      <c r="M47" s="102">
        <v>0</v>
      </c>
      <c r="N47" s="102">
        <v>828</v>
      </c>
      <c r="O47" s="109"/>
      <c r="P47" s="102">
        <v>132620</v>
      </c>
      <c r="Q47" s="102">
        <v>7704</v>
      </c>
      <c r="R47" s="102">
        <v>140324</v>
      </c>
      <c r="S47" s="102"/>
      <c r="T47" s="102">
        <v>-554737</v>
      </c>
      <c r="U47" s="102">
        <v>-829111</v>
      </c>
    </row>
    <row r="48" spans="1:21">
      <c r="A48" s="107" t="s">
        <v>65</v>
      </c>
      <c r="B48" s="118">
        <v>4.1554000000000001E-3</v>
      </c>
      <c r="C48" s="118">
        <v>4.2783999999999999E-3</v>
      </c>
      <c r="D48" s="102">
        <v>-68826</v>
      </c>
      <c r="E48" s="109"/>
      <c r="F48" s="102">
        <v>607</v>
      </c>
      <c r="G48" s="102">
        <v>10970</v>
      </c>
      <c r="H48" s="102">
        <v>3237</v>
      </c>
      <c r="I48" s="102">
        <v>2224</v>
      </c>
      <c r="J48" s="109"/>
      <c r="K48" s="102">
        <v>3141</v>
      </c>
      <c r="L48" s="102"/>
      <c r="M48" s="102">
        <v>0</v>
      </c>
      <c r="N48" s="102">
        <v>446</v>
      </c>
      <c r="O48" s="109"/>
      <c r="P48" s="102">
        <v>12973</v>
      </c>
      <c r="Q48" s="102">
        <v>1507</v>
      </c>
      <c r="R48" s="102">
        <v>14480</v>
      </c>
      <c r="S48" s="102"/>
      <c r="T48" s="102">
        <v>-54265</v>
      </c>
      <c r="U48" s="102">
        <v>-81105</v>
      </c>
    </row>
    <row r="49" spans="1:21">
      <c r="A49" s="107" t="s">
        <v>66</v>
      </c>
      <c r="B49" s="118">
        <v>1.19995E-2</v>
      </c>
      <c r="C49" s="118">
        <v>1.24961E-2</v>
      </c>
      <c r="D49" s="102">
        <v>-198748</v>
      </c>
      <c r="E49" s="109"/>
      <c r="F49" s="102">
        <v>1752</v>
      </c>
      <c r="G49" s="102">
        <v>31679</v>
      </c>
      <c r="H49" s="102">
        <v>9348</v>
      </c>
      <c r="I49" s="102">
        <v>8012</v>
      </c>
      <c r="J49" s="109"/>
      <c r="K49" s="102">
        <v>9072</v>
      </c>
      <c r="L49" s="102"/>
      <c r="M49" s="102">
        <v>0</v>
      </c>
      <c r="N49" s="102">
        <v>2759</v>
      </c>
      <c r="O49" s="109"/>
      <c r="P49" s="102">
        <v>37462</v>
      </c>
      <c r="Q49" s="102">
        <v>2709</v>
      </c>
      <c r="R49" s="102">
        <v>40171</v>
      </c>
      <c r="S49" s="102"/>
      <c r="T49" s="102">
        <v>-156701</v>
      </c>
      <c r="U49" s="102">
        <v>-234206</v>
      </c>
    </row>
    <row r="50" spans="1:21">
      <c r="A50" s="107" t="s">
        <v>23</v>
      </c>
      <c r="B50" s="118">
        <v>7.7530999999999997E-3</v>
      </c>
      <c r="C50" s="118">
        <v>7.6893999999999999E-3</v>
      </c>
      <c r="D50" s="102">
        <v>-128415</v>
      </c>
      <c r="E50" s="109"/>
      <c r="F50" s="102">
        <v>1132</v>
      </c>
      <c r="G50" s="102">
        <v>20468</v>
      </c>
      <c r="H50" s="102">
        <v>6040</v>
      </c>
      <c r="I50" s="102">
        <v>334</v>
      </c>
      <c r="J50" s="109"/>
      <c r="K50" s="102">
        <v>5861</v>
      </c>
      <c r="L50" s="102"/>
      <c r="M50" s="102">
        <v>0</v>
      </c>
      <c r="N50" s="102">
        <v>2879</v>
      </c>
      <c r="O50" s="109"/>
      <c r="P50" s="102">
        <v>24205</v>
      </c>
      <c r="Q50" s="102">
        <v>-2226</v>
      </c>
      <c r="R50" s="102">
        <v>21979</v>
      </c>
      <c r="S50" s="102"/>
      <c r="T50" s="102">
        <v>-101248</v>
      </c>
      <c r="U50" s="102">
        <v>-151325</v>
      </c>
    </row>
    <row r="51" spans="1:21">
      <c r="A51" s="107" t="s">
        <v>67</v>
      </c>
      <c r="B51" s="118">
        <v>1.38721E-2</v>
      </c>
      <c r="C51" s="118">
        <v>1.42083E-2</v>
      </c>
      <c r="D51" s="102">
        <v>-229764</v>
      </c>
      <c r="E51" s="109"/>
      <c r="F51" s="102">
        <v>2025</v>
      </c>
      <c r="G51" s="102">
        <v>36622</v>
      </c>
      <c r="H51" s="102">
        <v>10806</v>
      </c>
      <c r="I51" s="102">
        <v>4906</v>
      </c>
      <c r="J51" s="109"/>
      <c r="K51" s="102">
        <v>10487</v>
      </c>
      <c r="L51" s="102"/>
      <c r="M51" s="102">
        <v>0</v>
      </c>
      <c r="N51" s="102">
        <v>1495</v>
      </c>
      <c r="O51" s="109"/>
      <c r="P51" s="102">
        <v>43309</v>
      </c>
      <c r="Q51" s="102">
        <v>-2218</v>
      </c>
      <c r="R51" s="102">
        <v>41091</v>
      </c>
      <c r="S51" s="102"/>
      <c r="T51" s="102">
        <v>-181156</v>
      </c>
      <c r="U51" s="102">
        <v>-270756</v>
      </c>
    </row>
    <row r="52" spans="1:21">
      <c r="A52" s="107" t="s">
        <v>68</v>
      </c>
      <c r="B52" s="118">
        <v>1.7214999999999999E-3</v>
      </c>
      <c r="C52" s="118">
        <v>1.7851E-3</v>
      </c>
      <c r="D52" s="102">
        <v>-28513</v>
      </c>
      <c r="E52" s="109"/>
      <c r="F52" s="102">
        <v>251</v>
      </c>
      <c r="G52" s="102">
        <v>4545</v>
      </c>
      <c r="H52" s="102">
        <v>1341</v>
      </c>
      <c r="I52" s="102">
        <v>1492</v>
      </c>
      <c r="J52" s="109"/>
      <c r="K52" s="102">
        <v>1301</v>
      </c>
      <c r="L52" s="102"/>
      <c r="M52" s="102">
        <v>0</v>
      </c>
      <c r="N52" s="102">
        <v>0</v>
      </c>
      <c r="O52" s="109"/>
      <c r="P52" s="102">
        <v>5375</v>
      </c>
      <c r="Q52" s="102">
        <v>1138</v>
      </c>
      <c r="R52" s="102">
        <v>6513</v>
      </c>
      <c r="S52" s="102"/>
      <c r="T52" s="102">
        <v>-22481</v>
      </c>
      <c r="U52" s="102">
        <v>-33600</v>
      </c>
    </row>
    <row r="53" spans="1:21">
      <c r="A53" s="107" t="s">
        <v>69</v>
      </c>
      <c r="B53" s="118">
        <v>5.1979000000000001E-3</v>
      </c>
      <c r="C53" s="118">
        <v>4.4527000000000004E-3</v>
      </c>
      <c r="D53" s="102">
        <v>-86093</v>
      </c>
      <c r="E53" s="109"/>
      <c r="F53" s="102">
        <v>759</v>
      </c>
      <c r="G53" s="102">
        <v>13722</v>
      </c>
      <c r="H53" s="102">
        <v>4049</v>
      </c>
      <c r="I53" s="102">
        <v>4350</v>
      </c>
      <c r="J53" s="109"/>
      <c r="K53" s="102">
        <v>3930</v>
      </c>
      <c r="L53" s="102"/>
      <c r="M53" s="102">
        <v>0</v>
      </c>
      <c r="N53" s="102">
        <v>11419</v>
      </c>
      <c r="O53" s="109"/>
      <c r="P53" s="102">
        <v>16228</v>
      </c>
      <c r="Q53" s="102">
        <v>-2437</v>
      </c>
      <c r="R53" s="102">
        <v>13791</v>
      </c>
      <c r="S53" s="102"/>
      <c r="T53" s="102">
        <v>-67879</v>
      </c>
      <c r="U53" s="102">
        <v>-101453</v>
      </c>
    </row>
    <row r="54" spans="1:21">
      <c r="A54" s="107" t="s">
        <v>70</v>
      </c>
      <c r="B54" s="118">
        <v>4.4860000000000001E-4</v>
      </c>
      <c r="C54" s="118">
        <v>4.8450000000000001E-4</v>
      </c>
      <c r="D54" s="102">
        <v>-7430</v>
      </c>
      <c r="E54" s="109"/>
      <c r="F54" s="102">
        <v>65</v>
      </c>
      <c r="G54" s="102">
        <v>1184</v>
      </c>
      <c r="H54" s="102">
        <v>349</v>
      </c>
      <c r="I54" s="102">
        <v>518</v>
      </c>
      <c r="J54" s="109"/>
      <c r="K54" s="102">
        <v>339</v>
      </c>
      <c r="L54" s="102"/>
      <c r="M54" s="102">
        <v>0</v>
      </c>
      <c r="N54" s="102">
        <v>147</v>
      </c>
      <c r="O54" s="109"/>
      <c r="P54" s="102">
        <v>1401</v>
      </c>
      <c r="Q54" s="102">
        <v>9</v>
      </c>
      <c r="R54" s="102">
        <v>1410</v>
      </c>
      <c r="S54" s="102"/>
      <c r="T54" s="102">
        <v>-5858</v>
      </c>
      <c r="U54" s="102">
        <v>-8756</v>
      </c>
    </row>
    <row r="55" spans="1:21">
      <c r="A55" s="107" t="s">
        <v>71</v>
      </c>
      <c r="B55" s="118">
        <v>2.0304300000000001E-2</v>
      </c>
      <c r="C55" s="118">
        <v>2.0341999999999999E-2</v>
      </c>
      <c r="D55" s="102">
        <v>-336300</v>
      </c>
      <c r="E55" s="109"/>
      <c r="F55" s="102">
        <v>2964</v>
      </c>
      <c r="G55" s="102">
        <v>53603</v>
      </c>
      <c r="H55" s="102">
        <v>15817</v>
      </c>
      <c r="I55" s="102">
        <v>2384</v>
      </c>
      <c r="J55" s="109"/>
      <c r="K55" s="102">
        <v>15350</v>
      </c>
      <c r="L55" s="102"/>
      <c r="M55" s="102">
        <v>0</v>
      </c>
      <c r="N55" s="102">
        <v>2920</v>
      </c>
      <c r="O55" s="109"/>
      <c r="P55" s="102">
        <v>63390</v>
      </c>
      <c r="Q55" s="102">
        <v>-6857</v>
      </c>
      <c r="R55" s="102">
        <v>56533</v>
      </c>
      <c r="S55" s="102"/>
      <c r="T55" s="102">
        <v>-265154</v>
      </c>
      <c r="U55" s="102">
        <v>-396299</v>
      </c>
    </row>
    <row r="56" spans="1:21">
      <c r="A56" s="107" t="s">
        <v>72</v>
      </c>
      <c r="B56" s="118">
        <v>6.1491999999999996E-3</v>
      </c>
      <c r="C56" s="118">
        <v>6.7647999999999996E-3</v>
      </c>
      <c r="D56" s="102">
        <v>-101849</v>
      </c>
      <c r="E56" s="109"/>
      <c r="F56" s="102">
        <v>898</v>
      </c>
      <c r="G56" s="102">
        <v>16234</v>
      </c>
      <c r="H56" s="102">
        <v>4790</v>
      </c>
      <c r="I56" s="102">
        <v>8880</v>
      </c>
      <c r="J56" s="109"/>
      <c r="K56" s="102">
        <v>4649</v>
      </c>
      <c r="L56" s="102"/>
      <c r="M56" s="102">
        <v>0</v>
      </c>
      <c r="N56" s="102">
        <v>6107</v>
      </c>
      <c r="O56" s="109"/>
      <c r="P56" s="102">
        <v>19198</v>
      </c>
      <c r="Q56" s="102">
        <v>-10161</v>
      </c>
      <c r="R56" s="102">
        <v>9037</v>
      </c>
      <c r="S56" s="102"/>
      <c r="T56" s="102">
        <v>-80302</v>
      </c>
      <c r="U56" s="102">
        <v>-120020</v>
      </c>
    </row>
    <row r="57" spans="1:21">
      <c r="A57" s="107" t="s">
        <v>73</v>
      </c>
      <c r="B57" s="118">
        <v>2.1887E-2</v>
      </c>
      <c r="C57" s="118">
        <v>2.1563800000000001E-2</v>
      </c>
      <c r="D57" s="102">
        <v>-362514</v>
      </c>
      <c r="E57" s="109"/>
      <c r="F57" s="102">
        <v>3196</v>
      </c>
      <c r="G57" s="102">
        <v>57782</v>
      </c>
      <c r="H57" s="102">
        <v>17050</v>
      </c>
      <c r="I57" s="102">
        <v>0</v>
      </c>
      <c r="J57" s="109"/>
      <c r="K57" s="102">
        <v>16547</v>
      </c>
      <c r="L57" s="102"/>
      <c r="M57" s="102">
        <v>0</v>
      </c>
      <c r="N57" s="102">
        <v>20386</v>
      </c>
      <c r="O57" s="109"/>
      <c r="P57" s="102">
        <v>68331</v>
      </c>
      <c r="Q57" s="102">
        <v>-21529</v>
      </c>
      <c r="R57" s="102">
        <v>46802</v>
      </c>
      <c r="S57" s="102"/>
      <c r="T57" s="102">
        <v>-285822</v>
      </c>
      <c r="U57" s="102">
        <v>-427190</v>
      </c>
    </row>
    <row r="58" spans="1:21">
      <c r="A58" s="107" t="s">
        <v>74</v>
      </c>
      <c r="B58" s="118">
        <v>8.1380000000000005E-4</v>
      </c>
      <c r="C58" s="118">
        <v>8.2770000000000001E-4</v>
      </c>
      <c r="D58" s="102">
        <v>-13479</v>
      </c>
      <c r="E58" s="109"/>
      <c r="F58" s="102">
        <v>119</v>
      </c>
      <c r="G58" s="102">
        <v>2148</v>
      </c>
      <c r="H58" s="102">
        <v>634</v>
      </c>
      <c r="I58" s="102">
        <v>876</v>
      </c>
      <c r="J58" s="109"/>
      <c r="K58" s="102">
        <v>615</v>
      </c>
      <c r="L58" s="102"/>
      <c r="M58" s="102">
        <v>0</v>
      </c>
      <c r="N58" s="102">
        <v>0</v>
      </c>
      <c r="O58" s="109"/>
      <c r="P58" s="102">
        <v>2541</v>
      </c>
      <c r="Q58" s="102">
        <v>1710</v>
      </c>
      <c r="R58" s="102">
        <v>4251</v>
      </c>
      <c r="S58" s="102"/>
      <c r="T58" s="102">
        <v>-10627</v>
      </c>
      <c r="U58" s="102">
        <v>-15884</v>
      </c>
    </row>
    <row r="59" spans="1:21">
      <c r="A59" s="107" t="s">
        <v>75</v>
      </c>
      <c r="B59" s="118">
        <v>5.6004000000000002E-3</v>
      </c>
      <c r="C59" s="118">
        <v>5.6318999999999996E-3</v>
      </c>
      <c r="D59" s="102">
        <v>-92759</v>
      </c>
      <c r="E59" s="109"/>
      <c r="F59" s="102">
        <v>818</v>
      </c>
      <c r="G59" s="102">
        <v>14785</v>
      </c>
      <c r="H59" s="102">
        <v>4363</v>
      </c>
      <c r="I59" s="102">
        <v>1343</v>
      </c>
      <c r="J59" s="109"/>
      <c r="K59" s="102">
        <v>4234</v>
      </c>
      <c r="L59" s="102"/>
      <c r="M59" s="102">
        <v>0</v>
      </c>
      <c r="N59" s="102">
        <v>380</v>
      </c>
      <c r="O59" s="109"/>
      <c r="P59" s="102">
        <v>17484</v>
      </c>
      <c r="Q59" s="102">
        <v>50</v>
      </c>
      <c r="R59" s="102">
        <v>17534</v>
      </c>
      <c r="S59" s="102"/>
      <c r="T59" s="102">
        <v>-73136</v>
      </c>
      <c r="U59" s="102">
        <v>-109309</v>
      </c>
    </row>
    <row r="60" spans="1:21">
      <c r="A60" s="107" t="s">
        <v>76</v>
      </c>
      <c r="B60" s="118">
        <v>3.5228E-3</v>
      </c>
      <c r="C60" s="118">
        <v>3.4169000000000001E-3</v>
      </c>
      <c r="D60" s="102">
        <v>-58348</v>
      </c>
      <c r="E60" s="109"/>
      <c r="F60" s="102">
        <v>514</v>
      </c>
      <c r="G60" s="102">
        <v>9300</v>
      </c>
      <c r="H60" s="102">
        <v>2744</v>
      </c>
      <c r="I60" s="102">
        <v>1237</v>
      </c>
      <c r="J60" s="109"/>
      <c r="K60" s="102">
        <v>2663</v>
      </c>
      <c r="L60" s="102"/>
      <c r="M60" s="102">
        <v>0</v>
      </c>
      <c r="N60" s="102">
        <v>1864</v>
      </c>
      <c r="O60" s="109"/>
      <c r="P60" s="102">
        <v>10998</v>
      </c>
      <c r="Q60" s="102">
        <v>-33</v>
      </c>
      <c r="R60" s="102">
        <v>10965</v>
      </c>
      <c r="S60" s="102"/>
      <c r="T60" s="102">
        <v>-46004</v>
      </c>
      <c r="U60" s="102">
        <v>-68758</v>
      </c>
    </row>
    <row r="61" spans="1:21">
      <c r="A61" s="107" t="s">
        <v>77</v>
      </c>
      <c r="B61" s="118">
        <v>9.5402000000000004E-3</v>
      </c>
      <c r="C61" s="118">
        <v>9.2902000000000002E-3</v>
      </c>
      <c r="D61" s="102">
        <v>-158014</v>
      </c>
      <c r="E61" s="109"/>
      <c r="F61" s="102">
        <v>1393</v>
      </c>
      <c r="G61" s="102">
        <v>25186</v>
      </c>
      <c r="H61" s="102">
        <v>7432</v>
      </c>
      <c r="I61" s="102">
        <v>0</v>
      </c>
      <c r="J61" s="109"/>
      <c r="K61" s="102">
        <v>7212</v>
      </c>
      <c r="L61" s="102"/>
      <c r="M61" s="102">
        <v>0</v>
      </c>
      <c r="N61" s="102">
        <v>7628</v>
      </c>
      <c r="O61" s="109"/>
      <c r="P61" s="102">
        <v>29785</v>
      </c>
      <c r="Q61" s="102">
        <v>-8730</v>
      </c>
      <c r="R61" s="102">
        <v>21055</v>
      </c>
      <c r="S61" s="102"/>
      <c r="T61" s="102">
        <v>-124585</v>
      </c>
      <c r="U61" s="102">
        <v>-186206</v>
      </c>
    </row>
    <row r="62" spans="1:21">
      <c r="A62" s="107" t="s">
        <v>78</v>
      </c>
      <c r="B62" s="118">
        <v>4.3553999999999997E-3</v>
      </c>
      <c r="C62" s="118">
        <v>4.2596999999999999E-3</v>
      </c>
      <c r="D62" s="102">
        <v>-72138</v>
      </c>
      <c r="E62" s="109"/>
      <c r="F62" s="102">
        <v>636</v>
      </c>
      <c r="G62" s="102">
        <v>11498</v>
      </c>
      <c r="H62" s="102">
        <v>3393</v>
      </c>
      <c r="I62" s="102">
        <v>295</v>
      </c>
      <c r="J62" s="109"/>
      <c r="K62" s="102">
        <v>3293</v>
      </c>
      <c r="L62" s="102"/>
      <c r="M62" s="102">
        <v>0</v>
      </c>
      <c r="N62" s="102">
        <v>1530</v>
      </c>
      <c r="O62" s="109"/>
      <c r="P62" s="102">
        <v>13598</v>
      </c>
      <c r="Q62" s="102">
        <v>-1325</v>
      </c>
      <c r="R62" s="102">
        <v>12273</v>
      </c>
      <c r="S62" s="102"/>
      <c r="T62" s="102">
        <v>-56877</v>
      </c>
      <c r="U62" s="102">
        <v>-85009</v>
      </c>
    </row>
    <row r="63" spans="1:21">
      <c r="A63" s="107" t="s">
        <v>79</v>
      </c>
      <c r="B63" s="118">
        <v>5.5142000000000004E-3</v>
      </c>
      <c r="C63" s="118">
        <v>5.3855999999999999E-3</v>
      </c>
      <c r="D63" s="102">
        <v>-91332</v>
      </c>
      <c r="E63" s="109"/>
      <c r="F63" s="102">
        <v>805</v>
      </c>
      <c r="G63" s="102">
        <v>14557</v>
      </c>
      <c r="H63" s="102">
        <v>4296</v>
      </c>
      <c r="I63" s="102">
        <v>0</v>
      </c>
      <c r="J63" s="109"/>
      <c r="K63" s="102">
        <v>4169</v>
      </c>
      <c r="L63" s="102"/>
      <c r="M63" s="102">
        <v>0</v>
      </c>
      <c r="N63" s="102">
        <v>4285</v>
      </c>
      <c r="O63" s="109"/>
      <c r="P63" s="102">
        <v>17215</v>
      </c>
      <c r="Q63" s="102">
        <v>-4856</v>
      </c>
      <c r="R63" s="102">
        <v>12359</v>
      </c>
      <c r="S63" s="102"/>
      <c r="T63" s="102">
        <v>-72010</v>
      </c>
      <c r="U63" s="102">
        <v>-107626</v>
      </c>
    </row>
    <row r="64" spans="1:21">
      <c r="A64" s="107" t="s">
        <v>80</v>
      </c>
      <c r="B64" s="118">
        <v>1.6861999999999999E-3</v>
      </c>
      <c r="C64" s="118">
        <v>1.7650999999999999E-3</v>
      </c>
      <c r="D64" s="102">
        <v>-27929</v>
      </c>
      <c r="E64" s="109"/>
      <c r="F64" s="102">
        <v>246</v>
      </c>
      <c r="G64" s="102">
        <v>4452</v>
      </c>
      <c r="H64" s="102">
        <v>1314</v>
      </c>
      <c r="I64" s="102">
        <v>1815</v>
      </c>
      <c r="J64" s="109"/>
      <c r="K64" s="102">
        <v>1275</v>
      </c>
      <c r="L64" s="102"/>
      <c r="M64" s="102">
        <v>0</v>
      </c>
      <c r="N64" s="102">
        <v>16</v>
      </c>
      <c r="O64" s="109"/>
      <c r="P64" s="102">
        <v>5264</v>
      </c>
      <c r="Q64" s="102">
        <v>1251</v>
      </c>
      <c r="R64" s="102">
        <v>6515</v>
      </c>
      <c r="S64" s="102"/>
      <c r="T64" s="102">
        <v>-22020</v>
      </c>
      <c r="U64" s="102">
        <v>-32911</v>
      </c>
    </row>
    <row r="65" spans="1:21">
      <c r="A65" s="107" t="s">
        <v>81</v>
      </c>
      <c r="B65" s="118">
        <v>3.6643000000000001E-3</v>
      </c>
      <c r="C65" s="118">
        <v>4.065E-3</v>
      </c>
      <c r="D65" s="102">
        <v>-60692</v>
      </c>
      <c r="E65" s="109"/>
      <c r="F65" s="102">
        <v>535</v>
      </c>
      <c r="G65" s="102">
        <v>9674</v>
      </c>
      <c r="H65" s="102">
        <v>2854</v>
      </c>
      <c r="I65" s="102">
        <v>5779</v>
      </c>
      <c r="J65" s="109"/>
      <c r="K65" s="102">
        <v>2770</v>
      </c>
      <c r="L65" s="102"/>
      <c r="M65" s="102">
        <v>0</v>
      </c>
      <c r="N65" s="102">
        <v>1005</v>
      </c>
      <c r="O65" s="109"/>
      <c r="P65" s="102">
        <v>11440</v>
      </c>
      <c r="Q65" s="102">
        <v>1012</v>
      </c>
      <c r="R65" s="102">
        <v>12452</v>
      </c>
      <c r="S65" s="102"/>
      <c r="T65" s="102">
        <v>-47852</v>
      </c>
      <c r="U65" s="102">
        <v>-71520</v>
      </c>
    </row>
    <row r="66" spans="1:21">
      <c r="A66" s="107" t="s">
        <v>82</v>
      </c>
      <c r="B66" s="118">
        <v>7.6944100000000001E-2</v>
      </c>
      <c r="C66" s="118">
        <v>8.22431E-2</v>
      </c>
      <c r="D66" s="102">
        <v>-1274425</v>
      </c>
      <c r="E66" s="109"/>
      <c r="F66" s="102">
        <v>11234</v>
      </c>
      <c r="G66" s="102">
        <v>203132</v>
      </c>
      <c r="H66" s="102">
        <v>59939</v>
      </c>
      <c r="I66" s="102">
        <v>99039</v>
      </c>
      <c r="J66" s="109"/>
      <c r="K66" s="102">
        <v>58170</v>
      </c>
      <c r="L66" s="102"/>
      <c r="M66" s="102">
        <v>0</v>
      </c>
      <c r="N66" s="102">
        <v>18876</v>
      </c>
      <c r="O66" s="109"/>
      <c r="P66" s="102">
        <v>240219</v>
      </c>
      <c r="Q66" s="102">
        <v>78753</v>
      </c>
      <c r="R66" s="102">
        <v>318972</v>
      </c>
      <c r="S66" s="102"/>
      <c r="T66" s="102">
        <v>-1004813</v>
      </c>
      <c r="U66" s="102">
        <v>-1501795</v>
      </c>
    </row>
    <row r="67" spans="1:21">
      <c r="A67" s="107" t="s">
        <v>83</v>
      </c>
      <c r="B67" s="118">
        <v>1.5459E-3</v>
      </c>
      <c r="C67" s="118">
        <v>1.4748999999999999E-3</v>
      </c>
      <c r="D67" s="102">
        <v>-25605</v>
      </c>
      <c r="E67" s="109"/>
      <c r="F67" s="102">
        <v>226</v>
      </c>
      <c r="G67" s="102">
        <v>4081</v>
      </c>
      <c r="H67" s="102">
        <v>1204</v>
      </c>
      <c r="I67" s="102">
        <v>809</v>
      </c>
      <c r="J67" s="109"/>
      <c r="K67" s="102">
        <v>1169</v>
      </c>
      <c r="L67" s="102"/>
      <c r="M67" s="102">
        <v>0</v>
      </c>
      <c r="N67" s="102">
        <v>1031</v>
      </c>
      <c r="O67" s="109"/>
      <c r="P67" s="102">
        <v>4826</v>
      </c>
      <c r="Q67" s="102">
        <v>380</v>
      </c>
      <c r="R67" s="102">
        <v>5206</v>
      </c>
      <c r="S67" s="102"/>
      <c r="T67" s="102">
        <v>-20188</v>
      </c>
      <c r="U67" s="102">
        <v>-30173</v>
      </c>
    </row>
    <row r="68" spans="1:21">
      <c r="A68" s="107" t="s">
        <v>84</v>
      </c>
      <c r="B68" s="118">
        <v>2.5293999999999998E-3</v>
      </c>
      <c r="C68" s="118">
        <v>2.4242999999999999E-3</v>
      </c>
      <c r="D68" s="102">
        <v>-41894</v>
      </c>
      <c r="E68" s="109"/>
      <c r="F68" s="102">
        <v>369</v>
      </c>
      <c r="G68" s="102">
        <v>6678</v>
      </c>
      <c r="H68" s="102">
        <v>1970</v>
      </c>
      <c r="I68" s="102">
        <v>482</v>
      </c>
      <c r="J68" s="109"/>
      <c r="K68" s="102">
        <v>1912</v>
      </c>
      <c r="L68" s="102"/>
      <c r="M68" s="102">
        <v>0</v>
      </c>
      <c r="N68" s="102">
        <v>1516</v>
      </c>
      <c r="O68" s="109"/>
      <c r="P68" s="102">
        <v>7897</v>
      </c>
      <c r="Q68" s="102">
        <v>-312</v>
      </c>
      <c r="R68" s="102">
        <v>7585</v>
      </c>
      <c r="S68" s="102"/>
      <c r="T68" s="102">
        <v>-33031</v>
      </c>
      <c r="U68" s="102">
        <v>-49369</v>
      </c>
    </row>
    <row r="69" spans="1:21">
      <c r="A69" s="107" t="s">
        <v>85</v>
      </c>
      <c r="B69" s="118">
        <v>1.29754E-2</v>
      </c>
      <c r="C69" s="118">
        <v>6.9439999999999997E-3</v>
      </c>
      <c r="D69" s="102">
        <v>-214912</v>
      </c>
      <c r="E69" s="109"/>
      <c r="F69" s="102">
        <v>1894</v>
      </c>
      <c r="G69" s="102">
        <v>34255</v>
      </c>
      <c r="H69" s="102">
        <v>10108</v>
      </c>
      <c r="I69" s="102">
        <v>125506</v>
      </c>
      <c r="J69" s="109"/>
      <c r="K69" s="102">
        <v>9809</v>
      </c>
      <c r="L69" s="102"/>
      <c r="M69" s="102">
        <v>0</v>
      </c>
      <c r="N69" s="102">
        <v>113369</v>
      </c>
      <c r="O69" s="109"/>
      <c r="P69" s="102">
        <v>40509</v>
      </c>
      <c r="Q69" s="102">
        <v>10269</v>
      </c>
      <c r="R69" s="102">
        <v>50778</v>
      </c>
      <c r="S69" s="102"/>
      <c r="T69" s="102">
        <v>-169446</v>
      </c>
      <c r="U69" s="102">
        <v>-253254</v>
      </c>
    </row>
    <row r="70" spans="1:21">
      <c r="A70" s="107" t="s">
        <v>86</v>
      </c>
      <c r="B70" s="118">
        <v>8.5197999999999992E-3</v>
      </c>
      <c r="C70" s="118">
        <v>8.3329000000000007E-3</v>
      </c>
      <c r="D70" s="102">
        <v>-141113</v>
      </c>
      <c r="E70" s="109"/>
      <c r="F70" s="102">
        <v>1244</v>
      </c>
      <c r="G70" s="102">
        <v>22492</v>
      </c>
      <c r="H70" s="102">
        <v>6637</v>
      </c>
      <c r="I70" s="102">
        <v>70</v>
      </c>
      <c r="J70" s="109"/>
      <c r="K70" s="102">
        <v>6441</v>
      </c>
      <c r="L70" s="102"/>
      <c r="M70" s="102">
        <v>0</v>
      </c>
      <c r="N70" s="102">
        <v>2771</v>
      </c>
      <c r="O70" s="109"/>
      <c r="P70" s="102">
        <v>26599</v>
      </c>
      <c r="Q70" s="102">
        <v>-1146</v>
      </c>
      <c r="R70" s="102">
        <v>25453</v>
      </c>
      <c r="S70" s="102"/>
      <c r="T70" s="102">
        <v>-111260</v>
      </c>
      <c r="U70" s="102">
        <v>-166289</v>
      </c>
    </row>
    <row r="71" spans="1:21">
      <c r="A71" s="107" t="s">
        <v>87</v>
      </c>
      <c r="B71" s="118">
        <v>2.6295800000000001E-2</v>
      </c>
      <c r="C71" s="118">
        <v>2.74573E-2</v>
      </c>
      <c r="D71" s="102">
        <v>-435537</v>
      </c>
      <c r="E71" s="109"/>
      <c r="F71" s="102">
        <v>3839</v>
      </c>
      <c r="G71" s="102">
        <v>69421</v>
      </c>
      <c r="H71" s="102">
        <v>20484</v>
      </c>
      <c r="I71" s="102">
        <v>16882</v>
      </c>
      <c r="J71" s="109"/>
      <c r="K71" s="102">
        <v>19880</v>
      </c>
      <c r="L71" s="102"/>
      <c r="M71" s="102">
        <v>0</v>
      </c>
      <c r="N71" s="102">
        <v>3897</v>
      </c>
      <c r="O71" s="109"/>
      <c r="P71" s="102">
        <v>82095</v>
      </c>
      <c r="Q71" s="102">
        <v>-3491</v>
      </c>
      <c r="R71" s="102">
        <v>78604</v>
      </c>
      <c r="S71" s="102"/>
      <c r="T71" s="102">
        <v>-343397</v>
      </c>
      <c r="U71" s="102">
        <v>-513241</v>
      </c>
    </row>
    <row r="72" spans="1:21">
      <c r="A72" s="107" t="s">
        <v>88</v>
      </c>
      <c r="B72" s="118">
        <v>1.4216999999999999E-3</v>
      </c>
      <c r="C72" s="118">
        <v>1.5912999999999999E-3</v>
      </c>
      <c r="D72" s="102">
        <v>-23548</v>
      </c>
      <c r="E72" s="109"/>
      <c r="F72" s="102">
        <v>208</v>
      </c>
      <c r="G72" s="102">
        <v>3753</v>
      </c>
      <c r="H72" s="102">
        <v>1108</v>
      </c>
      <c r="I72" s="102">
        <v>3939</v>
      </c>
      <c r="J72" s="109"/>
      <c r="K72" s="102">
        <v>1075</v>
      </c>
      <c r="L72" s="102"/>
      <c r="M72" s="102">
        <v>0</v>
      </c>
      <c r="N72" s="102">
        <v>205</v>
      </c>
      <c r="O72" s="109"/>
      <c r="P72" s="102">
        <v>4439</v>
      </c>
      <c r="Q72" s="102">
        <v>2096</v>
      </c>
      <c r="R72" s="102">
        <v>6535</v>
      </c>
      <c r="S72" s="102"/>
      <c r="T72" s="102">
        <v>-18566</v>
      </c>
      <c r="U72" s="102">
        <v>-27749</v>
      </c>
    </row>
    <row r="73" spans="1:21">
      <c r="A73" s="107" t="s">
        <v>89</v>
      </c>
      <c r="B73" s="118">
        <v>2.2576100000000002E-2</v>
      </c>
      <c r="C73" s="118">
        <v>2.2098099999999999E-2</v>
      </c>
      <c r="D73" s="102">
        <v>-373928</v>
      </c>
      <c r="E73" s="109"/>
      <c r="F73" s="102">
        <v>3296</v>
      </c>
      <c r="G73" s="102">
        <v>59601</v>
      </c>
      <c r="H73" s="102">
        <v>17587</v>
      </c>
      <c r="I73" s="102">
        <v>2569</v>
      </c>
      <c r="J73" s="109"/>
      <c r="K73" s="102">
        <v>17068</v>
      </c>
      <c r="L73" s="102"/>
      <c r="M73" s="102">
        <v>0</v>
      </c>
      <c r="N73" s="102">
        <v>6895</v>
      </c>
      <c r="O73" s="109"/>
      <c r="P73" s="102">
        <v>70483</v>
      </c>
      <c r="Q73" s="102">
        <v>1816</v>
      </c>
      <c r="R73" s="102">
        <v>72299</v>
      </c>
      <c r="S73" s="102"/>
      <c r="T73" s="102">
        <v>-294821</v>
      </c>
      <c r="U73" s="102">
        <v>-440640</v>
      </c>
    </row>
    <row r="74" spans="1:21">
      <c r="A74" s="107" t="s">
        <v>90</v>
      </c>
      <c r="B74" s="118">
        <v>1.1271E-2</v>
      </c>
      <c r="C74" s="118">
        <v>1.12581E-2</v>
      </c>
      <c r="D74" s="102">
        <v>-186682</v>
      </c>
      <c r="E74" s="109"/>
      <c r="F74" s="102">
        <v>1646</v>
      </c>
      <c r="G74" s="102">
        <v>29755</v>
      </c>
      <c r="H74" s="102">
        <v>8780</v>
      </c>
      <c r="I74" s="102">
        <v>2135</v>
      </c>
      <c r="J74" s="109"/>
      <c r="K74" s="102">
        <v>8521</v>
      </c>
      <c r="L74" s="102"/>
      <c r="M74" s="102">
        <v>0</v>
      </c>
      <c r="N74" s="102">
        <v>1770</v>
      </c>
      <c r="O74" s="109"/>
      <c r="P74" s="102">
        <v>35188</v>
      </c>
      <c r="Q74" s="102">
        <v>-2766</v>
      </c>
      <c r="R74" s="102">
        <v>32422</v>
      </c>
      <c r="S74" s="102"/>
      <c r="T74" s="102">
        <v>-147188</v>
      </c>
      <c r="U74" s="102">
        <v>-219987</v>
      </c>
    </row>
    <row r="75" spans="1:21">
      <c r="A75" s="107" t="s">
        <v>91</v>
      </c>
      <c r="B75" s="118">
        <v>1.3504999999999999E-3</v>
      </c>
      <c r="C75" s="118">
        <v>1.4119E-3</v>
      </c>
      <c r="D75" s="102">
        <v>-22368</v>
      </c>
      <c r="E75" s="109"/>
      <c r="F75" s="102">
        <v>197</v>
      </c>
      <c r="G75" s="102">
        <v>3565</v>
      </c>
      <c r="H75" s="102">
        <v>1052</v>
      </c>
      <c r="I75" s="102">
        <v>2094</v>
      </c>
      <c r="J75" s="109"/>
      <c r="K75" s="102">
        <v>1021</v>
      </c>
      <c r="L75" s="102"/>
      <c r="M75" s="102">
        <v>0</v>
      </c>
      <c r="N75" s="102">
        <v>454</v>
      </c>
      <c r="O75" s="109"/>
      <c r="P75" s="102">
        <v>4216</v>
      </c>
      <c r="Q75" s="102">
        <v>546</v>
      </c>
      <c r="R75" s="102">
        <v>4762</v>
      </c>
      <c r="S75" s="102"/>
      <c r="T75" s="102">
        <v>-17636</v>
      </c>
      <c r="U75" s="102">
        <v>-26359</v>
      </c>
    </row>
    <row r="76" spans="1:21">
      <c r="A76" s="107" t="s">
        <v>92</v>
      </c>
      <c r="B76" s="118">
        <v>4.0229999999999997E-3</v>
      </c>
      <c r="C76" s="118">
        <v>4.0241000000000001E-3</v>
      </c>
      <c r="D76" s="102">
        <v>-66633</v>
      </c>
      <c r="E76" s="109"/>
      <c r="F76" s="102">
        <v>587</v>
      </c>
      <c r="G76" s="102">
        <v>10621</v>
      </c>
      <c r="H76" s="102">
        <v>3134</v>
      </c>
      <c r="I76" s="102">
        <v>1688</v>
      </c>
      <c r="J76" s="109"/>
      <c r="K76" s="102">
        <v>3041</v>
      </c>
      <c r="L76" s="102"/>
      <c r="M76" s="102">
        <v>0</v>
      </c>
      <c r="N76" s="102">
        <v>312</v>
      </c>
      <c r="O76" s="109"/>
      <c r="P76" s="102">
        <v>12560</v>
      </c>
      <c r="Q76" s="102">
        <v>994</v>
      </c>
      <c r="R76" s="102">
        <v>13554</v>
      </c>
      <c r="S76" s="102"/>
      <c r="T76" s="102">
        <v>-52536</v>
      </c>
      <c r="U76" s="102">
        <v>-78521</v>
      </c>
    </row>
    <row r="77" spans="1:21">
      <c r="A77" s="107" t="s">
        <v>93</v>
      </c>
      <c r="B77" s="118">
        <v>7.2078999999999997E-3</v>
      </c>
      <c r="C77" s="118">
        <v>7.4469999999999996E-3</v>
      </c>
      <c r="D77" s="102">
        <v>-119384</v>
      </c>
      <c r="E77" s="109"/>
      <c r="F77" s="102">
        <v>1052</v>
      </c>
      <c r="G77" s="102">
        <v>19029</v>
      </c>
      <c r="H77" s="102">
        <v>5615</v>
      </c>
      <c r="I77" s="102">
        <v>3449</v>
      </c>
      <c r="J77" s="109"/>
      <c r="K77" s="102">
        <v>5449</v>
      </c>
      <c r="L77" s="102"/>
      <c r="M77" s="102">
        <v>0</v>
      </c>
      <c r="N77" s="102">
        <v>2018</v>
      </c>
      <c r="O77" s="109"/>
      <c r="P77" s="102">
        <v>22503</v>
      </c>
      <c r="Q77" s="102">
        <v>-1672</v>
      </c>
      <c r="R77" s="102">
        <v>20831</v>
      </c>
      <c r="S77" s="102"/>
      <c r="T77" s="102">
        <v>-94128</v>
      </c>
      <c r="U77" s="102">
        <v>-140684</v>
      </c>
    </row>
    <row r="78" spans="1:21">
      <c r="A78" s="107" t="s">
        <v>94</v>
      </c>
      <c r="B78" s="118">
        <v>1.3741000000000001E-3</v>
      </c>
      <c r="C78" s="118">
        <v>1.2819000000000001E-3</v>
      </c>
      <c r="D78" s="102">
        <v>-22759</v>
      </c>
      <c r="E78" s="109"/>
      <c r="F78" s="102">
        <v>201</v>
      </c>
      <c r="G78" s="102">
        <v>3628</v>
      </c>
      <c r="H78" s="102">
        <v>1070</v>
      </c>
      <c r="I78" s="102">
        <v>1115</v>
      </c>
      <c r="J78" s="109"/>
      <c r="K78" s="102">
        <v>1039</v>
      </c>
      <c r="L78" s="102"/>
      <c r="M78" s="102">
        <v>0</v>
      </c>
      <c r="N78" s="102">
        <v>1547</v>
      </c>
      <c r="O78" s="109"/>
      <c r="P78" s="102">
        <v>4290</v>
      </c>
      <c r="Q78" s="102">
        <v>-74</v>
      </c>
      <c r="R78" s="102">
        <v>4216</v>
      </c>
      <c r="S78" s="102"/>
      <c r="T78" s="102">
        <v>-17944</v>
      </c>
      <c r="U78" s="102">
        <v>-26820</v>
      </c>
    </row>
    <row r="79" spans="1:21">
      <c r="A79" s="107" t="s">
        <v>95</v>
      </c>
      <c r="B79" s="118">
        <v>3.4971999999999998E-3</v>
      </c>
      <c r="C79" s="118">
        <v>3.4467E-3</v>
      </c>
      <c r="D79" s="102">
        <v>-57924</v>
      </c>
      <c r="E79" s="109"/>
      <c r="F79" s="102">
        <v>511</v>
      </c>
      <c r="G79" s="102">
        <v>9233</v>
      </c>
      <c r="H79" s="102">
        <v>2724</v>
      </c>
      <c r="I79" s="102">
        <v>601</v>
      </c>
      <c r="J79" s="109"/>
      <c r="K79" s="102">
        <v>2644</v>
      </c>
      <c r="L79" s="102"/>
      <c r="M79" s="102">
        <v>0</v>
      </c>
      <c r="N79" s="102">
        <v>729</v>
      </c>
      <c r="O79" s="109"/>
      <c r="P79" s="102">
        <v>10918</v>
      </c>
      <c r="Q79" s="102">
        <v>650</v>
      </c>
      <c r="R79" s="102">
        <v>11568</v>
      </c>
      <c r="S79" s="102"/>
      <c r="T79" s="102">
        <v>-45670</v>
      </c>
      <c r="U79" s="102">
        <v>-68258</v>
      </c>
    </row>
    <row r="80" spans="1:21">
      <c r="A80" s="107" t="s">
        <v>96</v>
      </c>
      <c r="B80" s="118">
        <v>1.43987E-2</v>
      </c>
      <c r="C80" s="118">
        <v>1.4525700000000001E-2</v>
      </c>
      <c r="D80" s="102">
        <v>-238486</v>
      </c>
      <c r="E80" s="109"/>
      <c r="F80" s="102">
        <v>2102</v>
      </c>
      <c r="G80" s="102">
        <v>38013</v>
      </c>
      <c r="H80" s="102">
        <v>11217</v>
      </c>
      <c r="I80" s="102">
        <v>2805</v>
      </c>
      <c r="J80" s="109"/>
      <c r="K80" s="102">
        <v>10885</v>
      </c>
      <c r="L80" s="102"/>
      <c r="M80" s="102">
        <v>0</v>
      </c>
      <c r="N80" s="102">
        <v>2402</v>
      </c>
      <c r="O80" s="109"/>
      <c r="P80" s="102">
        <v>44953</v>
      </c>
      <c r="Q80" s="102">
        <v>1419</v>
      </c>
      <c r="R80" s="102">
        <v>46372</v>
      </c>
      <c r="S80" s="102"/>
      <c r="T80" s="102">
        <v>-188033</v>
      </c>
      <c r="U80" s="102">
        <v>-281034</v>
      </c>
    </row>
    <row r="81" spans="1:21">
      <c r="A81" s="107" t="s">
        <v>97</v>
      </c>
      <c r="B81" s="118">
        <v>2.7234E-3</v>
      </c>
      <c r="C81" s="118">
        <v>2.3395999999999998E-3</v>
      </c>
      <c r="D81" s="102">
        <v>-45108</v>
      </c>
      <c r="E81" s="109"/>
      <c r="F81" s="102">
        <v>398</v>
      </c>
      <c r="G81" s="102">
        <v>7190</v>
      </c>
      <c r="H81" s="102">
        <v>2122</v>
      </c>
      <c r="I81" s="102">
        <v>370</v>
      </c>
      <c r="J81" s="109"/>
      <c r="K81" s="102">
        <v>2059</v>
      </c>
      <c r="L81" s="102"/>
      <c r="M81" s="102">
        <v>0</v>
      </c>
      <c r="N81" s="102">
        <v>6117</v>
      </c>
      <c r="O81" s="109"/>
      <c r="P81" s="102">
        <v>8502</v>
      </c>
      <c r="Q81" s="102">
        <v>-2628</v>
      </c>
      <c r="R81" s="102">
        <v>5874</v>
      </c>
      <c r="S81" s="102"/>
      <c r="T81" s="102">
        <v>-35565</v>
      </c>
      <c r="U81" s="102">
        <v>-53155</v>
      </c>
    </row>
    <row r="82" spans="1:21">
      <c r="A82" s="107" t="s">
        <v>98</v>
      </c>
      <c r="B82" s="118">
        <v>1.17597E-2</v>
      </c>
      <c r="C82" s="118">
        <v>1.20278E-2</v>
      </c>
      <c r="D82" s="102">
        <v>-194776</v>
      </c>
      <c r="E82" s="109"/>
      <c r="F82" s="102">
        <v>1717</v>
      </c>
      <c r="G82" s="102">
        <v>31046</v>
      </c>
      <c r="H82" s="102">
        <v>9161</v>
      </c>
      <c r="I82" s="102">
        <v>7439</v>
      </c>
      <c r="J82" s="109"/>
      <c r="K82" s="102">
        <v>8890</v>
      </c>
      <c r="L82" s="102"/>
      <c r="M82" s="102">
        <v>0</v>
      </c>
      <c r="N82" s="102">
        <v>1308</v>
      </c>
      <c r="O82" s="109"/>
      <c r="P82" s="102">
        <v>36714</v>
      </c>
      <c r="Q82" s="102">
        <v>8249</v>
      </c>
      <c r="R82" s="102">
        <v>44963</v>
      </c>
      <c r="S82" s="102"/>
      <c r="T82" s="102">
        <v>-153570</v>
      </c>
      <c r="U82" s="102">
        <v>-229526</v>
      </c>
    </row>
    <row r="83" spans="1:21">
      <c r="A83" s="107" t="s">
        <v>99</v>
      </c>
      <c r="B83" s="118">
        <v>3.0539E-3</v>
      </c>
      <c r="C83" s="118">
        <v>2.7853999999999999E-3</v>
      </c>
      <c r="D83" s="102">
        <v>-50582</v>
      </c>
      <c r="E83" s="109"/>
      <c r="F83" s="102">
        <v>446</v>
      </c>
      <c r="G83" s="102">
        <v>8062</v>
      </c>
      <c r="H83" s="102">
        <v>2379</v>
      </c>
      <c r="I83" s="102">
        <v>1328</v>
      </c>
      <c r="J83" s="109"/>
      <c r="K83" s="102">
        <v>2309</v>
      </c>
      <c r="L83" s="102"/>
      <c r="M83" s="102">
        <v>0</v>
      </c>
      <c r="N83" s="102">
        <v>4039</v>
      </c>
      <c r="O83" s="109"/>
      <c r="P83" s="102">
        <v>9534</v>
      </c>
      <c r="Q83" s="102">
        <v>-1186</v>
      </c>
      <c r="R83" s="102">
        <v>8348</v>
      </c>
      <c r="S83" s="102"/>
      <c r="T83" s="102">
        <v>-39881</v>
      </c>
      <c r="U83" s="102">
        <v>-59606</v>
      </c>
    </row>
    <row r="84" spans="1:21">
      <c r="A84" s="107" t="s">
        <v>100</v>
      </c>
      <c r="B84" s="118">
        <v>8.0315000000000004E-3</v>
      </c>
      <c r="C84" s="118">
        <v>7.8741000000000002E-3</v>
      </c>
      <c r="D84" s="102">
        <v>-133026</v>
      </c>
      <c r="E84" s="109"/>
      <c r="F84" s="102">
        <v>1173</v>
      </c>
      <c r="G84" s="102">
        <v>21203</v>
      </c>
      <c r="H84" s="102">
        <v>6257</v>
      </c>
      <c r="I84" s="102">
        <v>4622</v>
      </c>
      <c r="J84" s="109"/>
      <c r="K84" s="102">
        <v>6072</v>
      </c>
      <c r="L84" s="102"/>
      <c r="M84" s="102">
        <v>0</v>
      </c>
      <c r="N84" s="102">
        <v>4037</v>
      </c>
      <c r="O84" s="109"/>
      <c r="P84" s="102">
        <v>25074</v>
      </c>
      <c r="Q84" s="102">
        <v>-1061</v>
      </c>
      <c r="R84" s="102">
        <v>24013</v>
      </c>
      <c r="S84" s="102"/>
      <c r="T84" s="102">
        <v>-104883</v>
      </c>
      <c r="U84" s="102">
        <v>-156759</v>
      </c>
    </row>
    <row r="85" spans="1:21">
      <c r="A85" s="107" t="s">
        <v>101</v>
      </c>
      <c r="B85" s="118">
        <v>8.4376999999999994E-3</v>
      </c>
      <c r="C85" s="118">
        <v>8.0756999999999999E-3</v>
      </c>
      <c r="D85" s="102">
        <v>-139754</v>
      </c>
      <c r="E85" s="109"/>
      <c r="F85" s="102">
        <v>1232</v>
      </c>
      <c r="G85" s="102">
        <v>22276</v>
      </c>
      <c r="H85" s="102">
        <v>6573</v>
      </c>
      <c r="I85" s="102">
        <v>455</v>
      </c>
      <c r="J85" s="109"/>
      <c r="K85" s="102">
        <v>6379</v>
      </c>
      <c r="L85" s="102"/>
      <c r="M85" s="102">
        <v>0</v>
      </c>
      <c r="N85" s="102">
        <v>5922</v>
      </c>
      <c r="O85" s="109"/>
      <c r="P85" s="102">
        <v>26342</v>
      </c>
      <c r="Q85" s="102">
        <v>-2211</v>
      </c>
      <c r="R85" s="102">
        <v>24131</v>
      </c>
      <c r="S85" s="102"/>
      <c r="T85" s="102">
        <v>-110188</v>
      </c>
      <c r="U85" s="102">
        <v>-164687</v>
      </c>
    </row>
    <row r="86" spans="1:21">
      <c r="A86" s="107" t="s">
        <v>102</v>
      </c>
      <c r="B86" s="118">
        <v>1.3658699999999999E-2</v>
      </c>
      <c r="C86" s="118">
        <v>1.3247699999999999E-2</v>
      </c>
      <c r="D86" s="102">
        <v>-226229</v>
      </c>
      <c r="E86" s="109"/>
      <c r="F86" s="102">
        <v>1994</v>
      </c>
      <c r="G86" s="102">
        <v>36059</v>
      </c>
      <c r="H86" s="102">
        <v>10640</v>
      </c>
      <c r="I86" s="102">
        <v>0</v>
      </c>
      <c r="J86" s="109"/>
      <c r="K86" s="102">
        <v>10326</v>
      </c>
      <c r="L86" s="102"/>
      <c r="M86" s="102">
        <v>0</v>
      </c>
      <c r="N86" s="102">
        <v>9253</v>
      </c>
      <c r="O86" s="109"/>
      <c r="P86" s="102">
        <v>42642</v>
      </c>
      <c r="Q86" s="102">
        <v>-7706</v>
      </c>
      <c r="R86" s="102">
        <v>34936</v>
      </c>
      <c r="S86" s="102"/>
      <c r="T86" s="102">
        <v>-178369</v>
      </c>
      <c r="U86" s="102">
        <v>-266591</v>
      </c>
    </row>
    <row r="87" spans="1:21">
      <c r="A87" s="107" t="s">
        <v>103</v>
      </c>
      <c r="B87" s="118">
        <v>6.7662E-3</v>
      </c>
      <c r="C87" s="118">
        <v>6.8475000000000003E-3</v>
      </c>
      <c r="D87" s="102">
        <v>-112069</v>
      </c>
      <c r="E87" s="109"/>
      <c r="F87" s="102">
        <v>988</v>
      </c>
      <c r="G87" s="102">
        <v>17863</v>
      </c>
      <c r="H87" s="102">
        <v>5271</v>
      </c>
      <c r="I87" s="102">
        <v>1173</v>
      </c>
      <c r="J87" s="109"/>
      <c r="K87" s="102">
        <v>5115</v>
      </c>
      <c r="L87" s="102"/>
      <c r="M87" s="102">
        <v>0</v>
      </c>
      <c r="N87" s="102">
        <v>2112</v>
      </c>
      <c r="O87" s="109"/>
      <c r="P87" s="102">
        <v>21124</v>
      </c>
      <c r="Q87" s="102">
        <v>-1980</v>
      </c>
      <c r="R87" s="102">
        <v>19144</v>
      </c>
      <c r="S87" s="102"/>
      <c r="T87" s="102">
        <v>-88360</v>
      </c>
      <c r="U87" s="102">
        <v>-132063</v>
      </c>
    </row>
    <row r="88" spans="1:21">
      <c r="A88" s="107" t="s">
        <v>104</v>
      </c>
      <c r="B88" s="118">
        <v>4.7327999999999997E-3</v>
      </c>
      <c r="C88" s="118">
        <v>4.8418000000000003E-3</v>
      </c>
      <c r="D88" s="102">
        <v>-78389</v>
      </c>
      <c r="E88" s="109"/>
      <c r="F88" s="102">
        <v>691</v>
      </c>
      <c r="G88" s="102">
        <v>12495</v>
      </c>
      <c r="H88" s="102">
        <v>3687</v>
      </c>
      <c r="I88" s="102">
        <v>2872</v>
      </c>
      <c r="J88" s="109"/>
      <c r="K88" s="102">
        <v>3578</v>
      </c>
      <c r="L88" s="102"/>
      <c r="M88" s="102">
        <v>0</v>
      </c>
      <c r="N88" s="102">
        <v>399</v>
      </c>
      <c r="O88" s="109"/>
      <c r="P88" s="102">
        <v>14776</v>
      </c>
      <c r="Q88" s="102">
        <v>1049</v>
      </c>
      <c r="R88" s="102">
        <v>15825</v>
      </c>
      <c r="S88" s="102"/>
      <c r="T88" s="102">
        <v>-61806</v>
      </c>
      <c r="U88" s="102">
        <v>-92375</v>
      </c>
    </row>
    <row r="89" spans="1:21">
      <c r="A89" s="107" t="s">
        <v>105</v>
      </c>
      <c r="B89" s="118">
        <v>2.7859999999999998E-3</v>
      </c>
      <c r="C89" s="118">
        <v>2.9344000000000002E-3</v>
      </c>
      <c r="D89" s="102">
        <v>-46145</v>
      </c>
      <c r="E89" s="109"/>
      <c r="F89" s="102">
        <v>407</v>
      </c>
      <c r="G89" s="102">
        <v>7355</v>
      </c>
      <c r="H89" s="102">
        <v>2170</v>
      </c>
      <c r="I89" s="102">
        <v>3325</v>
      </c>
      <c r="J89" s="109"/>
      <c r="K89" s="102">
        <v>2106</v>
      </c>
      <c r="L89" s="102"/>
      <c r="M89" s="102">
        <v>0</v>
      </c>
      <c r="N89" s="102">
        <v>637</v>
      </c>
      <c r="O89" s="109"/>
      <c r="P89" s="102">
        <v>8698</v>
      </c>
      <c r="Q89" s="102">
        <v>510</v>
      </c>
      <c r="R89" s="102">
        <v>9208</v>
      </c>
      <c r="S89" s="102"/>
      <c r="T89" s="102">
        <v>-36382</v>
      </c>
      <c r="U89" s="102">
        <v>-54377</v>
      </c>
    </row>
    <row r="90" spans="1:21">
      <c r="A90" s="107" t="s">
        <v>106</v>
      </c>
      <c r="B90" s="118">
        <v>6.2506999999999997E-3</v>
      </c>
      <c r="C90" s="118">
        <v>6.3501E-3</v>
      </c>
      <c r="D90" s="102">
        <v>-103530</v>
      </c>
      <c r="E90" s="109"/>
      <c r="F90" s="102">
        <v>913</v>
      </c>
      <c r="G90" s="102">
        <v>16502</v>
      </c>
      <c r="H90" s="102">
        <v>4869</v>
      </c>
      <c r="I90" s="102">
        <v>1435</v>
      </c>
      <c r="J90" s="109"/>
      <c r="K90" s="102">
        <v>4726</v>
      </c>
      <c r="L90" s="102"/>
      <c r="M90" s="102">
        <v>0</v>
      </c>
      <c r="N90" s="102">
        <v>1988</v>
      </c>
      <c r="O90" s="109"/>
      <c r="P90" s="102">
        <v>19515</v>
      </c>
      <c r="Q90" s="102">
        <v>-3419</v>
      </c>
      <c r="R90" s="102">
        <v>16096</v>
      </c>
      <c r="S90" s="102"/>
      <c r="T90" s="102">
        <v>-81628</v>
      </c>
      <c r="U90" s="102">
        <v>-122001</v>
      </c>
    </row>
    <row r="91" spans="1:21">
      <c r="A91" s="107" t="s">
        <v>107</v>
      </c>
      <c r="B91" s="118">
        <v>3.6289E-3</v>
      </c>
      <c r="C91" s="118">
        <v>3.8162000000000001E-3</v>
      </c>
      <c r="D91" s="102">
        <v>-60105</v>
      </c>
      <c r="E91" s="109"/>
      <c r="F91" s="102">
        <v>530</v>
      </c>
      <c r="G91" s="102">
        <v>9580</v>
      </c>
      <c r="H91" s="102">
        <v>2827</v>
      </c>
      <c r="I91" s="102">
        <v>3176</v>
      </c>
      <c r="J91" s="109"/>
      <c r="K91" s="102">
        <v>2743</v>
      </c>
      <c r="L91" s="102"/>
      <c r="M91" s="102">
        <v>0</v>
      </c>
      <c r="N91" s="102">
        <v>1052</v>
      </c>
      <c r="O91" s="109"/>
      <c r="P91" s="102">
        <v>11329</v>
      </c>
      <c r="Q91" s="102">
        <v>1261</v>
      </c>
      <c r="R91" s="102">
        <v>12590</v>
      </c>
      <c r="S91" s="102"/>
      <c r="T91" s="102">
        <v>-47390</v>
      </c>
      <c r="U91" s="102">
        <v>-70829</v>
      </c>
    </row>
    <row r="92" spans="1:21">
      <c r="A92" s="107" t="s">
        <v>108</v>
      </c>
      <c r="B92" s="118">
        <v>7.6375999999999996E-3</v>
      </c>
      <c r="C92" s="118">
        <v>6.3610999999999997E-3</v>
      </c>
      <c r="D92" s="102">
        <v>-126502</v>
      </c>
      <c r="E92" s="109"/>
      <c r="F92" s="102">
        <v>1115</v>
      </c>
      <c r="G92" s="102">
        <v>20163</v>
      </c>
      <c r="H92" s="102">
        <v>5950</v>
      </c>
      <c r="I92" s="102">
        <v>6322</v>
      </c>
      <c r="J92" s="109"/>
      <c r="K92" s="102">
        <v>5774</v>
      </c>
      <c r="L92" s="102"/>
      <c r="M92" s="102">
        <v>0</v>
      </c>
      <c r="N92" s="102">
        <v>18673</v>
      </c>
      <c r="O92" s="109"/>
      <c r="P92" s="102">
        <v>23845</v>
      </c>
      <c r="Q92" s="102">
        <v>-3596</v>
      </c>
      <c r="R92" s="102">
        <v>20249</v>
      </c>
      <c r="S92" s="102"/>
      <c r="T92" s="102">
        <v>-99739</v>
      </c>
      <c r="U92" s="102">
        <v>-149071</v>
      </c>
    </row>
    <row r="93" spans="1:21">
      <c r="A93" s="107" t="s">
        <v>109</v>
      </c>
      <c r="B93" s="118">
        <v>3.0925000000000002E-3</v>
      </c>
      <c r="C93" s="118">
        <v>3.0937999999999998E-3</v>
      </c>
      <c r="D93" s="102">
        <v>-51221</v>
      </c>
      <c r="E93" s="109"/>
      <c r="F93" s="102">
        <v>452</v>
      </c>
      <c r="G93" s="102">
        <v>8164</v>
      </c>
      <c r="H93" s="102">
        <v>2409</v>
      </c>
      <c r="I93" s="102">
        <v>18</v>
      </c>
      <c r="J93" s="109"/>
      <c r="K93" s="102">
        <v>2338</v>
      </c>
      <c r="L93" s="102"/>
      <c r="M93" s="102">
        <v>0</v>
      </c>
      <c r="N93" s="102">
        <v>988</v>
      </c>
      <c r="O93" s="109"/>
      <c r="P93" s="102">
        <v>9655</v>
      </c>
      <c r="Q93" s="102">
        <v>-1956</v>
      </c>
      <c r="R93" s="102">
        <v>7699</v>
      </c>
      <c r="S93" s="102"/>
      <c r="T93" s="102">
        <v>-40385</v>
      </c>
      <c r="U93" s="102">
        <v>-60359</v>
      </c>
    </row>
    <row r="94" spans="1:21">
      <c r="A94" s="107" t="s">
        <v>110</v>
      </c>
      <c r="B94" s="118">
        <v>3.6638999999999999E-3</v>
      </c>
      <c r="C94" s="118">
        <v>4.2665999999999997E-3</v>
      </c>
      <c r="D94" s="102">
        <v>-60685</v>
      </c>
      <c r="E94" s="109"/>
      <c r="F94" s="102">
        <v>535</v>
      </c>
      <c r="G94" s="102">
        <v>9673</v>
      </c>
      <c r="H94" s="102">
        <v>2854</v>
      </c>
      <c r="I94" s="102">
        <v>8695</v>
      </c>
      <c r="J94" s="109"/>
      <c r="K94" s="102">
        <v>2770</v>
      </c>
      <c r="L94" s="102"/>
      <c r="M94" s="102">
        <v>0</v>
      </c>
      <c r="N94" s="102">
        <v>641</v>
      </c>
      <c r="O94" s="109"/>
      <c r="P94" s="102">
        <v>11439</v>
      </c>
      <c r="Q94" s="102">
        <v>3303</v>
      </c>
      <c r="R94" s="102">
        <v>14742</v>
      </c>
      <c r="S94" s="102"/>
      <c r="T94" s="102">
        <v>-47847</v>
      </c>
      <c r="U94" s="102">
        <v>-71512</v>
      </c>
    </row>
    <row r="95" spans="1:21">
      <c r="A95" s="107" t="s">
        <v>111</v>
      </c>
      <c r="B95" s="118">
        <v>3.189E-4</v>
      </c>
      <c r="C95" s="118">
        <v>3.0699999999999998E-4</v>
      </c>
      <c r="D95" s="102">
        <v>-5282</v>
      </c>
      <c r="E95" s="109"/>
      <c r="F95" s="102">
        <v>47</v>
      </c>
      <c r="G95" s="102">
        <v>842</v>
      </c>
      <c r="H95" s="102">
        <v>248</v>
      </c>
      <c r="I95" s="102">
        <v>512</v>
      </c>
      <c r="J95" s="109"/>
      <c r="K95" s="102">
        <v>241</v>
      </c>
      <c r="L95" s="102"/>
      <c r="M95" s="102">
        <v>0</v>
      </c>
      <c r="N95" s="102">
        <v>263</v>
      </c>
      <c r="O95" s="109"/>
      <c r="P95" s="102">
        <v>996</v>
      </c>
      <c r="Q95" s="102">
        <v>302</v>
      </c>
      <c r="R95" s="102">
        <v>1298</v>
      </c>
      <c r="S95" s="102"/>
      <c r="T95" s="102">
        <v>-4165</v>
      </c>
      <c r="U95" s="102">
        <v>-6224</v>
      </c>
    </row>
    <row r="96" spans="1:21">
      <c r="A96" s="107" t="s">
        <v>112</v>
      </c>
      <c r="B96" s="118">
        <v>2.5016799999999999E-2</v>
      </c>
      <c r="C96" s="118">
        <v>2.61335E-2</v>
      </c>
      <c r="D96" s="102">
        <v>-414353</v>
      </c>
      <c r="E96" s="109"/>
      <c r="F96" s="102">
        <v>3652</v>
      </c>
      <c r="G96" s="102">
        <v>66044</v>
      </c>
      <c r="H96" s="102">
        <v>19488</v>
      </c>
      <c r="I96" s="102">
        <v>16385</v>
      </c>
      <c r="J96" s="109"/>
      <c r="K96" s="102">
        <v>18913</v>
      </c>
      <c r="L96" s="102"/>
      <c r="M96" s="102">
        <v>0</v>
      </c>
      <c r="N96" s="102">
        <v>469</v>
      </c>
      <c r="O96" s="109"/>
      <c r="P96" s="102">
        <v>78102</v>
      </c>
      <c r="Q96" s="102">
        <v>6762</v>
      </c>
      <c r="R96" s="102">
        <v>84864</v>
      </c>
      <c r="S96" s="102"/>
      <c r="T96" s="102">
        <v>-326694</v>
      </c>
      <c r="U96" s="102">
        <v>-488278</v>
      </c>
    </row>
    <row r="97" spans="1:21">
      <c r="A97" s="107" t="s">
        <v>113</v>
      </c>
      <c r="B97" s="118">
        <v>3.6557999999999998E-3</v>
      </c>
      <c r="C97" s="118">
        <v>3.5677999999999999E-3</v>
      </c>
      <c r="D97" s="102">
        <v>-60551</v>
      </c>
      <c r="E97" s="109"/>
      <c r="F97" s="102">
        <v>534</v>
      </c>
      <c r="G97" s="102">
        <v>9651</v>
      </c>
      <c r="H97" s="102">
        <v>2848</v>
      </c>
      <c r="I97" s="102">
        <v>588</v>
      </c>
      <c r="J97" s="109"/>
      <c r="K97" s="102">
        <v>2764</v>
      </c>
      <c r="L97" s="102"/>
      <c r="M97" s="102">
        <v>0</v>
      </c>
      <c r="N97" s="102">
        <v>1269</v>
      </c>
      <c r="O97" s="109"/>
      <c r="P97" s="102">
        <v>11413</v>
      </c>
      <c r="Q97" s="102">
        <v>523</v>
      </c>
      <c r="R97" s="102">
        <v>11936</v>
      </c>
      <c r="S97" s="102"/>
      <c r="T97" s="102">
        <v>-47741</v>
      </c>
      <c r="U97" s="102">
        <v>-71354</v>
      </c>
    </row>
    <row r="98" spans="1:21">
      <c r="A98" s="107" t="s">
        <v>114</v>
      </c>
      <c r="B98" s="118">
        <v>0.12443430000000001</v>
      </c>
      <c r="C98" s="118">
        <v>0.1145418</v>
      </c>
      <c r="D98" s="102">
        <v>-2061005</v>
      </c>
      <c r="E98" s="109"/>
      <c r="F98" s="102">
        <v>18167</v>
      </c>
      <c r="G98" s="102">
        <v>328507</v>
      </c>
      <c r="H98" s="102">
        <v>96934</v>
      </c>
      <c r="I98" s="102">
        <v>31028</v>
      </c>
      <c r="J98" s="109"/>
      <c r="K98" s="102">
        <v>94072</v>
      </c>
      <c r="L98" s="102"/>
      <c r="M98" s="102">
        <v>0</v>
      </c>
      <c r="N98" s="102">
        <v>258822</v>
      </c>
      <c r="O98" s="109"/>
      <c r="P98" s="102">
        <v>388484</v>
      </c>
      <c r="Q98" s="102">
        <v>-112608</v>
      </c>
      <c r="R98" s="102">
        <v>275876</v>
      </c>
      <c r="S98" s="102"/>
      <c r="T98" s="102">
        <v>-1624988</v>
      </c>
      <c r="U98" s="102">
        <v>-2428709</v>
      </c>
    </row>
    <row r="99" spans="1:21">
      <c r="A99" s="107" t="s">
        <v>115</v>
      </c>
      <c r="B99" s="118">
        <v>1.4475E-3</v>
      </c>
      <c r="C99" s="118">
        <v>1.4982000000000001E-3</v>
      </c>
      <c r="D99" s="102">
        <v>-23975</v>
      </c>
      <c r="E99" s="109"/>
      <c r="F99" s="102">
        <v>211</v>
      </c>
      <c r="G99" s="102">
        <v>3821</v>
      </c>
      <c r="H99" s="102">
        <v>1128</v>
      </c>
      <c r="I99" s="102">
        <v>1595</v>
      </c>
      <c r="J99" s="109"/>
      <c r="K99" s="102">
        <v>1094</v>
      </c>
      <c r="L99" s="102"/>
      <c r="M99" s="102">
        <v>0</v>
      </c>
      <c r="N99" s="102">
        <v>528</v>
      </c>
      <c r="O99" s="109"/>
      <c r="P99" s="102">
        <v>4519</v>
      </c>
      <c r="Q99" s="102">
        <v>-9</v>
      </c>
      <c r="R99" s="102">
        <v>4510</v>
      </c>
      <c r="S99" s="102"/>
      <c r="T99" s="102">
        <v>-18903</v>
      </c>
      <c r="U99" s="102">
        <v>-28252</v>
      </c>
    </row>
    <row r="100" spans="1:21">
      <c r="A100" s="107" t="s">
        <v>116</v>
      </c>
      <c r="B100" s="118">
        <v>8.5550000000000003E-4</v>
      </c>
      <c r="C100" s="118">
        <v>1.3189E-3</v>
      </c>
      <c r="D100" s="102">
        <v>-14170</v>
      </c>
      <c r="E100" s="109"/>
      <c r="F100" s="102">
        <v>125</v>
      </c>
      <c r="G100" s="102">
        <v>2259</v>
      </c>
      <c r="H100" s="102">
        <v>666</v>
      </c>
      <c r="I100" s="102">
        <v>6765</v>
      </c>
      <c r="J100" s="109"/>
      <c r="K100" s="102">
        <v>647</v>
      </c>
      <c r="L100" s="102"/>
      <c r="M100" s="102">
        <v>0</v>
      </c>
      <c r="N100" s="102">
        <v>923</v>
      </c>
      <c r="O100" s="109"/>
      <c r="P100" s="102">
        <v>2671</v>
      </c>
      <c r="Q100" s="102">
        <v>2282</v>
      </c>
      <c r="R100" s="102">
        <v>4953</v>
      </c>
      <c r="S100" s="102"/>
      <c r="T100" s="102">
        <v>-11172</v>
      </c>
      <c r="U100" s="102">
        <v>-16698</v>
      </c>
    </row>
    <row r="101" spans="1:21">
      <c r="A101" s="107" t="s">
        <v>117</v>
      </c>
      <c r="B101" s="118">
        <v>6.1612999999999998E-3</v>
      </c>
      <c r="C101" s="118">
        <v>6.5062000000000002E-3</v>
      </c>
      <c r="D101" s="102">
        <v>-102050</v>
      </c>
      <c r="E101" s="109"/>
      <c r="F101" s="102">
        <v>900</v>
      </c>
      <c r="G101" s="102">
        <v>16266</v>
      </c>
      <c r="H101" s="102">
        <v>4800</v>
      </c>
      <c r="I101" s="102">
        <v>6284</v>
      </c>
      <c r="J101" s="109"/>
      <c r="K101" s="102">
        <v>4658</v>
      </c>
      <c r="L101" s="102"/>
      <c r="M101" s="102">
        <v>0</v>
      </c>
      <c r="N101" s="102">
        <v>214</v>
      </c>
      <c r="O101" s="109"/>
      <c r="P101" s="102">
        <v>19236</v>
      </c>
      <c r="Q101" s="102">
        <v>2802</v>
      </c>
      <c r="R101" s="102">
        <v>22038</v>
      </c>
      <c r="S101" s="102"/>
      <c r="T101" s="102">
        <v>-80460</v>
      </c>
      <c r="U101" s="102">
        <v>-120256</v>
      </c>
    </row>
    <row r="102" spans="1:21">
      <c r="A102" s="107" t="s">
        <v>118</v>
      </c>
      <c r="B102" s="118">
        <v>9.5361000000000005E-3</v>
      </c>
      <c r="C102" s="118">
        <v>9.7663000000000003E-3</v>
      </c>
      <c r="D102" s="102">
        <v>-157946</v>
      </c>
      <c r="E102" s="109"/>
      <c r="F102" s="102">
        <v>1392</v>
      </c>
      <c r="G102" s="102">
        <v>25175</v>
      </c>
      <c r="H102" s="102">
        <v>7429</v>
      </c>
      <c r="I102" s="102">
        <v>3617</v>
      </c>
      <c r="J102" s="109"/>
      <c r="K102" s="102">
        <v>7209</v>
      </c>
      <c r="L102" s="102"/>
      <c r="M102" s="102">
        <v>0</v>
      </c>
      <c r="N102" s="102">
        <v>644</v>
      </c>
      <c r="O102" s="109"/>
      <c r="P102" s="102">
        <v>29772</v>
      </c>
      <c r="Q102" s="102">
        <v>302</v>
      </c>
      <c r="R102" s="102">
        <v>30074</v>
      </c>
      <c r="S102" s="102"/>
      <c r="T102" s="102">
        <v>-124532</v>
      </c>
      <c r="U102" s="102">
        <v>-186126</v>
      </c>
    </row>
    <row r="103" spans="1:21">
      <c r="A103" s="107" t="s">
        <v>119</v>
      </c>
      <c r="B103" s="118">
        <v>5.9652999999999998E-3</v>
      </c>
      <c r="C103" s="118">
        <v>5.8377000000000004E-3</v>
      </c>
      <c r="D103" s="102">
        <v>-98803</v>
      </c>
      <c r="E103" s="109"/>
      <c r="F103" s="102">
        <v>871</v>
      </c>
      <c r="G103" s="102">
        <v>15748</v>
      </c>
      <c r="H103" s="102">
        <v>4647</v>
      </c>
      <c r="I103" s="102">
        <v>3210</v>
      </c>
      <c r="J103" s="109"/>
      <c r="K103" s="102">
        <v>4510</v>
      </c>
      <c r="L103" s="102"/>
      <c r="M103" s="102">
        <v>0</v>
      </c>
      <c r="N103" s="102">
        <v>1841</v>
      </c>
      <c r="O103" s="109"/>
      <c r="P103" s="102">
        <v>18624</v>
      </c>
      <c r="Q103" s="102">
        <v>2892</v>
      </c>
      <c r="R103" s="102">
        <v>21516</v>
      </c>
      <c r="S103" s="102"/>
      <c r="T103" s="102">
        <v>-77901</v>
      </c>
      <c r="U103" s="102">
        <v>-116431</v>
      </c>
    </row>
    <row r="104" spans="1:21">
      <c r="A104" s="107" t="s">
        <v>120</v>
      </c>
      <c r="B104" s="118">
        <v>4.4482000000000002E-3</v>
      </c>
      <c r="C104" s="118">
        <v>4.5783000000000004E-3</v>
      </c>
      <c r="D104" s="102">
        <v>-73676</v>
      </c>
      <c r="E104" s="109"/>
      <c r="F104" s="102">
        <v>649</v>
      </c>
      <c r="G104" s="102">
        <v>11743</v>
      </c>
      <c r="H104" s="102">
        <v>3465</v>
      </c>
      <c r="I104" s="102">
        <v>3352</v>
      </c>
      <c r="J104" s="109"/>
      <c r="K104" s="102">
        <v>3363</v>
      </c>
      <c r="L104" s="102"/>
      <c r="M104" s="102">
        <v>0</v>
      </c>
      <c r="N104" s="102">
        <v>0</v>
      </c>
      <c r="O104" s="109"/>
      <c r="P104" s="102">
        <v>13887</v>
      </c>
      <c r="Q104" s="102">
        <v>2626</v>
      </c>
      <c r="R104" s="102">
        <v>16513</v>
      </c>
      <c r="S104" s="102"/>
      <c r="T104" s="102">
        <v>-58089</v>
      </c>
      <c r="U104" s="102">
        <v>-86820</v>
      </c>
    </row>
    <row r="105" spans="1:21">
      <c r="A105" s="107" t="s">
        <v>121</v>
      </c>
      <c r="B105" s="118">
        <v>3.0008999999999999E-3</v>
      </c>
      <c r="C105" s="118">
        <v>3.1147000000000002E-3</v>
      </c>
      <c r="D105" s="102">
        <v>-49704</v>
      </c>
      <c r="E105" s="109"/>
      <c r="F105" s="102">
        <v>438</v>
      </c>
      <c r="G105" s="102">
        <v>7922</v>
      </c>
      <c r="H105" s="102">
        <v>2338</v>
      </c>
      <c r="I105" s="102">
        <v>2323</v>
      </c>
      <c r="J105" s="109"/>
      <c r="K105" s="102">
        <v>2269</v>
      </c>
      <c r="L105" s="102"/>
      <c r="M105" s="102">
        <v>0</v>
      </c>
      <c r="N105" s="102">
        <v>283</v>
      </c>
      <c r="O105" s="109"/>
      <c r="P105" s="102">
        <v>9369</v>
      </c>
      <c r="Q105" s="102">
        <v>820</v>
      </c>
      <c r="R105" s="102">
        <v>10189</v>
      </c>
      <c r="S105" s="102"/>
      <c r="T105" s="102">
        <v>-39189</v>
      </c>
      <c r="U105" s="102">
        <v>-58572</v>
      </c>
    </row>
    <row r="106" spans="1:21">
      <c r="A106" s="107" t="s">
        <v>122</v>
      </c>
      <c r="B106" s="118">
        <v>1.9143000000000001E-3</v>
      </c>
      <c r="C106" s="118">
        <v>1.7394999999999999E-3</v>
      </c>
      <c r="D106" s="102">
        <v>-31707</v>
      </c>
      <c r="E106" s="109"/>
      <c r="F106" s="102">
        <v>279</v>
      </c>
      <c r="G106" s="102">
        <v>5054</v>
      </c>
      <c r="H106" s="102">
        <v>1491</v>
      </c>
      <c r="I106" s="102">
        <v>52</v>
      </c>
      <c r="J106" s="109"/>
      <c r="K106" s="102">
        <v>1447</v>
      </c>
      <c r="L106" s="102"/>
      <c r="M106" s="102">
        <v>0</v>
      </c>
      <c r="N106" s="102">
        <v>2789</v>
      </c>
      <c r="O106" s="109"/>
      <c r="P106" s="102">
        <v>5976</v>
      </c>
      <c r="Q106" s="102">
        <v>-1257</v>
      </c>
      <c r="R106" s="102">
        <v>4719</v>
      </c>
      <c r="S106" s="102"/>
      <c r="T106" s="102">
        <v>-24999</v>
      </c>
      <c r="U106" s="102">
        <v>-37363</v>
      </c>
    </row>
    <row r="107" spans="1:21">
      <c r="A107" s="107"/>
      <c r="B107" s="108"/>
      <c r="C107" s="108"/>
      <c r="D107" s="109"/>
      <c r="E107" s="109"/>
      <c r="F107" s="110"/>
      <c r="G107" s="110"/>
      <c r="H107" s="110"/>
      <c r="I107" s="109"/>
      <c r="J107" s="109"/>
      <c r="K107" s="110"/>
      <c r="L107" s="110"/>
      <c r="M107" s="110"/>
      <c r="N107" s="109"/>
      <c r="O107" s="109"/>
      <c r="P107" s="102" t="s">
        <v>213</v>
      </c>
      <c r="Q107" s="102" t="s">
        <v>213</v>
      </c>
      <c r="R107" s="102" t="s">
        <v>213</v>
      </c>
      <c r="S107" s="102"/>
      <c r="T107" s="102" t="s">
        <v>213</v>
      </c>
      <c r="U107" s="102" t="s">
        <v>213</v>
      </c>
    </row>
    <row r="108" spans="1:21" s="112" customFormat="1">
      <c r="A108" s="101"/>
      <c r="B108" s="116">
        <f>SUM(B6:B106)</f>
        <v>1.0000000000000002</v>
      </c>
      <c r="C108" s="116">
        <f>SUM(C6:C106)</f>
        <v>1.0000000000000002</v>
      </c>
      <c r="D108" s="1">
        <f>SUM(D6:D106)</f>
        <v>-16563001</v>
      </c>
      <c r="E108" s="101"/>
      <c r="F108" s="1">
        <f>SUM(F6:F106)</f>
        <v>146001</v>
      </c>
      <c r="G108" s="1">
        <f>SUM(G6:G106)</f>
        <v>2639999</v>
      </c>
      <c r="H108" s="1">
        <f>SUM(H6:H106)</f>
        <v>778996</v>
      </c>
      <c r="I108" s="1">
        <f>SUM(I6:I106)</f>
        <v>819852</v>
      </c>
      <c r="J108" s="101"/>
      <c r="K108" s="1">
        <f>SUM(K6:K106)</f>
        <v>755999</v>
      </c>
      <c r="L108" s="1">
        <f>SUM(L6:L106)</f>
        <v>0</v>
      </c>
      <c r="M108" s="1">
        <f>SUM(M6:M106)</f>
        <v>0</v>
      </c>
      <c r="N108" s="1">
        <f>SUM(N6:N106)</f>
        <v>819859</v>
      </c>
      <c r="O108" s="101"/>
      <c r="P108" s="1">
        <f>SUM(P6:P106)</f>
        <v>3122002</v>
      </c>
      <c r="Q108" s="1">
        <f>SUM(Q6:Q106)</f>
        <v>20</v>
      </c>
      <c r="R108" s="1">
        <f>SUM(R6:R106)</f>
        <v>3122022</v>
      </c>
      <c r="S108" s="101"/>
      <c r="T108" s="1">
        <f>SUM(T6:T106)</f>
        <v>-13058997</v>
      </c>
      <c r="U108" s="1">
        <f>SUM(U6:U106)</f>
        <v>-19518004</v>
      </c>
    </row>
    <row r="110" spans="1:21">
      <c r="M110" s="111"/>
    </row>
  </sheetData>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5E34-39F0-48FA-815C-41CCCC39C061}">
  <sheetPr>
    <pageSetUpPr fitToPage="1"/>
  </sheetPr>
  <dimension ref="A1:T110"/>
  <sheetViews>
    <sheetView zoomScaleNormal="100" workbookViewId="0">
      <pane xSplit="1" ySplit="5" topLeftCell="B87" activePane="bottomRight" state="frozen"/>
      <selection activeCell="G50" activeCellId="1" sqref="C8 G50"/>
      <selection pane="topRight" activeCell="G50" activeCellId="1" sqref="C8 G50"/>
      <selection pane="bottomLeft" activeCell="G50" activeCellId="1" sqref="C8 G50"/>
      <selection pane="bottomRight" activeCell="G50" activeCellId="1" sqref="C8 G50"/>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9.140625" style="103"/>
    <col min="21" max="21" width="9.140625" style="103" customWidth="1"/>
    <col min="22" max="16384" width="9.140625" style="103"/>
  </cols>
  <sheetData>
    <row r="1" spans="1:20">
      <c r="A1" s="238" t="s">
        <v>207</v>
      </c>
      <c r="B1" s="238"/>
    </row>
    <row r="2" spans="1:20">
      <c r="A2" s="238" t="s">
        <v>208</v>
      </c>
      <c r="B2" s="238"/>
    </row>
    <row r="3" spans="1:20">
      <c r="B3" s="93"/>
    </row>
    <row r="4" spans="1:20">
      <c r="B4" s="93"/>
      <c r="F4" s="104" t="s">
        <v>2</v>
      </c>
      <c r="G4" s="104"/>
      <c r="H4" s="104"/>
      <c r="I4" s="104"/>
      <c r="K4" s="104" t="s">
        <v>3</v>
      </c>
      <c r="L4" s="104"/>
      <c r="M4" s="104"/>
      <c r="N4" s="104"/>
      <c r="P4" s="104" t="s">
        <v>4</v>
      </c>
      <c r="Q4" s="104"/>
      <c r="R4" s="104"/>
    </row>
    <row r="5" spans="1:20" ht="120">
      <c r="A5" s="106" t="s">
        <v>150</v>
      </c>
      <c r="B5" s="106" t="s">
        <v>151</v>
      </c>
      <c r="C5" s="106" t="s">
        <v>152</v>
      </c>
      <c r="D5" s="106" t="s">
        <v>217</v>
      </c>
      <c r="E5" s="106"/>
      <c r="F5" s="106" t="s">
        <v>5</v>
      </c>
      <c r="G5" s="106" t="s">
        <v>6</v>
      </c>
      <c r="H5" s="106" t="s">
        <v>7</v>
      </c>
      <c r="I5" s="106" t="s">
        <v>8</v>
      </c>
      <c r="J5" s="106"/>
      <c r="K5" s="106" t="s">
        <v>5</v>
      </c>
      <c r="L5" s="106" t="s">
        <v>6</v>
      </c>
      <c r="M5" s="106" t="s">
        <v>7</v>
      </c>
      <c r="N5" s="106" t="s">
        <v>8</v>
      </c>
      <c r="O5" s="106"/>
      <c r="P5" s="106" t="s">
        <v>9</v>
      </c>
      <c r="Q5" s="106" t="s">
        <v>10</v>
      </c>
      <c r="R5" s="106" t="s">
        <v>11</v>
      </c>
    </row>
    <row r="6" spans="1:20">
      <c r="A6" s="92" t="s">
        <v>206</v>
      </c>
      <c r="B6" s="108">
        <v>0</v>
      </c>
      <c r="C6" s="108">
        <v>0</v>
      </c>
      <c r="D6" s="109">
        <v>0</v>
      </c>
      <c r="E6" s="109"/>
      <c r="F6" s="110">
        <v>0</v>
      </c>
      <c r="G6" s="110">
        <v>0</v>
      </c>
      <c r="H6" s="110">
        <v>0</v>
      </c>
      <c r="I6" s="109">
        <v>0</v>
      </c>
      <c r="J6" s="109"/>
      <c r="K6" s="110">
        <v>0</v>
      </c>
      <c r="L6" s="110">
        <v>0</v>
      </c>
      <c r="M6" s="110">
        <v>0</v>
      </c>
      <c r="N6" s="109">
        <v>0</v>
      </c>
      <c r="O6" s="109"/>
      <c r="P6" s="110">
        <v>0</v>
      </c>
      <c r="Q6" s="111">
        <v>0</v>
      </c>
      <c r="R6" s="111">
        <v>0</v>
      </c>
    </row>
    <row r="7" spans="1:20">
      <c r="A7" s="107" t="s">
        <v>24</v>
      </c>
      <c r="B7" s="108">
        <v>1.55155E-2</v>
      </c>
      <c r="C7" s="108">
        <v>1.5880399999999999E-2</v>
      </c>
      <c r="D7" s="109">
        <v>-264834.06949999998</v>
      </c>
      <c r="E7" s="109"/>
      <c r="F7" s="110">
        <v>4546.0415000000003</v>
      </c>
      <c r="G7" s="110">
        <v>32691.158499999998</v>
      </c>
      <c r="H7" s="110">
        <v>44684.639999999999</v>
      </c>
      <c r="I7" s="109">
        <v>34598.832400000021</v>
      </c>
      <c r="J7" s="109"/>
      <c r="K7" s="110">
        <v>853.35249999999996</v>
      </c>
      <c r="L7" s="110">
        <v>10178.168</v>
      </c>
      <c r="M7" s="110">
        <v>0</v>
      </c>
      <c r="N7" s="109">
        <v>1514.6466732937574</v>
      </c>
      <c r="O7" s="109"/>
      <c r="P7" s="110">
        <v>42171.129000000001</v>
      </c>
      <c r="Q7" s="111">
        <v>137512.96158664685</v>
      </c>
      <c r="R7" s="111">
        <v>179684.09058664687</v>
      </c>
      <c r="S7" s="111"/>
      <c r="T7" s="111"/>
    </row>
    <row r="8" spans="1:20">
      <c r="A8" s="107" t="s">
        <v>25</v>
      </c>
      <c r="B8" s="108">
        <v>2.7699999999999999E-3</v>
      </c>
      <c r="C8" s="108">
        <v>2.8471999999999998E-3</v>
      </c>
      <c r="D8" s="109">
        <v>-47281.13</v>
      </c>
      <c r="E8" s="109"/>
      <c r="F8" s="110">
        <v>811.61</v>
      </c>
      <c r="G8" s="110">
        <v>5836.3899999999994</v>
      </c>
      <c r="H8" s="110">
        <v>7977.5999999999995</v>
      </c>
      <c r="I8" s="109">
        <v>1313.1372445103877</v>
      </c>
      <c r="J8" s="109"/>
      <c r="K8" s="110">
        <v>152.35</v>
      </c>
      <c r="L8" s="110">
        <v>1817.12</v>
      </c>
      <c r="M8" s="110">
        <v>0</v>
      </c>
      <c r="N8" s="109">
        <v>0</v>
      </c>
      <c r="O8" s="109"/>
      <c r="P8" s="110">
        <v>7528.86</v>
      </c>
      <c r="Q8" s="111">
        <v>705.94627774480887</v>
      </c>
      <c r="R8" s="111">
        <v>8234.8062777448085</v>
      </c>
      <c r="S8" s="111"/>
      <c r="T8" s="111"/>
    </row>
    <row r="9" spans="1:20">
      <c r="A9" s="107" t="s">
        <v>26</v>
      </c>
      <c r="B9" s="108">
        <v>1.4677E-3</v>
      </c>
      <c r="C9" s="108">
        <v>1.4815E-3</v>
      </c>
      <c r="D9" s="109">
        <v>-25052.171299999998</v>
      </c>
      <c r="E9" s="109"/>
      <c r="F9" s="110">
        <v>430.03609999999998</v>
      </c>
      <c r="G9" s="110">
        <v>3092.4438999999998</v>
      </c>
      <c r="H9" s="110">
        <v>4226.9759999999997</v>
      </c>
      <c r="I9" s="109">
        <v>616.00970237388879</v>
      </c>
      <c r="J9" s="109"/>
      <c r="K9" s="110">
        <v>80.723500000000001</v>
      </c>
      <c r="L9" s="110">
        <v>962.81119999999999</v>
      </c>
      <c r="M9" s="110">
        <v>0</v>
      </c>
      <c r="N9" s="109">
        <v>4.550399999999855</v>
      </c>
      <c r="O9" s="109"/>
      <c r="P9" s="110">
        <v>3989.2085999999999</v>
      </c>
      <c r="Q9" s="111">
        <v>302.20739881305764</v>
      </c>
      <c r="R9" s="111">
        <v>4291.4159988130577</v>
      </c>
      <c r="S9" s="111"/>
      <c r="T9" s="111"/>
    </row>
    <row r="10" spans="1:20">
      <c r="A10" s="107" t="s">
        <v>27</v>
      </c>
      <c r="B10" s="108">
        <v>1.6808999999999999E-3</v>
      </c>
      <c r="C10" s="108">
        <v>1.7148E-3</v>
      </c>
      <c r="D10" s="109">
        <v>-28691.2821</v>
      </c>
      <c r="E10" s="109"/>
      <c r="F10" s="110">
        <v>492.50369999999998</v>
      </c>
      <c r="G10" s="110">
        <v>3541.6562999999996</v>
      </c>
      <c r="H10" s="110">
        <v>4840.9920000000002</v>
      </c>
      <c r="I10" s="109">
        <v>973.21972492581756</v>
      </c>
      <c r="J10" s="109"/>
      <c r="K10" s="110">
        <v>92.4495</v>
      </c>
      <c r="L10" s="110">
        <v>1102.6704</v>
      </c>
      <c r="M10" s="110">
        <v>0</v>
      </c>
      <c r="N10" s="109">
        <v>0</v>
      </c>
      <c r="O10" s="109"/>
      <c r="P10" s="110">
        <v>4568.6862000000001</v>
      </c>
      <c r="Q10" s="111">
        <v>610.9896875370921</v>
      </c>
      <c r="R10" s="111">
        <v>5179.6758875370924</v>
      </c>
      <c r="S10" s="111"/>
      <c r="T10" s="111"/>
    </row>
    <row r="11" spans="1:20">
      <c r="A11" s="107" t="s">
        <v>28</v>
      </c>
      <c r="B11" s="108">
        <v>3.4340999999999998E-3</v>
      </c>
      <c r="C11" s="108">
        <v>3.5569999999999998E-3</v>
      </c>
      <c r="D11" s="109">
        <v>-58616.652899999994</v>
      </c>
      <c r="E11" s="109"/>
      <c r="F11" s="110">
        <v>1006.1913</v>
      </c>
      <c r="G11" s="110">
        <v>7235.6486999999997</v>
      </c>
      <c r="H11" s="110">
        <v>9890.2079999999987</v>
      </c>
      <c r="I11" s="109">
        <v>1924.3681999999953</v>
      </c>
      <c r="J11" s="109"/>
      <c r="K11" s="110">
        <v>188.87549999999999</v>
      </c>
      <c r="L11" s="110">
        <v>2252.7696000000001</v>
      </c>
      <c r="M11" s="110">
        <v>0</v>
      </c>
      <c r="N11" s="109">
        <v>681.24868219584596</v>
      </c>
      <c r="O11" s="109"/>
      <c r="P11" s="110">
        <v>9333.8837999999996</v>
      </c>
      <c r="Q11" s="111">
        <v>-516.05890890207979</v>
      </c>
      <c r="R11" s="111">
        <v>8817.82489109792</v>
      </c>
      <c r="S11" s="111"/>
      <c r="T11" s="111"/>
    </row>
    <row r="12" spans="1:20">
      <c r="A12" s="107" t="s">
        <v>29</v>
      </c>
      <c r="B12" s="108">
        <v>2.928E-3</v>
      </c>
      <c r="C12" s="108">
        <v>2.8322E-3</v>
      </c>
      <c r="D12" s="109">
        <v>-49978.031999999999</v>
      </c>
      <c r="E12" s="109"/>
      <c r="F12" s="110">
        <v>857.904</v>
      </c>
      <c r="G12" s="110">
        <v>6169.2960000000003</v>
      </c>
      <c r="H12" s="110">
        <v>8432.64</v>
      </c>
      <c r="I12" s="109">
        <v>369.86220000000066</v>
      </c>
      <c r="J12" s="109"/>
      <c r="K12" s="110">
        <v>161.04</v>
      </c>
      <c r="L12" s="110">
        <v>1920.768</v>
      </c>
      <c r="M12" s="110">
        <v>0</v>
      </c>
      <c r="N12" s="109">
        <v>3522.1728237388734</v>
      </c>
      <c r="O12" s="109"/>
      <c r="P12" s="110">
        <v>7958.3040000000001</v>
      </c>
      <c r="Q12" s="111">
        <v>-441.5191881305625</v>
      </c>
      <c r="R12" s="111">
        <v>7516.7848118694374</v>
      </c>
      <c r="S12" s="111"/>
      <c r="T12" s="111"/>
    </row>
    <row r="13" spans="1:20">
      <c r="A13" s="107" t="s">
        <v>30</v>
      </c>
      <c r="B13" s="108">
        <v>4.5522000000000002E-3</v>
      </c>
      <c r="C13" s="108">
        <v>4.4989000000000001E-3</v>
      </c>
      <c r="D13" s="109">
        <v>-77701.501799999998</v>
      </c>
      <c r="E13" s="109"/>
      <c r="F13" s="110">
        <v>1333.7945999999999</v>
      </c>
      <c r="G13" s="110">
        <v>9591.4853999999996</v>
      </c>
      <c r="H13" s="110">
        <v>13110.336000000001</v>
      </c>
      <c r="I13" s="109">
        <v>386.64180000000118</v>
      </c>
      <c r="J13" s="109"/>
      <c r="K13" s="110">
        <v>250.37100000000001</v>
      </c>
      <c r="L13" s="110">
        <v>2986.2431999999999</v>
      </c>
      <c r="M13" s="110">
        <v>0</v>
      </c>
      <c r="N13" s="109">
        <v>3357.3528183976368</v>
      </c>
      <c r="O13" s="109"/>
      <c r="P13" s="110">
        <v>12372.8796</v>
      </c>
      <c r="Q13" s="111">
        <v>-220.92299080118846</v>
      </c>
      <c r="R13" s="111">
        <v>12151.956609198813</v>
      </c>
      <c r="S13" s="111"/>
      <c r="T13" s="111"/>
    </row>
    <row r="14" spans="1:20">
      <c r="A14" s="107" t="s">
        <v>31</v>
      </c>
      <c r="B14" s="108">
        <v>1.2287999999999999E-3</v>
      </c>
      <c r="C14" s="108">
        <v>1.1913E-3</v>
      </c>
      <c r="D14" s="109">
        <v>-20974.387199999997</v>
      </c>
      <c r="E14" s="109"/>
      <c r="F14" s="110">
        <v>360.03839999999997</v>
      </c>
      <c r="G14" s="110">
        <v>2589.0816</v>
      </c>
      <c r="H14" s="110">
        <v>3538.944</v>
      </c>
      <c r="I14" s="109">
        <v>123.64189169139462</v>
      </c>
      <c r="J14" s="109"/>
      <c r="K14" s="110">
        <v>67.584000000000003</v>
      </c>
      <c r="L14" s="110">
        <v>806.09280000000001</v>
      </c>
      <c r="M14" s="110">
        <v>0</v>
      </c>
      <c r="N14" s="109">
        <v>587.17499999999893</v>
      </c>
      <c r="O14" s="109"/>
      <c r="P14" s="110">
        <v>3339.8784000000001</v>
      </c>
      <c r="Q14" s="111">
        <v>-84.284695845696035</v>
      </c>
      <c r="R14" s="111">
        <v>3255.5937041543039</v>
      </c>
      <c r="S14" s="111"/>
      <c r="T14" s="111"/>
    </row>
    <row r="15" spans="1:20">
      <c r="A15" s="107" t="s">
        <v>32</v>
      </c>
      <c r="B15" s="108">
        <v>2.5241999999999999E-3</v>
      </c>
      <c r="C15" s="108">
        <v>2.5176999999999999E-3</v>
      </c>
      <c r="D15" s="109">
        <v>-43085.569799999997</v>
      </c>
      <c r="E15" s="109"/>
      <c r="F15" s="110">
        <v>739.59059999999999</v>
      </c>
      <c r="G15" s="110">
        <v>5318.4893999999995</v>
      </c>
      <c r="H15" s="110">
        <v>7269.6959999999999</v>
      </c>
      <c r="I15" s="109">
        <v>686.43122314540381</v>
      </c>
      <c r="J15" s="109"/>
      <c r="K15" s="110">
        <v>138.83099999999999</v>
      </c>
      <c r="L15" s="110">
        <v>1655.8751999999999</v>
      </c>
      <c r="M15" s="110">
        <v>0</v>
      </c>
      <c r="N15" s="109">
        <v>102.77239999999878</v>
      </c>
      <c r="O15" s="109"/>
      <c r="P15" s="110">
        <v>6860.7755999999999</v>
      </c>
      <c r="Q15" s="111">
        <v>12.179188427301142</v>
      </c>
      <c r="R15" s="111">
        <v>6872.9547884273015</v>
      </c>
      <c r="S15" s="111"/>
      <c r="T15" s="111"/>
    </row>
    <row r="16" spans="1:20">
      <c r="A16" s="107" t="s">
        <v>33</v>
      </c>
      <c r="B16" s="108">
        <v>2.1895999999999999E-2</v>
      </c>
      <c r="C16" s="108">
        <v>1.9386E-2</v>
      </c>
      <c r="D16" s="109">
        <v>-373742.82399999996</v>
      </c>
      <c r="E16" s="109"/>
      <c r="F16" s="110">
        <v>6415.5279999999993</v>
      </c>
      <c r="G16" s="110">
        <v>46134.871999999996</v>
      </c>
      <c r="H16" s="110">
        <v>63060.479999999996</v>
      </c>
      <c r="I16" s="109">
        <v>15822.14191127599</v>
      </c>
      <c r="J16" s="109"/>
      <c r="K16" s="110">
        <v>1204.28</v>
      </c>
      <c r="L16" s="110">
        <v>14363.776</v>
      </c>
      <c r="M16" s="110">
        <v>0</v>
      </c>
      <c r="N16" s="109">
        <v>39311.107399999979</v>
      </c>
      <c r="O16" s="109"/>
      <c r="P16" s="110">
        <v>59513.327999999994</v>
      </c>
      <c r="Q16" s="111">
        <v>-9506.4183056379643</v>
      </c>
      <c r="R16" s="111">
        <v>50006.909694362032</v>
      </c>
      <c r="S16" s="111"/>
      <c r="T16" s="111"/>
    </row>
    <row r="17" spans="1:20">
      <c r="A17" s="107" t="s">
        <v>34</v>
      </c>
      <c r="B17" s="108">
        <v>3.51478E-2</v>
      </c>
      <c r="C17" s="108">
        <v>3.46618E-2</v>
      </c>
      <c r="D17" s="109">
        <v>-599937.79819999996</v>
      </c>
      <c r="E17" s="109"/>
      <c r="F17" s="110">
        <v>10298.305399999999</v>
      </c>
      <c r="G17" s="110">
        <v>74056.414600000004</v>
      </c>
      <c r="H17" s="110">
        <v>101225.664</v>
      </c>
      <c r="I17" s="109">
        <v>0</v>
      </c>
      <c r="J17" s="109"/>
      <c r="K17" s="110">
        <v>1933.1289999999999</v>
      </c>
      <c r="L17" s="110">
        <v>23056.9568</v>
      </c>
      <c r="M17" s="110">
        <v>0</v>
      </c>
      <c r="N17" s="109">
        <v>12566.236417210595</v>
      </c>
      <c r="O17" s="109"/>
      <c r="P17" s="110">
        <v>95531.720400000006</v>
      </c>
      <c r="Q17" s="111">
        <v>-27586.991691394647</v>
      </c>
      <c r="R17" s="111">
        <v>67944.728708605355</v>
      </c>
      <c r="S17" s="111"/>
      <c r="T17" s="111"/>
    </row>
    <row r="18" spans="1:20">
      <c r="A18" s="107" t="s">
        <v>35</v>
      </c>
      <c r="B18" s="108">
        <v>1.1046800000000001E-2</v>
      </c>
      <c r="C18" s="108">
        <v>1.0696499999999999E-2</v>
      </c>
      <c r="D18" s="109">
        <v>-188557.82920000001</v>
      </c>
      <c r="E18" s="109"/>
      <c r="F18" s="110">
        <v>3236.7124000000003</v>
      </c>
      <c r="G18" s="110">
        <v>23275.607600000003</v>
      </c>
      <c r="H18" s="110">
        <v>31814.784000000003</v>
      </c>
      <c r="I18" s="109">
        <v>0</v>
      </c>
      <c r="J18" s="109"/>
      <c r="K18" s="110">
        <v>607.57400000000007</v>
      </c>
      <c r="L18" s="110">
        <v>7246.7008000000005</v>
      </c>
      <c r="M18" s="110">
        <v>0</v>
      </c>
      <c r="N18" s="109">
        <v>29339.932394065312</v>
      </c>
      <c r="O18" s="109"/>
      <c r="P18" s="110">
        <v>30025.202400000002</v>
      </c>
      <c r="Q18" s="111">
        <v>-25230.705702967374</v>
      </c>
      <c r="R18" s="111">
        <v>4794.4966970326277</v>
      </c>
      <c r="S18" s="111"/>
      <c r="T18" s="111"/>
    </row>
    <row r="19" spans="1:20">
      <c r="A19" s="107" t="s">
        <v>36</v>
      </c>
      <c r="B19" s="108">
        <v>2.3873700000000001E-2</v>
      </c>
      <c r="C19" s="108">
        <v>2.39884E-2</v>
      </c>
      <c r="D19" s="109">
        <v>-407500.18530000001</v>
      </c>
      <c r="E19" s="109"/>
      <c r="F19" s="110">
        <v>6994.9940999999999</v>
      </c>
      <c r="G19" s="110">
        <v>50301.885900000001</v>
      </c>
      <c r="H19" s="110">
        <v>68756.256000000008</v>
      </c>
      <c r="I19" s="109">
        <v>1795.9725999999962</v>
      </c>
      <c r="J19" s="109"/>
      <c r="K19" s="110">
        <v>1313.0535</v>
      </c>
      <c r="L19" s="110">
        <v>15661.147200000001</v>
      </c>
      <c r="M19" s="110">
        <v>0</v>
      </c>
      <c r="N19" s="109">
        <v>14720.279659347158</v>
      </c>
      <c r="O19" s="109"/>
      <c r="P19" s="110">
        <v>64888.7166</v>
      </c>
      <c r="Q19" s="111">
        <v>-17070.724670326399</v>
      </c>
      <c r="R19" s="111">
        <v>47817.991929673604</v>
      </c>
      <c r="S19" s="111"/>
      <c r="T19" s="111"/>
    </row>
    <row r="20" spans="1:20">
      <c r="A20" s="107" t="s">
        <v>37</v>
      </c>
      <c r="B20" s="108">
        <v>6.7060000000000002E-3</v>
      </c>
      <c r="C20" s="108">
        <v>7.5778E-3</v>
      </c>
      <c r="D20" s="109">
        <v>-114464.71400000001</v>
      </c>
      <c r="E20" s="109"/>
      <c r="F20" s="110">
        <v>1964.8579999999999</v>
      </c>
      <c r="G20" s="110">
        <v>14129.541999999999</v>
      </c>
      <c r="H20" s="110">
        <v>19313.28</v>
      </c>
      <c r="I20" s="109">
        <v>14284.003199999988</v>
      </c>
      <c r="J20" s="109"/>
      <c r="K20" s="110">
        <v>368.83</v>
      </c>
      <c r="L20" s="110">
        <v>4399.1360000000004</v>
      </c>
      <c r="M20" s="110">
        <v>0</v>
      </c>
      <c r="N20" s="109">
        <v>3578.8294540059269</v>
      </c>
      <c r="O20" s="109"/>
      <c r="P20" s="110">
        <v>18226.907999999999</v>
      </c>
      <c r="Q20" s="111">
        <v>6250.6319270029671</v>
      </c>
      <c r="R20" s="111">
        <v>24477.539927002967</v>
      </c>
      <c r="S20" s="111"/>
      <c r="T20" s="111"/>
    </row>
    <row r="21" spans="1:20">
      <c r="A21" s="107" t="s">
        <v>38</v>
      </c>
      <c r="B21" s="108">
        <v>1.0656999999999999E-3</v>
      </c>
      <c r="C21" s="108">
        <v>1.103E-3</v>
      </c>
      <c r="D21" s="109">
        <v>-18190.433300000001</v>
      </c>
      <c r="E21" s="109"/>
      <c r="F21" s="110">
        <v>312.25009999999997</v>
      </c>
      <c r="G21" s="110">
        <v>2245.4299000000001</v>
      </c>
      <c r="H21" s="110">
        <v>3069.2159999999999</v>
      </c>
      <c r="I21" s="109">
        <v>667.23040000000174</v>
      </c>
      <c r="J21" s="109"/>
      <c r="K21" s="110">
        <v>58.613499999999995</v>
      </c>
      <c r="L21" s="110">
        <v>699.0992</v>
      </c>
      <c r="M21" s="110">
        <v>0</v>
      </c>
      <c r="N21" s="109">
        <v>1474.5559608308611</v>
      </c>
      <c r="O21" s="109"/>
      <c r="P21" s="110">
        <v>2896.5726</v>
      </c>
      <c r="Q21" s="111">
        <v>-207.96151958456926</v>
      </c>
      <c r="R21" s="111">
        <v>2688.6110804154305</v>
      </c>
      <c r="S21" s="111"/>
      <c r="T21" s="111"/>
    </row>
    <row r="22" spans="1:20">
      <c r="A22" s="107" t="s">
        <v>39</v>
      </c>
      <c r="B22" s="108">
        <v>9.3938000000000008E-3</v>
      </c>
      <c r="C22" s="108">
        <v>1.33673E-2</v>
      </c>
      <c r="D22" s="109">
        <v>-160342.77220000001</v>
      </c>
      <c r="E22" s="109"/>
      <c r="F22" s="110">
        <v>2752.3834000000002</v>
      </c>
      <c r="G22" s="110">
        <v>19792.7366</v>
      </c>
      <c r="H22" s="110">
        <v>27054.144000000004</v>
      </c>
      <c r="I22" s="109">
        <v>62351.299800000001</v>
      </c>
      <c r="J22" s="109"/>
      <c r="K22" s="110">
        <v>516.65899999999999</v>
      </c>
      <c r="L22" s="110">
        <v>6162.3328000000001</v>
      </c>
      <c r="M22" s="110">
        <v>0</v>
      </c>
      <c r="N22" s="109">
        <v>24000.647253709205</v>
      </c>
      <c r="O22" s="109"/>
      <c r="P22" s="110">
        <v>25532.348400000003</v>
      </c>
      <c r="Q22" s="111">
        <v>14632.994876854587</v>
      </c>
      <c r="R22" s="111">
        <v>40165.34327685459</v>
      </c>
      <c r="S22" s="111"/>
      <c r="T22" s="111"/>
    </row>
    <row r="23" spans="1:20">
      <c r="A23" s="107" t="s">
        <v>40</v>
      </c>
      <c r="B23" s="108">
        <v>1.6682999999999999E-3</v>
      </c>
      <c r="C23" s="108">
        <v>1.7351999999999999E-3</v>
      </c>
      <c r="D23" s="109">
        <v>-28476.2127</v>
      </c>
      <c r="E23" s="109"/>
      <c r="F23" s="110">
        <v>488.81189999999998</v>
      </c>
      <c r="G23" s="110">
        <v>3515.1080999999999</v>
      </c>
      <c r="H23" s="110">
        <v>4804.7039999999997</v>
      </c>
      <c r="I23" s="109">
        <v>1062.3089999999988</v>
      </c>
      <c r="J23" s="109"/>
      <c r="K23" s="110">
        <v>91.756500000000003</v>
      </c>
      <c r="L23" s="110">
        <v>1094.4048</v>
      </c>
      <c r="M23" s="110">
        <v>0</v>
      </c>
      <c r="N23" s="109">
        <v>465.44339347180977</v>
      </c>
      <c r="O23" s="109"/>
      <c r="P23" s="110">
        <v>4534.4394000000002</v>
      </c>
      <c r="Q23" s="111">
        <v>-7.635603264095721</v>
      </c>
      <c r="R23" s="111">
        <v>4526.8037967359041</v>
      </c>
      <c r="S23" s="111"/>
      <c r="T23" s="111"/>
    </row>
    <row r="24" spans="1:20">
      <c r="A24" s="107" t="s">
        <v>41</v>
      </c>
      <c r="B24" s="108">
        <v>1.6446300000000001E-2</v>
      </c>
      <c r="C24" s="108">
        <v>1.6867199999999999E-2</v>
      </c>
      <c r="D24" s="109">
        <v>-280721.8947</v>
      </c>
      <c r="E24" s="109"/>
      <c r="F24" s="110">
        <v>4818.7659000000003</v>
      </c>
      <c r="G24" s="110">
        <v>34652.354100000004</v>
      </c>
      <c r="H24" s="110">
        <v>47365.344000000005</v>
      </c>
      <c r="I24" s="109">
        <v>6590.4521999999733</v>
      </c>
      <c r="J24" s="109"/>
      <c r="K24" s="110">
        <v>904.54650000000004</v>
      </c>
      <c r="L24" s="110">
        <v>10788.772800000001</v>
      </c>
      <c r="M24" s="110">
        <v>0</v>
      </c>
      <c r="N24" s="109">
        <v>3416.5988053412357</v>
      </c>
      <c r="O24" s="109"/>
      <c r="P24" s="110">
        <v>44701.043400000002</v>
      </c>
      <c r="Q24" s="111">
        <v>-2176.3535973293888</v>
      </c>
      <c r="R24" s="111">
        <v>42524.689802670611</v>
      </c>
      <c r="S24" s="111"/>
      <c r="T24" s="111"/>
    </row>
    <row r="25" spans="1:20">
      <c r="A25" s="107" t="s">
        <v>42</v>
      </c>
      <c r="B25" s="108">
        <v>8.7611000000000008E-3</v>
      </c>
      <c r="C25" s="108">
        <v>8.1905999999999993E-3</v>
      </c>
      <c r="D25" s="109">
        <v>-149543.21590000001</v>
      </c>
      <c r="E25" s="109"/>
      <c r="F25" s="110">
        <v>2567.0023000000001</v>
      </c>
      <c r="G25" s="110">
        <v>18459.637700000003</v>
      </c>
      <c r="H25" s="110">
        <v>25231.968000000001</v>
      </c>
      <c r="I25" s="109">
        <v>2076.8944700296765</v>
      </c>
      <c r="J25" s="109"/>
      <c r="K25" s="110">
        <v>481.86050000000006</v>
      </c>
      <c r="L25" s="110">
        <v>5747.2816000000003</v>
      </c>
      <c r="M25" s="110">
        <v>0</v>
      </c>
      <c r="N25" s="109">
        <v>9111.3500000000258</v>
      </c>
      <c r="O25" s="109"/>
      <c r="P25" s="110">
        <v>23812.669800000003</v>
      </c>
      <c r="Q25" s="111">
        <v>-4209.5681350148516</v>
      </c>
      <c r="R25" s="111">
        <v>19603.101664985152</v>
      </c>
      <c r="S25" s="111"/>
      <c r="T25" s="111"/>
    </row>
    <row r="26" spans="1:20">
      <c r="A26" s="107" t="s">
        <v>43</v>
      </c>
      <c r="B26" s="108">
        <v>3.6286999999999999E-3</v>
      </c>
      <c r="C26" s="108">
        <v>3.8235000000000001E-3</v>
      </c>
      <c r="D26" s="109">
        <v>-61938.280299999999</v>
      </c>
      <c r="E26" s="109"/>
      <c r="F26" s="110">
        <v>1063.2091</v>
      </c>
      <c r="G26" s="110">
        <v>7645.6709000000001</v>
      </c>
      <c r="H26" s="110">
        <v>10450.655999999999</v>
      </c>
      <c r="I26" s="109">
        <v>3050.178400000003</v>
      </c>
      <c r="J26" s="109"/>
      <c r="K26" s="110">
        <v>199.57849999999999</v>
      </c>
      <c r="L26" s="110">
        <v>2380.4272000000001</v>
      </c>
      <c r="M26" s="110">
        <v>0</v>
      </c>
      <c r="N26" s="109">
        <v>592.24476439169371</v>
      </c>
      <c r="O26" s="109"/>
      <c r="P26" s="110">
        <v>9862.8065999999999</v>
      </c>
      <c r="Q26" s="111">
        <v>-255.13481780415623</v>
      </c>
      <c r="R26" s="111">
        <v>9607.6717821958446</v>
      </c>
      <c r="S26" s="111"/>
      <c r="T26" s="111"/>
    </row>
    <row r="27" spans="1:20">
      <c r="A27" s="107" t="s">
        <v>44</v>
      </c>
      <c r="B27" s="108">
        <v>1.5244E-3</v>
      </c>
      <c r="C27" s="108">
        <v>1.5716E-3</v>
      </c>
      <c r="D27" s="109">
        <v>-26019.9836</v>
      </c>
      <c r="E27" s="109"/>
      <c r="F27" s="110">
        <v>446.64920000000001</v>
      </c>
      <c r="G27" s="110">
        <v>3211.9108000000001</v>
      </c>
      <c r="H27" s="110">
        <v>4390.2719999999999</v>
      </c>
      <c r="I27" s="109">
        <v>1161.6958566765609</v>
      </c>
      <c r="J27" s="109"/>
      <c r="K27" s="110">
        <v>83.841999999999999</v>
      </c>
      <c r="L27" s="110">
        <v>1000.0064</v>
      </c>
      <c r="M27" s="110">
        <v>0</v>
      </c>
      <c r="N27" s="109">
        <v>0</v>
      </c>
      <c r="O27" s="109"/>
      <c r="P27" s="110">
        <v>4143.3191999999999</v>
      </c>
      <c r="Q27" s="111">
        <v>805.65692166172164</v>
      </c>
      <c r="R27" s="111">
        <v>4948.9761216617217</v>
      </c>
      <c r="S27" s="111"/>
      <c r="T27" s="111"/>
    </row>
    <row r="28" spans="1:20">
      <c r="A28" s="107" t="s">
        <v>45</v>
      </c>
      <c r="B28" s="108">
        <v>1.5047999999999999E-3</v>
      </c>
      <c r="C28" s="108">
        <v>1.5135000000000001E-3</v>
      </c>
      <c r="D28" s="109">
        <v>-25685.431199999999</v>
      </c>
      <c r="E28" s="109"/>
      <c r="F28" s="110">
        <v>440.90639999999996</v>
      </c>
      <c r="G28" s="110">
        <v>3170.6135999999997</v>
      </c>
      <c r="H28" s="110">
        <v>4333.8239999999996</v>
      </c>
      <c r="I28" s="109">
        <v>1082.4103801186934</v>
      </c>
      <c r="J28" s="109"/>
      <c r="K28" s="110">
        <v>82.763999999999996</v>
      </c>
      <c r="L28" s="110">
        <v>987.14879999999994</v>
      </c>
      <c r="M28" s="110">
        <v>0</v>
      </c>
      <c r="N28" s="109">
        <v>0</v>
      </c>
      <c r="O28" s="109"/>
      <c r="P28" s="110">
        <v>4090.0463999999997</v>
      </c>
      <c r="Q28" s="111">
        <v>1607.3887599406505</v>
      </c>
      <c r="R28" s="111">
        <v>5697.43515994065</v>
      </c>
      <c r="S28" s="111"/>
      <c r="T28" s="111"/>
    </row>
    <row r="29" spans="1:20">
      <c r="A29" s="107" t="s">
        <v>46</v>
      </c>
      <c r="B29" s="108">
        <v>7.0412000000000001E-3</v>
      </c>
      <c r="C29" s="108">
        <v>6.5862000000000004E-3</v>
      </c>
      <c r="D29" s="109">
        <v>-120186.24280000001</v>
      </c>
      <c r="E29" s="109"/>
      <c r="F29" s="110">
        <v>2063.0716000000002</v>
      </c>
      <c r="G29" s="110">
        <v>14835.8084</v>
      </c>
      <c r="H29" s="110">
        <v>20278.655999999999</v>
      </c>
      <c r="I29" s="109">
        <v>1147.9633275964302</v>
      </c>
      <c r="J29" s="109"/>
      <c r="K29" s="110">
        <v>387.26600000000002</v>
      </c>
      <c r="L29" s="110">
        <v>4619.0272000000004</v>
      </c>
      <c r="M29" s="110">
        <v>0</v>
      </c>
      <c r="N29" s="109">
        <v>7561.939399999992</v>
      </c>
      <c r="O29" s="109"/>
      <c r="P29" s="110">
        <v>19137.981599999999</v>
      </c>
      <c r="Q29" s="111">
        <v>-5309.212563798219</v>
      </c>
      <c r="R29" s="111">
        <v>13828.76903620178</v>
      </c>
      <c r="S29" s="111"/>
      <c r="T29" s="111"/>
    </row>
    <row r="30" spans="1:20">
      <c r="A30" s="107" t="s">
        <v>47</v>
      </c>
      <c r="B30" s="108">
        <v>4.2263999999999999E-3</v>
      </c>
      <c r="C30" s="108">
        <v>4.1635999999999999E-3</v>
      </c>
      <c r="D30" s="109">
        <v>-72140.421600000001</v>
      </c>
      <c r="E30" s="109"/>
      <c r="F30" s="110">
        <v>1238.3352</v>
      </c>
      <c r="G30" s="110">
        <v>8905.0247999999992</v>
      </c>
      <c r="H30" s="110">
        <v>12172.031999999999</v>
      </c>
      <c r="I30" s="109">
        <v>3547.8924940652846</v>
      </c>
      <c r="J30" s="109"/>
      <c r="K30" s="110">
        <v>232.452</v>
      </c>
      <c r="L30" s="110">
        <v>2772.5183999999999</v>
      </c>
      <c r="M30" s="110">
        <v>0</v>
      </c>
      <c r="N30" s="109">
        <v>983.32240000000036</v>
      </c>
      <c r="O30" s="109"/>
      <c r="P30" s="110">
        <v>11487.3552</v>
      </c>
      <c r="Q30" s="111">
        <v>786.66280296735931</v>
      </c>
      <c r="R30" s="111">
        <v>12274.018002967359</v>
      </c>
      <c r="S30" s="111"/>
      <c r="T30" s="111"/>
    </row>
    <row r="31" spans="1:20">
      <c r="A31" s="107" t="s">
        <v>48</v>
      </c>
      <c r="B31" s="108">
        <v>1.1783800000000001E-2</v>
      </c>
      <c r="C31" s="108">
        <v>1.21683E-2</v>
      </c>
      <c r="D31" s="109">
        <v>-201137.68220000001</v>
      </c>
      <c r="E31" s="109"/>
      <c r="F31" s="110">
        <v>3452.6534000000001</v>
      </c>
      <c r="G31" s="110">
        <v>24828.4666</v>
      </c>
      <c r="H31" s="110">
        <v>33937.344000000005</v>
      </c>
      <c r="I31" s="109">
        <v>6020.500999999992</v>
      </c>
      <c r="J31" s="109"/>
      <c r="K31" s="110">
        <v>648.10900000000004</v>
      </c>
      <c r="L31" s="110">
        <v>7730.1728000000003</v>
      </c>
      <c r="M31" s="110">
        <v>0</v>
      </c>
      <c r="N31" s="109">
        <v>10319.285924035614</v>
      </c>
      <c r="O31" s="109"/>
      <c r="P31" s="110">
        <v>32028.368400000003</v>
      </c>
      <c r="Q31" s="111">
        <v>-4543.8181379822036</v>
      </c>
      <c r="R31" s="111">
        <v>27484.550262017801</v>
      </c>
      <c r="S31" s="111"/>
      <c r="T31" s="111"/>
    </row>
    <row r="32" spans="1:20">
      <c r="A32" s="107" t="s">
        <v>49</v>
      </c>
      <c r="B32" s="108">
        <v>3.2709700000000001E-2</v>
      </c>
      <c r="C32" s="108">
        <v>3.3197299999999999E-2</v>
      </c>
      <c r="D32" s="109">
        <v>-558321.86930000002</v>
      </c>
      <c r="E32" s="109"/>
      <c r="F32" s="110">
        <v>9583.9421000000002</v>
      </c>
      <c r="G32" s="110">
        <v>68919.337899999999</v>
      </c>
      <c r="H32" s="110">
        <v>94203.936000000002</v>
      </c>
      <c r="I32" s="109">
        <v>21749.803025519359</v>
      </c>
      <c r="J32" s="109"/>
      <c r="K32" s="110">
        <v>1799.0335</v>
      </c>
      <c r="L32" s="110">
        <v>21457.563200000001</v>
      </c>
      <c r="M32" s="110">
        <v>0</v>
      </c>
      <c r="N32" s="109">
        <v>0</v>
      </c>
      <c r="O32" s="109"/>
      <c r="P32" s="110">
        <v>88904.964600000007</v>
      </c>
      <c r="Q32" s="111">
        <v>17502.074287240408</v>
      </c>
      <c r="R32" s="111">
        <v>106407.03888724041</v>
      </c>
      <c r="S32" s="111"/>
      <c r="T32" s="111"/>
    </row>
    <row r="33" spans="1:20">
      <c r="A33" s="107" t="s">
        <v>50</v>
      </c>
      <c r="B33" s="108">
        <v>3.9345999999999999E-3</v>
      </c>
      <c r="C33" s="108">
        <v>4.1034000000000001E-3</v>
      </c>
      <c r="D33" s="109">
        <v>-67159.687399999995</v>
      </c>
      <c r="E33" s="109"/>
      <c r="F33" s="110">
        <v>1152.8378</v>
      </c>
      <c r="G33" s="110">
        <v>8290.2021999999997</v>
      </c>
      <c r="H33" s="110">
        <v>11331.647999999999</v>
      </c>
      <c r="I33" s="109">
        <v>3941.1248192878329</v>
      </c>
      <c r="J33" s="109"/>
      <c r="K33" s="110">
        <v>216.40299999999999</v>
      </c>
      <c r="L33" s="110">
        <v>2581.0976000000001</v>
      </c>
      <c r="M33" s="110">
        <v>0</v>
      </c>
      <c r="N33" s="109">
        <v>0</v>
      </c>
      <c r="O33" s="109"/>
      <c r="P33" s="110">
        <v>10694.2428</v>
      </c>
      <c r="Q33" s="111">
        <v>2925.2134403560781</v>
      </c>
      <c r="R33" s="111">
        <v>13619.456240356078</v>
      </c>
      <c r="S33" s="111"/>
      <c r="T33" s="111"/>
    </row>
    <row r="34" spans="1:20">
      <c r="A34" s="107" t="s">
        <v>51</v>
      </c>
      <c r="B34" s="108">
        <v>8.9502999999999996E-3</v>
      </c>
      <c r="C34" s="108">
        <v>9.5162000000000007E-3</v>
      </c>
      <c r="D34" s="109">
        <v>-152772.67069999999</v>
      </c>
      <c r="E34" s="109"/>
      <c r="F34" s="110">
        <v>2622.4378999999999</v>
      </c>
      <c r="G34" s="110">
        <v>18858.2821</v>
      </c>
      <c r="H34" s="110">
        <v>25776.863999999998</v>
      </c>
      <c r="I34" s="109">
        <v>9255.6094000000121</v>
      </c>
      <c r="J34" s="109"/>
      <c r="K34" s="110">
        <v>492.26649999999995</v>
      </c>
      <c r="L34" s="110">
        <v>5871.3967999999995</v>
      </c>
      <c r="M34" s="110">
        <v>0</v>
      </c>
      <c r="N34" s="109">
        <v>3900.5329759643942</v>
      </c>
      <c r="O34" s="109"/>
      <c r="P34" s="110">
        <v>24326.915399999998</v>
      </c>
      <c r="Q34" s="111">
        <v>3832.6627379821934</v>
      </c>
      <c r="R34" s="111">
        <v>28159.578137982193</v>
      </c>
      <c r="S34" s="111"/>
      <c r="T34" s="111"/>
    </row>
    <row r="35" spans="1:20">
      <c r="A35" s="107" t="s">
        <v>52</v>
      </c>
      <c r="B35" s="108">
        <v>1.55941E-2</v>
      </c>
      <c r="C35" s="108">
        <v>1.08719E-2</v>
      </c>
      <c r="D35" s="109">
        <v>-266175.69289999997</v>
      </c>
      <c r="E35" s="109"/>
      <c r="F35" s="110">
        <v>4569.0712999999996</v>
      </c>
      <c r="G35" s="110">
        <v>32856.768700000001</v>
      </c>
      <c r="H35" s="110">
        <v>44911.008000000002</v>
      </c>
      <c r="I35" s="109">
        <v>20126.188471513342</v>
      </c>
      <c r="J35" s="109"/>
      <c r="K35" s="110">
        <v>857.67549999999994</v>
      </c>
      <c r="L35" s="110">
        <v>10229.729600000001</v>
      </c>
      <c r="M35" s="110">
        <v>0</v>
      </c>
      <c r="N35" s="109">
        <v>73940.20759999998</v>
      </c>
      <c r="O35" s="109"/>
      <c r="P35" s="110">
        <v>42384.763800000001</v>
      </c>
      <c r="Q35" s="111">
        <v>-16019.771185756668</v>
      </c>
      <c r="R35" s="111">
        <v>26364.992614243332</v>
      </c>
      <c r="S35" s="111"/>
      <c r="T35" s="111"/>
    </row>
    <row r="36" spans="1:20">
      <c r="A36" s="107" t="s">
        <v>53</v>
      </c>
      <c r="B36" s="108">
        <v>4.2516000000000003E-3</v>
      </c>
      <c r="C36" s="108">
        <v>4.0918999999999999E-3</v>
      </c>
      <c r="D36" s="109">
        <v>-72570.560400000002</v>
      </c>
      <c r="E36" s="109"/>
      <c r="F36" s="110">
        <v>1245.7188000000001</v>
      </c>
      <c r="G36" s="110">
        <v>8958.1212000000014</v>
      </c>
      <c r="H36" s="110">
        <v>12244.608</v>
      </c>
      <c r="I36" s="109">
        <v>1077.5601252225515</v>
      </c>
      <c r="J36" s="109"/>
      <c r="K36" s="110">
        <v>233.83800000000002</v>
      </c>
      <c r="L36" s="110">
        <v>2789.0496000000003</v>
      </c>
      <c r="M36" s="110">
        <v>0</v>
      </c>
      <c r="N36" s="109">
        <v>2788.5376000000001</v>
      </c>
      <c r="O36" s="109"/>
      <c r="P36" s="110">
        <v>11555.848800000002</v>
      </c>
      <c r="Q36" s="111">
        <v>-2039.1260626112776</v>
      </c>
      <c r="R36" s="111">
        <v>9516.7227373887235</v>
      </c>
      <c r="S36" s="111"/>
      <c r="T36" s="111"/>
    </row>
    <row r="37" spans="1:20">
      <c r="A37" s="107" t="s">
        <v>54</v>
      </c>
      <c r="B37" s="108">
        <v>3.9173999999999997E-3</v>
      </c>
      <c r="C37" s="108">
        <v>4.2513000000000004E-3</v>
      </c>
      <c r="D37" s="109">
        <v>-66866.100599999991</v>
      </c>
      <c r="E37" s="109"/>
      <c r="F37" s="110">
        <v>1147.7982</v>
      </c>
      <c r="G37" s="110">
        <v>8253.9617999999991</v>
      </c>
      <c r="H37" s="110">
        <v>11282.111999999999</v>
      </c>
      <c r="I37" s="109">
        <v>5228.2062000000151</v>
      </c>
      <c r="J37" s="109"/>
      <c r="K37" s="110">
        <v>215.45699999999999</v>
      </c>
      <c r="L37" s="110">
        <v>2569.8143999999998</v>
      </c>
      <c r="M37" s="110">
        <v>0</v>
      </c>
      <c r="N37" s="109">
        <v>924.60767507419632</v>
      </c>
      <c r="O37" s="109"/>
      <c r="P37" s="110">
        <v>10647.493199999999</v>
      </c>
      <c r="Q37" s="111">
        <v>1501.585687537091</v>
      </c>
      <c r="R37" s="111">
        <v>12149.078887537089</v>
      </c>
      <c r="S37" s="111"/>
      <c r="T37" s="111"/>
    </row>
    <row r="38" spans="1:20">
      <c r="A38" s="107" t="s">
        <v>55</v>
      </c>
      <c r="B38" s="108">
        <v>3.13446E-2</v>
      </c>
      <c r="C38" s="108">
        <v>3.1125E-2</v>
      </c>
      <c r="D38" s="109">
        <v>-535020.97739999997</v>
      </c>
      <c r="E38" s="109"/>
      <c r="F38" s="110">
        <v>9183.9678000000004</v>
      </c>
      <c r="G38" s="110">
        <v>66043.072199999995</v>
      </c>
      <c r="H38" s="110">
        <v>90272.448000000004</v>
      </c>
      <c r="I38" s="109">
        <v>0</v>
      </c>
      <c r="J38" s="109"/>
      <c r="K38" s="110">
        <v>1723.953</v>
      </c>
      <c r="L38" s="110">
        <v>20562.0576</v>
      </c>
      <c r="M38" s="110">
        <v>0</v>
      </c>
      <c r="N38" s="109">
        <v>14736.187413946602</v>
      </c>
      <c r="O38" s="109"/>
      <c r="P38" s="110">
        <v>85194.622799999997</v>
      </c>
      <c r="Q38" s="111">
        <v>-18706.704943026718</v>
      </c>
      <c r="R38" s="111">
        <v>66487.917856973276</v>
      </c>
      <c r="S38" s="111"/>
      <c r="T38" s="111"/>
    </row>
    <row r="39" spans="1:20">
      <c r="A39" s="107" t="s">
        <v>56</v>
      </c>
      <c r="B39" s="108">
        <v>3.1862000000000001E-3</v>
      </c>
      <c r="C39" s="108">
        <v>3.4244000000000002E-3</v>
      </c>
      <c r="D39" s="109">
        <v>-54385.247800000005</v>
      </c>
      <c r="E39" s="109"/>
      <c r="F39" s="110">
        <v>933.5566</v>
      </c>
      <c r="G39" s="110">
        <v>6713.3234000000002</v>
      </c>
      <c r="H39" s="110">
        <v>9176.2560000000012</v>
      </c>
      <c r="I39" s="109">
        <v>4993.0819537092066</v>
      </c>
      <c r="J39" s="109"/>
      <c r="K39" s="110">
        <v>175.24100000000001</v>
      </c>
      <c r="L39" s="110">
        <v>2090.1471999999999</v>
      </c>
      <c r="M39" s="110">
        <v>0</v>
      </c>
      <c r="N39" s="109">
        <v>99.539999999999793</v>
      </c>
      <c r="O39" s="109"/>
      <c r="P39" s="110">
        <v>8660.0915999999997</v>
      </c>
      <c r="Q39" s="111">
        <v>2101.1184231454072</v>
      </c>
      <c r="R39" s="111">
        <v>10761.210023145406</v>
      </c>
      <c r="S39" s="111"/>
      <c r="T39" s="111"/>
    </row>
    <row r="40" spans="1:20">
      <c r="A40" s="107" t="s">
        <v>57</v>
      </c>
      <c r="B40" s="108">
        <v>3.9621999999999997E-2</v>
      </c>
      <c r="C40" s="108">
        <v>3.9605899999999999E-2</v>
      </c>
      <c r="D40" s="109">
        <v>-676307.91799999995</v>
      </c>
      <c r="E40" s="109"/>
      <c r="F40" s="110">
        <v>11609.245999999999</v>
      </c>
      <c r="G40" s="110">
        <v>83483.553999999989</v>
      </c>
      <c r="H40" s="110">
        <v>114111.35999999999</v>
      </c>
      <c r="I40" s="109">
        <v>0</v>
      </c>
      <c r="J40" s="109"/>
      <c r="K40" s="110">
        <v>2179.21</v>
      </c>
      <c r="L40" s="110">
        <v>25992.031999999999</v>
      </c>
      <c r="M40" s="110">
        <v>0</v>
      </c>
      <c r="N40" s="109">
        <v>4228.3717724034932</v>
      </c>
      <c r="O40" s="109"/>
      <c r="P40" s="110">
        <v>107692.59599999999</v>
      </c>
      <c r="Q40" s="111">
        <v>-7576.8174637982047</v>
      </c>
      <c r="R40" s="111">
        <v>100115.77853620179</v>
      </c>
      <c r="S40" s="111"/>
      <c r="T40" s="111"/>
    </row>
    <row r="41" spans="1:20">
      <c r="A41" s="107" t="s">
        <v>58</v>
      </c>
      <c r="B41" s="108">
        <v>6.2922000000000004E-3</v>
      </c>
      <c r="C41" s="108">
        <v>5.6988999999999998E-3</v>
      </c>
      <c r="D41" s="109">
        <v>-107401.56180000001</v>
      </c>
      <c r="E41" s="109"/>
      <c r="F41" s="110">
        <v>1843.6146000000001</v>
      </c>
      <c r="G41" s="110">
        <v>13257.665400000002</v>
      </c>
      <c r="H41" s="110">
        <v>18121.536</v>
      </c>
      <c r="I41" s="109">
        <v>0</v>
      </c>
      <c r="J41" s="109"/>
      <c r="K41" s="110">
        <v>346.07100000000003</v>
      </c>
      <c r="L41" s="110">
        <v>4127.6832000000004</v>
      </c>
      <c r="M41" s="110">
        <v>0</v>
      </c>
      <c r="N41" s="109">
        <v>13571.922208902086</v>
      </c>
      <c r="O41" s="109"/>
      <c r="P41" s="110">
        <v>17102.1996</v>
      </c>
      <c r="Q41" s="111">
        <v>-8318.7431955489592</v>
      </c>
      <c r="R41" s="111">
        <v>8783.4564044510407</v>
      </c>
      <c r="S41" s="111"/>
      <c r="T41" s="111"/>
    </row>
    <row r="42" spans="1:20">
      <c r="A42" s="107" t="s">
        <v>59</v>
      </c>
      <c r="B42" s="108">
        <v>8.5229999999999993E-3</v>
      </c>
      <c r="C42" s="108">
        <v>1.13299E-2</v>
      </c>
      <c r="D42" s="109">
        <v>-145479.087</v>
      </c>
      <c r="E42" s="109"/>
      <c r="F42" s="110">
        <v>2497.2389999999996</v>
      </c>
      <c r="G42" s="110">
        <v>17957.960999999999</v>
      </c>
      <c r="H42" s="110">
        <v>24546.239999999998</v>
      </c>
      <c r="I42" s="109">
        <v>65478.372754302698</v>
      </c>
      <c r="J42" s="109"/>
      <c r="K42" s="110">
        <v>468.76499999999999</v>
      </c>
      <c r="L42" s="110">
        <v>5591.0879999999997</v>
      </c>
      <c r="M42" s="110">
        <v>0</v>
      </c>
      <c r="N42" s="109">
        <v>0</v>
      </c>
      <c r="O42" s="109"/>
      <c r="P42" s="110">
        <v>23165.513999999999</v>
      </c>
      <c r="Q42" s="111">
        <v>42234.716022848675</v>
      </c>
      <c r="R42" s="111">
        <v>65400.230022848671</v>
      </c>
      <c r="S42" s="111"/>
      <c r="T42" s="111"/>
    </row>
    <row r="43" spans="1:20">
      <c r="A43" s="107" t="s">
        <v>60</v>
      </c>
      <c r="B43" s="108">
        <v>8.7089999999999997E-4</v>
      </c>
      <c r="C43" s="108">
        <v>9.5730000000000001E-4</v>
      </c>
      <c r="D43" s="109">
        <v>-14865.392099999999</v>
      </c>
      <c r="E43" s="109"/>
      <c r="F43" s="110">
        <v>255.1737</v>
      </c>
      <c r="G43" s="110">
        <v>1834.9863</v>
      </c>
      <c r="H43" s="110">
        <v>2508.192</v>
      </c>
      <c r="I43" s="109">
        <v>1430.9190000000012</v>
      </c>
      <c r="J43" s="109"/>
      <c r="K43" s="110">
        <v>47.899499999999996</v>
      </c>
      <c r="L43" s="110">
        <v>571.31039999999996</v>
      </c>
      <c r="M43" s="110">
        <v>0</v>
      </c>
      <c r="N43" s="109">
        <v>140.80640474777491</v>
      </c>
      <c r="O43" s="109"/>
      <c r="P43" s="110">
        <v>2367.1061999999997</v>
      </c>
      <c r="Q43" s="111">
        <v>902.38620237388795</v>
      </c>
      <c r="R43" s="111">
        <v>3269.4924023738877</v>
      </c>
      <c r="S43" s="111"/>
      <c r="T43" s="111"/>
    </row>
    <row r="44" spans="1:20">
      <c r="A44" s="107" t="s">
        <v>61</v>
      </c>
      <c r="B44" s="108">
        <v>6.9390000000000001E-4</v>
      </c>
      <c r="C44" s="108">
        <v>6.8349999999999997E-4</v>
      </c>
      <c r="D44" s="109">
        <v>-11844.179099999999</v>
      </c>
      <c r="E44" s="109"/>
      <c r="F44" s="110">
        <v>203.31270000000001</v>
      </c>
      <c r="G44" s="110">
        <v>1462.0473</v>
      </c>
      <c r="H44" s="110">
        <v>1998.432</v>
      </c>
      <c r="I44" s="109">
        <v>59.155199999999944</v>
      </c>
      <c r="J44" s="109"/>
      <c r="K44" s="110">
        <v>38.164500000000004</v>
      </c>
      <c r="L44" s="110">
        <v>455.19839999999999</v>
      </c>
      <c r="M44" s="110">
        <v>0</v>
      </c>
      <c r="N44" s="109">
        <v>680.11117299703221</v>
      </c>
      <c r="O44" s="109"/>
      <c r="P44" s="110">
        <v>1886.0201999999999</v>
      </c>
      <c r="Q44" s="111">
        <v>-167.61346350148398</v>
      </c>
      <c r="R44" s="111">
        <v>1718.406736498516</v>
      </c>
      <c r="S44" s="111"/>
      <c r="T44" s="111"/>
    </row>
    <row r="45" spans="1:20">
      <c r="A45" s="107" t="s">
        <v>62</v>
      </c>
      <c r="B45" s="108">
        <v>4.8060000000000004E-3</v>
      </c>
      <c r="C45" s="108">
        <v>4.3911999999999996E-3</v>
      </c>
      <c r="D45" s="109">
        <v>-82033.614000000001</v>
      </c>
      <c r="E45" s="109"/>
      <c r="F45" s="110">
        <v>1408.1580000000001</v>
      </c>
      <c r="G45" s="110">
        <v>10126.242</v>
      </c>
      <c r="H45" s="110">
        <v>13841.28</v>
      </c>
      <c r="I45" s="109">
        <v>1903.8199308605435</v>
      </c>
      <c r="J45" s="109"/>
      <c r="K45" s="110">
        <v>264.33000000000004</v>
      </c>
      <c r="L45" s="110">
        <v>3152.7360000000003</v>
      </c>
      <c r="M45" s="110">
        <v>0</v>
      </c>
      <c r="N45" s="109">
        <v>6512.8556000000117</v>
      </c>
      <c r="O45" s="109"/>
      <c r="P45" s="110">
        <v>13062.708000000001</v>
      </c>
      <c r="Q45" s="111">
        <v>-2352.4056154302707</v>
      </c>
      <c r="R45" s="111">
        <v>10710.30238456973</v>
      </c>
      <c r="S45" s="111"/>
      <c r="T45" s="111"/>
    </row>
    <row r="46" spans="1:20">
      <c r="A46" s="107" t="s">
        <v>63</v>
      </c>
      <c r="B46" s="108">
        <v>1.1391999999999999E-3</v>
      </c>
      <c r="C46" s="108">
        <v>1.2329000000000001E-3</v>
      </c>
      <c r="D46" s="109">
        <v>-19445.004799999999</v>
      </c>
      <c r="E46" s="109"/>
      <c r="F46" s="110">
        <v>333.78559999999999</v>
      </c>
      <c r="G46" s="110">
        <v>2400.2943999999998</v>
      </c>
      <c r="H46" s="110">
        <v>3280.8959999999997</v>
      </c>
      <c r="I46" s="109">
        <v>1543.3738000000042</v>
      </c>
      <c r="J46" s="109"/>
      <c r="K46" s="110">
        <v>62.655999999999999</v>
      </c>
      <c r="L46" s="110">
        <v>747.3152</v>
      </c>
      <c r="M46" s="110">
        <v>0</v>
      </c>
      <c r="N46" s="109">
        <v>897.64083026706328</v>
      </c>
      <c r="O46" s="109"/>
      <c r="P46" s="110">
        <v>3096.3455999999996</v>
      </c>
      <c r="Q46" s="111">
        <v>166.2610151335324</v>
      </c>
      <c r="R46" s="111">
        <v>3262.6066151335322</v>
      </c>
      <c r="S46" s="111"/>
      <c r="T46" s="111"/>
    </row>
    <row r="47" spans="1:20">
      <c r="A47" s="107" t="s">
        <v>64</v>
      </c>
      <c r="B47" s="108">
        <v>4.39079E-2</v>
      </c>
      <c r="C47" s="108">
        <v>4.39733E-2</v>
      </c>
      <c r="D47" s="109">
        <v>-749463.94510000001</v>
      </c>
      <c r="E47" s="109"/>
      <c r="F47" s="110">
        <v>12865.0147</v>
      </c>
      <c r="G47" s="110">
        <v>92513.945299999992</v>
      </c>
      <c r="H47" s="110">
        <v>126454.75199999999</v>
      </c>
      <c r="I47" s="109">
        <v>1024.0332000000005</v>
      </c>
      <c r="J47" s="109"/>
      <c r="K47" s="110">
        <v>2414.9344999999998</v>
      </c>
      <c r="L47" s="110">
        <v>28803.582399999999</v>
      </c>
      <c r="M47" s="110">
        <v>0</v>
      </c>
      <c r="N47" s="109">
        <v>3941.9584145400572</v>
      </c>
      <c r="O47" s="109"/>
      <c r="P47" s="110">
        <v>119341.6722</v>
      </c>
      <c r="Q47" s="111">
        <v>-6232.832242729959</v>
      </c>
      <c r="R47" s="111">
        <v>113108.83995727004</v>
      </c>
      <c r="S47" s="111"/>
      <c r="T47" s="111"/>
    </row>
    <row r="48" spans="1:20">
      <c r="A48" s="107" t="s">
        <v>65</v>
      </c>
      <c r="B48" s="108">
        <v>4.2783999999999999E-3</v>
      </c>
      <c r="C48" s="108">
        <v>4.2215000000000004E-3</v>
      </c>
      <c r="D48" s="109">
        <v>-73028.009600000005</v>
      </c>
      <c r="E48" s="109"/>
      <c r="F48" s="110">
        <v>1253.5711999999999</v>
      </c>
      <c r="G48" s="110">
        <v>9014.5887999999995</v>
      </c>
      <c r="H48" s="110">
        <v>12321.791999999999</v>
      </c>
      <c r="I48" s="109">
        <v>1664.2534783382735</v>
      </c>
      <c r="J48" s="109"/>
      <c r="K48" s="110">
        <v>235.31199999999998</v>
      </c>
      <c r="L48" s="110">
        <v>2806.6304</v>
      </c>
      <c r="M48" s="110">
        <v>0</v>
      </c>
      <c r="N48" s="109">
        <v>1040.6767999999993</v>
      </c>
      <c r="O48" s="109"/>
      <c r="P48" s="110">
        <v>11628.691199999999</v>
      </c>
      <c r="Q48" s="111">
        <v>-336.56953916914335</v>
      </c>
      <c r="R48" s="111">
        <v>11292.121660830857</v>
      </c>
      <c r="S48" s="111"/>
      <c r="T48" s="111"/>
    </row>
    <row r="49" spans="1:20">
      <c r="A49" s="107" t="s">
        <v>66</v>
      </c>
      <c r="B49" s="108">
        <v>1.24961E-2</v>
      </c>
      <c r="C49" s="108">
        <v>1.2143599999999999E-2</v>
      </c>
      <c r="D49" s="109">
        <v>-213295.93090000001</v>
      </c>
      <c r="E49" s="109"/>
      <c r="F49" s="110">
        <v>3661.3572999999997</v>
      </c>
      <c r="G49" s="110">
        <v>26329.2827</v>
      </c>
      <c r="H49" s="110">
        <v>35988.767999999996</v>
      </c>
      <c r="I49" s="109">
        <v>3138.8094391691375</v>
      </c>
      <c r="J49" s="109"/>
      <c r="K49" s="110">
        <v>687.28549999999996</v>
      </c>
      <c r="L49" s="110">
        <v>8197.4416000000001</v>
      </c>
      <c r="M49" s="110">
        <v>0</v>
      </c>
      <c r="N49" s="109">
        <v>5923.8617999999942</v>
      </c>
      <c r="O49" s="109"/>
      <c r="P49" s="110">
        <v>33964.399799999999</v>
      </c>
      <c r="Q49" s="111">
        <v>-1685.9047195845624</v>
      </c>
      <c r="R49" s="111">
        <v>32278.495080415436</v>
      </c>
      <c r="S49" s="111"/>
      <c r="T49" s="111"/>
    </row>
    <row r="50" spans="1:20">
      <c r="A50" s="107" t="s">
        <v>23</v>
      </c>
      <c r="B50" s="108">
        <v>7.6893999999999999E-3</v>
      </c>
      <c r="C50" s="108">
        <v>7.4390999999999997E-3</v>
      </c>
      <c r="D50" s="109">
        <v>-131250.36859999999</v>
      </c>
      <c r="E50" s="109"/>
      <c r="F50" s="110">
        <v>2252.9942000000001</v>
      </c>
      <c r="G50" s="110">
        <v>16201.5658</v>
      </c>
      <c r="H50" s="110">
        <v>22145.471999999998</v>
      </c>
      <c r="I50" s="109">
        <v>1240.8564418397618</v>
      </c>
      <c r="J50" s="109"/>
      <c r="K50" s="110">
        <v>422.91699999999997</v>
      </c>
      <c r="L50" s="110">
        <v>5044.2464</v>
      </c>
      <c r="M50" s="110">
        <v>0</v>
      </c>
      <c r="N50" s="109">
        <v>4630.339599999993</v>
      </c>
      <c r="O50" s="109"/>
      <c r="P50" s="110">
        <v>20899.789199999999</v>
      </c>
      <c r="Q50" s="111">
        <v>-4510.9750709198788</v>
      </c>
      <c r="R50" s="111">
        <v>16388.814129080121</v>
      </c>
      <c r="S50" s="111"/>
      <c r="T50" s="111"/>
    </row>
    <row r="51" spans="1:20">
      <c r="A51" s="107" t="s">
        <v>67</v>
      </c>
      <c r="B51" s="108">
        <v>1.42083E-2</v>
      </c>
      <c r="C51" s="108">
        <v>1.4215500000000001E-2</v>
      </c>
      <c r="D51" s="109">
        <v>-242521.47270000001</v>
      </c>
      <c r="E51" s="109"/>
      <c r="F51" s="110">
        <v>4163.0319</v>
      </c>
      <c r="G51" s="110">
        <v>29936.8881</v>
      </c>
      <c r="H51" s="110">
        <v>40919.904000000002</v>
      </c>
      <c r="I51" s="109">
        <v>112.73759999999554</v>
      </c>
      <c r="J51" s="109"/>
      <c r="K51" s="110">
        <v>781.45650000000001</v>
      </c>
      <c r="L51" s="110">
        <v>9320.6448</v>
      </c>
      <c r="M51" s="110">
        <v>0</v>
      </c>
      <c r="N51" s="109">
        <v>6195.3492534124634</v>
      </c>
      <c r="O51" s="109"/>
      <c r="P51" s="110">
        <v>38618.159399999997</v>
      </c>
      <c r="Q51" s="111">
        <v>-8141.6681732937805</v>
      </c>
      <c r="R51" s="111">
        <v>30476.491226706217</v>
      </c>
      <c r="S51" s="111"/>
      <c r="T51" s="111"/>
    </row>
    <row r="52" spans="1:20">
      <c r="A52" s="107" t="s">
        <v>68</v>
      </c>
      <c r="B52" s="108">
        <v>1.7851E-3</v>
      </c>
      <c r="C52" s="108">
        <v>1.8568E-3</v>
      </c>
      <c r="D52" s="109">
        <v>-30469.871899999998</v>
      </c>
      <c r="E52" s="109"/>
      <c r="F52" s="110">
        <v>523.03430000000003</v>
      </c>
      <c r="G52" s="110">
        <v>3761.2057</v>
      </c>
      <c r="H52" s="110">
        <v>5141.0879999999997</v>
      </c>
      <c r="I52" s="109">
        <v>1253.6894237388706</v>
      </c>
      <c r="J52" s="109"/>
      <c r="K52" s="110">
        <v>98.180499999999995</v>
      </c>
      <c r="L52" s="110">
        <v>1171.0255999999999</v>
      </c>
      <c r="M52" s="110">
        <v>0</v>
      </c>
      <c r="N52" s="109">
        <v>0</v>
      </c>
      <c r="O52" s="109"/>
      <c r="P52" s="110">
        <v>4851.9017999999996</v>
      </c>
      <c r="Q52" s="111">
        <v>909.32628813056169</v>
      </c>
      <c r="R52" s="111">
        <v>5761.2280881305614</v>
      </c>
      <c r="S52" s="111"/>
      <c r="T52" s="111"/>
    </row>
    <row r="53" spans="1:20">
      <c r="A53" s="107" t="s">
        <v>69</v>
      </c>
      <c r="B53" s="108">
        <v>4.4527000000000004E-3</v>
      </c>
      <c r="C53" s="108">
        <v>5.0083999999999997E-3</v>
      </c>
      <c r="D53" s="109">
        <v>-76003.136300000013</v>
      </c>
      <c r="E53" s="109"/>
      <c r="F53" s="110">
        <v>1304.6411000000001</v>
      </c>
      <c r="G53" s="110">
        <v>9381.8389000000006</v>
      </c>
      <c r="H53" s="110">
        <v>12823.776000000002</v>
      </c>
      <c r="I53" s="109">
        <v>9101.1591999999837</v>
      </c>
      <c r="J53" s="109"/>
      <c r="K53" s="110">
        <v>244.89850000000001</v>
      </c>
      <c r="L53" s="110">
        <v>2920.9712000000004</v>
      </c>
      <c r="M53" s="110">
        <v>0</v>
      </c>
      <c r="N53" s="109">
        <v>2483.6685281899099</v>
      </c>
      <c r="O53" s="109"/>
      <c r="P53" s="110">
        <v>12102.438600000001</v>
      </c>
      <c r="Q53" s="111">
        <v>4676.5215640949446</v>
      </c>
      <c r="R53" s="111">
        <v>16778.960164094948</v>
      </c>
      <c r="S53" s="111"/>
      <c r="T53" s="111"/>
    </row>
    <row r="54" spans="1:20">
      <c r="A54" s="107" t="s">
        <v>70</v>
      </c>
      <c r="B54" s="108">
        <v>4.8450000000000001E-4</v>
      </c>
      <c r="C54" s="108">
        <v>4.6650000000000001E-4</v>
      </c>
      <c r="D54" s="109">
        <v>-8269.9305000000004</v>
      </c>
      <c r="E54" s="109"/>
      <c r="F54" s="110">
        <v>141.95850000000002</v>
      </c>
      <c r="G54" s="110">
        <v>1020.8415</v>
      </c>
      <c r="H54" s="110">
        <v>1395.3600000000001</v>
      </c>
      <c r="I54" s="109">
        <v>0</v>
      </c>
      <c r="J54" s="109"/>
      <c r="K54" s="110">
        <v>26.647500000000001</v>
      </c>
      <c r="L54" s="110">
        <v>317.83199999999999</v>
      </c>
      <c r="M54" s="110">
        <v>0</v>
      </c>
      <c r="N54" s="109">
        <v>396.10564510385763</v>
      </c>
      <c r="O54" s="109"/>
      <c r="P54" s="110">
        <v>1316.8710000000001</v>
      </c>
      <c r="Q54" s="111">
        <v>-576.72277744807104</v>
      </c>
      <c r="R54" s="111">
        <v>740.14822255192905</v>
      </c>
      <c r="S54" s="111"/>
      <c r="T54" s="111"/>
    </row>
    <row r="55" spans="1:20">
      <c r="A55" s="107" t="s">
        <v>71</v>
      </c>
      <c r="B55" s="108">
        <v>2.0341999999999999E-2</v>
      </c>
      <c r="C55" s="108">
        <v>2.0577100000000001E-2</v>
      </c>
      <c r="D55" s="109">
        <v>-347217.598</v>
      </c>
      <c r="E55" s="109"/>
      <c r="F55" s="110">
        <v>5960.2060000000001</v>
      </c>
      <c r="G55" s="110">
        <v>42860.593999999997</v>
      </c>
      <c r="H55" s="110">
        <v>58584.959999999999</v>
      </c>
      <c r="I55" s="109">
        <v>3681.1958000000282</v>
      </c>
      <c r="J55" s="109"/>
      <c r="K55" s="110">
        <v>1118.81</v>
      </c>
      <c r="L55" s="110">
        <v>13344.351999999999</v>
      </c>
      <c r="M55" s="110">
        <v>0</v>
      </c>
      <c r="N55" s="109">
        <v>11890.811853412493</v>
      </c>
      <c r="O55" s="109"/>
      <c r="P55" s="110">
        <v>55289.555999999997</v>
      </c>
      <c r="Q55" s="111">
        <v>-11121.544073293771</v>
      </c>
      <c r="R55" s="111">
        <v>44168.011926706225</v>
      </c>
      <c r="S55" s="111"/>
      <c r="T55" s="111"/>
    </row>
    <row r="56" spans="1:20">
      <c r="A56" s="107" t="s">
        <v>72</v>
      </c>
      <c r="B56" s="108">
        <v>6.7647999999999996E-3</v>
      </c>
      <c r="C56" s="108">
        <v>6.6058000000000002E-3</v>
      </c>
      <c r="D56" s="109">
        <v>-115468.37119999999</v>
      </c>
      <c r="E56" s="109"/>
      <c r="F56" s="110">
        <v>1982.0863999999999</v>
      </c>
      <c r="G56" s="110">
        <v>14253.433599999998</v>
      </c>
      <c r="H56" s="110">
        <v>19482.624</v>
      </c>
      <c r="I56" s="109">
        <v>0</v>
      </c>
      <c r="J56" s="109"/>
      <c r="K56" s="110">
        <v>372.06399999999996</v>
      </c>
      <c r="L56" s="110">
        <v>4437.7087999999994</v>
      </c>
      <c r="M56" s="110">
        <v>0</v>
      </c>
      <c r="N56" s="109">
        <v>20706.85060682493</v>
      </c>
      <c r="O56" s="109"/>
      <c r="P56" s="110">
        <v>18386.7264</v>
      </c>
      <c r="Q56" s="111">
        <v>-15524.024946587539</v>
      </c>
      <c r="R56" s="111">
        <v>2862.701453412461</v>
      </c>
      <c r="S56" s="111"/>
      <c r="T56" s="111"/>
    </row>
    <row r="57" spans="1:20">
      <c r="A57" s="107" t="s">
        <v>73</v>
      </c>
      <c r="B57" s="108">
        <v>2.1563800000000001E-2</v>
      </c>
      <c r="C57" s="108">
        <v>1.98465E-2</v>
      </c>
      <c r="D57" s="109">
        <v>-368072.50220000005</v>
      </c>
      <c r="E57" s="109"/>
      <c r="F57" s="110">
        <v>6318.1934000000001</v>
      </c>
      <c r="G57" s="110">
        <v>45434.926599999999</v>
      </c>
      <c r="H57" s="110">
        <v>62103.744000000006</v>
      </c>
      <c r="I57" s="109">
        <v>410.81580000000122</v>
      </c>
      <c r="J57" s="109"/>
      <c r="K57" s="110">
        <v>1186.009</v>
      </c>
      <c r="L57" s="110">
        <v>14145.852800000001</v>
      </c>
      <c r="M57" s="110">
        <v>0</v>
      </c>
      <c r="N57" s="109">
        <v>35332.978573590524</v>
      </c>
      <c r="O57" s="109"/>
      <c r="P57" s="110">
        <v>58610.4084</v>
      </c>
      <c r="Q57" s="111">
        <v>-18827.997863204746</v>
      </c>
      <c r="R57" s="111">
        <v>39782.410536795258</v>
      </c>
      <c r="S57" s="111"/>
      <c r="T57" s="111"/>
    </row>
    <row r="58" spans="1:20">
      <c r="A58" s="107" t="s">
        <v>74</v>
      </c>
      <c r="B58" s="108">
        <v>8.2770000000000001E-4</v>
      </c>
      <c r="C58" s="108">
        <v>8.3480000000000002E-4</v>
      </c>
      <c r="D58" s="109">
        <v>-14128.0113</v>
      </c>
      <c r="E58" s="109"/>
      <c r="F58" s="110">
        <v>242.51609999999999</v>
      </c>
      <c r="G58" s="110">
        <v>1743.9639</v>
      </c>
      <c r="H58" s="110">
        <v>2383.7759999999998</v>
      </c>
      <c r="I58" s="109">
        <v>2411.987566468842</v>
      </c>
      <c r="J58" s="109"/>
      <c r="K58" s="110">
        <v>45.523499999999999</v>
      </c>
      <c r="L58" s="110">
        <v>542.97119999999995</v>
      </c>
      <c r="M58" s="110">
        <v>0</v>
      </c>
      <c r="N58" s="109">
        <v>126.98460000000023</v>
      </c>
      <c r="O58" s="109"/>
      <c r="P58" s="110">
        <v>2249.6886</v>
      </c>
      <c r="Q58" s="111">
        <v>965.29046676557755</v>
      </c>
      <c r="R58" s="111">
        <v>3214.9790667655775</v>
      </c>
      <c r="S58" s="111"/>
      <c r="T58" s="111"/>
    </row>
    <row r="59" spans="1:20">
      <c r="A59" s="107" t="s">
        <v>75</v>
      </c>
      <c r="B59" s="108">
        <v>5.6318999999999996E-3</v>
      </c>
      <c r="C59" s="108">
        <v>5.7454000000000003E-3</v>
      </c>
      <c r="D59" s="109">
        <v>-96130.901099999988</v>
      </c>
      <c r="E59" s="109"/>
      <c r="F59" s="110">
        <v>1650.1466999999998</v>
      </c>
      <c r="G59" s="110">
        <v>11866.413299999998</v>
      </c>
      <c r="H59" s="110">
        <v>16219.871999999999</v>
      </c>
      <c r="I59" s="109">
        <v>1777.1830000000136</v>
      </c>
      <c r="J59" s="109"/>
      <c r="K59" s="110">
        <v>309.75449999999995</v>
      </c>
      <c r="L59" s="110">
        <v>3694.5263999999997</v>
      </c>
      <c r="M59" s="110">
        <v>0</v>
      </c>
      <c r="N59" s="109">
        <v>1447.3831364985153</v>
      </c>
      <c r="O59" s="109"/>
      <c r="P59" s="110">
        <v>15307.504199999999</v>
      </c>
      <c r="Q59" s="111">
        <v>-655.28643175073603</v>
      </c>
      <c r="R59" s="111">
        <v>14652.217768249264</v>
      </c>
      <c r="S59" s="111"/>
      <c r="T59" s="111"/>
    </row>
    <row r="60" spans="1:20">
      <c r="A60" s="107" t="s">
        <v>76</v>
      </c>
      <c r="B60" s="108">
        <v>3.4169000000000001E-3</v>
      </c>
      <c r="C60" s="108">
        <v>3.5750000000000001E-3</v>
      </c>
      <c r="D60" s="109">
        <v>-58323.066100000004</v>
      </c>
      <c r="E60" s="109"/>
      <c r="F60" s="110">
        <v>1001.1517</v>
      </c>
      <c r="G60" s="110">
        <v>7199.4083000000001</v>
      </c>
      <c r="H60" s="110">
        <v>9840.6720000000005</v>
      </c>
      <c r="I60" s="109">
        <v>2881.5107999999996</v>
      </c>
      <c r="J60" s="109"/>
      <c r="K60" s="110">
        <v>187.92949999999999</v>
      </c>
      <c r="L60" s="110">
        <v>2241.4864000000002</v>
      </c>
      <c r="M60" s="110">
        <v>0</v>
      </c>
      <c r="N60" s="109">
        <v>1250.6346643916966</v>
      </c>
      <c r="O60" s="109"/>
      <c r="P60" s="110">
        <v>9287.1342000000004</v>
      </c>
      <c r="Q60" s="111">
        <v>1868.3978821958442</v>
      </c>
      <c r="R60" s="111">
        <v>11155.532082195845</v>
      </c>
      <c r="S60" s="111"/>
      <c r="T60" s="111"/>
    </row>
    <row r="61" spans="1:20">
      <c r="A61" s="107" t="s">
        <v>77</v>
      </c>
      <c r="B61" s="108">
        <v>9.2902000000000002E-3</v>
      </c>
      <c r="C61" s="108">
        <v>8.9589999999999999E-3</v>
      </c>
      <c r="D61" s="109">
        <v>-158574.42379999999</v>
      </c>
      <c r="E61" s="109"/>
      <c r="F61" s="110">
        <v>2722.0286000000001</v>
      </c>
      <c r="G61" s="110">
        <v>19574.451400000002</v>
      </c>
      <c r="H61" s="110">
        <v>26755.776000000002</v>
      </c>
      <c r="I61" s="109">
        <v>0</v>
      </c>
      <c r="J61" s="109"/>
      <c r="K61" s="110">
        <v>510.96100000000001</v>
      </c>
      <c r="L61" s="110">
        <v>6094.3712000000005</v>
      </c>
      <c r="M61" s="110">
        <v>0</v>
      </c>
      <c r="N61" s="109">
        <v>10947.8203338279</v>
      </c>
      <c r="O61" s="109"/>
      <c r="P61" s="110">
        <v>25250.763600000002</v>
      </c>
      <c r="Q61" s="111">
        <v>-8949.5798830860604</v>
      </c>
      <c r="R61" s="111">
        <v>16301.183716913942</v>
      </c>
      <c r="S61" s="111"/>
      <c r="T61" s="111"/>
    </row>
    <row r="62" spans="1:20">
      <c r="A62" s="107" t="s">
        <v>78</v>
      </c>
      <c r="B62" s="108">
        <v>4.2596999999999999E-3</v>
      </c>
      <c r="C62" s="108">
        <v>4.2973000000000004E-3</v>
      </c>
      <c r="D62" s="109">
        <v>-72708.819300000003</v>
      </c>
      <c r="E62" s="109"/>
      <c r="F62" s="110">
        <v>1248.0921000000001</v>
      </c>
      <c r="G62" s="110">
        <v>8975.187899999999</v>
      </c>
      <c r="H62" s="110">
        <v>12267.936</v>
      </c>
      <c r="I62" s="109">
        <v>588.74079999999833</v>
      </c>
      <c r="J62" s="109"/>
      <c r="K62" s="110">
        <v>234.2835</v>
      </c>
      <c r="L62" s="110">
        <v>2794.3631999999998</v>
      </c>
      <c r="M62" s="110">
        <v>0</v>
      </c>
      <c r="N62" s="109">
        <v>1080.6898409495579</v>
      </c>
      <c r="O62" s="109"/>
      <c r="P62" s="110">
        <v>11577.864599999999</v>
      </c>
      <c r="Q62" s="111">
        <v>-2058.2672795252274</v>
      </c>
      <c r="R62" s="111">
        <v>9519.5973204747715</v>
      </c>
      <c r="S62" s="111"/>
      <c r="T62" s="111"/>
    </row>
    <row r="63" spans="1:20">
      <c r="A63" s="107" t="s">
        <v>79</v>
      </c>
      <c r="B63" s="108">
        <v>5.3855999999999999E-3</v>
      </c>
      <c r="C63" s="108">
        <v>5.1720000000000004E-3</v>
      </c>
      <c r="D63" s="109">
        <v>-91926.806400000001</v>
      </c>
      <c r="E63" s="109"/>
      <c r="F63" s="110">
        <v>1577.9808</v>
      </c>
      <c r="G63" s="110">
        <v>11347.459199999999</v>
      </c>
      <c r="H63" s="110">
        <v>15510.528</v>
      </c>
      <c r="I63" s="109">
        <v>0</v>
      </c>
      <c r="J63" s="109"/>
      <c r="K63" s="110">
        <v>296.20799999999997</v>
      </c>
      <c r="L63" s="110">
        <v>3532.9535999999998</v>
      </c>
      <c r="M63" s="110">
        <v>0</v>
      </c>
      <c r="N63" s="109">
        <v>6357.1941388723935</v>
      </c>
      <c r="O63" s="109"/>
      <c r="P63" s="110">
        <v>14638.060799999999</v>
      </c>
      <c r="Q63" s="111">
        <v>-6022.4345305637962</v>
      </c>
      <c r="R63" s="111">
        <v>8615.6262694362031</v>
      </c>
      <c r="S63" s="111"/>
      <c r="T63" s="111"/>
    </row>
    <row r="64" spans="1:20">
      <c r="A64" s="107" t="s">
        <v>80</v>
      </c>
      <c r="B64" s="108">
        <v>1.7650999999999999E-3</v>
      </c>
      <c r="C64" s="108">
        <v>1.8517E-3</v>
      </c>
      <c r="D64" s="109">
        <v>-30128.491899999997</v>
      </c>
      <c r="E64" s="109"/>
      <c r="F64" s="110">
        <v>517.17430000000002</v>
      </c>
      <c r="G64" s="110">
        <v>3719.0656999999997</v>
      </c>
      <c r="H64" s="110">
        <v>5083.4879999999994</v>
      </c>
      <c r="I64" s="109">
        <v>1401.0601999999976</v>
      </c>
      <c r="J64" s="109"/>
      <c r="K64" s="110">
        <v>97.080500000000001</v>
      </c>
      <c r="L64" s="110">
        <v>1157.9056</v>
      </c>
      <c r="M64" s="110">
        <v>0</v>
      </c>
      <c r="N64" s="109">
        <v>57.691513056377453</v>
      </c>
      <c r="O64" s="109"/>
      <c r="P64" s="110">
        <v>4797.5418</v>
      </c>
      <c r="Q64" s="111">
        <v>616.86780652818948</v>
      </c>
      <c r="R64" s="111">
        <v>5414.4096065281892</v>
      </c>
      <c r="S64" s="111"/>
      <c r="T64" s="111"/>
    </row>
    <row r="65" spans="1:20">
      <c r="A65" s="107" t="s">
        <v>81</v>
      </c>
      <c r="B65" s="108">
        <v>4.065E-3</v>
      </c>
      <c r="C65" s="108">
        <v>4.0070000000000001E-3</v>
      </c>
      <c r="D65" s="109">
        <v>-69385.485000000001</v>
      </c>
      <c r="E65" s="109"/>
      <c r="F65" s="110">
        <v>1191.0450000000001</v>
      </c>
      <c r="G65" s="110">
        <v>8564.9549999999999</v>
      </c>
      <c r="H65" s="110">
        <v>11707.2</v>
      </c>
      <c r="I65" s="109">
        <v>65.838599999999559</v>
      </c>
      <c r="J65" s="109"/>
      <c r="K65" s="110">
        <v>223.57499999999999</v>
      </c>
      <c r="L65" s="110">
        <v>2666.64</v>
      </c>
      <c r="M65" s="110">
        <v>0</v>
      </c>
      <c r="N65" s="109">
        <v>2949.8568688427349</v>
      </c>
      <c r="O65" s="109"/>
      <c r="P65" s="110">
        <v>11048.67</v>
      </c>
      <c r="Q65" s="111">
        <v>-1748.575765578641</v>
      </c>
      <c r="R65" s="111">
        <v>9300.0942344213581</v>
      </c>
      <c r="S65" s="111"/>
      <c r="T65" s="111"/>
    </row>
    <row r="66" spans="1:20">
      <c r="A66" s="107" t="s">
        <v>82</v>
      </c>
      <c r="B66" s="108">
        <v>8.22431E-2</v>
      </c>
      <c r="C66" s="108">
        <v>7.9832E-2</v>
      </c>
      <c r="D66" s="109">
        <v>-1403807.4739000001</v>
      </c>
      <c r="E66" s="109"/>
      <c r="F66" s="110">
        <v>24097.228299999999</v>
      </c>
      <c r="G66" s="110">
        <v>173286.21169999999</v>
      </c>
      <c r="H66" s="110">
        <v>236860.128</v>
      </c>
      <c r="I66" s="109">
        <v>83685.939888427383</v>
      </c>
      <c r="J66" s="109"/>
      <c r="K66" s="110">
        <v>4523.3705</v>
      </c>
      <c r="L66" s="110">
        <v>53951.473599999998</v>
      </c>
      <c r="M66" s="110">
        <v>0</v>
      </c>
      <c r="N66" s="109">
        <v>39428.972999999954</v>
      </c>
      <c r="O66" s="109"/>
      <c r="P66" s="110">
        <v>223536.7458</v>
      </c>
      <c r="Q66" s="111">
        <v>44691.479755786429</v>
      </c>
      <c r="R66" s="111">
        <v>268228.22555578646</v>
      </c>
      <c r="S66" s="111"/>
      <c r="T66" s="111"/>
    </row>
    <row r="67" spans="1:20">
      <c r="A67" s="107" t="s">
        <v>83</v>
      </c>
      <c r="B67" s="108">
        <v>1.4748999999999999E-3</v>
      </c>
      <c r="C67" s="108">
        <v>1.5782999999999999E-3</v>
      </c>
      <c r="D67" s="109">
        <v>-25175.068099999997</v>
      </c>
      <c r="E67" s="109"/>
      <c r="F67" s="110">
        <v>432.14569999999998</v>
      </c>
      <c r="G67" s="110">
        <v>3107.6142999999997</v>
      </c>
      <c r="H67" s="110">
        <v>4247.7119999999995</v>
      </c>
      <c r="I67" s="109">
        <v>1717.8662000000018</v>
      </c>
      <c r="J67" s="109"/>
      <c r="K67" s="110">
        <v>81.119499999999988</v>
      </c>
      <c r="L67" s="110">
        <v>967.53439999999989</v>
      </c>
      <c r="M67" s="110">
        <v>0</v>
      </c>
      <c r="N67" s="109">
        <v>23.467734124628038</v>
      </c>
      <c r="O67" s="109"/>
      <c r="P67" s="110">
        <v>4008.7781999999997</v>
      </c>
      <c r="Q67" s="111">
        <v>1352.1338670623174</v>
      </c>
      <c r="R67" s="111">
        <v>5360.912067062317</v>
      </c>
      <c r="S67" s="111"/>
      <c r="T67" s="111"/>
    </row>
    <row r="68" spans="1:20">
      <c r="A68" s="107" t="s">
        <v>84</v>
      </c>
      <c r="B68" s="108">
        <v>2.4242999999999999E-3</v>
      </c>
      <c r="C68" s="108">
        <v>2.4842000000000002E-3</v>
      </c>
      <c r="D68" s="109">
        <v>-41380.376700000001</v>
      </c>
      <c r="E68" s="109"/>
      <c r="F68" s="110">
        <v>710.31989999999996</v>
      </c>
      <c r="G68" s="110">
        <v>5108.0001000000002</v>
      </c>
      <c r="H68" s="110">
        <v>6981.9839999999995</v>
      </c>
      <c r="I68" s="109">
        <v>985.8274905044517</v>
      </c>
      <c r="J68" s="109"/>
      <c r="K68" s="110">
        <v>133.3365</v>
      </c>
      <c r="L68" s="110">
        <v>1590.3407999999999</v>
      </c>
      <c r="M68" s="110">
        <v>0</v>
      </c>
      <c r="N68" s="109">
        <v>57.733200000000096</v>
      </c>
      <c r="O68" s="109"/>
      <c r="P68" s="110">
        <v>6589.2473999999993</v>
      </c>
      <c r="Q68" s="111">
        <v>37.26430474777402</v>
      </c>
      <c r="R68" s="111">
        <v>6626.5117047477734</v>
      </c>
      <c r="S68" s="111"/>
      <c r="T68" s="111"/>
    </row>
    <row r="69" spans="1:20">
      <c r="A69" s="107" t="s">
        <v>85</v>
      </c>
      <c r="B69" s="108">
        <v>6.9439999999999997E-3</v>
      </c>
      <c r="C69" s="108">
        <v>2.2974999999999999E-2</v>
      </c>
      <c r="D69" s="109">
        <v>-118527.136</v>
      </c>
      <c r="E69" s="109"/>
      <c r="F69" s="110">
        <v>2034.5919999999999</v>
      </c>
      <c r="G69" s="110">
        <v>14631.008</v>
      </c>
      <c r="H69" s="110">
        <v>19998.719999999998</v>
      </c>
      <c r="I69" s="109">
        <v>251013.39800000002</v>
      </c>
      <c r="J69" s="109"/>
      <c r="K69" s="110">
        <v>381.91999999999996</v>
      </c>
      <c r="L69" s="110">
        <v>4555.2640000000001</v>
      </c>
      <c r="M69" s="110">
        <v>0</v>
      </c>
      <c r="N69" s="109">
        <v>98102.089647181012</v>
      </c>
      <c r="O69" s="109"/>
      <c r="P69" s="110">
        <v>18873.791999999998</v>
      </c>
      <c r="Q69" s="111">
        <v>51643.154673590529</v>
      </c>
      <c r="R69" s="111">
        <v>70516.94667359053</v>
      </c>
      <c r="S69" s="111"/>
      <c r="T69" s="111"/>
    </row>
    <row r="70" spans="1:20">
      <c r="A70" s="107" t="s">
        <v>86</v>
      </c>
      <c r="B70" s="108">
        <v>8.3329000000000007E-3</v>
      </c>
      <c r="C70" s="108">
        <v>8.3230999999999999E-3</v>
      </c>
      <c r="D70" s="109">
        <v>-142234.27010000002</v>
      </c>
      <c r="E70" s="109"/>
      <c r="F70" s="110">
        <v>2441.5397000000003</v>
      </c>
      <c r="G70" s="110">
        <v>17557.420300000002</v>
      </c>
      <c r="H70" s="110">
        <v>23998.752</v>
      </c>
      <c r="I70" s="109">
        <v>350.75400890207965</v>
      </c>
      <c r="J70" s="109"/>
      <c r="K70" s="110">
        <v>458.30950000000001</v>
      </c>
      <c r="L70" s="110">
        <v>5466.3824000000004</v>
      </c>
      <c r="M70" s="110">
        <v>0</v>
      </c>
      <c r="N70" s="109">
        <v>153.44840000000718</v>
      </c>
      <c r="O70" s="109"/>
      <c r="P70" s="110">
        <v>22648.822200000002</v>
      </c>
      <c r="Q70" s="111">
        <v>764.29529554896465</v>
      </c>
      <c r="R70" s="111">
        <v>23413.117495548966</v>
      </c>
      <c r="S70" s="111"/>
      <c r="T70" s="111"/>
    </row>
    <row r="71" spans="1:20">
      <c r="A71" s="107" t="s">
        <v>87</v>
      </c>
      <c r="B71" s="108">
        <v>2.74573E-2</v>
      </c>
      <c r="C71" s="108">
        <v>2.7473600000000001E-2</v>
      </c>
      <c r="D71" s="109">
        <v>-468668.65370000002</v>
      </c>
      <c r="E71" s="109"/>
      <c r="F71" s="110">
        <v>8044.9889000000003</v>
      </c>
      <c r="G71" s="110">
        <v>57852.5311</v>
      </c>
      <c r="H71" s="110">
        <v>79077.024000000005</v>
      </c>
      <c r="I71" s="109">
        <v>255.22540000000058</v>
      </c>
      <c r="J71" s="109"/>
      <c r="K71" s="110">
        <v>1510.1514999999999</v>
      </c>
      <c r="L71" s="110">
        <v>18011.988799999999</v>
      </c>
      <c r="M71" s="110">
        <v>0</v>
      </c>
      <c r="N71" s="109">
        <v>15893.635286350131</v>
      </c>
      <c r="O71" s="109"/>
      <c r="P71" s="110">
        <v>74628.941399999996</v>
      </c>
      <c r="Q71" s="111">
        <v>-16498.845406824898</v>
      </c>
      <c r="R71" s="111">
        <v>58130.095993175099</v>
      </c>
      <c r="S71" s="111"/>
      <c r="T71" s="111"/>
    </row>
    <row r="72" spans="1:20">
      <c r="A72" s="107" t="s">
        <v>88</v>
      </c>
      <c r="B72" s="108">
        <v>1.5912999999999999E-3</v>
      </c>
      <c r="C72" s="108">
        <v>1.7821E-3</v>
      </c>
      <c r="D72" s="109">
        <v>-27161.899699999998</v>
      </c>
      <c r="E72" s="109"/>
      <c r="F72" s="110">
        <v>466.2509</v>
      </c>
      <c r="G72" s="110">
        <v>3352.8690999999999</v>
      </c>
      <c r="H72" s="110">
        <v>4582.9439999999995</v>
      </c>
      <c r="I72" s="109">
        <v>2987.5464000000034</v>
      </c>
      <c r="J72" s="109"/>
      <c r="K72" s="110">
        <v>87.521499999999989</v>
      </c>
      <c r="L72" s="110">
        <v>1043.8927999999999</v>
      </c>
      <c r="M72" s="110">
        <v>0</v>
      </c>
      <c r="N72" s="109">
        <v>825.48187002967393</v>
      </c>
      <c r="O72" s="109"/>
      <c r="P72" s="110">
        <v>4325.1534000000001</v>
      </c>
      <c r="Q72" s="111">
        <v>503.85283501483798</v>
      </c>
      <c r="R72" s="111">
        <v>4829.0062350148382</v>
      </c>
      <c r="S72" s="111"/>
      <c r="T72" s="111"/>
    </row>
    <row r="73" spans="1:20">
      <c r="A73" s="107" t="s">
        <v>89</v>
      </c>
      <c r="B73" s="108">
        <v>2.2098099999999999E-2</v>
      </c>
      <c r="C73" s="108">
        <v>2.22189E-2</v>
      </c>
      <c r="D73" s="109">
        <v>-377192.46889999998</v>
      </c>
      <c r="E73" s="109"/>
      <c r="F73" s="110">
        <v>6474.7433000000001</v>
      </c>
      <c r="G73" s="110">
        <v>46560.6967</v>
      </c>
      <c r="H73" s="110">
        <v>63642.527999999998</v>
      </c>
      <c r="I73" s="109">
        <v>7907.0489139466335</v>
      </c>
      <c r="J73" s="109"/>
      <c r="K73" s="110">
        <v>1215.3954999999999</v>
      </c>
      <c r="L73" s="110">
        <v>14496.353599999999</v>
      </c>
      <c r="M73" s="110">
        <v>0</v>
      </c>
      <c r="N73" s="109">
        <v>74.370599999997665</v>
      </c>
      <c r="O73" s="109"/>
      <c r="P73" s="110">
        <v>60062.635799999996</v>
      </c>
      <c r="Q73" s="111">
        <v>7318.2117430267426</v>
      </c>
      <c r="R73" s="111">
        <v>67380.847543026743</v>
      </c>
      <c r="S73" s="111"/>
      <c r="T73" s="111"/>
    </row>
    <row r="74" spans="1:20">
      <c r="A74" s="107" t="s">
        <v>90</v>
      </c>
      <c r="B74" s="108">
        <v>1.12581E-2</v>
      </c>
      <c r="C74" s="108">
        <v>1.15307E-2</v>
      </c>
      <c r="D74" s="109">
        <v>-192164.50890000002</v>
      </c>
      <c r="E74" s="109"/>
      <c r="F74" s="110">
        <v>3298.6233000000002</v>
      </c>
      <c r="G74" s="110">
        <v>23720.816699999999</v>
      </c>
      <c r="H74" s="110">
        <v>32423.328000000001</v>
      </c>
      <c r="I74" s="109">
        <v>4268.3707999999824</v>
      </c>
      <c r="J74" s="109"/>
      <c r="K74" s="110">
        <v>619.19550000000004</v>
      </c>
      <c r="L74" s="110">
        <v>7385.3136000000004</v>
      </c>
      <c r="M74" s="110">
        <v>0</v>
      </c>
      <c r="N74" s="109">
        <v>6394.1056646884135</v>
      </c>
      <c r="O74" s="109"/>
      <c r="P74" s="110">
        <v>30599.515800000001</v>
      </c>
      <c r="Q74" s="111">
        <v>-4049.4562676557862</v>
      </c>
      <c r="R74" s="111">
        <v>26550.059532344214</v>
      </c>
      <c r="S74" s="111"/>
      <c r="T74" s="111"/>
    </row>
    <row r="75" spans="1:20">
      <c r="A75" s="107" t="s">
        <v>91</v>
      </c>
      <c r="B75" s="108">
        <v>1.4119E-3</v>
      </c>
      <c r="C75" s="108">
        <v>1.5663999999999999E-3</v>
      </c>
      <c r="D75" s="109">
        <v>-24099.721099999999</v>
      </c>
      <c r="E75" s="109"/>
      <c r="F75" s="110">
        <v>413.68669999999997</v>
      </c>
      <c r="G75" s="110">
        <v>2974.8733000000002</v>
      </c>
      <c r="H75" s="110">
        <v>4066.2719999999999</v>
      </c>
      <c r="I75" s="109">
        <v>2538.7511999999974</v>
      </c>
      <c r="J75" s="109"/>
      <c r="K75" s="110">
        <v>77.654499999999999</v>
      </c>
      <c r="L75" s="110">
        <v>926.20640000000003</v>
      </c>
      <c r="M75" s="110">
        <v>0</v>
      </c>
      <c r="N75" s="109">
        <v>1679.8986344213638</v>
      </c>
      <c r="O75" s="109"/>
      <c r="P75" s="110">
        <v>3837.5441999999998</v>
      </c>
      <c r="Q75" s="111">
        <v>419.72811721068069</v>
      </c>
      <c r="R75" s="111">
        <v>4257.2723172106807</v>
      </c>
      <c r="S75" s="111"/>
      <c r="T75" s="111"/>
    </row>
    <row r="76" spans="1:20">
      <c r="A76" s="107" t="s">
        <v>92</v>
      </c>
      <c r="B76" s="108">
        <v>4.0241000000000001E-3</v>
      </c>
      <c r="C76" s="108">
        <v>4.2376999999999996E-3</v>
      </c>
      <c r="D76" s="109">
        <v>-68687.362900000007</v>
      </c>
      <c r="E76" s="109"/>
      <c r="F76" s="110">
        <v>1179.0613000000001</v>
      </c>
      <c r="G76" s="110">
        <v>8478.7787000000008</v>
      </c>
      <c r="H76" s="110">
        <v>11589.407999999999</v>
      </c>
      <c r="I76" s="109">
        <v>3503.9549999999967</v>
      </c>
      <c r="J76" s="109"/>
      <c r="K76" s="110">
        <v>221.32550000000001</v>
      </c>
      <c r="L76" s="110">
        <v>2639.8096</v>
      </c>
      <c r="M76" s="110">
        <v>0</v>
      </c>
      <c r="N76" s="109">
        <v>1158.7193724035574</v>
      </c>
      <c r="O76" s="109"/>
      <c r="P76" s="110">
        <v>10937.5038</v>
      </c>
      <c r="Q76" s="111">
        <v>1602.7248362017872</v>
      </c>
      <c r="R76" s="111">
        <v>12540.228636201788</v>
      </c>
      <c r="S76" s="111"/>
      <c r="T76" s="111"/>
    </row>
    <row r="77" spans="1:20">
      <c r="A77" s="107" t="s">
        <v>93</v>
      </c>
      <c r="B77" s="108">
        <v>7.4469999999999996E-3</v>
      </c>
      <c r="C77" s="108">
        <v>7.2559E-3</v>
      </c>
      <c r="D77" s="109">
        <v>-127112.84299999999</v>
      </c>
      <c r="E77" s="109"/>
      <c r="F77" s="110">
        <v>2181.971</v>
      </c>
      <c r="G77" s="110">
        <v>15690.829</v>
      </c>
      <c r="H77" s="110">
        <v>21447.360000000001</v>
      </c>
      <c r="I77" s="109">
        <v>0</v>
      </c>
      <c r="J77" s="109"/>
      <c r="K77" s="110">
        <v>409.58499999999998</v>
      </c>
      <c r="L77" s="110">
        <v>4885.232</v>
      </c>
      <c r="M77" s="110">
        <v>0</v>
      </c>
      <c r="N77" s="109">
        <v>5414.9051097922757</v>
      </c>
      <c r="O77" s="109"/>
      <c r="P77" s="110">
        <v>20240.946</v>
      </c>
      <c r="Q77" s="111">
        <v>-5495.8403451038503</v>
      </c>
      <c r="R77" s="111">
        <v>14745.10565489615</v>
      </c>
      <c r="S77" s="111"/>
      <c r="T77" s="111"/>
    </row>
    <row r="78" spans="1:20">
      <c r="A78" s="107" t="s">
        <v>94</v>
      </c>
      <c r="B78" s="108">
        <v>1.2819000000000001E-3</v>
      </c>
      <c r="C78" s="108">
        <v>1.4243000000000001E-3</v>
      </c>
      <c r="D78" s="109">
        <v>-21880.751100000001</v>
      </c>
      <c r="E78" s="109"/>
      <c r="F78" s="110">
        <v>375.59670000000006</v>
      </c>
      <c r="G78" s="110">
        <v>2700.9633000000003</v>
      </c>
      <c r="H78" s="110">
        <v>3691.8720000000003</v>
      </c>
      <c r="I78" s="109">
        <v>2290.8451999999984</v>
      </c>
      <c r="J78" s="109"/>
      <c r="K78" s="110">
        <v>70.504500000000007</v>
      </c>
      <c r="L78" s="110">
        <v>840.92640000000006</v>
      </c>
      <c r="M78" s="110">
        <v>0</v>
      </c>
      <c r="N78" s="109">
        <v>801.81424925816179</v>
      </c>
      <c r="O78" s="109"/>
      <c r="P78" s="110">
        <v>3484.2042000000001</v>
      </c>
      <c r="Q78" s="111">
        <v>869.31372462907677</v>
      </c>
      <c r="R78" s="111">
        <v>4353.5179246290772</v>
      </c>
      <c r="S78" s="111"/>
      <c r="T78" s="111"/>
    </row>
    <row r="79" spans="1:20">
      <c r="A79" s="107" t="s">
        <v>95</v>
      </c>
      <c r="B79" s="108">
        <v>3.4467E-3</v>
      </c>
      <c r="C79" s="108">
        <v>3.5128999999999998E-3</v>
      </c>
      <c r="D79" s="109">
        <v>-58831.722300000001</v>
      </c>
      <c r="E79" s="109"/>
      <c r="F79" s="110">
        <v>1009.8831</v>
      </c>
      <c r="G79" s="110">
        <v>7262.1968999999999</v>
      </c>
      <c r="H79" s="110">
        <v>9926.4959999999992</v>
      </c>
      <c r="I79" s="109">
        <v>1615.3048326409485</v>
      </c>
      <c r="J79" s="109"/>
      <c r="K79" s="110">
        <v>189.5685</v>
      </c>
      <c r="L79" s="110">
        <v>2261.0351999999998</v>
      </c>
      <c r="M79" s="110">
        <v>0</v>
      </c>
      <c r="N79" s="109">
        <v>0</v>
      </c>
      <c r="O79" s="109"/>
      <c r="P79" s="110">
        <v>9368.1306000000004</v>
      </c>
      <c r="Q79" s="111">
        <v>1804.988283679525</v>
      </c>
      <c r="R79" s="111">
        <v>11173.118883679526</v>
      </c>
      <c r="S79" s="111"/>
      <c r="T79" s="111"/>
    </row>
    <row r="80" spans="1:20">
      <c r="A80" s="107" t="s">
        <v>96</v>
      </c>
      <c r="B80" s="108">
        <v>1.4525700000000001E-2</v>
      </c>
      <c r="C80" s="108">
        <v>1.42188E-2</v>
      </c>
      <c r="D80" s="109">
        <v>-247939.17330000002</v>
      </c>
      <c r="E80" s="109"/>
      <c r="F80" s="110">
        <v>4256.0300999999999</v>
      </c>
      <c r="G80" s="110">
        <v>30605.6499</v>
      </c>
      <c r="H80" s="110">
        <v>41834.016000000003</v>
      </c>
      <c r="I80" s="109">
        <v>3877.5244991097957</v>
      </c>
      <c r="J80" s="109"/>
      <c r="K80" s="110">
        <v>798.9135</v>
      </c>
      <c r="L80" s="110">
        <v>9528.8592000000008</v>
      </c>
      <c r="M80" s="110">
        <v>0</v>
      </c>
      <c r="N80" s="109">
        <v>4805.44020000003</v>
      </c>
      <c r="O80" s="109"/>
      <c r="P80" s="110">
        <v>39480.852600000006</v>
      </c>
      <c r="Q80" s="111">
        <v>883.53195044509084</v>
      </c>
      <c r="R80" s="111">
        <v>40364.384550445095</v>
      </c>
      <c r="S80" s="111"/>
      <c r="T80" s="111"/>
    </row>
    <row r="81" spans="1:20">
      <c r="A81" s="107" t="s">
        <v>97</v>
      </c>
      <c r="B81" s="108">
        <v>2.3395999999999998E-3</v>
      </c>
      <c r="C81" s="108">
        <v>2.2653999999999999E-3</v>
      </c>
      <c r="D81" s="109">
        <v>-39934.632399999995</v>
      </c>
      <c r="E81" s="109"/>
      <c r="F81" s="110">
        <v>685.50279999999998</v>
      </c>
      <c r="G81" s="110">
        <v>4929.5371999999998</v>
      </c>
      <c r="H81" s="110">
        <v>6738.0479999999998</v>
      </c>
      <c r="I81" s="109">
        <v>1368.9511572700274</v>
      </c>
      <c r="J81" s="109"/>
      <c r="K81" s="110">
        <v>128.678</v>
      </c>
      <c r="L81" s="110">
        <v>1534.7775999999999</v>
      </c>
      <c r="M81" s="110">
        <v>0</v>
      </c>
      <c r="N81" s="109">
        <v>1439.9668000000024</v>
      </c>
      <c r="O81" s="109"/>
      <c r="P81" s="110">
        <v>6359.0328</v>
      </c>
      <c r="Q81" s="111">
        <v>-1156.5933786350165</v>
      </c>
      <c r="R81" s="111">
        <v>5202.439421364983</v>
      </c>
      <c r="S81" s="111"/>
      <c r="T81" s="111"/>
    </row>
    <row r="82" spans="1:20">
      <c r="A82" s="107" t="s">
        <v>98</v>
      </c>
      <c r="B82" s="108">
        <v>1.20278E-2</v>
      </c>
      <c r="C82" s="108">
        <v>1.1860799999999999E-2</v>
      </c>
      <c r="D82" s="109">
        <v>-205302.51819999999</v>
      </c>
      <c r="E82" s="109"/>
      <c r="F82" s="110">
        <v>3524.1453999999999</v>
      </c>
      <c r="G82" s="110">
        <v>25342.5746</v>
      </c>
      <c r="H82" s="110">
        <v>34640.063999999998</v>
      </c>
      <c r="I82" s="109">
        <v>13221.134712462894</v>
      </c>
      <c r="J82" s="109"/>
      <c r="K82" s="110">
        <v>661.529</v>
      </c>
      <c r="L82" s="110">
        <v>7890.2367999999997</v>
      </c>
      <c r="M82" s="110">
        <v>0</v>
      </c>
      <c r="N82" s="109">
        <v>4643.9378000000224</v>
      </c>
      <c r="O82" s="109"/>
      <c r="P82" s="110">
        <v>32691.560399999998</v>
      </c>
      <c r="Q82" s="111">
        <v>-2435.2387062314774</v>
      </c>
      <c r="R82" s="111">
        <v>30256.321693768521</v>
      </c>
      <c r="S82" s="111"/>
      <c r="T82" s="111"/>
    </row>
    <row r="83" spans="1:20">
      <c r="A83" s="107" t="s">
        <v>99</v>
      </c>
      <c r="B83" s="108">
        <v>2.7853999999999999E-3</v>
      </c>
      <c r="C83" s="108">
        <v>2.9551E-3</v>
      </c>
      <c r="D83" s="109">
        <v>-47543.992599999998</v>
      </c>
      <c r="E83" s="109"/>
      <c r="F83" s="110">
        <v>816.12220000000002</v>
      </c>
      <c r="G83" s="110">
        <v>5868.8378000000002</v>
      </c>
      <c r="H83" s="110">
        <v>8021.9520000000002</v>
      </c>
      <c r="I83" s="109">
        <v>2657.1625999999983</v>
      </c>
      <c r="J83" s="109"/>
      <c r="K83" s="110">
        <v>153.197</v>
      </c>
      <c r="L83" s="110">
        <v>1827.2223999999999</v>
      </c>
      <c r="M83" s="110">
        <v>0</v>
      </c>
      <c r="N83" s="109">
        <v>743.54468724035564</v>
      </c>
      <c r="O83" s="109"/>
      <c r="P83" s="110">
        <v>7570.7172</v>
      </c>
      <c r="Q83" s="111">
        <v>-35.109756379818919</v>
      </c>
      <c r="R83" s="111">
        <v>7535.6074436201816</v>
      </c>
      <c r="S83" s="111"/>
      <c r="T83" s="111"/>
    </row>
    <row r="84" spans="1:20">
      <c r="A84" s="107" t="s">
        <v>100</v>
      </c>
      <c r="B84" s="108">
        <v>7.8741000000000002E-3</v>
      </c>
      <c r="C84" s="108">
        <v>8.4644000000000004E-3</v>
      </c>
      <c r="D84" s="109">
        <v>-134403.0129</v>
      </c>
      <c r="E84" s="109"/>
      <c r="F84" s="110">
        <v>2307.1113</v>
      </c>
      <c r="G84" s="110">
        <v>16590.7287</v>
      </c>
      <c r="H84" s="110">
        <v>22677.407999999999</v>
      </c>
      <c r="I84" s="109">
        <v>9470.0108000000018</v>
      </c>
      <c r="J84" s="109"/>
      <c r="K84" s="110">
        <v>433.07550000000003</v>
      </c>
      <c r="L84" s="110">
        <v>5165.4096</v>
      </c>
      <c r="M84" s="110">
        <v>0</v>
      </c>
      <c r="N84" s="109">
        <v>6537.7195982195799</v>
      </c>
      <c r="O84" s="109"/>
      <c r="P84" s="110">
        <v>21401.803800000002</v>
      </c>
      <c r="Q84" s="111">
        <v>93.867599109801631</v>
      </c>
      <c r="R84" s="111">
        <v>21495.671399109804</v>
      </c>
      <c r="S84" s="111"/>
      <c r="T84" s="111"/>
    </row>
    <row r="85" spans="1:20">
      <c r="A85" s="107" t="s">
        <v>101</v>
      </c>
      <c r="B85" s="108">
        <v>8.0756999999999999E-3</v>
      </c>
      <c r="C85" s="108">
        <v>7.9863E-3</v>
      </c>
      <c r="D85" s="109">
        <v>-137844.12330000001</v>
      </c>
      <c r="E85" s="109"/>
      <c r="F85" s="110">
        <v>2366.1801</v>
      </c>
      <c r="G85" s="110">
        <v>17015.499899999999</v>
      </c>
      <c r="H85" s="110">
        <v>23258.016</v>
      </c>
      <c r="I85" s="109">
        <v>1688.6990347180952</v>
      </c>
      <c r="J85" s="109"/>
      <c r="K85" s="110">
        <v>444.1635</v>
      </c>
      <c r="L85" s="110">
        <v>5297.6592000000001</v>
      </c>
      <c r="M85" s="110">
        <v>0</v>
      </c>
      <c r="N85" s="109">
        <v>1532.3555999999874</v>
      </c>
      <c r="O85" s="109"/>
      <c r="P85" s="110">
        <v>21949.7526</v>
      </c>
      <c r="Q85" s="111">
        <v>-688.53756735904881</v>
      </c>
      <c r="R85" s="111">
        <v>21261.21503264095</v>
      </c>
      <c r="S85" s="111"/>
      <c r="T85" s="111"/>
    </row>
    <row r="86" spans="1:20">
      <c r="A86" s="107" t="s">
        <v>102</v>
      </c>
      <c r="B86" s="108">
        <v>1.3247699999999999E-2</v>
      </c>
      <c r="C86" s="108">
        <v>1.2933699999999999E-2</v>
      </c>
      <c r="D86" s="109">
        <v>-226124.99129999999</v>
      </c>
      <c r="E86" s="109"/>
      <c r="F86" s="110">
        <v>3881.5760999999998</v>
      </c>
      <c r="G86" s="110">
        <v>27912.903899999998</v>
      </c>
      <c r="H86" s="110">
        <v>38153.375999999997</v>
      </c>
      <c r="I86" s="109">
        <v>54.320400000001555</v>
      </c>
      <c r="J86" s="109"/>
      <c r="K86" s="110">
        <v>728.62349999999992</v>
      </c>
      <c r="L86" s="110">
        <v>8690.4912000000004</v>
      </c>
      <c r="M86" s="110">
        <v>0</v>
      </c>
      <c r="N86" s="109">
        <v>8120.9355302670701</v>
      </c>
      <c r="O86" s="109"/>
      <c r="P86" s="110">
        <v>36007.248599999999</v>
      </c>
      <c r="Q86" s="111">
        <v>-5303.2262848664695</v>
      </c>
      <c r="R86" s="111">
        <v>30704.02231513353</v>
      </c>
      <c r="S86" s="111"/>
      <c r="T86" s="111"/>
    </row>
    <row r="87" spans="1:20">
      <c r="A87" s="107" t="s">
        <v>103</v>
      </c>
      <c r="B87" s="108">
        <v>6.8475000000000003E-3</v>
      </c>
      <c r="C87" s="108">
        <v>6.5884000000000003E-3</v>
      </c>
      <c r="D87" s="109">
        <v>-116879.97750000001</v>
      </c>
      <c r="E87" s="109"/>
      <c r="F87" s="110">
        <v>2006.3175000000001</v>
      </c>
      <c r="G87" s="110">
        <v>14427.682500000001</v>
      </c>
      <c r="H87" s="110">
        <v>19720.8</v>
      </c>
      <c r="I87" s="109">
        <v>0</v>
      </c>
      <c r="J87" s="109"/>
      <c r="K87" s="110">
        <v>376.61250000000001</v>
      </c>
      <c r="L87" s="110">
        <v>4491.96</v>
      </c>
      <c r="M87" s="110">
        <v>0</v>
      </c>
      <c r="N87" s="109">
        <v>4676.9342991097938</v>
      </c>
      <c r="O87" s="109"/>
      <c r="P87" s="110">
        <v>18611.505000000001</v>
      </c>
      <c r="Q87" s="111">
        <v>-3978.4609504450973</v>
      </c>
      <c r="R87" s="111">
        <v>14633.044049554905</v>
      </c>
      <c r="S87" s="111"/>
      <c r="T87" s="111"/>
    </row>
    <row r="88" spans="1:20">
      <c r="A88" s="107" t="s">
        <v>104</v>
      </c>
      <c r="B88" s="108">
        <v>4.8418000000000003E-3</v>
      </c>
      <c r="C88" s="108">
        <v>5.0077999999999998E-3</v>
      </c>
      <c r="D88" s="109">
        <v>-82644.684200000003</v>
      </c>
      <c r="E88" s="109"/>
      <c r="F88" s="110">
        <v>1418.6474000000001</v>
      </c>
      <c r="G88" s="110">
        <v>10201.6726</v>
      </c>
      <c r="H88" s="110">
        <v>13944.384</v>
      </c>
      <c r="I88" s="109">
        <v>2637.9063999999839</v>
      </c>
      <c r="J88" s="109"/>
      <c r="K88" s="110">
        <v>266.29900000000004</v>
      </c>
      <c r="L88" s="110">
        <v>3176.2208000000001</v>
      </c>
      <c r="M88" s="110">
        <v>0</v>
      </c>
      <c r="N88" s="109">
        <v>1475.5337830860499</v>
      </c>
      <c r="O88" s="109"/>
      <c r="P88" s="110">
        <v>13160.012400000001</v>
      </c>
      <c r="Q88" s="111">
        <v>7.7740415430193934</v>
      </c>
      <c r="R88" s="111">
        <v>13167.786441543021</v>
      </c>
      <c r="S88" s="111"/>
      <c r="T88" s="111"/>
    </row>
    <row r="89" spans="1:20">
      <c r="A89" s="107" t="s">
        <v>105</v>
      </c>
      <c r="B89" s="108">
        <v>2.9344000000000002E-3</v>
      </c>
      <c r="C89" s="108">
        <v>3.0856999999999998E-3</v>
      </c>
      <c r="D89" s="109">
        <v>-50087.2736</v>
      </c>
      <c r="E89" s="109"/>
      <c r="F89" s="110">
        <v>859.77920000000006</v>
      </c>
      <c r="G89" s="110">
        <v>6182.7808000000005</v>
      </c>
      <c r="H89" s="110">
        <v>8451.0720000000001</v>
      </c>
      <c r="I89" s="109">
        <v>2369.055399999992</v>
      </c>
      <c r="J89" s="109"/>
      <c r="K89" s="110">
        <v>161.39200000000002</v>
      </c>
      <c r="L89" s="110">
        <v>1924.9664</v>
      </c>
      <c r="M89" s="110">
        <v>0</v>
      </c>
      <c r="N89" s="109">
        <v>2384.2103240356055</v>
      </c>
      <c r="O89" s="109"/>
      <c r="P89" s="110">
        <v>7975.6992000000009</v>
      </c>
      <c r="Q89" s="111">
        <v>-855.97493798219762</v>
      </c>
      <c r="R89" s="111">
        <v>7119.7242620178031</v>
      </c>
      <c r="S89" s="111"/>
      <c r="T89" s="111"/>
    </row>
    <row r="90" spans="1:20">
      <c r="A90" s="107" t="s">
        <v>106</v>
      </c>
      <c r="B90" s="108">
        <v>6.3501E-3</v>
      </c>
      <c r="C90" s="108">
        <v>6.2223000000000001E-3</v>
      </c>
      <c r="D90" s="109">
        <v>-108389.8569</v>
      </c>
      <c r="E90" s="109"/>
      <c r="F90" s="110">
        <v>1860.5793000000001</v>
      </c>
      <c r="G90" s="110">
        <v>13379.6607</v>
      </c>
      <c r="H90" s="110">
        <v>18288.288</v>
      </c>
      <c r="I90" s="109">
        <v>0</v>
      </c>
      <c r="J90" s="109"/>
      <c r="K90" s="110">
        <v>349.25549999999998</v>
      </c>
      <c r="L90" s="110">
        <v>4165.6656000000003</v>
      </c>
      <c r="M90" s="110">
        <v>0</v>
      </c>
      <c r="N90" s="109">
        <v>6125.5238789317473</v>
      </c>
      <c r="O90" s="109"/>
      <c r="P90" s="110">
        <v>17259.571800000002</v>
      </c>
      <c r="Q90" s="111">
        <v>-6275.2600605341258</v>
      </c>
      <c r="R90" s="111">
        <v>10984.311739465877</v>
      </c>
      <c r="S90" s="111"/>
      <c r="T90" s="111"/>
    </row>
    <row r="91" spans="1:20">
      <c r="A91" s="107" t="s">
        <v>107</v>
      </c>
      <c r="B91" s="108">
        <v>3.8162000000000001E-3</v>
      </c>
      <c r="C91" s="108">
        <v>3.6819000000000001E-3</v>
      </c>
      <c r="D91" s="109">
        <v>-65138.717799999999</v>
      </c>
      <c r="E91" s="109"/>
      <c r="F91" s="110">
        <v>1118.1466</v>
      </c>
      <c r="G91" s="110">
        <v>8040.7334000000001</v>
      </c>
      <c r="H91" s="110">
        <v>10990.656000000001</v>
      </c>
      <c r="I91" s="109">
        <v>1750.30183679525</v>
      </c>
      <c r="J91" s="109"/>
      <c r="K91" s="110">
        <v>209.89099999999999</v>
      </c>
      <c r="L91" s="110">
        <v>2503.4272000000001</v>
      </c>
      <c r="M91" s="110">
        <v>0</v>
      </c>
      <c r="N91" s="109">
        <v>2418.268999999997</v>
      </c>
      <c r="O91" s="109"/>
      <c r="P91" s="110">
        <v>10372.4316</v>
      </c>
      <c r="Q91" s="111">
        <v>-1477.0401183976248</v>
      </c>
      <c r="R91" s="111">
        <v>8895.3914816023753</v>
      </c>
      <c r="S91" s="111"/>
      <c r="T91" s="111"/>
    </row>
    <row r="92" spans="1:20">
      <c r="A92" s="107" t="s">
        <v>108</v>
      </c>
      <c r="B92" s="108">
        <v>6.3610999999999997E-3</v>
      </c>
      <c r="C92" s="108">
        <v>7.1685999999999998E-3</v>
      </c>
      <c r="D92" s="109">
        <v>-108577.61589999999</v>
      </c>
      <c r="E92" s="109"/>
      <c r="F92" s="110">
        <v>1863.8022999999998</v>
      </c>
      <c r="G92" s="110">
        <v>13402.8377</v>
      </c>
      <c r="H92" s="110">
        <v>18319.968000000001</v>
      </c>
      <c r="I92" s="109">
        <v>12643.834999999992</v>
      </c>
      <c r="J92" s="109"/>
      <c r="K92" s="110">
        <v>349.8605</v>
      </c>
      <c r="L92" s="110">
        <v>4172.8815999999997</v>
      </c>
      <c r="M92" s="110">
        <v>0</v>
      </c>
      <c r="N92" s="109">
        <v>968.77103234420053</v>
      </c>
      <c r="O92" s="109"/>
      <c r="P92" s="110">
        <v>17289.469799999999</v>
      </c>
      <c r="Q92" s="111">
        <v>5120.7026661721111</v>
      </c>
      <c r="R92" s="111">
        <v>22410.172466172109</v>
      </c>
      <c r="S92" s="111"/>
      <c r="T92" s="111"/>
    </row>
    <row r="93" spans="1:20">
      <c r="A93" s="107" t="s">
        <v>109</v>
      </c>
      <c r="B93" s="108">
        <v>3.0937999999999998E-3</v>
      </c>
      <c r="C93" s="108">
        <v>3.0403000000000001E-3</v>
      </c>
      <c r="D93" s="109">
        <v>-52808.072199999995</v>
      </c>
      <c r="E93" s="109"/>
      <c r="F93" s="110">
        <v>906.48339999999996</v>
      </c>
      <c r="G93" s="110">
        <v>6518.6365999999998</v>
      </c>
      <c r="H93" s="110">
        <v>8910.1440000000002</v>
      </c>
      <c r="I93" s="109">
        <v>0</v>
      </c>
      <c r="J93" s="109"/>
      <c r="K93" s="110">
        <v>170.15899999999999</v>
      </c>
      <c r="L93" s="110">
        <v>2029.5328</v>
      </c>
      <c r="M93" s="110">
        <v>0</v>
      </c>
      <c r="N93" s="109">
        <v>2952.9274712166125</v>
      </c>
      <c r="O93" s="109"/>
      <c r="P93" s="110">
        <v>8408.9483999999993</v>
      </c>
      <c r="Q93" s="111">
        <v>443.0305356083129</v>
      </c>
      <c r="R93" s="111">
        <v>8851.9789356083129</v>
      </c>
      <c r="S93" s="111"/>
      <c r="T93" s="111"/>
    </row>
    <row r="94" spans="1:20">
      <c r="A94" s="107" t="s">
        <v>110</v>
      </c>
      <c r="B94" s="108">
        <v>4.2665999999999997E-3</v>
      </c>
      <c r="C94" s="108">
        <v>4.2072000000000003E-3</v>
      </c>
      <c r="D94" s="109">
        <v>-72826.595399999991</v>
      </c>
      <c r="E94" s="109"/>
      <c r="F94" s="110">
        <v>1250.1137999999999</v>
      </c>
      <c r="G94" s="110">
        <v>8989.7261999999992</v>
      </c>
      <c r="H94" s="110">
        <v>12287.807999999999</v>
      </c>
      <c r="I94" s="109">
        <v>0</v>
      </c>
      <c r="J94" s="109"/>
      <c r="K94" s="110">
        <v>234.66299999999998</v>
      </c>
      <c r="L94" s="110">
        <v>2798.8896</v>
      </c>
      <c r="M94" s="110">
        <v>0</v>
      </c>
      <c r="N94" s="109">
        <v>1684.8188442136459</v>
      </c>
      <c r="O94" s="109"/>
      <c r="P94" s="110">
        <v>11596.618799999998</v>
      </c>
      <c r="Q94" s="111">
        <v>-1480.5374278931761</v>
      </c>
      <c r="R94" s="111">
        <v>10116.081372106823</v>
      </c>
      <c r="S94" s="111"/>
      <c r="T94" s="111"/>
    </row>
    <row r="95" spans="1:20">
      <c r="A95" s="107" t="s">
        <v>111</v>
      </c>
      <c r="B95" s="108">
        <v>3.0699999999999998E-4</v>
      </c>
      <c r="C95" s="108">
        <v>3.724E-4</v>
      </c>
      <c r="D95" s="109">
        <v>-5240.183</v>
      </c>
      <c r="E95" s="109"/>
      <c r="F95" s="110">
        <v>89.950999999999993</v>
      </c>
      <c r="G95" s="110">
        <v>646.84899999999993</v>
      </c>
      <c r="H95" s="110">
        <v>884.16</v>
      </c>
      <c r="I95" s="109">
        <v>1143.9078000000004</v>
      </c>
      <c r="J95" s="109"/>
      <c r="K95" s="110">
        <v>16.884999999999998</v>
      </c>
      <c r="L95" s="110">
        <v>201.392</v>
      </c>
      <c r="M95" s="110">
        <v>0</v>
      </c>
      <c r="N95" s="109">
        <v>334.41521127596474</v>
      </c>
      <c r="O95" s="109"/>
      <c r="P95" s="110">
        <v>834.42599999999993</v>
      </c>
      <c r="Q95" s="111">
        <v>788.29090563798229</v>
      </c>
      <c r="R95" s="111">
        <v>1622.7169056379821</v>
      </c>
      <c r="S95" s="111"/>
      <c r="T95" s="111"/>
    </row>
    <row r="96" spans="1:20">
      <c r="A96" s="107" t="s">
        <v>112</v>
      </c>
      <c r="B96" s="108">
        <v>2.61335E-2</v>
      </c>
      <c r="C96" s="108">
        <v>2.6073599999999999E-2</v>
      </c>
      <c r="D96" s="109">
        <v>-446072.71150000003</v>
      </c>
      <c r="E96" s="109"/>
      <c r="F96" s="110">
        <v>7657.1154999999999</v>
      </c>
      <c r="G96" s="110">
        <v>55063.284500000002</v>
      </c>
      <c r="H96" s="110">
        <v>75264.479999999996</v>
      </c>
      <c r="I96" s="109">
        <v>1021.8242566765899</v>
      </c>
      <c r="J96" s="109"/>
      <c r="K96" s="110">
        <v>1437.3425</v>
      </c>
      <c r="L96" s="110">
        <v>17143.576000000001</v>
      </c>
      <c r="M96" s="110">
        <v>0</v>
      </c>
      <c r="N96" s="109">
        <v>2505.8114000000191</v>
      </c>
      <c r="O96" s="109"/>
      <c r="P96" s="110">
        <v>71030.853000000003</v>
      </c>
      <c r="Q96" s="111">
        <v>-6599.1859783382588</v>
      </c>
      <c r="R96" s="111">
        <v>64431.667021661742</v>
      </c>
      <c r="S96" s="111"/>
      <c r="T96" s="111"/>
    </row>
    <row r="97" spans="1:20">
      <c r="A97" s="107" t="s">
        <v>113</v>
      </c>
      <c r="B97" s="108">
        <v>3.5677999999999999E-3</v>
      </c>
      <c r="C97" s="108">
        <v>3.6116999999999998E-3</v>
      </c>
      <c r="D97" s="109">
        <v>-60898.778200000001</v>
      </c>
      <c r="E97" s="109"/>
      <c r="F97" s="110">
        <v>1045.3653999999999</v>
      </c>
      <c r="G97" s="110">
        <v>7517.3545999999997</v>
      </c>
      <c r="H97" s="110">
        <v>10275.263999999999</v>
      </c>
      <c r="I97" s="109">
        <v>1745.5196750741866</v>
      </c>
      <c r="J97" s="109"/>
      <c r="K97" s="110">
        <v>196.22899999999998</v>
      </c>
      <c r="L97" s="110">
        <v>2340.4767999999999</v>
      </c>
      <c r="M97" s="110">
        <v>0</v>
      </c>
      <c r="N97" s="109">
        <v>0</v>
      </c>
      <c r="O97" s="109"/>
      <c r="P97" s="110">
        <v>9697.2803999999996</v>
      </c>
      <c r="Q97" s="111">
        <v>1347.2395124629093</v>
      </c>
      <c r="R97" s="111">
        <v>11044.519912462909</v>
      </c>
      <c r="S97" s="111"/>
      <c r="T97" s="111"/>
    </row>
    <row r="98" spans="1:20">
      <c r="A98" s="107" t="s">
        <v>114</v>
      </c>
      <c r="B98" s="108">
        <v>0.1145418</v>
      </c>
      <c r="C98" s="108">
        <v>9.970989999999999E-2</v>
      </c>
      <c r="D98" s="109">
        <v>-1955113.9842000001</v>
      </c>
      <c r="E98" s="109"/>
      <c r="F98" s="110">
        <v>33560.7474</v>
      </c>
      <c r="G98" s="110">
        <v>241339.57259999998</v>
      </c>
      <c r="H98" s="110">
        <v>329880.38400000002</v>
      </c>
      <c r="I98" s="109">
        <v>114883.35894035603</v>
      </c>
      <c r="J98" s="109"/>
      <c r="K98" s="110">
        <v>6299.799</v>
      </c>
      <c r="L98" s="110">
        <v>75139.420799999993</v>
      </c>
      <c r="M98" s="110">
        <v>0</v>
      </c>
      <c r="N98" s="109">
        <v>241230.6182000002</v>
      </c>
      <c r="O98" s="109"/>
      <c r="P98" s="110">
        <v>311324.61239999998</v>
      </c>
      <c r="Q98" s="111">
        <v>-68284.118720178056</v>
      </c>
      <c r="R98" s="111">
        <v>243040.49367982193</v>
      </c>
      <c r="S98" s="111"/>
      <c r="T98" s="111"/>
    </row>
    <row r="99" spans="1:20">
      <c r="A99" s="107" t="s">
        <v>115</v>
      </c>
      <c r="B99" s="108">
        <v>1.4982000000000001E-3</v>
      </c>
      <c r="C99" s="108">
        <v>1.6083E-3</v>
      </c>
      <c r="D99" s="109">
        <v>-25572.775800000003</v>
      </c>
      <c r="E99" s="109"/>
      <c r="F99" s="110">
        <v>438.9726</v>
      </c>
      <c r="G99" s="110">
        <v>3156.7074000000002</v>
      </c>
      <c r="H99" s="110">
        <v>4314.8160000000007</v>
      </c>
      <c r="I99" s="109">
        <v>1916.9111999999991</v>
      </c>
      <c r="J99" s="109"/>
      <c r="K99" s="110">
        <v>82.40100000000001</v>
      </c>
      <c r="L99" s="110">
        <v>982.81920000000002</v>
      </c>
      <c r="M99" s="110">
        <v>0</v>
      </c>
      <c r="N99" s="109">
        <v>1958.5779771513364</v>
      </c>
      <c r="O99" s="109"/>
      <c r="P99" s="110">
        <v>4072.1076000000003</v>
      </c>
      <c r="Q99" s="111">
        <v>458.78093857566751</v>
      </c>
      <c r="R99" s="111">
        <v>4530.8885385756676</v>
      </c>
      <c r="S99" s="111"/>
      <c r="T99" s="111"/>
    </row>
    <row r="100" spans="1:20">
      <c r="A100" s="107" t="s">
        <v>116</v>
      </c>
      <c r="B100" s="108">
        <v>1.3189E-3</v>
      </c>
      <c r="C100" s="108">
        <v>1.2009E-3</v>
      </c>
      <c r="D100" s="109">
        <v>-22512.304100000001</v>
      </c>
      <c r="E100" s="109"/>
      <c r="F100" s="110">
        <v>386.43770000000001</v>
      </c>
      <c r="G100" s="110">
        <v>2778.9223000000002</v>
      </c>
      <c r="H100" s="110">
        <v>3798.4320000000002</v>
      </c>
      <c r="I100" s="109">
        <v>308.99183264095103</v>
      </c>
      <c r="J100" s="109"/>
      <c r="K100" s="110">
        <v>72.539500000000004</v>
      </c>
      <c r="L100" s="110">
        <v>865.19839999999999</v>
      </c>
      <c r="M100" s="110">
        <v>0</v>
      </c>
      <c r="N100" s="109">
        <v>2207.9788000000012</v>
      </c>
      <c r="O100" s="109"/>
      <c r="P100" s="110">
        <v>3584.7701999999999</v>
      </c>
      <c r="Q100" s="111">
        <v>-2813.7545163204754</v>
      </c>
      <c r="R100" s="111">
        <v>771.0156836795245</v>
      </c>
      <c r="S100" s="111"/>
      <c r="T100" s="111"/>
    </row>
    <row r="101" spans="1:20">
      <c r="A101" s="107" t="s">
        <v>117</v>
      </c>
      <c r="B101" s="108">
        <v>6.5062000000000002E-3</v>
      </c>
      <c r="C101" s="108">
        <v>6.6734000000000003E-3</v>
      </c>
      <c r="D101" s="109">
        <v>-111054.3278</v>
      </c>
      <c r="E101" s="109"/>
      <c r="F101" s="110">
        <v>1906.3166000000001</v>
      </c>
      <c r="G101" s="110">
        <v>13708.563400000001</v>
      </c>
      <c r="H101" s="110">
        <v>18737.856</v>
      </c>
      <c r="I101" s="109">
        <v>2618.0175999999988</v>
      </c>
      <c r="J101" s="109"/>
      <c r="K101" s="110">
        <v>357.84100000000001</v>
      </c>
      <c r="L101" s="110">
        <v>4268.0672000000004</v>
      </c>
      <c r="M101" s="110">
        <v>0</v>
      </c>
      <c r="N101" s="109">
        <v>1207.3479154302718</v>
      </c>
      <c r="O101" s="109"/>
      <c r="P101" s="110">
        <v>17683.851600000002</v>
      </c>
      <c r="Q101" s="111">
        <v>-951.55599228486562</v>
      </c>
      <c r="R101" s="111">
        <v>16732.295607715136</v>
      </c>
      <c r="S101" s="111"/>
      <c r="T101" s="111"/>
    </row>
    <row r="102" spans="1:20">
      <c r="A102" s="107" t="s">
        <v>118</v>
      </c>
      <c r="B102" s="108">
        <v>9.7663000000000003E-3</v>
      </c>
      <c r="C102" s="108">
        <v>9.8042000000000008E-3</v>
      </c>
      <c r="D102" s="109">
        <v>-166700.97469999999</v>
      </c>
      <c r="E102" s="109"/>
      <c r="F102" s="110">
        <v>2861.5259000000001</v>
      </c>
      <c r="G102" s="110">
        <v>20577.594100000002</v>
      </c>
      <c r="H102" s="110">
        <v>28126.944</v>
      </c>
      <c r="I102" s="109">
        <v>679.0426000000017</v>
      </c>
      <c r="J102" s="109"/>
      <c r="K102" s="110">
        <v>537.14650000000006</v>
      </c>
      <c r="L102" s="110">
        <v>6406.6927999999998</v>
      </c>
      <c r="M102" s="110">
        <v>0</v>
      </c>
      <c r="N102" s="109">
        <v>2383.93065816024</v>
      </c>
      <c r="O102" s="109"/>
      <c r="P102" s="110">
        <v>26544.803400000001</v>
      </c>
      <c r="Q102" s="111">
        <v>-1507.1542709198829</v>
      </c>
      <c r="R102" s="111">
        <v>25037.649129080117</v>
      </c>
      <c r="S102" s="111"/>
      <c r="T102" s="111"/>
    </row>
    <row r="103" spans="1:20">
      <c r="A103" s="107" t="s">
        <v>119</v>
      </c>
      <c r="B103" s="108">
        <v>5.8377000000000004E-3</v>
      </c>
      <c r="C103" s="108">
        <v>6.1932000000000003E-3</v>
      </c>
      <c r="D103" s="109">
        <v>-99643.701300000001</v>
      </c>
      <c r="E103" s="109"/>
      <c r="F103" s="110">
        <v>1710.4461000000001</v>
      </c>
      <c r="G103" s="110">
        <v>12300.0339</v>
      </c>
      <c r="H103" s="110">
        <v>16812.576000000001</v>
      </c>
      <c r="I103" s="109">
        <v>7140.7128308605297</v>
      </c>
      <c r="J103" s="109"/>
      <c r="K103" s="110">
        <v>321.07350000000002</v>
      </c>
      <c r="L103" s="110">
        <v>3829.5312000000004</v>
      </c>
      <c r="M103" s="110">
        <v>0</v>
      </c>
      <c r="N103" s="109">
        <v>119.87459999999989</v>
      </c>
      <c r="O103" s="109"/>
      <c r="P103" s="110">
        <v>15866.868600000002</v>
      </c>
      <c r="Q103" s="111">
        <v>2729.7560845697308</v>
      </c>
      <c r="R103" s="111">
        <v>18596.624684569731</v>
      </c>
      <c r="S103" s="111"/>
      <c r="T103" s="111"/>
    </row>
    <row r="104" spans="1:20">
      <c r="A104" s="107" t="s">
        <v>120</v>
      </c>
      <c r="B104" s="108">
        <v>4.5783000000000004E-3</v>
      </c>
      <c r="C104" s="108">
        <v>4.7648999999999999E-3</v>
      </c>
      <c r="D104" s="109">
        <v>-78147.002700000012</v>
      </c>
      <c r="E104" s="109"/>
      <c r="F104" s="110">
        <v>1341.4419</v>
      </c>
      <c r="G104" s="110">
        <v>9646.4781000000003</v>
      </c>
      <c r="H104" s="110">
        <v>13185.504000000001</v>
      </c>
      <c r="I104" s="109">
        <v>3163.0720908011872</v>
      </c>
      <c r="J104" s="109"/>
      <c r="K104" s="110">
        <v>251.80650000000003</v>
      </c>
      <c r="L104" s="110">
        <v>3003.3648000000003</v>
      </c>
      <c r="M104" s="110">
        <v>0</v>
      </c>
      <c r="N104" s="109">
        <v>0</v>
      </c>
      <c r="O104" s="109"/>
      <c r="P104" s="110">
        <v>12443.8194</v>
      </c>
      <c r="Q104" s="111">
        <v>2213.5662545994101</v>
      </c>
      <c r="R104" s="111">
        <v>14657.385654599409</v>
      </c>
      <c r="S104" s="111"/>
      <c r="T104" s="111"/>
    </row>
    <row r="105" spans="1:20">
      <c r="A105" s="107" t="s">
        <v>121</v>
      </c>
      <c r="B105" s="108">
        <v>3.1147000000000002E-3</v>
      </c>
      <c r="C105" s="108">
        <v>3.2017E-3</v>
      </c>
      <c r="D105" s="109">
        <v>-53164.814300000005</v>
      </c>
      <c r="E105" s="109"/>
      <c r="F105" s="110">
        <v>912.60710000000006</v>
      </c>
      <c r="G105" s="110">
        <v>6562.6729000000005</v>
      </c>
      <c r="H105" s="110">
        <v>8970.3360000000011</v>
      </c>
      <c r="I105" s="109">
        <v>1442.8733999999977</v>
      </c>
      <c r="J105" s="109"/>
      <c r="K105" s="110">
        <v>171.30850000000001</v>
      </c>
      <c r="L105" s="110">
        <v>2043.2432000000001</v>
      </c>
      <c r="M105" s="110">
        <v>0</v>
      </c>
      <c r="N105" s="109">
        <v>1044.314168545995</v>
      </c>
      <c r="O105" s="109"/>
      <c r="P105" s="110">
        <v>8465.7546000000002</v>
      </c>
      <c r="Q105" s="111">
        <v>33.186884272996622</v>
      </c>
      <c r="R105" s="111">
        <v>8498.9414842729966</v>
      </c>
      <c r="S105" s="111"/>
      <c r="T105" s="111"/>
    </row>
    <row r="106" spans="1:20">
      <c r="A106" s="107" t="s">
        <v>122</v>
      </c>
      <c r="B106" s="108">
        <v>1.7394999999999999E-3</v>
      </c>
      <c r="C106" s="108">
        <v>1.7052E-3</v>
      </c>
      <c r="D106" s="109">
        <v>-29691.5255</v>
      </c>
      <c r="E106" s="109"/>
      <c r="F106" s="110">
        <v>509.67349999999999</v>
      </c>
      <c r="G106" s="110">
        <v>3665.1264999999999</v>
      </c>
      <c r="H106" s="110">
        <v>5009.76</v>
      </c>
      <c r="I106" s="109">
        <v>324.62773976261332</v>
      </c>
      <c r="J106" s="109"/>
      <c r="K106" s="110">
        <v>95.672499999999999</v>
      </c>
      <c r="L106" s="110">
        <v>1141.1119999999999</v>
      </c>
      <c r="M106" s="110">
        <v>0</v>
      </c>
      <c r="N106" s="109">
        <v>537.06939999999895</v>
      </c>
      <c r="O106" s="109"/>
      <c r="P106" s="110">
        <v>4727.9610000000002</v>
      </c>
      <c r="Q106" s="111">
        <v>266.80638011869723</v>
      </c>
      <c r="R106" s="111">
        <v>4994.7673801186975</v>
      </c>
      <c r="S106" s="111"/>
      <c r="T106" s="111"/>
    </row>
    <row r="108" spans="1:20" s="112" customFormat="1">
      <c r="D108" s="114">
        <f>SUM(D6:D106)</f>
        <v>-17069000.000000004</v>
      </c>
      <c r="E108" s="115"/>
      <c r="F108" s="114">
        <f>SUM(F6:F106)</f>
        <v>293000</v>
      </c>
      <c r="G108" s="114">
        <f>SUM(G6:G106)</f>
        <v>2107000</v>
      </c>
      <c r="H108" s="114">
        <f>SUM(H6:H106)</f>
        <v>2880000.0000000005</v>
      </c>
      <c r="I108" s="114">
        <f>SUM(I6:I106)</f>
        <v>880442.7705973296</v>
      </c>
      <c r="J108" s="115"/>
      <c r="K108" s="114">
        <f>SUM(K6:K106)</f>
        <v>55000.000000000007</v>
      </c>
      <c r="L108" s="114">
        <f>SUM(L6:L106)</f>
        <v>656000</v>
      </c>
      <c r="M108" s="114">
        <f>SUM(M6:M106)</f>
        <v>0</v>
      </c>
      <c r="N108" s="114">
        <f>SUM(N6:N106)</f>
        <v>880443.33939732972</v>
      </c>
      <c r="O108" s="115"/>
      <c r="P108" s="114">
        <f>SUM(P6:P106)</f>
        <v>2718000.0000000014</v>
      </c>
      <c r="Q108" s="114">
        <v>-3.0439999998422991</v>
      </c>
      <c r="R108" s="114">
        <v>2717996.9559999993</v>
      </c>
    </row>
    <row r="110" spans="1:20">
      <c r="M110" s="111"/>
    </row>
  </sheetData>
  <sheetProtection password="CEAA" sheet="1" objects="1" scenarios="1"/>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11"/>
  <sheetViews>
    <sheetView workbookViewId="0">
      <selection activeCell="G50" activeCellId="1" sqref="C8 G50"/>
    </sheetView>
  </sheetViews>
  <sheetFormatPr defaultColWidth="9.140625" defaultRowHeight="15"/>
  <cols>
    <col min="1" max="1" width="20" style="3" customWidth="1"/>
    <col min="2" max="4" width="13.85546875" style="3" customWidth="1"/>
    <col min="5" max="5" width="20" style="3" customWidth="1"/>
    <col min="6" max="6" width="19" style="3" customWidth="1"/>
    <col min="7" max="7" width="2.7109375" style="3" customWidth="1"/>
    <col min="8" max="8" width="18.28515625" style="3" customWidth="1"/>
    <col min="9" max="9" width="20" style="3" customWidth="1"/>
    <col min="10" max="10" width="14.42578125" style="3" customWidth="1"/>
    <col min="11" max="11" width="19.42578125" style="3" customWidth="1"/>
    <col min="12" max="12" width="2.7109375" style="3" customWidth="1"/>
    <col min="13" max="13" width="18.28515625" style="3" customWidth="1"/>
    <col min="14" max="14" width="20" style="3" customWidth="1"/>
    <col min="15" max="15" width="12" style="3" customWidth="1"/>
    <col min="16" max="16" width="19.42578125" style="3" customWidth="1"/>
    <col min="17" max="17" width="3.85546875" style="3" customWidth="1"/>
    <col min="18" max="18" width="14.7109375" style="3" customWidth="1"/>
    <col min="19" max="19" width="22.42578125" style="3" customWidth="1"/>
    <col min="20" max="20" width="12.42578125" style="3" customWidth="1"/>
    <col min="21" max="16384" width="9.140625" style="3"/>
  </cols>
  <sheetData>
    <row r="1" spans="1:20">
      <c r="A1" s="239" t="s">
        <v>215</v>
      </c>
      <c r="B1" s="239"/>
    </row>
    <row r="2" spans="1:20">
      <c r="A2" s="239" t="s">
        <v>208</v>
      </c>
      <c r="B2" s="239"/>
    </row>
    <row r="5" spans="1:20">
      <c r="H5" s="24" t="s">
        <v>2</v>
      </c>
      <c r="I5" s="24"/>
      <c r="J5" s="24"/>
      <c r="K5" s="24"/>
      <c r="M5" s="24" t="s">
        <v>3</v>
      </c>
      <c r="N5" s="24"/>
      <c r="O5" s="24"/>
      <c r="P5" s="24"/>
      <c r="R5" s="24" t="s">
        <v>4</v>
      </c>
      <c r="S5" s="24"/>
      <c r="T5" s="24"/>
    </row>
    <row r="6" spans="1:20" ht="120">
      <c r="A6" s="6" t="s">
        <v>150</v>
      </c>
      <c r="B6" s="6" t="s">
        <v>151</v>
      </c>
      <c r="C6" s="6" t="s">
        <v>152</v>
      </c>
      <c r="D6" s="6" t="s">
        <v>163</v>
      </c>
      <c r="E6" s="6" t="s">
        <v>218</v>
      </c>
      <c r="F6" s="6" t="s">
        <v>219</v>
      </c>
      <c r="G6" s="6"/>
      <c r="H6" s="6" t="s">
        <v>5</v>
      </c>
      <c r="I6" s="6" t="s">
        <v>6</v>
      </c>
      <c r="J6" s="6" t="s">
        <v>7</v>
      </c>
      <c r="K6" s="6" t="s">
        <v>8</v>
      </c>
      <c r="L6" s="6"/>
      <c r="M6" s="6" t="s">
        <v>5</v>
      </c>
      <c r="N6" s="6" t="s">
        <v>6</v>
      </c>
      <c r="O6" s="6" t="s">
        <v>7</v>
      </c>
      <c r="P6" s="6" t="s">
        <v>8</v>
      </c>
      <c r="Q6" s="6"/>
      <c r="R6" s="6" t="s">
        <v>9</v>
      </c>
      <c r="S6" s="6" t="s">
        <v>10</v>
      </c>
      <c r="T6" s="6" t="s">
        <v>11</v>
      </c>
    </row>
    <row r="7" spans="1:20">
      <c r="A7" s="6" t="s">
        <v>206</v>
      </c>
      <c r="B7" s="26">
        <v>0</v>
      </c>
      <c r="C7" s="26">
        <v>0</v>
      </c>
      <c r="D7" s="4">
        <v>0</v>
      </c>
      <c r="E7" s="4">
        <v>0</v>
      </c>
      <c r="F7" s="4">
        <v>0</v>
      </c>
      <c r="G7" s="39"/>
      <c r="H7" s="27">
        <v>0</v>
      </c>
      <c r="I7" s="27">
        <v>0</v>
      </c>
      <c r="J7" s="27">
        <v>0</v>
      </c>
      <c r="K7" s="4">
        <v>0</v>
      </c>
      <c r="L7" s="4"/>
      <c r="M7" s="27">
        <v>0</v>
      </c>
      <c r="N7" s="27">
        <v>0</v>
      </c>
      <c r="O7" s="27">
        <v>0</v>
      </c>
      <c r="P7" s="4">
        <v>0</v>
      </c>
      <c r="Q7" s="4"/>
      <c r="R7" s="27">
        <v>0</v>
      </c>
      <c r="S7" s="28">
        <v>0</v>
      </c>
      <c r="T7" s="28">
        <v>0</v>
      </c>
    </row>
    <row r="8" spans="1:20">
      <c r="A8" s="25" t="s">
        <v>24</v>
      </c>
      <c r="B8" s="26">
        <v>1.5880399999999999E-2</v>
      </c>
      <c r="C8" s="26">
        <v>1.57255E-2</v>
      </c>
      <c r="D8" s="4">
        <v>12973.271249999998</v>
      </c>
      <c r="E8" s="4">
        <v>-364422.73700000002</v>
      </c>
      <c r="F8" s="4">
        <v>-296900</v>
      </c>
      <c r="G8" s="39"/>
      <c r="H8" s="27">
        <v>318</v>
      </c>
      <c r="I8" s="27">
        <v>14753</v>
      </c>
      <c r="J8" s="27">
        <v>79100</v>
      </c>
      <c r="K8" s="4">
        <v>173311</v>
      </c>
      <c r="L8" s="4"/>
      <c r="M8" s="27">
        <v>3843</v>
      </c>
      <c r="N8" s="27">
        <v>14245</v>
      </c>
      <c r="O8" s="27">
        <v>0</v>
      </c>
      <c r="P8" s="4">
        <v>11285</v>
      </c>
      <c r="Q8" s="4"/>
      <c r="R8" s="27">
        <v>21963</v>
      </c>
      <c r="S8" s="28">
        <v>99999</v>
      </c>
      <c r="T8" s="28">
        <v>121961</v>
      </c>
    </row>
    <row r="9" spans="1:20">
      <c r="A9" s="25" t="s">
        <v>25</v>
      </c>
      <c r="B9" s="26">
        <v>2.8471999999999998E-3</v>
      </c>
      <c r="C9" s="26">
        <v>2.8473999999999999E-3</v>
      </c>
      <c r="D9" s="4">
        <v>2325.9787500000002</v>
      </c>
      <c r="E9" s="4">
        <v>-65985.647599999997</v>
      </c>
      <c r="F9" s="4">
        <v>-53231</v>
      </c>
      <c r="G9" s="39"/>
      <c r="H9" s="27">
        <v>57</v>
      </c>
      <c r="I9" s="27">
        <v>2645</v>
      </c>
      <c r="J9" s="27">
        <v>14182</v>
      </c>
      <c r="K9" s="4">
        <v>618</v>
      </c>
      <c r="L9" s="4"/>
      <c r="M9" s="27">
        <v>689</v>
      </c>
      <c r="N9" s="27">
        <v>2554</v>
      </c>
      <c r="O9" s="27">
        <v>0</v>
      </c>
      <c r="P9" s="4">
        <v>412</v>
      </c>
      <c r="Q9" s="4"/>
      <c r="R9" s="27">
        <v>3938</v>
      </c>
      <c r="S9" s="28">
        <v>-1546</v>
      </c>
      <c r="T9" s="28">
        <v>2392</v>
      </c>
    </row>
    <row r="10" spans="1:20">
      <c r="A10" s="25" t="s">
        <v>26</v>
      </c>
      <c r="B10" s="26">
        <v>1.4815E-3</v>
      </c>
      <c r="C10" s="26">
        <v>1.5223999999999999E-3</v>
      </c>
      <c r="D10" s="4">
        <v>1210.29025</v>
      </c>
      <c r="E10" s="4">
        <v>-35280.097600000001</v>
      </c>
      <c r="F10" s="4">
        <v>-27698</v>
      </c>
      <c r="G10" s="39"/>
      <c r="H10" s="27">
        <v>29.63</v>
      </c>
      <c r="I10" s="27">
        <v>1376</v>
      </c>
      <c r="J10" s="27">
        <v>7379</v>
      </c>
      <c r="K10" s="4">
        <v>692</v>
      </c>
      <c r="L10" s="4"/>
      <c r="M10" s="27">
        <v>359</v>
      </c>
      <c r="N10" s="27">
        <v>1329</v>
      </c>
      <c r="O10" s="27">
        <v>0</v>
      </c>
      <c r="P10" s="4">
        <v>102</v>
      </c>
      <c r="Q10" s="4"/>
      <c r="R10" s="27">
        <v>2049</v>
      </c>
      <c r="S10" s="28">
        <v>-106</v>
      </c>
      <c r="T10" s="28">
        <v>1943</v>
      </c>
    </row>
    <row r="11" spans="1:20">
      <c r="A11" s="25" t="s">
        <v>27</v>
      </c>
      <c r="B11" s="26">
        <v>1.7148E-3</v>
      </c>
      <c r="C11" s="26">
        <v>1.7566999999999999E-3</v>
      </c>
      <c r="D11" s="4">
        <v>1400.8981999999999</v>
      </c>
      <c r="E11" s="4">
        <v>-40709.765800000001</v>
      </c>
      <c r="F11" s="4">
        <v>-32060</v>
      </c>
      <c r="G11" s="39"/>
      <c r="H11" s="27">
        <v>34</v>
      </c>
      <c r="I11" s="27">
        <v>1593</v>
      </c>
      <c r="J11" s="27">
        <v>8541</v>
      </c>
      <c r="K11" s="4">
        <v>905</v>
      </c>
      <c r="L11" s="4"/>
      <c r="M11" s="27">
        <v>415</v>
      </c>
      <c r="N11" s="27">
        <v>1538</v>
      </c>
      <c r="O11" s="27">
        <v>0</v>
      </c>
      <c r="P11" s="4">
        <v>117</v>
      </c>
      <c r="Q11" s="4"/>
      <c r="R11" s="27">
        <v>2372</v>
      </c>
      <c r="S11" s="28">
        <v>-122</v>
      </c>
      <c r="T11" s="28">
        <v>2249</v>
      </c>
    </row>
    <row r="12" spans="1:20">
      <c r="A12" s="25" t="s">
        <v>28</v>
      </c>
      <c r="B12" s="26">
        <v>3.5569999999999998E-3</v>
      </c>
      <c r="C12" s="26">
        <v>3.5098999999999998E-3</v>
      </c>
      <c r="D12" s="4">
        <v>2905.8015</v>
      </c>
      <c r="E12" s="4">
        <v>-81338.422599999991</v>
      </c>
      <c r="F12" s="4">
        <v>-66502</v>
      </c>
      <c r="G12" s="39"/>
      <c r="H12" s="27">
        <v>71.14</v>
      </c>
      <c r="I12" s="27">
        <v>3304</v>
      </c>
      <c r="J12" s="27">
        <v>17717</v>
      </c>
      <c r="K12" s="4">
        <v>0</v>
      </c>
      <c r="L12" s="4"/>
      <c r="M12" s="27">
        <v>861</v>
      </c>
      <c r="N12" s="27">
        <v>3191</v>
      </c>
      <c r="O12" s="27">
        <v>0</v>
      </c>
      <c r="P12" s="4">
        <v>2159</v>
      </c>
      <c r="Q12" s="4"/>
      <c r="R12" s="27">
        <v>4919</v>
      </c>
      <c r="S12" s="28">
        <v>-1633</v>
      </c>
      <c r="T12" s="28">
        <v>3287</v>
      </c>
    </row>
    <row r="13" spans="1:20">
      <c r="A13" s="25" t="s">
        <v>29</v>
      </c>
      <c r="B13" s="26">
        <v>2.8322E-3</v>
      </c>
      <c r="C13" s="26">
        <v>2.6254E-3</v>
      </c>
      <c r="D13" s="4">
        <v>2313.69985</v>
      </c>
      <c r="E13" s="4">
        <v>-60841.0196</v>
      </c>
      <c r="F13" s="4">
        <v>-52951</v>
      </c>
      <c r="G13" s="39"/>
      <c r="H13" s="27">
        <v>57</v>
      </c>
      <c r="I13" s="27">
        <v>2631</v>
      </c>
      <c r="J13" s="27">
        <v>14107</v>
      </c>
      <c r="K13" s="4">
        <v>2219</v>
      </c>
      <c r="L13" s="4"/>
      <c r="M13" s="27">
        <v>685</v>
      </c>
      <c r="N13" s="27">
        <v>2540</v>
      </c>
      <c r="O13" s="27">
        <v>0</v>
      </c>
      <c r="P13" s="4">
        <v>3563</v>
      </c>
      <c r="Q13" s="4"/>
      <c r="R13" s="27">
        <v>3917</v>
      </c>
      <c r="S13" s="28">
        <v>49</v>
      </c>
      <c r="T13" s="28">
        <v>3966</v>
      </c>
    </row>
    <row r="14" spans="1:20">
      <c r="A14" s="25" t="s">
        <v>30</v>
      </c>
      <c r="B14" s="26">
        <v>4.4989000000000001E-3</v>
      </c>
      <c r="C14" s="26">
        <v>4.2408999999999997E-3</v>
      </c>
      <c r="D14" s="4">
        <v>3675.28125</v>
      </c>
      <c r="E14" s="4">
        <v>-98278.616599999994</v>
      </c>
      <c r="F14" s="4">
        <v>-84111</v>
      </c>
      <c r="G14" s="39"/>
      <c r="H14" s="27">
        <v>90</v>
      </c>
      <c r="I14" s="27">
        <v>4179</v>
      </c>
      <c r="J14" s="27">
        <v>22409</v>
      </c>
      <c r="K14" s="4">
        <v>2424</v>
      </c>
      <c r="L14" s="4"/>
      <c r="M14" s="27">
        <v>1089</v>
      </c>
      <c r="N14" s="27">
        <v>4036</v>
      </c>
      <c r="O14" s="27">
        <v>0</v>
      </c>
      <c r="P14" s="4">
        <v>4364</v>
      </c>
      <c r="Q14" s="4"/>
      <c r="R14" s="27">
        <v>6222</v>
      </c>
      <c r="S14" s="28">
        <v>615</v>
      </c>
      <c r="T14" s="28">
        <v>6837</v>
      </c>
    </row>
    <row r="15" spans="1:20">
      <c r="A15" s="25" t="s">
        <v>31</v>
      </c>
      <c r="B15" s="26">
        <v>1.1913E-3</v>
      </c>
      <c r="C15" s="26">
        <v>1.1998E-3</v>
      </c>
      <c r="D15" s="4">
        <v>973.19074999999987</v>
      </c>
      <c r="E15" s="4">
        <v>-27804.165199999999</v>
      </c>
      <c r="F15" s="4">
        <v>-22273</v>
      </c>
      <c r="G15" s="39"/>
      <c r="H15" s="27">
        <v>24</v>
      </c>
      <c r="I15" s="27">
        <v>1107</v>
      </c>
      <c r="J15" s="27">
        <v>5934</v>
      </c>
      <c r="K15" s="4">
        <v>387</v>
      </c>
      <c r="L15" s="4"/>
      <c r="M15" s="27">
        <v>288</v>
      </c>
      <c r="N15" s="27">
        <v>1069</v>
      </c>
      <c r="O15" s="27">
        <v>0</v>
      </c>
      <c r="P15" s="4">
        <v>54</v>
      </c>
      <c r="Q15" s="4"/>
      <c r="R15" s="27">
        <v>1648</v>
      </c>
      <c r="S15" s="28">
        <v>-7</v>
      </c>
      <c r="T15" s="28">
        <v>1641</v>
      </c>
    </row>
    <row r="16" spans="1:20">
      <c r="A16" s="25" t="s">
        <v>32</v>
      </c>
      <c r="B16" s="26">
        <v>2.5176999999999999E-3</v>
      </c>
      <c r="C16" s="26">
        <v>2.5879000000000002E-3</v>
      </c>
      <c r="D16" s="4">
        <v>2056.7723999999998</v>
      </c>
      <c r="E16" s="4">
        <v>-59971.994600000005</v>
      </c>
      <c r="F16" s="4">
        <v>-47071</v>
      </c>
      <c r="G16" s="39"/>
      <c r="H16" s="27">
        <v>50</v>
      </c>
      <c r="I16" s="27">
        <v>2339</v>
      </c>
      <c r="J16" s="27">
        <v>12541</v>
      </c>
      <c r="K16" s="4">
        <v>1187</v>
      </c>
      <c r="L16" s="4"/>
      <c r="M16" s="27">
        <v>609</v>
      </c>
      <c r="N16" s="27">
        <v>2258</v>
      </c>
      <c r="O16" s="27">
        <v>0</v>
      </c>
      <c r="P16" s="4">
        <v>439</v>
      </c>
      <c r="Q16" s="4"/>
      <c r="R16" s="27">
        <v>3482</v>
      </c>
      <c r="S16" s="28">
        <v>-1669</v>
      </c>
      <c r="T16" s="28">
        <v>1813</v>
      </c>
    </row>
    <row r="17" spans="1:20">
      <c r="A17" s="25" t="s">
        <v>33</v>
      </c>
      <c r="B17" s="26">
        <v>1.9386E-2</v>
      </c>
      <c r="C17" s="26">
        <v>2.1004100000000001E-2</v>
      </c>
      <c r="D17" s="4">
        <v>15837.151349999998</v>
      </c>
      <c r="E17" s="4">
        <v>-486749.01340000005</v>
      </c>
      <c r="F17" s="4">
        <v>-362441</v>
      </c>
      <c r="G17" s="39"/>
      <c r="H17" s="27">
        <v>387.72</v>
      </c>
      <c r="I17" s="27">
        <v>18010</v>
      </c>
      <c r="J17" s="27">
        <v>96562</v>
      </c>
      <c r="K17" s="4">
        <v>27371</v>
      </c>
      <c r="L17" s="4"/>
      <c r="M17" s="27">
        <v>4691</v>
      </c>
      <c r="N17" s="27">
        <v>17389</v>
      </c>
      <c r="O17" s="27">
        <v>0</v>
      </c>
      <c r="P17" s="4">
        <v>1414</v>
      </c>
      <c r="Q17" s="4"/>
      <c r="R17" s="27">
        <v>26811</v>
      </c>
      <c r="S17" s="28">
        <v>4716</v>
      </c>
      <c r="T17" s="28">
        <v>31527</v>
      </c>
    </row>
    <row r="18" spans="1:20">
      <c r="A18" s="25" t="s">
        <v>34</v>
      </c>
      <c r="B18" s="26">
        <v>3.46618E-2</v>
      </c>
      <c r="C18" s="26">
        <v>3.4609599999999997E-2</v>
      </c>
      <c r="D18" s="4">
        <v>28316.474249999996</v>
      </c>
      <c r="E18" s="4">
        <v>-802042.87040000013</v>
      </c>
      <c r="F18" s="4">
        <v>-648037</v>
      </c>
      <c r="G18" s="39"/>
      <c r="H18" s="27">
        <v>693</v>
      </c>
      <c r="I18" s="27">
        <v>32201</v>
      </c>
      <c r="J18" s="27">
        <v>172650</v>
      </c>
      <c r="K18" s="4">
        <v>0</v>
      </c>
      <c r="L18" s="4"/>
      <c r="M18" s="27">
        <v>8388</v>
      </c>
      <c r="N18" s="27">
        <v>31092</v>
      </c>
      <c r="O18" s="27">
        <v>0</v>
      </c>
      <c r="P18" s="4">
        <v>28739</v>
      </c>
      <c r="Q18" s="4"/>
      <c r="R18" s="27">
        <v>47937</v>
      </c>
      <c r="S18" s="28">
        <v>-28500</v>
      </c>
      <c r="T18" s="28">
        <v>19438</v>
      </c>
    </row>
    <row r="19" spans="1:20">
      <c r="A19" s="25" t="s">
        <v>35</v>
      </c>
      <c r="B19" s="26">
        <v>1.0696499999999999E-2</v>
      </c>
      <c r="C19" s="26">
        <v>8.3555000000000001E-3</v>
      </c>
      <c r="D19" s="4">
        <v>8738.3182500000003</v>
      </c>
      <c r="E19" s="4">
        <v>-193630.35699999999</v>
      </c>
      <c r="F19" s="4">
        <v>-199982</v>
      </c>
      <c r="G19" s="39"/>
      <c r="H19" s="27">
        <v>214</v>
      </c>
      <c r="I19" s="27">
        <v>9937</v>
      </c>
      <c r="J19" s="27">
        <v>53279</v>
      </c>
      <c r="K19" s="4">
        <v>0</v>
      </c>
      <c r="L19" s="4"/>
      <c r="M19" s="27">
        <v>2589</v>
      </c>
      <c r="N19" s="27">
        <v>9595</v>
      </c>
      <c r="O19" s="27">
        <v>0</v>
      </c>
      <c r="P19" s="4">
        <v>46343</v>
      </c>
      <c r="Q19" s="4"/>
      <c r="R19" s="27">
        <v>14793</v>
      </c>
      <c r="S19" s="28">
        <v>-26324</v>
      </c>
      <c r="T19" s="28">
        <v>-11531</v>
      </c>
    </row>
    <row r="20" spans="1:20">
      <c r="A20" s="25" t="s">
        <v>36</v>
      </c>
      <c r="B20" s="26">
        <v>2.39884E-2</v>
      </c>
      <c r="C20" s="26">
        <v>2.2662600000000001E-2</v>
      </c>
      <c r="D20" s="4">
        <v>19597.03</v>
      </c>
      <c r="E20" s="4">
        <v>-525183.09240000008</v>
      </c>
      <c r="F20" s="4">
        <v>-448487</v>
      </c>
      <c r="G20" s="39"/>
      <c r="H20" s="27">
        <v>480</v>
      </c>
      <c r="I20" s="27">
        <v>22285</v>
      </c>
      <c r="J20" s="27">
        <v>119486</v>
      </c>
      <c r="K20" s="4">
        <v>276</v>
      </c>
      <c r="L20" s="4"/>
      <c r="M20" s="27">
        <v>5805</v>
      </c>
      <c r="N20" s="27">
        <v>21518</v>
      </c>
      <c r="O20" s="27">
        <v>0</v>
      </c>
      <c r="P20" s="4">
        <v>32965</v>
      </c>
      <c r="Q20" s="4"/>
      <c r="R20" s="27">
        <v>33176</v>
      </c>
      <c r="S20" s="28">
        <v>-16866</v>
      </c>
      <c r="T20" s="28">
        <v>16310</v>
      </c>
    </row>
    <row r="21" spans="1:20">
      <c r="A21" s="25" t="s">
        <v>37</v>
      </c>
      <c r="B21" s="26">
        <v>7.5778E-3</v>
      </c>
      <c r="C21" s="26">
        <v>7.2118E-3</v>
      </c>
      <c r="D21" s="4">
        <v>6190.6034999999993</v>
      </c>
      <c r="E21" s="4">
        <v>-167126.25320000001</v>
      </c>
      <c r="F21" s="4">
        <v>-141675</v>
      </c>
      <c r="G21" s="39"/>
      <c r="H21" s="27">
        <v>152</v>
      </c>
      <c r="I21" s="27">
        <v>7040</v>
      </c>
      <c r="J21" s="27">
        <v>37745</v>
      </c>
      <c r="K21" s="4">
        <v>3800</v>
      </c>
      <c r="L21" s="4"/>
      <c r="M21" s="27">
        <v>1834</v>
      </c>
      <c r="N21" s="27">
        <v>6797</v>
      </c>
      <c r="O21" s="27">
        <v>0</v>
      </c>
      <c r="P21" s="4">
        <v>7320</v>
      </c>
      <c r="Q21" s="4"/>
      <c r="R21" s="27">
        <v>10480</v>
      </c>
      <c r="S21" s="28">
        <v>-5091</v>
      </c>
      <c r="T21" s="28">
        <v>5389</v>
      </c>
    </row>
    <row r="22" spans="1:20">
      <c r="A22" s="25" t="s">
        <v>38</v>
      </c>
      <c r="B22" s="26">
        <v>1.103E-3</v>
      </c>
      <c r="C22" s="26">
        <v>9.5220000000000005E-4</v>
      </c>
      <c r="D22" s="4">
        <v>901.09034999999994</v>
      </c>
      <c r="E22" s="4">
        <v>-22066.282800000001</v>
      </c>
      <c r="F22" s="4">
        <v>-20622</v>
      </c>
      <c r="G22" s="39"/>
      <c r="H22" s="27">
        <v>22</v>
      </c>
      <c r="I22" s="27">
        <v>1025</v>
      </c>
      <c r="J22" s="27">
        <v>5494</v>
      </c>
      <c r="K22" s="4">
        <v>660</v>
      </c>
      <c r="L22" s="4"/>
      <c r="M22" s="27">
        <v>267</v>
      </c>
      <c r="N22" s="27">
        <v>989</v>
      </c>
      <c r="O22" s="27">
        <v>0</v>
      </c>
      <c r="P22" s="4">
        <v>2551</v>
      </c>
      <c r="Q22" s="4"/>
      <c r="R22" s="27">
        <v>1525</v>
      </c>
      <c r="S22" s="28">
        <v>142</v>
      </c>
      <c r="T22" s="28">
        <v>1667</v>
      </c>
    </row>
    <row r="23" spans="1:20">
      <c r="A23" s="25" t="s">
        <v>39</v>
      </c>
      <c r="B23" s="26">
        <v>1.33673E-2</v>
      </c>
      <c r="C23" s="26">
        <v>1.09128E-2</v>
      </c>
      <c r="D23" s="4">
        <v>10920.239250000001</v>
      </c>
      <c r="E23" s="4">
        <v>-252893.22719999999</v>
      </c>
      <c r="F23" s="4">
        <v>-249915</v>
      </c>
      <c r="G23" s="39"/>
      <c r="H23" s="27">
        <v>267</v>
      </c>
      <c r="I23" s="27">
        <v>12418</v>
      </c>
      <c r="J23" s="27">
        <v>66583</v>
      </c>
      <c r="K23" s="4">
        <v>1177</v>
      </c>
      <c r="L23" s="4"/>
      <c r="M23" s="27">
        <v>3235</v>
      </c>
      <c r="N23" s="27">
        <v>11990</v>
      </c>
      <c r="O23" s="27">
        <v>0</v>
      </c>
      <c r="P23" s="4">
        <v>41519</v>
      </c>
      <c r="Q23" s="4"/>
      <c r="R23" s="27">
        <v>18487</v>
      </c>
      <c r="S23" s="28">
        <v>-14988</v>
      </c>
      <c r="T23" s="28">
        <v>3499</v>
      </c>
    </row>
    <row r="24" spans="1:20">
      <c r="A24" s="25" t="s">
        <v>40</v>
      </c>
      <c r="B24" s="26">
        <v>1.7351999999999999E-3</v>
      </c>
      <c r="C24" s="26">
        <v>1.6876E-3</v>
      </c>
      <c r="D24" s="4">
        <v>1417.5149999999999</v>
      </c>
      <c r="E24" s="4">
        <v>-39108.4424</v>
      </c>
      <c r="F24" s="4">
        <v>-32441</v>
      </c>
      <c r="G24" s="39"/>
      <c r="H24" s="27">
        <v>35</v>
      </c>
      <c r="I24" s="27">
        <v>1612</v>
      </c>
      <c r="J24" s="27">
        <v>8643</v>
      </c>
      <c r="K24" s="4">
        <v>89</v>
      </c>
      <c r="L24" s="4"/>
      <c r="M24" s="27">
        <v>420</v>
      </c>
      <c r="N24" s="27">
        <v>1556</v>
      </c>
      <c r="O24" s="27">
        <v>0</v>
      </c>
      <c r="P24" s="4">
        <v>1071</v>
      </c>
      <c r="Q24" s="4"/>
      <c r="R24" s="27">
        <v>2400</v>
      </c>
      <c r="S24" s="28">
        <v>-1594</v>
      </c>
      <c r="T24" s="28">
        <v>806</v>
      </c>
    </row>
    <row r="25" spans="1:20">
      <c r="A25" s="25" t="s">
        <v>41</v>
      </c>
      <c r="B25" s="26">
        <v>1.6867199999999999E-2</v>
      </c>
      <c r="C25" s="26">
        <v>1.65814E-2</v>
      </c>
      <c r="D25" s="4">
        <v>13779.397799999999</v>
      </c>
      <c r="E25" s="4">
        <v>-384257.36359999998</v>
      </c>
      <c r="F25" s="4">
        <v>-315349</v>
      </c>
      <c r="G25" s="39"/>
      <c r="H25" s="27">
        <v>337</v>
      </c>
      <c r="I25" s="27">
        <v>15670</v>
      </c>
      <c r="J25" s="27">
        <v>84016</v>
      </c>
      <c r="K25" s="4">
        <v>0</v>
      </c>
      <c r="L25" s="4"/>
      <c r="M25" s="27">
        <v>4082</v>
      </c>
      <c r="N25" s="27">
        <v>15130</v>
      </c>
      <c r="O25" s="27">
        <v>0</v>
      </c>
      <c r="P25" s="4">
        <v>8888</v>
      </c>
      <c r="Q25" s="4"/>
      <c r="R25" s="27">
        <v>23327</v>
      </c>
      <c r="S25" s="28">
        <v>-6759</v>
      </c>
      <c r="T25" s="28">
        <v>16569</v>
      </c>
    </row>
    <row r="26" spans="1:20">
      <c r="A26" s="25" t="s">
        <v>42</v>
      </c>
      <c r="B26" s="26">
        <v>8.1905999999999993E-3</v>
      </c>
      <c r="C26" s="26">
        <v>8.4030000000000007E-3</v>
      </c>
      <c r="D26" s="4">
        <v>6691.1587499999987</v>
      </c>
      <c r="E26" s="4">
        <v>-194731.122</v>
      </c>
      <c r="F26" s="4">
        <v>-153131</v>
      </c>
      <c r="G26" s="39"/>
      <c r="H26" s="27">
        <v>164</v>
      </c>
      <c r="I26" s="27">
        <v>7609</v>
      </c>
      <c r="J26" s="27">
        <v>40797</v>
      </c>
      <c r="K26" s="4">
        <v>3593</v>
      </c>
      <c r="L26" s="4"/>
      <c r="M26" s="27">
        <v>1982</v>
      </c>
      <c r="N26" s="27">
        <v>7347</v>
      </c>
      <c r="O26" s="27">
        <v>0</v>
      </c>
      <c r="P26" s="4">
        <v>1438</v>
      </c>
      <c r="Q26" s="4"/>
      <c r="R26" s="27">
        <v>11328</v>
      </c>
      <c r="S26" s="28">
        <v>-1210</v>
      </c>
      <c r="T26" s="28">
        <v>10117</v>
      </c>
    </row>
    <row r="27" spans="1:20">
      <c r="A27" s="25" t="s">
        <v>43</v>
      </c>
      <c r="B27" s="26">
        <v>3.8235000000000001E-3</v>
      </c>
      <c r="C27" s="26">
        <v>3.7967000000000001E-3</v>
      </c>
      <c r="D27" s="4">
        <v>3123.5865000000003</v>
      </c>
      <c r="E27" s="4">
        <v>-87984.7258</v>
      </c>
      <c r="F27" s="4">
        <v>-71484</v>
      </c>
      <c r="G27" s="39"/>
      <c r="H27" s="27">
        <v>76.47</v>
      </c>
      <c r="I27" s="27">
        <v>3552</v>
      </c>
      <c r="J27" s="27">
        <v>19045</v>
      </c>
      <c r="K27" s="4">
        <v>62</v>
      </c>
      <c r="L27" s="4"/>
      <c r="M27" s="27">
        <v>925</v>
      </c>
      <c r="N27" s="27">
        <v>3430</v>
      </c>
      <c r="O27" s="27">
        <v>0</v>
      </c>
      <c r="P27" s="4">
        <v>2434</v>
      </c>
      <c r="Q27" s="4"/>
      <c r="R27" s="27">
        <v>5288</v>
      </c>
      <c r="S27" s="28">
        <v>-1532</v>
      </c>
      <c r="T27" s="28">
        <v>3756</v>
      </c>
    </row>
    <row r="28" spans="1:20">
      <c r="A28" s="25" t="s">
        <v>44</v>
      </c>
      <c r="B28" s="26">
        <v>1.5716E-3</v>
      </c>
      <c r="C28" s="26">
        <v>1.6087E-3</v>
      </c>
      <c r="D28" s="4">
        <v>1283.895</v>
      </c>
      <c r="E28" s="4">
        <v>-37280.013800000001</v>
      </c>
      <c r="F28" s="4">
        <v>-29383</v>
      </c>
      <c r="G28" s="39"/>
      <c r="H28" s="27">
        <v>31</v>
      </c>
      <c r="I28" s="27">
        <v>1460</v>
      </c>
      <c r="J28" s="27">
        <v>7828</v>
      </c>
      <c r="K28" s="4">
        <v>987</v>
      </c>
      <c r="L28" s="4"/>
      <c r="M28" s="27">
        <v>380</v>
      </c>
      <c r="N28" s="27">
        <v>1410</v>
      </c>
      <c r="O28" s="27">
        <v>0</v>
      </c>
      <c r="P28" s="4">
        <v>128</v>
      </c>
      <c r="Q28" s="4"/>
      <c r="R28" s="27">
        <v>2174</v>
      </c>
      <c r="S28" s="28">
        <v>-76</v>
      </c>
      <c r="T28" s="28">
        <v>2098</v>
      </c>
    </row>
    <row r="29" spans="1:20">
      <c r="A29" s="25" t="s">
        <v>45</v>
      </c>
      <c r="B29" s="26">
        <v>1.5135000000000001E-3</v>
      </c>
      <c r="C29" s="26">
        <v>1.588E-3</v>
      </c>
      <c r="D29" s="4">
        <v>1236.4362500000002</v>
      </c>
      <c r="E29" s="4">
        <v>-36800.311999999998</v>
      </c>
      <c r="F29" s="4">
        <v>-28296</v>
      </c>
      <c r="G29" s="39"/>
      <c r="H29" s="27">
        <v>30</v>
      </c>
      <c r="I29" s="27">
        <v>1406</v>
      </c>
      <c r="J29" s="27">
        <v>7539</v>
      </c>
      <c r="K29" s="4">
        <v>2566</v>
      </c>
      <c r="L29" s="4"/>
      <c r="M29" s="27">
        <v>366</v>
      </c>
      <c r="N29" s="27">
        <v>1358</v>
      </c>
      <c r="O29" s="27">
        <v>0</v>
      </c>
      <c r="P29" s="4">
        <v>81</v>
      </c>
      <c r="Q29" s="4"/>
      <c r="R29" s="27">
        <v>2093</v>
      </c>
      <c r="S29" s="28">
        <v>1215</v>
      </c>
      <c r="T29" s="28">
        <v>3308</v>
      </c>
    </row>
    <row r="30" spans="1:20">
      <c r="A30" s="25" t="s">
        <v>46</v>
      </c>
      <c r="B30" s="26">
        <v>6.5862000000000004E-3</v>
      </c>
      <c r="C30" s="26">
        <v>6.7035999999999997E-3</v>
      </c>
      <c r="D30" s="4">
        <v>5380.4966999999997</v>
      </c>
      <c r="E30" s="4">
        <v>-155349.22639999999</v>
      </c>
      <c r="F30" s="4">
        <v>-123136</v>
      </c>
      <c r="G30" s="39"/>
      <c r="H30" s="27">
        <v>132</v>
      </c>
      <c r="I30" s="27">
        <v>6119</v>
      </c>
      <c r="J30" s="27">
        <v>32806</v>
      </c>
      <c r="K30" s="4">
        <v>1986</v>
      </c>
      <c r="L30" s="4"/>
      <c r="M30" s="27">
        <v>1594</v>
      </c>
      <c r="N30" s="27">
        <v>5908</v>
      </c>
      <c r="O30" s="27">
        <v>0</v>
      </c>
      <c r="P30" s="4">
        <v>3022</v>
      </c>
      <c r="Q30" s="4"/>
      <c r="R30" s="27">
        <v>9109</v>
      </c>
      <c r="S30" s="28">
        <v>-3336</v>
      </c>
      <c r="T30" s="28">
        <v>5773</v>
      </c>
    </row>
    <row r="31" spans="1:20">
      <c r="A31" s="25" t="s">
        <v>47</v>
      </c>
      <c r="B31" s="26">
        <v>4.1635999999999999E-3</v>
      </c>
      <c r="C31" s="26">
        <v>4.5163E-3</v>
      </c>
      <c r="D31" s="4">
        <v>3401.4212499999999</v>
      </c>
      <c r="E31" s="4">
        <v>-104660.7362</v>
      </c>
      <c r="F31" s="4">
        <v>-77843</v>
      </c>
      <c r="G31" s="39"/>
      <c r="H31" s="27">
        <v>83</v>
      </c>
      <c r="I31" s="27">
        <v>3868</v>
      </c>
      <c r="J31" s="27">
        <v>20739</v>
      </c>
      <c r="K31" s="4">
        <v>6561</v>
      </c>
      <c r="L31" s="4"/>
      <c r="M31" s="27">
        <v>1008</v>
      </c>
      <c r="N31" s="27">
        <v>3735</v>
      </c>
      <c r="O31" s="27">
        <v>0</v>
      </c>
      <c r="P31" s="4">
        <v>1735</v>
      </c>
      <c r="Q31" s="4"/>
      <c r="R31" s="27">
        <v>5758</v>
      </c>
      <c r="S31" s="28">
        <v>-5660</v>
      </c>
      <c r="T31" s="28">
        <v>98</v>
      </c>
    </row>
    <row r="32" spans="1:20">
      <c r="A32" s="25" t="s">
        <v>48</v>
      </c>
      <c r="B32" s="26">
        <v>1.21683E-2</v>
      </c>
      <c r="C32" s="26">
        <v>1.1118100000000001E-2</v>
      </c>
      <c r="D32" s="4">
        <v>9940.6991500000004</v>
      </c>
      <c r="E32" s="4">
        <v>-257650.84940000001</v>
      </c>
      <c r="F32" s="4">
        <v>-227499</v>
      </c>
      <c r="G32" s="39"/>
      <c r="H32" s="27">
        <v>243</v>
      </c>
      <c r="I32" s="27">
        <v>11304</v>
      </c>
      <c r="J32" s="27">
        <v>60610</v>
      </c>
      <c r="K32" s="4">
        <v>193</v>
      </c>
      <c r="L32" s="4"/>
      <c r="M32" s="27">
        <v>2945</v>
      </c>
      <c r="N32" s="27">
        <v>10915</v>
      </c>
      <c r="O32" s="27">
        <v>0</v>
      </c>
      <c r="P32" s="4">
        <v>18066</v>
      </c>
      <c r="Q32" s="4"/>
      <c r="R32" s="27">
        <v>16829</v>
      </c>
      <c r="S32" s="28">
        <v>-6784</v>
      </c>
      <c r="T32" s="28">
        <v>10045</v>
      </c>
    </row>
    <row r="33" spans="1:20">
      <c r="A33" s="25" t="s">
        <v>49</v>
      </c>
      <c r="B33" s="26">
        <v>3.3197299999999999E-2</v>
      </c>
      <c r="C33" s="26">
        <v>3.4555299999999997E-2</v>
      </c>
      <c r="D33" s="4">
        <v>27120.052200000002</v>
      </c>
      <c r="E33" s="4">
        <v>-800784.52220000012</v>
      </c>
      <c r="F33" s="4">
        <v>-620657</v>
      </c>
      <c r="G33" s="39"/>
      <c r="H33" s="27">
        <v>664</v>
      </c>
      <c r="I33" s="27">
        <v>30840</v>
      </c>
      <c r="J33" s="27">
        <v>165356</v>
      </c>
      <c r="K33" s="4">
        <v>27988</v>
      </c>
      <c r="L33" s="4"/>
      <c r="M33" s="27">
        <v>8034</v>
      </c>
      <c r="N33" s="27">
        <v>29778</v>
      </c>
      <c r="O33" s="27">
        <v>0</v>
      </c>
      <c r="P33" s="4">
        <v>189</v>
      </c>
      <c r="Q33" s="4"/>
      <c r="R33" s="27">
        <v>45912</v>
      </c>
      <c r="S33" s="28">
        <v>12930</v>
      </c>
      <c r="T33" s="28">
        <v>58842</v>
      </c>
    </row>
    <row r="34" spans="1:20">
      <c r="A34" s="25" t="s">
        <v>50</v>
      </c>
      <c r="B34" s="26">
        <v>4.1034000000000001E-3</v>
      </c>
      <c r="C34" s="26">
        <v>4.2293000000000001E-3</v>
      </c>
      <c r="D34" s="4">
        <v>3352.2248999999997</v>
      </c>
      <c r="E34" s="4">
        <v>-98009.798200000005</v>
      </c>
      <c r="F34" s="4">
        <v>-76717</v>
      </c>
      <c r="G34" s="39"/>
      <c r="H34" s="27">
        <v>82</v>
      </c>
      <c r="I34" s="27">
        <v>3812</v>
      </c>
      <c r="J34" s="27">
        <v>20439</v>
      </c>
      <c r="K34" s="4">
        <v>2902</v>
      </c>
      <c r="L34" s="4"/>
      <c r="M34" s="27">
        <v>993</v>
      </c>
      <c r="N34" s="27">
        <v>3681</v>
      </c>
      <c r="O34" s="27">
        <v>0</v>
      </c>
      <c r="P34" s="4">
        <v>0</v>
      </c>
      <c r="Q34" s="4"/>
      <c r="R34" s="27">
        <v>5675</v>
      </c>
      <c r="S34" s="28">
        <v>3084</v>
      </c>
      <c r="T34" s="28">
        <v>8759</v>
      </c>
    </row>
    <row r="35" spans="1:20">
      <c r="A35" s="25" t="s">
        <v>51</v>
      </c>
      <c r="B35" s="26">
        <v>9.5162000000000007E-3</v>
      </c>
      <c r="C35" s="26">
        <v>9.1173000000000001E-3</v>
      </c>
      <c r="D35" s="4">
        <v>7774.1212499999992</v>
      </c>
      <c r="E35" s="4">
        <v>-211284.31020000001</v>
      </c>
      <c r="F35" s="4">
        <v>-177915</v>
      </c>
      <c r="G35" s="39"/>
      <c r="H35" s="27">
        <v>190</v>
      </c>
      <c r="I35" s="27">
        <v>8841</v>
      </c>
      <c r="J35" s="27">
        <v>47400</v>
      </c>
      <c r="K35" s="4">
        <v>2644</v>
      </c>
      <c r="L35" s="4"/>
      <c r="M35" s="27">
        <v>2303</v>
      </c>
      <c r="N35" s="27">
        <v>8536</v>
      </c>
      <c r="O35" s="27">
        <v>0</v>
      </c>
      <c r="P35" s="4">
        <v>6748</v>
      </c>
      <c r="Q35" s="4"/>
      <c r="R35" s="27">
        <v>13161</v>
      </c>
      <c r="S35" s="28">
        <v>505</v>
      </c>
      <c r="T35" s="28">
        <v>13666</v>
      </c>
    </row>
    <row r="36" spans="1:20">
      <c r="A36" s="25" t="s">
        <v>52</v>
      </c>
      <c r="B36" s="26">
        <v>1.08719E-2</v>
      </c>
      <c r="C36" s="26">
        <v>1.2908599999999999E-2</v>
      </c>
      <c r="D36" s="4">
        <v>8881.637999999999</v>
      </c>
      <c r="E36" s="4">
        <v>-299143.89639999997</v>
      </c>
      <c r="F36" s="4">
        <v>-203261</v>
      </c>
      <c r="G36" s="39"/>
      <c r="H36" s="27">
        <v>217</v>
      </c>
      <c r="I36" s="27">
        <v>10100</v>
      </c>
      <c r="J36" s="27">
        <v>54153</v>
      </c>
      <c r="K36" s="4">
        <v>41077</v>
      </c>
      <c r="L36" s="4"/>
      <c r="M36" s="27">
        <v>2631</v>
      </c>
      <c r="N36" s="27">
        <v>9752</v>
      </c>
      <c r="O36" s="27">
        <v>0</v>
      </c>
      <c r="P36" s="4">
        <v>0</v>
      </c>
      <c r="Q36" s="4"/>
      <c r="R36" s="27">
        <v>15036</v>
      </c>
      <c r="S36" s="28">
        <v>42387</v>
      </c>
      <c r="T36" s="28">
        <v>57423</v>
      </c>
    </row>
    <row r="37" spans="1:20">
      <c r="A37" s="25" t="s">
        <v>53</v>
      </c>
      <c r="B37" s="26">
        <v>4.0918999999999999E-3</v>
      </c>
      <c r="C37" s="26">
        <v>4.2021000000000003E-3</v>
      </c>
      <c r="D37" s="4">
        <v>3342.8268499999995</v>
      </c>
      <c r="E37" s="4">
        <v>-97379.465400000001</v>
      </c>
      <c r="F37" s="4">
        <v>-76502</v>
      </c>
      <c r="G37" s="39"/>
      <c r="H37" s="27">
        <v>82</v>
      </c>
      <c r="I37" s="27">
        <v>3801</v>
      </c>
      <c r="J37" s="27">
        <v>20382</v>
      </c>
      <c r="K37" s="4">
        <v>1864</v>
      </c>
      <c r="L37" s="4"/>
      <c r="M37" s="27">
        <v>990</v>
      </c>
      <c r="N37" s="27">
        <v>3670</v>
      </c>
      <c r="O37" s="27">
        <v>0</v>
      </c>
      <c r="P37" s="4">
        <v>1863</v>
      </c>
      <c r="Q37" s="4"/>
      <c r="R37" s="27">
        <v>5659</v>
      </c>
      <c r="S37" s="28">
        <v>-1331</v>
      </c>
      <c r="T37" s="28">
        <v>4328</v>
      </c>
    </row>
    <row r="38" spans="1:20">
      <c r="A38" s="25" t="s">
        <v>54</v>
      </c>
      <c r="B38" s="26">
        <v>4.2513000000000004E-3</v>
      </c>
      <c r="C38" s="26">
        <v>4.1583999999999996E-3</v>
      </c>
      <c r="D38" s="4">
        <v>3473.01125</v>
      </c>
      <c r="E38" s="4">
        <v>-96366.761599999983</v>
      </c>
      <c r="F38" s="4">
        <v>-79482</v>
      </c>
      <c r="G38" s="39"/>
      <c r="H38" s="27">
        <v>85</v>
      </c>
      <c r="I38" s="27">
        <v>3949</v>
      </c>
      <c r="J38" s="27">
        <v>21176</v>
      </c>
      <c r="K38" s="4">
        <v>0</v>
      </c>
      <c r="L38" s="4"/>
      <c r="M38" s="27">
        <v>1029</v>
      </c>
      <c r="N38" s="27">
        <v>3813</v>
      </c>
      <c r="O38" s="27">
        <v>0</v>
      </c>
      <c r="P38" s="4">
        <v>2037</v>
      </c>
      <c r="Q38" s="4"/>
      <c r="R38" s="27">
        <v>5880</v>
      </c>
      <c r="S38" s="28">
        <v>-2586</v>
      </c>
      <c r="T38" s="28">
        <v>3293</v>
      </c>
    </row>
    <row r="39" spans="1:20">
      <c r="A39" s="25" t="s">
        <v>55</v>
      </c>
      <c r="B39" s="26">
        <v>3.1125E-2</v>
      </c>
      <c r="C39" s="26">
        <v>3.0139099999999999E-2</v>
      </c>
      <c r="D39" s="4">
        <v>25427.11795</v>
      </c>
      <c r="E39" s="4">
        <v>-698443.50339999993</v>
      </c>
      <c r="F39" s="4">
        <v>-581913</v>
      </c>
      <c r="G39" s="39"/>
      <c r="H39" s="27">
        <v>622.5</v>
      </c>
      <c r="I39" s="27">
        <v>28915.125</v>
      </c>
      <c r="J39" s="27">
        <v>155034</v>
      </c>
      <c r="K39" s="4">
        <v>0</v>
      </c>
      <c r="L39" s="4"/>
      <c r="M39" s="27">
        <v>7532.25</v>
      </c>
      <c r="N39" s="27">
        <v>27919.125</v>
      </c>
      <c r="O39" s="27">
        <v>0</v>
      </c>
      <c r="P39" s="4">
        <v>28285</v>
      </c>
      <c r="Q39" s="4"/>
      <c r="R39" s="27">
        <v>43045.875</v>
      </c>
      <c r="S39" s="28">
        <v>-23643</v>
      </c>
      <c r="T39" s="28">
        <v>19402</v>
      </c>
    </row>
    <row r="40" spans="1:20">
      <c r="A40" s="25" t="s">
        <v>56</v>
      </c>
      <c r="B40" s="26">
        <v>3.4244000000000002E-3</v>
      </c>
      <c r="C40" s="26">
        <v>3.5536000000000001E-3</v>
      </c>
      <c r="D40" s="4">
        <v>2797.5074999999997</v>
      </c>
      <c r="E40" s="4">
        <v>-82351.126400000008</v>
      </c>
      <c r="F40" s="4">
        <v>-64023</v>
      </c>
      <c r="G40" s="39"/>
      <c r="H40" s="27">
        <v>68</v>
      </c>
      <c r="I40" s="27">
        <v>3181</v>
      </c>
      <c r="J40" s="27">
        <v>17057</v>
      </c>
      <c r="K40" s="4">
        <v>2185</v>
      </c>
      <c r="L40" s="4"/>
      <c r="M40" s="27">
        <v>829</v>
      </c>
      <c r="N40" s="27">
        <v>3072</v>
      </c>
      <c r="O40" s="27">
        <v>0</v>
      </c>
      <c r="P40" s="4">
        <v>785</v>
      </c>
      <c r="Q40" s="4"/>
      <c r="R40" s="27">
        <v>4736</v>
      </c>
      <c r="S40" s="28">
        <v>-517</v>
      </c>
      <c r="T40" s="28">
        <v>4219</v>
      </c>
    </row>
    <row r="41" spans="1:20">
      <c r="A41" s="25" t="s">
        <v>57</v>
      </c>
      <c r="B41" s="26">
        <v>3.9605899999999999E-2</v>
      </c>
      <c r="C41" s="26">
        <v>3.9285199999999999E-2</v>
      </c>
      <c r="D41" s="4">
        <v>32355.51525</v>
      </c>
      <c r="E41" s="4">
        <v>-910395.2248000002</v>
      </c>
      <c r="F41" s="4">
        <v>-740472</v>
      </c>
      <c r="G41" s="39"/>
      <c r="H41" s="27">
        <v>792</v>
      </c>
      <c r="I41" s="27">
        <v>36794</v>
      </c>
      <c r="J41" s="27">
        <v>197277</v>
      </c>
      <c r="K41" s="4">
        <v>0</v>
      </c>
      <c r="L41" s="4"/>
      <c r="M41" s="27">
        <v>9585</v>
      </c>
      <c r="N41" s="27">
        <v>35526</v>
      </c>
      <c r="O41" s="27">
        <v>0</v>
      </c>
      <c r="P41" s="4">
        <v>11427</v>
      </c>
      <c r="Q41" s="4"/>
      <c r="R41" s="27">
        <v>54775</v>
      </c>
      <c r="S41" s="28">
        <v>-11290</v>
      </c>
      <c r="T41" s="28">
        <v>43485</v>
      </c>
    </row>
    <row r="42" spans="1:20">
      <c r="A42" s="25" t="s">
        <v>58</v>
      </c>
      <c r="B42" s="26">
        <v>5.6988999999999998E-3</v>
      </c>
      <c r="C42" s="26">
        <v>5.2674999999999996E-3</v>
      </c>
      <c r="D42" s="4">
        <v>4655.6634999999997</v>
      </c>
      <c r="E42" s="4">
        <v>-122069.045</v>
      </c>
      <c r="F42" s="4">
        <v>-106547</v>
      </c>
      <c r="G42" s="39"/>
      <c r="H42" s="27">
        <v>114</v>
      </c>
      <c r="I42" s="27">
        <v>5294</v>
      </c>
      <c r="J42" s="27">
        <v>28386</v>
      </c>
      <c r="K42" s="4">
        <v>0</v>
      </c>
      <c r="L42" s="4"/>
      <c r="M42" s="27">
        <v>1379</v>
      </c>
      <c r="N42" s="27">
        <v>5112</v>
      </c>
      <c r="O42" s="27">
        <v>0</v>
      </c>
      <c r="P42" s="4">
        <v>7956</v>
      </c>
      <c r="Q42" s="4"/>
      <c r="R42" s="27">
        <v>7882</v>
      </c>
      <c r="S42" s="28">
        <v>-4779</v>
      </c>
      <c r="T42" s="28">
        <v>3103</v>
      </c>
    </row>
    <row r="43" spans="1:20">
      <c r="A43" s="25" t="s">
        <v>59</v>
      </c>
      <c r="B43" s="26">
        <v>1.13299E-2</v>
      </c>
      <c r="C43" s="26">
        <v>1.34155E-2</v>
      </c>
      <c r="D43" s="4">
        <v>9255.8369999999995</v>
      </c>
      <c r="E43" s="4">
        <v>-310890.79700000002</v>
      </c>
      <c r="F43" s="4">
        <v>-211824</v>
      </c>
      <c r="G43" s="39"/>
      <c r="H43" s="27">
        <v>227</v>
      </c>
      <c r="I43" s="27">
        <v>10525</v>
      </c>
      <c r="J43" s="27">
        <v>56434</v>
      </c>
      <c r="K43" s="4">
        <v>42086</v>
      </c>
      <c r="L43" s="4"/>
      <c r="M43" s="27">
        <v>2742</v>
      </c>
      <c r="N43" s="27">
        <v>10163</v>
      </c>
      <c r="O43" s="27">
        <v>0</v>
      </c>
      <c r="P43" s="4">
        <v>299</v>
      </c>
      <c r="Q43" s="4"/>
      <c r="R43" s="27">
        <v>15669</v>
      </c>
      <c r="S43" s="28">
        <v>19065</v>
      </c>
      <c r="T43" s="28">
        <v>34734</v>
      </c>
    </row>
    <row r="44" spans="1:20">
      <c r="A44" s="25" t="s">
        <v>60</v>
      </c>
      <c r="B44" s="26">
        <v>9.5730000000000001E-4</v>
      </c>
      <c r="C44" s="26">
        <v>9.4289999999999999E-4</v>
      </c>
      <c r="D44" s="4">
        <v>782.0474999999999</v>
      </c>
      <c r="E44" s="4">
        <v>-21850.764599999999</v>
      </c>
      <c r="F44" s="4">
        <v>-17898</v>
      </c>
      <c r="G44" s="39"/>
      <c r="H44" s="27">
        <v>19</v>
      </c>
      <c r="I44" s="27">
        <v>889</v>
      </c>
      <c r="J44" s="27">
        <v>4768</v>
      </c>
      <c r="K44" s="4">
        <v>468</v>
      </c>
      <c r="L44" s="4"/>
      <c r="M44" s="27">
        <v>232</v>
      </c>
      <c r="N44" s="27">
        <v>859</v>
      </c>
      <c r="O44" s="27">
        <v>0</v>
      </c>
      <c r="P44" s="4">
        <v>305</v>
      </c>
      <c r="Q44" s="4"/>
      <c r="R44" s="27">
        <v>1324</v>
      </c>
      <c r="S44" s="28">
        <v>-20</v>
      </c>
      <c r="T44" s="28">
        <v>1304</v>
      </c>
    </row>
    <row r="45" spans="1:20">
      <c r="A45" s="25" t="s">
        <v>61</v>
      </c>
      <c r="B45" s="26">
        <v>6.8349999999999997E-4</v>
      </c>
      <c r="C45" s="26">
        <v>6.3060000000000004E-4</v>
      </c>
      <c r="D45" s="4">
        <v>558.35294999999996</v>
      </c>
      <c r="E45" s="4">
        <v>-14613.5244</v>
      </c>
      <c r="F45" s="4">
        <v>-12779</v>
      </c>
      <c r="G45" s="39"/>
      <c r="H45" s="27">
        <v>13.67</v>
      </c>
      <c r="I45" s="27">
        <v>635</v>
      </c>
      <c r="J45" s="27">
        <v>3405</v>
      </c>
      <c r="K45" s="4">
        <v>355</v>
      </c>
      <c r="L45" s="4"/>
      <c r="M45" s="27">
        <v>165</v>
      </c>
      <c r="N45" s="27">
        <v>613</v>
      </c>
      <c r="O45" s="27">
        <v>0</v>
      </c>
      <c r="P45" s="4">
        <v>899</v>
      </c>
      <c r="Q45" s="4"/>
      <c r="R45" s="27">
        <v>945</v>
      </c>
      <c r="S45" s="28">
        <v>-104</v>
      </c>
      <c r="T45" s="28">
        <v>841</v>
      </c>
    </row>
    <row r="46" spans="1:20">
      <c r="A46" s="25" t="s">
        <v>62</v>
      </c>
      <c r="B46" s="26">
        <v>4.3911999999999996E-3</v>
      </c>
      <c r="C46" s="26">
        <v>4.5859000000000004E-3</v>
      </c>
      <c r="D46" s="4">
        <v>3587.31</v>
      </c>
      <c r="E46" s="4">
        <v>-106273.64660000001</v>
      </c>
      <c r="F46" s="4">
        <v>-82098</v>
      </c>
      <c r="G46" s="39"/>
      <c r="H46" s="27">
        <v>88</v>
      </c>
      <c r="I46" s="27">
        <v>4079</v>
      </c>
      <c r="J46" s="27">
        <v>21873</v>
      </c>
      <c r="K46" s="4">
        <v>3293</v>
      </c>
      <c r="L46" s="4"/>
      <c r="M46" s="27">
        <v>1063</v>
      </c>
      <c r="N46" s="27">
        <v>3939</v>
      </c>
      <c r="O46" s="27">
        <v>0</v>
      </c>
      <c r="P46" s="4">
        <v>513</v>
      </c>
      <c r="Q46" s="4"/>
      <c r="R46" s="27">
        <v>6073</v>
      </c>
      <c r="S46" s="28">
        <v>-725</v>
      </c>
      <c r="T46" s="28">
        <v>5348</v>
      </c>
    </row>
    <row r="47" spans="1:20">
      <c r="A47" s="25" t="s">
        <v>63</v>
      </c>
      <c r="B47" s="26">
        <v>1.2329000000000001E-3</v>
      </c>
      <c r="C47" s="26">
        <v>1.1410999999999999E-3</v>
      </c>
      <c r="D47" s="4">
        <v>1007.2350000000001</v>
      </c>
      <c r="E47" s="4">
        <v>-26443.8514</v>
      </c>
      <c r="F47" s="4">
        <v>-23050</v>
      </c>
      <c r="G47" s="39"/>
      <c r="H47" s="27">
        <v>25</v>
      </c>
      <c r="I47" s="27">
        <v>1145</v>
      </c>
      <c r="J47" s="27">
        <v>6141</v>
      </c>
      <c r="K47" s="4">
        <v>457</v>
      </c>
      <c r="L47" s="4"/>
      <c r="M47" s="27">
        <v>298</v>
      </c>
      <c r="N47" s="27">
        <v>1106</v>
      </c>
      <c r="O47" s="27">
        <v>0</v>
      </c>
      <c r="P47" s="4">
        <v>1846</v>
      </c>
      <c r="Q47" s="4"/>
      <c r="R47" s="27">
        <v>1705</v>
      </c>
      <c r="S47" s="28">
        <v>-1740</v>
      </c>
      <c r="T47" s="28">
        <v>-35</v>
      </c>
    </row>
    <row r="48" spans="1:20">
      <c r="A48" s="25" t="s">
        <v>64</v>
      </c>
      <c r="B48" s="26">
        <v>4.39733E-2</v>
      </c>
      <c r="C48" s="26">
        <v>4.36596E-2</v>
      </c>
      <c r="D48" s="4">
        <v>35923.354050000002</v>
      </c>
      <c r="E48" s="4">
        <v>-1011767.5704</v>
      </c>
      <c r="F48" s="4">
        <v>-822125</v>
      </c>
      <c r="G48" s="39"/>
      <c r="H48" s="27">
        <v>879</v>
      </c>
      <c r="I48" s="27">
        <v>40851</v>
      </c>
      <c r="J48" s="27">
        <v>219031</v>
      </c>
      <c r="K48" s="4">
        <v>0</v>
      </c>
      <c r="L48" s="4"/>
      <c r="M48" s="27">
        <v>10642</v>
      </c>
      <c r="N48" s="27">
        <v>39444</v>
      </c>
      <c r="O48" s="27">
        <v>0</v>
      </c>
      <c r="P48" s="4">
        <v>10687</v>
      </c>
      <c r="Q48" s="4"/>
      <c r="R48" s="27">
        <v>60815</v>
      </c>
      <c r="S48" s="28">
        <v>-7278</v>
      </c>
      <c r="T48" s="28">
        <v>53537</v>
      </c>
    </row>
    <row r="49" spans="1:20">
      <c r="A49" s="25" t="s">
        <v>65</v>
      </c>
      <c r="B49" s="26">
        <v>4.2215000000000004E-3</v>
      </c>
      <c r="C49" s="26">
        <v>4.3917000000000001E-3</v>
      </c>
      <c r="D49" s="4">
        <v>3448.6900500000006</v>
      </c>
      <c r="E49" s="4">
        <v>-101773.2558</v>
      </c>
      <c r="F49" s="4">
        <v>-78925</v>
      </c>
      <c r="G49" s="39"/>
      <c r="H49" s="27">
        <v>84.43</v>
      </c>
      <c r="I49" s="27">
        <v>3922</v>
      </c>
      <c r="J49" s="27">
        <v>21027</v>
      </c>
      <c r="K49" s="4">
        <v>2879</v>
      </c>
      <c r="L49" s="4"/>
      <c r="M49" s="27">
        <v>1022</v>
      </c>
      <c r="N49" s="27">
        <v>3787</v>
      </c>
      <c r="O49" s="27">
        <v>0</v>
      </c>
      <c r="P49" s="4">
        <v>1256</v>
      </c>
      <c r="Q49" s="4"/>
      <c r="R49" s="27">
        <v>5838</v>
      </c>
      <c r="S49" s="28">
        <v>-1320</v>
      </c>
      <c r="T49" s="28">
        <v>4518</v>
      </c>
    </row>
    <row r="50" spans="1:20">
      <c r="A50" s="25" t="s">
        <v>66</v>
      </c>
      <c r="B50" s="26">
        <v>1.2143599999999999E-2</v>
      </c>
      <c r="C50" s="26">
        <v>1.2464599999999999E-2</v>
      </c>
      <c r="D50" s="4">
        <v>9920.5729499999979</v>
      </c>
      <c r="E50" s="4">
        <v>-288854.64039999997</v>
      </c>
      <c r="F50" s="4">
        <v>-227037</v>
      </c>
      <c r="G50" s="39"/>
      <c r="H50" s="27">
        <v>243</v>
      </c>
      <c r="I50" s="27">
        <v>11281</v>
      </c>
      <c r="J50" s="27">
        <v>60487</v>
      </c>
      <c r="K50" s="4">
        <v>6235</v>
      </c>
      <c r="L50" s="4"/>
      <c r="M50" s="27">
        <v>2939</v>
      </c>
      <c r="N50" s="27">
        <v>10893</v>
      </c>
      <c r="O50" s="27">
        <v>0</v>
      </c>
      <c r="P50" s="4">
        <v>2427</v>
      </c>
      <c r="Q50" s="4"/>
      <c r="R50" s="27">
        <v>16795</v>
      </c>
      <c r="S50" s="28">
        <v>4293</v>
      </c>
      <c r="T50" s="28">
        <v>21088</v>
      </c>
    </row>
    <row r="51" spans="1:20">
      <c r="A51" s="25" t="s">
        <v>23</v>
      </c>
      <c r="B51" s="26">
        <v>7.4390999999999997E-3</v>
      </c>
      <c r="C51" s="26">
        <v>7.5659999999999998E-3</v>
      </c>
      <c r="D51" s="4">
        <v>6077.2612499999996</v>
      </c>
      <c r="E51" s="4">
        <v>-175334.484</v>
      </c>
      <c r="F51" s="4">
        <v>-139081</v>
      </c>
      <c r="G51" s="39"/>
      <c r="H51" s="27">
        <v>149</v>
      </c>
      <c r="I51" s="27">
        <v>6911</v>
      </c>
      <c r="J51" s="27">
        <v>37054</v>
      </c>
      <c r="K51" s="4">
        <v>2245</v>
      </c>
      <c r="L51" s="4"/>
      <c r="M51" s="27">
        <v>1800</v>
      </c>
      <c r="N51" s="27">
        <v>6673</v>
      </c>
      <c r="O51" s="27">
        <v>0</v>
      </c>
      <c r="P51" s="4">
        <v>4267</v>
      </c>
      <c r="Q51" s="4"/>
      <c r="R51" s="27">
        <v>10288</v>
      </c>
      <c r="S51" s="28">
        <v>-2157</v>
      </c>
      <c r="T51" s="28">
        <v>8131</v>
      </c>
    </row>
    <row r="52" spans="1:20">
      <c r="A52" s="25" t="s">
        <v>67</v>
      </c>
      <c r="B52" s="26">
        <v>1.4215500000000001E-2</v>
      </c>
      <c r="C52" s="26">
        <v>1.3649100000000001E-2</v>
      </c>
      <c r="D52" s="4">
        <v>11613.179700000001</v>
      </c>
      <c r="E52" s="4">
        <v>-316304.24340000004</v>
      </c>
      <c r="F52" s="4">
        <v>-265773</v>
      </c>
      <c r="G52" s="39"/>
      <c r="H52" s="27">
        <v>284.31</v>
      </c>
      <c r="I52" s="27">
        <v>13206</v>
      </c>
      <c r="J52" s="27">
        <v>70807</v>
      </c>
      <c r="K52" s="4">
        <v>0</v>
      </c>
      <c r="L52" s="4"/>
      <c r="M52" s="27">
        <v>3440</v>
      </c>
      <c r="N52" s="27">
        <v>12751</v>
      </c>
      <c r="O52" s="27">
        <v>0</v>
      </c>
      <c r="P52" s="4">
        <v>14393</v>
      </c>
      <c r="Q52" s="4"/>
      <c r="R52" s="27">
        <v>19660</v>
      </c>
      <c r="S52" s="28">
        <v>-11680</v>
      </c>
      <c r="T52" s="28">
        <v>7980</v>
      </c>
    </row>
    <row r="53" spans="1:20">
      <c r="A53" s="25" t="s">
        <v>68</v>
      </c>
      <c r="B53" s="26">
        <v>1.8568E-3</v>
      </c>
      <c r="C53" s="26">
        <v>1.8614E-3</v>
      </c>
      <c r="D53" s="4">
        <v>1516.8702499999997</v>
      </c>
      <c r="E53" s="4">
        <v>-43136.083599999998</v>
      </c>
      <c r="F53" s="4">
        <v>-34715</v>
      </c>
      <c r="G53" s="39"/>
      <c r="H53" s="27">
        <v>37</v>
      </c>
      <c r="I53" s="27">
        <v>1725</v>
      </c>
      <c r="J53" s="27">
        <v>9249</v>
      </c>
      <c r="K53" s="4">
        <v>594</v>
      </c>
      <c r="L53" s="4"/>
      <c r="M53" s="27">
        <v>449</v>
      </c>
      <c r="N53" s="27">
        <v>1666</v>
      </c>
      <c r="O53" s="27">
        <v>0</v>
      </c>
      <c r="P53" s="4">
        <v>115</v>
      </c>
      <c r="Q53" s="4"/>
      <c r="R53" s="27">
        <v>2568</v>
      </c>
      <c r="S53" s="28">
        <v>-112</v>
      </c>
      <c r="T53" s="28">
        <v>2456</v>
      </c>
    </row>
    <row r="54" spans="1:20">
      <c r="A54" s="25" t="s">
        <v>69</v>
      </c>
      <c r="B54" s="26">
        <v>5.0083999999999997E-3</v>
      </c>
      <c r="C54" s="26">
        <v>4.7543999999999998E-3</v>
      </c>
      <c r="D54" s="4">
        <v>4091.5599999999995</v>
      </c>
      <c r="E54" s="4">
        <v>-110178.4656</v>
      </c>
      <c r="F54" s="4">
        <v>-93637</v>
      </c>
      <c r="G54" s="39"/>
      <c r="H54" s="27">
        <v>100</v>
      </c>
      <c r="I54" s="27">
        <v>4653</v>
      </c>
      <c r="J54" s="27">
        <v>24947</v>
      </c>
      <c r="K54" s="4">
        <v>2539</v>
      </c>
      <c r="L54" s="4"/>
      <c r="M54" s="27">
        <v>1212</v>
      </c>
      <c r="N54" s="27">
        <v>4493</v>
      </c>
      <c r="O54" s="27">
        <v>0</v>
      </c>
      <c r="P54" s="4">
        <v>4297</v>
      </c>
      <c r="Q54" s="4"/>
      <c r="R54" s="27">
        <v>6927</v>
      </c>
      <c r="S54" s="28">
        <v>881</v>
      </c>
      <c r="T54" s="28">
        <v>7808</v>
      </c>
    </row>
    <row r="55" spans="1:20">
      <c r="A55" s="25" t="s">
        <v>70</v>
      </c>
      <c r="B55" s="26">
        <v>4.6650000000000001E-4</v>
      </c>
      <c r="C55" s="26">
        <v>4.6450000000000001E-4</v>
      </c>
      <c r="D55" s="4">
        <v>381.07780000000002</v>
      </c>
      <c r="E55" s="4">
        <v>-10764.323</v>
      </c>
      <c r="F55" s="4">
        <v>-8722</v>
      </c>
      <c r="G55" s="39"/>
      <c r="H55" s="27">
        <v>9.33</v>
      </c>
      <c r="I55" s="27">
        <v>433</v>
      </c>
      <c r="J55" s="27">
        <v>2324</v>
      </c>
      <c r="K55" s="4">
        <v>52</v>
      </c>
      <c r="L55" s="4"/>
      <c r="M55" s="27">
        <v>113</v>
      </c>
      <c r="N55" s="27">
        <v>418</v>
      </c>
      <c r="O55" s="27">
        <v>0</v>
      </c>
      <c r="P55" s="4">
        <v>602</v>
      </c>
      <c r="Q55" s="4"/>
      <c r="R55" s="27">
        <v>645</v>
      </c>
      <c r="S55" s="28">
        <v>-228</v>
      </c>
      <c r="T55" s="28">
        <v>417</v>
      </c>
    </row>
    <row r="56" spans="1:20">
      <c r="A56" s="25" t="s">
        <v>71</v>
      </c>
      <c r="B56" s="26">
        <v>2.0577100000000001E-2</v>
      </c>
      <c r="C56" s="26">
        <v>1.9471499999999999E-2</v>
      </c>
      <c r="D56" s="4">
        <v>16810.196250000001</v>
      </c>
      <c r="E56" s="4">
        <v>-451232.54099999997</v>
      </c>
      <c r="F56" s="4">
        <v>-384709</v>
      </c>
      <c r="G56" s="39"/>
      <c r="H56" s="27">
        <v>412</v>
      </c>
      <c r="I56" s="27">
        <v>19116</v>
      </c>
      <c r="J56" s="27">
        <v>102495</v>
      </c>
      <c r="K56" s="4">
        <v>329</v>
      </c>
      <c r="L56" s="4"/>
      <c r="M56" s="27">
        <v>4980</v>
      </c>
      <c r="N56" s="27">
        <v>18458</v>
      </c>
      <c r="O56" s="27">
        <v>0</v>
      </c>
      <c r="P56" s="4">
        <v>25182</v>
      </c>
      <c r="Q56" s="4"/>
      <c r="R56" s="27">
        <v>28458</v>
      </c>
      <c r="S56" s="28">
        <v>-11646</v>
      </c>
      <c r="T56" s="28">
        <v>16812</v>
      </c>
    </row>
    <row r="57" spans="1:20">
      <c r="A57" s="25" t="s">
        <v>72</v>
      </c>
      <c r="B57" s="26">
        <v>6.6058000000000002E-3</v>
      </c>
      <c r="C57" s="26">
        <v>4.7653000000000001E-3</v>
      </c>
      <c r="D57" s="4">
        <v>5396.4840000000004</v>
      </c>
      <c r="E57" s="4">
        <v>-110431.0622</v>
      </c>
      <c r="F57" s="4">
        <v>-123502</v>
      </c>
      <c r="G57" s="39"/>
      <c r="H57" s="27">
        <v>132</v>
      </c>
      <c r="I57" s="27">
        <v>6137</v>
      </c>
      <c r="J57" s="27">
        <v>32903</v>
      </c>
      <c r="K57" s="4">
        <v>0</v>
      </c>
      <c r="L57" s="4"/>
      <c r="M57" s="27">
        <v>1599</v>
      </c>
      <c r="N57" s="27">
        <v>5925</v>
      </c>
      <c r="O57" s="27">
        <v>0</v>
      </c>
      <c r="P57" s="4">
        <v>32496</v>
      </c>
      <c r="Q57" s="4"/>
      <c r="R57" s="27">
        <v>9136</v>
      </c>
      <c r="S57" s="28">
        <v>-14442</v>
      </c>
      <c r="T57" s="28">
        <v>-5307</v>
      </c>
    </row>
    <row r="58" spans="1:20">
      <c r="A58" s="25" t="s">
        <v>73</v>
      </c>
      <c r="B58" s="26">
        <v>1.98465E-2</v>
      </c>
      <c r="C58" s="26">
        <v>1.8983E-2</v>
      </c>
      <c r="D58" s="4">
        <v>16213.324999999999</v>
      </c>
      <c r="E58" s="4">
        <v>-439912.04200000002</v>
      </c>
      <c r="F58" s="4">
        <v>-371050</v>
      </c>
      <c r="G58" s="39"/>
      <c r="H58" s="27">
        <v>396.93</v>
      </c>
      <c r="I58" s="27">
        <v>18437</v>
      </c>
      <c r="J58" s="27">
        <v>98855</v>
      </c>
      <c r="K58" s="4">
        <v>2465</v>
      </c>
      <c r="L58" s="4"/>
      <c r="M58" s="27">
        <v>4803</v>
      </c>
      <c r="N58" s="27">
        <v>17802</v>
      </c>
      <c r="O58" s="27">
        <v>0</v>
      </c>
      <c r="P58" s="4">
        <v>15881</v>
      </c>
      <c r="Q58" s="4"/>
      <c r="R58" s="27">
        <v>27448</v>
      </c>
      <c r="S58" s="28">
        <v>-10480</v>
      </c>
      <c r="T58" s="28">
        <v>16968</v>
      </c>
    </row>
    <row r="59" spans="1:20">
      <c r="A59" s="25" t="s">
        <v>74</v>
      </c>
      <c r="B59" s="26">
        <v>8.3480000000000002E-4</v>
      </c>
      <c r="C59" s="26">
        <v>1.0701E-3</v>
      </c>
      <c r="D59" s="4">
        <v>681.96749999999997</v>
      </c>
      <c r="E59" s="4">
        <v>-24798.4974</v>
      </c>
      <c r="F59" s="4">
        <v>-15607</v>
      </c>
      <c r="G59" s="39"/>
      <c r="H59" s="27">
        <v>17</v>
      </c>
      <c r="I59" s="27">
        <v>776</v>
      </c>
      <c r="J59" s="27">
        <v>4158</v>
      </c>
      <c r="K59" s="4">
        <v>3980</v>
      </c>
      <c r="L59" s="4"/>
      <c r="M59" s="27">
        <v>202</v>
      </c>
      <c r="N59" s="27">
        <v>749</v>
      </c>
      <c r="O59" s="27">
        <v>0</v>
      </c>
      <c r="P59" s="4">
        <v>897</v>
      </c>
      <c r="Q59" s="4"/>
      <c r="R59" s="27">
        <v>1155</v>
      </c>
      <c r="S59" s="28">
        <v>371</v>
      </c>
      <c r="T59" s="28">
        <v>1525</v>
      </c>
    </row>
    <row r="60" spans="1:20">
      <c r="A60" s="25" t="s">
        <v>75</v>
      </c>
      <c r="B60" s="26">
        <v>5.7454000000000003E-3</v>
      </c>
      <c r="C60" s="26">
        <v>5.6010000000000001E-3</v>
      </c>
      <c r="D60" s="4">
        <v>4693.6549999999997</v>
      </c>
      <c r="E60" s="4">
        <v>-129797.57400000001</v>
      </c>
      <c r="F60" s="4">
        <v>-107416</v>
      </c>
      <c r="G60" s="39"/>
      <c r="H60" s="27">
        <v>115</v>
      </c>
      <c r="I60" s="27">
        <v>5337</v>
      </c>
      <c r="J60" s="27">
        <v>28618</v>
      </c>
      <c r="K60" s="4">
        <v>0</v>
      </c>
      <c r="L60" s="4"/>
      <c r="M60" s="27">
        <v>1390</v>
      </c>
      <c r="N60" s="27">
        <v>5154</v>
      </c>
      <c r="O60" s="27">
        <v>0</v>
      </c>
      <c r="P60" s="4">
        <v>2991</v>
      </c>
      <c r="Q60" s="4"/>
      <c r="R60" s="27">
        <v>7946</v>
      </c>
      <c r="S60" s="28">
        <v>-2889</v>
      </c>
      <c r="T60" s="28">
        <v>5057</v>
      </c>
    </row>
    <row r="61" spans="1:20">
      <c r="A61" s="25" t="s">
        <v>76</v>
      </c>
      <c r="B61" s="26">
        <v>3.5750000000000001E-3</v>
      </c>
      <c r="C61" s="26">
        <v>3.4470999999999998E-3</v>
      </c>
      <c r="D61" s="4">
        <v>2920.53</v>
      </c>
      <c r="E61" s="4">
        <v>-79883.095399999991</v>
      </c>
      <c r="F61" s="4">
        <v>-66838.2</v>
      </c>
      <c r="G61" s="39"/>
      <c r="H61" s="27">
        <v>71.5</v>
      </c>
      <c r="I61" s="27">
        <v>3321</v>
      </c>
      <c r="J61" s="27">
        <v>17807</v>
      </c>
      <c r="K61" s="4">
        <v>2436</v>
      </c>
      <c r="L61" s="4"/>
      <c r="M61" s="27">
        <v>865.15</v>
      </c>
      <c r="N61" s="27">
        <v>3207</v>
      </c>
      <c r="O61" s="27">
        <v>0</v>
      </c>
      <c r="P61" s="4">
        <v>2650</v>
      </c>
      <c r="Q61" s="4"/>
      <c r="R61" s="27">
        <v>4944</v>
      </c>
      <c r="S61" s="28">
        <v>-1315</v>
      </c>
      <c r="T61" s="28">
        <v>3629</v>
      </c>
    </row>
    <row r="62" spans="1:20">
      <c r="A62" s="25" t="s">
        <v>77</v>
      </c>
      <c r="B62" s="26">
        <v>8.9589999999999999E-3</v>
      </c>
      <c r="C62" s="26">
        <v>8.4183000000000001E-3</v>
      </c>
      <c r="D62" s="4">
        <v>7318.9193999999989</v>
      </c>
      <c r="E62" s="4">
        <v>-195085.68419999999</v>
      </c>
      <c r="F62" s="4">
        <v>-167497</v>
      </c>
      <c r="G62" s="39"/>
      <c r="H62" s="27">
        <v>179.18</v>
      </c>
      <c r="I62" s="27">
        <v>8323</v>
      </c>
      <c r="J62" s="27">
        <v>44625</v>
      </c>
      <c r="K62" s="4">
        <v>0</v>
      </c>
      <c r="L62" s="4"/>
      <c r="M62" s="27">
        <v>2168</v>
      </c>
      <c r="N62" s="27">
        <v>8036</v>
      </c>
      <c r="O62" s="27">
        <v>0</v>
      </c>
      <c r="P62" s="4">
        <v>12119</v>
      </c>
      <c r="Q62" s="4"/>
      <c r="R62" s="27">
        <v>12390</v>
      </c>
      <c r="S62" s="28">
        <v>-6850</v>
      </c>
      <c r="T62" s="28">
        <v>5540</v>
      </c>
    </row>
    <row r="63" spans="1:20">
      <c r="A63" s="25" t="s">
        <v>78</v>
      </c>
      <c r="B63" s="26">
        <v>4.2973000000000004E-3</v>
      </c>
      <c r="C63" s="26">
        <v>4.2405000000000003E-3</v>
      </c>
      <c r="D63" s="4">
        <v>3510.6058499999999</v>
      </c>
      <c r="E63" s="4">
        <v>-98269.347000000009</v>
      </c>
      <c r="F63" s="4">
        <v>-80342</v>
      </c>
      <c r="G63" s="39"/>
      <c r="H63" s="27">
        <v>86</v>
      </c>
      <c r="I63" s="27">
        <v>3992</v>
      </c>
      <c r="J63" s="27">
        <v>21405</v>
      </c>
      <c r="K63" s="4">
        <v>679</v>
      </c>
      <c r="L63" s="4"/>
      <c r="M63" s="27">
        <v>1040</v>
      </c>
      <c r="N63" s="27">
        <v>3855</v>
      </c>
      <c r="O63" s="27">
        <v>0</v>
      </c>
      <c r="P63" s="4">
        <v>4113</v>
      </c>
      <c r="Q63" s="4"/>
      <c r="R63" s="27">
        <v>5943</v>
      </c>
      <c r="S63" s="28">
        <v>364</v>
      </c>
      <c r="T63" s="28">
        <v>6307</v>
      </c>
    </row>
    <row r="64" spans="1:20">
      <c r="A64" s="25" t="s">
        <v>79</v>
      </c>
      <c r="B64" s="26">
        <v>5.1720000000000004E-3</v>
      </c>
      <c r="C64" s="26">
        <v>4.8856000000000004E-3</v>
      </c>
      <c r="D64" s="4">
        <v>4225.16</v>
      </c>
      <c r="E64" s="4">
        <v>-113218.8944</v>
      </c>
      <c r="F64" s="4">
        <v>-96696</v>
      </c>
      <c r="G64" s="39"/>
      <c r="H64" s="27">
        <v>103</v>
      </c>
      <c r="I64" s="27">
        <v>4805</v>
      </c>
      <c r="J64" s="27">
        <v>25762</v>
      </c>
      <c r="K64" s="4">
        <v>0</v>
      </c>
      <c r="L64" s="4"/>
      <c r="M64" s="27">
        <v>1252</v>
      </c>
      <c r="N64" s="27">
        <v>4639</v>
      </c>
      <c r="O64" s="27">
        <v>0</v>
      </c>
      <c r="P64" s="4">
        <v>7363</v>
      </c>
      <c r="Q64" s="4"/>
      <c r="R64" s="27">
        <v>7153</v>
      </c>
      <c r="S64" s="28">
        <v>-9331</v>
      </c>
      <c r="T64" s="28">
        <v>-2178</v>
      </c>
    </row>
    <row r="65" spans="1:20">
      <c r="A65" s="25" t="s">
        <v>80</v>
      </c>
      <c r="B65" s="26">
        <v>1.8517E-3</v>
      </c>
      <c r="C65" s="26">
        <v>1.8458000000000001E-3</v>
      </c>
      <c r="D65" s="4">
        <v>1512.7562499999999</v>
      </c>
      <c r="E65" s="4">
        <v>-42774.569200000005</v>
      </c>
      <c r="F65" s="4">
        <v>-34619</v>
      </c>
      <c r="G65" s="39"/>
      <c r="H65" s="27">
        <v>37</v>
      </c>
      <c r="I65" s="27">
        <v>1720</v>
      </c>
      <c r="J65" s="27">
        <v>9223</v>
      </c>
      <c r="K65" s="4">
        <v>270</v>
      </c>
      <c r="L65" s="4"/>
      <c r="M65" s="27">
        <v>448</v>
      </c>
      <c r="N65" s="27">
        <v>1661</v>
      </c>
      <c r="O65" s="27">
        <v>0</v>
      </c>
      <c r="P65" s="4">
        <v>344</v>
      </c>
      <c r="Q65" s="4"/>
      <c r="R65" s="27">
        <v>2561</v>
      </c>
      <c r="S65" s="28">
        <v>-1039</v>
      </c>
      <c r="T65" s="28">
        <v>1522</v>
      </c>
    </row>
    <row r="66" spans="1:20">
      <c r="A66" s="25" t="s">
        <v>81</v>
      </c>
      <c r="B66" s="26">
        <v>4.0070000000000001E-3</v>
      </c>
      <c r="C66" s="26">
        <v>3.7981999999999998E-3</v>
      </c>
      <c r="D66" s="4">
        <v>3273.5002500000001</v>
      </c>
      <c r="E66" s="4">
        <v>-88019.486799999999</v>
      </c>
      <c r="F66" s="4">
        <v>-74915</v>
      </c>
      <c r="G66" s="39"/>
      <c r="H66" s="27">
        <v>80.14</v>
      </c>
      <c r="I66" s="27">
        <v>3723</v>
      </c>
      <c r="J66" s="27">
        <v>19959</v>
      </c>
      <c r="K66" s="4">
        <v>395</v>
      </c>
      <c r="L66" s="4"/>
      <c r="M66" s="27">
        <v>970</v>
      </c>
      <c r="N66" s="27">
        <v>3594</v>
      </c>
      <c r="O66" s="27">
        <v>0</v>
      </c>
      <c r="P66" s="4">
        <v>3665</v>
      </c>
      <c r="Q66" s="4"/>
      <c r="R66" s="27">
        <v>5542</v>
      </c>
      <c r="S66" s="28">
        <v>-1828</v>
      </c>
      <c r="T66" s="28">
        <v>3714</v>
      </c>
    </row>
    <row r="67" spans="1:20">
      <c r="A67" s="25" t="s">
        <v>82</v>
      </c>
      <c r="B67" s="26">
        <v>7.9832E-2</v>
      </c>
      <c r="C67" s="26">
        <v>8.8390399999999994E-2</v>
      </c>
      <c r="D67" s="4">
        <v>65217.69049999999</v>
      </c>
      <c r="E67" s="4">
        <v>-2048359.1296000001</v>
      </c>
      <c r="F67" s="4">
        <v>-1492539</v>
      </c>
      <c r="G67" s="39"/>
      <c r="H67" s="27">
        <v>1596.64</v>
      </c>
      <c r="I67" s="27">
        <v>74164</v>
      </c>
      <c r="J67" s="27">
        <v>397643</v>
      </c>
      <c r="K67" s="4">
        <v>155634</v>
      </c>
      <c r="L67" s="4"/>
      <c r="M67" s="27">
        <v>19319</v>
      </c>
      <c r="N67" s="27">
        <v>71609</v>
      </c>
      <c r="O67" s="27">
        <v>0</v>
      </c>
      <c r="P67" s="4">
        <v>10056</v>
      </c>
      <c r="Q67" s="4"/>
      <c r="R67" s="27">
        <v>110408</v>
      </c>
      <c r="S67" s="28">
        <v>107021</v>
      </c>
      <c r="T67" s="28">
        <v>217428</v>
      </c>
    </row>
    <row r="68" spans="1:20">
      <c r="A68" s="25" t="s">
        <v>83</v>
      </c>
      <c r="B68" s="26">
        <v>1.5782999999999999E-3</v>
      </c>
      <c r="C68" s="26">
        <v>1.5759000000000001E-3</v>
      </c>
      <c r="D68" s="4">
        <v>1289.3441</v>
      </c>
      <c r="E68" s="4">
        <v>-36519.906600000002</v>
      </c>
      <c r="F68" s="4">
        <v>-29508</v>
      </c>
      <c r="G68" s="39"/>
      <c r="H68" s="27">
        <v>32</v>
      </c>
      <c r="I68" s="27">
        <v>1466</v>
      </c>
      <c r="J68" s="27">
        <v>7862</v>
      </c>
      <c r="K68" s="4">
        <v>659</v>
      </c>
      <c r="L68" s="4"/>
      <c r="M68" s="27">
        <v>382</v>
      </c>
      <c r="N68" s="27">
        <v>1416</v>
      </c>
      <c r="O68" s="27">
        <v>0</v>
      </c>
      <c r="P68" s="4">
        <v>41</v>
      </c>
      <c r="Q68" s="4"/>
      <c r="R68" s="27">
        <v>2183</v>
      </c>
      <c r="S68" s="28">
        <v>805</v>
      </c>
      <c r="T68" s="28">
        <v>2988</v>
      </c>
    </row>
    <row r="69" spans="1:20">
      <c r="A69" s="25" t="s">
        <v>84</v>
      </c>
      <c r="B69" s="26">
        <v>2.4842000000000002E-3</v>
      </c>
      <c r="C69" s="26">
        <v>2.4891000000000002E-3</v>
      </c>
      <c r="D69" s="4">
        <v>2029.41</v>
      </c>
      <c r="E69" s="4">
        <v>-57682.403400000003</v>
      </c>
      <c r="F69" s="4">
        <v>-46445</v>
      </c>
      <c r="G69" s="39"/>
      <c r="H69" s="27">
        <v>50</v>
      </c>
      <c r="I69" s="27">
        <v>2308</v>
      </c>
      <c r="J69" s="27">
        <v>12374</v>
      </c>
      <c r="K69" s="4">
        <v>83</v>
      </c>
      <c r="L69" s="4"/>
      <c r="M69" s="27">
        <v>601</v>
      </c>
      <c r="N69" s="27">
        <v>2228</v>
      </c>
      <c r="O69" s="27">
        <v>0</v>
      </c>
      <c r="P69" s="4">
        <v>524</v>
      </c>
      <c r="Q69" s="4"/>
      <c r="R69" s="27">
        <v>3436</v>
      </c>
      <c r="S69" s="28">
        <v>-1144</v>
      </c>
      <c r="T69" s="28">
        <v>2292</v>
      </c>
    </row>
    <row r="70" spans="1:20">
      <c r="A70" s="25" t="s">
        <v>85</v>
      </c>
      <c r="B70" s="26">
        <v>2.2974999999999999E-2</v>
      </c>
      <c r="C70" s="26">
        <v>1.29915E-2</v>
      </c>
      <c r="D70" s="4">
        <v>18769.080249999999</v>
      </c>
      <c r="E70" s="4">
        <v>-301065.02100000001</v>
      </c>
      <c r="F70" s="4">
        <v>-429540.6</v>
      </c>
      <c r="G70" s="39"/>
      <c r="H70" s="27">
        <v>459.5</v>
      </c>
      <c r="I70" s="27">
        <v>21344</v>
      </c>
      <c r="J70" s="27">
        <v>114438</v>
      </c>
      <c r="K70" s="4">
        <v>0</v>
      </c>
      <c r="L70" s="4"/>
      <c r="M70" s="27">
        <v>5559.95</v>
      </c>
      <c r="N70" s="27">
        <v>20609</v>
      </c>
      <c r="O70" s="27">
        <v>0</v>
      </c>
      <c r="P70" s="4">
        <v>171966</v>
      </c>
      <c r="Q70" s="4"/>
      <c r="R70" s="27">
        <v>31774</v>
      </c>
      <c r="S70" s="28">
        <v>-74669</v>
      </c>
      <c r="T70" s="28">
        <v>-42895</v>
      </c>
    </row>
    <row r="71" spans="1:20">
      <c r="A71" s="25" t="s">
        <v>86</v>
      </c>
      <c r="B71" s="26">
        <v>8.3230999999999999E-3</v>
      </c>
      <c r="C71" s="26">
        <v>8.3500999999999992E-3</v>
      </c>
      <c r="D71" s="4">
        <v>6799.4759999999997</v>
      </c>
      <c r="E71" s="4">
        <v>-193505.21739999999</v>
      </c>
      <c r="F71" s="4">
        <v>-155609</v>
      </c>
      <c r="G71" s="39"/>
      <c r="H71" s="27">
        <v>166</v>
      </c>
      <c r="I71" s="27">
        <v>7732</v>
      </c>
      <c r="J71" s="27">
        <v>41457</v>
      </c>
      <c r="K71" s="4">
        <v>1192</v>
      </c>
      <c r="L71" s="4"/>
      <c r="M71" s="27">
        <v>2014</v>
      </c>
      <c r="N71" s="27">
        <v>7466</v>
      </c>
      <c r="O71" s="27">
        <v>0</v>
      </c>
      <c r="P71" s="4">
        <v>0</v>
      </c>
      <c r="Q71" s="4"/>
      <c r="R71" s="27">
        <v>11511</v>
      </c>
      <c r="S71" s="28">
        <v>1699</v>
      </c>
      <c r="T71" s="28">
        <v>13210</v>
      </c>
    </row>
    <row r="72" spans="1:20">
      <c r="A72" s="25" t="s">
        <v>87</v>
      </c>
      <c r="B72" s="26">
        <v>2.7473600000000001E-2</v>
      </c>
      <c r="C72" s="26">
        <v>2.5998500000000001E-2</v>
      </c>
      <c r="D72" s="4">
        <v>22444.21875</v>
      </c>
      <c r="E72" s="4">
        <v>-602489.23900000006</v>
      </c>
      <c r="F72" s="4">
        <v>-513646</v>
      </c>
      <c r="G72" s="39"/>
      <c r="H72" s="27">
        <v>549</v>
      </c>
      <c r="I72" s="27">
        <v>25523</v>
      </c>
      <c r="J72" s="27">
        <v>136846</v>
      </c>
      <c r="K72" s="4">
        <v>1251</v>
      </c>
      <c r="L72" s="4"/>
      <c r="M72" s="27">
        <v>6649</v>
      </c>
      <c r="N72" s="27">
        <v>24644</v>
      </c>
      <c r="O72" s="27">
        <v>0</v>
      </c>
      <c r="P72" s="4">
        <v>33771</v>
      </c>
      <c r="Q72" s="4"/>
      <c r="R72" s="27">
        <v>37996</v>
      </c>
      <c r="S72" s="28">
        <v>-11623</v>
      </c>
      <c r="T72" s="28">
        <v>26373</v>
      </c>
    </row>
    <row r="73" spans="1:20">
      <c r="A73" s="25" t="s">
        <v>88</v>
      </c>
      <c r="B73" s="26">
        <v>1.7821E-3</v>
      </c>
      <c r="C73" s="26">
        <v>1.7045000000000001E-3</v>
      </c>
      <c r="D73" s="4">
        <v>1455.8775000000001</v>
      </c>
      <c r="E73" s="4">
        <v>-39500.082999999999</v>
      </c>
      <c r="F73" s="4">
        <v>-33318</v>
      </c>
      <c r="G73" s="39"/>
      <c r="H73" s="27">
        <v>36</v>
      </c>
      <c r="I73" s="27">
        <v>1656</v>
      </c>
      <c r="J73" s="27">
        <v>8877</v>
      </c>
      <c r="K73" s="4">
        <v>0</v>
      </c>
      <c r="L73" s="4"/>
      <c r="M73" s="27">
        <v>431</v>
      </c>
      <c r="N73" s="27">
        <v>1599</v>
      </c>
      <c r="O73" s="27">
        <v>0</v>
      </c>
      <c r="P73" s="4">
        <v>1815</v>
      </c>
      <c r="Q73" s="4"/>
      <c r="R73" s="27">
        <v>2465</v>
      </c>
      <c r="S73" s="28">
        <v>-1400</v>
      </c>
      <c r="T73" s="28">
        <v>1064</v>
      </c>
    </row>
    <row r="74" spans="1:20">
      <c r="A74" s="25" t="s">
        <v>89</v>
      </c>
      <c r="B74" s="26">
        <v>2.22189E-2</v>
      </c>
      <c r="C74" s="26">
        <v>2.28341E-2</v>
      </c>
      <c r="D74" s="4">
        <v>18151.389899999998</v>
      </c>
      <c r="E74" s="4">
        <v>-529157.43339999998</v>
      </c>
      <c r="F74" s="4">
        <v>-415405</v>
      </c>
      <c r="G74" s="39"/>
      <c r="H74" s="27">
        <v>444</v>
      </c>
      <c r="I74" s="27">
        <v>20641</v>
      </c>
      <c r="J74" s="27">
        <v>110672</v>
      </c>
      <c r="K74" s="4">
        <v>12760</v>
      </c>
      <c r="L74" s="4"/>
      <c r="M74" s="27">
        <v>5377</v>
      </c>
      <c r="N74" s="27">
        <v>19930</v>
      </c>
      <c r="O74" s="27">
        <v>0</v>
      </c>
      <c r="P74" s="4">
        <v>446</v>
      </c>
      <c r="Q74" s="4"/>
      <c r="R74" s="27">
        <v>30729</v>
      </c>
      <c r="S74" s="28">
        <v>15786</v>
      </c>
      <c r="T74" s="28">
        <v>46515</v>
      </c>
    </row>
    <row r="75" spans="1:20">
      <c r="A75" s="25" t="s">
        <v>90</v>
      </c>
      <c r="B75" s="26">
        <v>1.15307E-2</v>
      </c>
      <c r="C75" s="26">
        <v>1.09301E-2</v>
      </c>
      <c r="D75" s="4">
        <v>9419.8424500000019</v>
      </c>
      <c r="E75" s="4">
        <v>-253294.13740000001</v>
      </c>
      <c r="F75" s="4">
        <v>-215578</v>
      </c>
      <c r="G75" s="39"/>
      <c r="H75" s="27">
        <v>231</v>
      </c>
      <c r="I75" s="27">
        <v>10712</v>
      </c>
      <c r="J75" s="27">
        <v>57434</v>
      </c>
      <c r="K75" s="4">
        <v>710</v>
      </c>
      <c r="L75" s="4"/>
      <c r="M75" s="27">
        <v>2790</v>
      </c>
      <c r="N75" s="27">
        <v>10343</v>
      </c>
      <c r="O75" s="27">
        <v>0</v>
      </c>
      <c r="P75" s="4">
        <v>13287</v>
      </c>
      <c r="Q75" s="4"/>
      <c r="R75" s="27">
        <v>15947</v>
      </c>
      <c r="S75" s="28">
        <v>-3345</v>
      </c>
      <c r="T75" s="28">
        <v>12602</v>
      </c>
    </row>
    <row r="76" spans="1:20">
      <c r="A76" s="25" t="s">
        <v>91</v>
      </c>
      <c r="B76" s="26">
        <v>1.5663999999999999E-3</v>
      </c>
      <c r="C76" s="26">
        <v>1.3946E-3</v>
      </c>
      <c r="D76" s="4">
        <v>1279.6237499999997</v>
      </c>
      <c r="E76" s="4">
        <v>-32318.4604</v>
      </c>
      <c r="F76" s="4">
        <v>-29285</v>
      </c>
      <c r="G76" s="39"/>
      <c r="H76" s="27">
        <v>31</v>
      </c>
      <c r="I76" s="27">
        <v>1455</v>
      </c>
      <c r="J76" s="27">
        <v>7802</v>
      </c>
      <c r="K76" s="4">
        <v>718</v>
      </c>
      <c r="L76" s="4"/>
      <c r="M76" s="27">
        <v>379</v>
      </c>
      <c r="N76" s="27">
        <v>1405</v>
      </c>
      <c r="O76" s="27">
        <v>0</v>
      </c>
      <c r="P76" s="4">
        <v>3068</v>
      </c>
      <c r="Q76" s="4"/>
      <c r="R76" s="27">
        <v>2166</v>
      </c>
      <c r="S76" s="28">
        <v>-1436</v>
      </c>
      <c r="T76" s="28">
        <v>730</v>
      </c>
    </row>
    <row r="77" spans="1:20">
      <c r="A77" s="25" t="s">
        <v>92</v>
      </c>
      <c r="B77" s="26">
        <v>4.2376999999999996E-3</v>
      </c>
      <c r="C77" s="26">
        <v>4.1191999999999999E-3</v>
      </c>
      <c r="D77" s="4">
        <v>3461.8942499999994</v>
      </c>
      <c r="E77" s="4">
        <v>-95458.340800000005</v>
      </c>
      <c r="F77" s="4">
        <v>-79228</v>
      </c>
      <c r="G77" s="39"/>
      <c r="H77" s="27">
        <v>85</v>
      </c>
      <c r="I77" s="27">
        <v>3937</v>
      </c>
      <c r="J77" s="27">
        <v>21108</v>
      </c>
      <c r="K77" s="4">
        <v>956</v>
      </c>
      <c r="L77" s="4"/>
      <c r="M77" s="27">
        <v>1026</v>
      </c>
      <c r="N77" s="27">
        <v>3801</v>
      </c>
      <c r="O77" s="27">
        <v>0</v>
      </c>
      <c r="P77" s="4">
        <v>2025</v>
      </c>
      <c r="Q77" s="4"/>
      <c r="R77" s="27">
        <v>5861</v>
      </c>
      <c r="S77" s="28">
        <v>-153</v>
      </c>
      <c r="T77" s="28">
        <v>5708</v>
      </c>
    </row>
    <row r="78" spans="1:20">
      <c r="A78" s="25" t="s">
        <v>93</v>
      </c>
      <c r="B78" s="26">
        <v>7.2559E-3</v>
      </c>
      <c r="C78" s="26">
        <v>7.0577000000000001E-3</v>
      </c>
      <c r="D78" s="4">
        <v>5927.6201500000006</v>
      </c>
      <c r="E78" s="4">
        <v>-163555.1398</v>
      </c>
      <c r="F78" s="4">
        <v>-135656</v>
      </c>
      <c r="G78" s="39"/>
      <c r="H78" s="27">
        <v>145</v>
      </c>
      <c r="I78" s="27">
        <v>6741</v>
      </c>
      <c r="J78" s="27">
        <v>36142</v>
      </c>
      <c r="K78" s="4">
        <v>0</v>
      </c>
      <c r="L78" s="4"/>
      <c r="M78" s="27">
        <v>1756</v>
      </c>
      <c r="N78" s="27">
        <v>6509</v>
      </c>
      <c r="O78" s="27">
        <v>0</v>
      </c>
      <c r="P78" s="4">
        <v>6422</v>
      </c>
      <c r="Q78" s="4"/>
      <c r="R78" s="27">
        <v>10035</v>
      </c>
      <c r="S78" s="28">
        <v>-4648</v>
      </c>
      <c r="T78" s="28">
        <v>5387</v>
      </c>
    </row>
    <row r="79" spans="1:20">
      <c r="A79" s="25" t="s">
        <v>94</v>
      </c>
      <c r="B79" s="26">
        <v>1.4243000000000001E-3</v>
      </c>
      <c r="C79" s="26">
        <v>1.3423E-3</v>
      </c>
      <c r="D79" s="4">
        <v>1163.5722499999999</v>
      </c>
      <c r="E79" s="4">
        <v>-31106.460200000001</v>
      </c>
      <c r="F79" s="4">
        <v>-26629</v>
      </c>
      <c r="G79" s="39"/>
      <c r="H79" s="27">
        <v>28</v>
      </c>
      <c r="I79" s="27">
        <v>1323</v>
      </c>
      <c r="J79" s="27">
        <v>7094</v>
      </c>
      <c r="K79" s="4">
        <v>401</v>
      </c>
      <c r="L79" s="4"/>
      <c r="M79" s="27">
        <v>345</v>
      </c>
      <c r="N79" s="27">
        <v>1278</v>
      </c>
      <c r="O79" s="27">
        <v>0</v>
      </c>
      <c r="P79" s="4">
        <v>1387</v>
      </c>
      <c r="Q79" s="4"/>
      <c r="R79" s="27">
        <v>1970</v>
      </c>
      <c r="S79" s="28">
        <v>-110</v>
      </c>
      <c r="T79" s="28">
        <v>1860</v>
      </c>
    </row>
    <row r="80" spans="1:20">
      <c r="A80" s="25" t="s">
        <v>95</v>
      </c>
      <c r="B80" s="26">
        <v>3.5128999999999998E-3</v>
      </c>
      <c r="C80" s="26">
        <v>3.5444999999999999E-3</v>
      </c>
      <c r="D80" s="4">
        <v>2869.8204000000001</v>
      </c>
      <c r="E80" s="4">
        <v>-82140.243000000002</v>
      </c>
      <c r="F80" s="4">
        <v>-65677</v>
      </c>
      <c r="G80" s="39"/>
      <c r="H80" s="27">
        <v>70</v>
      </c>
      <c r="I80" s="27">
        <v>3263</v>
      </c>
      <c r="J80" s="27">
        <v>17498</v>
      </c>
      <c r="K80" s="4">
        <v>2153</v>
      </c>
      <c r="L80" s="4"/>
      <c r="M80" s="27">
        <v>850</v>
      </c>
      <c r="N80" s="27">
        <v>3151</v>
      </c>
      <c r="O80" s="27">
        <v>0</v>
      </c>
      <c r="P80" s="4">
        <v>288</v>
      </c>
      <c r="Q80" s="4"/>
      <c r="R80" s="27">
        <v>4858</v>
      </c>
      <c r="S80" s="28">
        <v>136</v>
      </c>
      <c r="T80" s="28">
        <v>4995</v>
      </c>
    </row>
    <row r="81" spans="1:20">
      <c r="A81" s="25" t="s">
        <v>96</v>
      </c>
      <c r="B81" s="26">
        <v>1.42188E-2</v>
      </c>
      <c r="C81" s="26">
        <v>1.45868E-2</v>
      </c>
      <c r="D81" s="4">
        <v>11615.87595</v>
      </c>
      <c r="E81" s="4">
        <v>-338034.50320000004</v>
      </c>
      <c r="F81" s="4">
        <v>-265835</v>
      </c>
      <c r="G81" s="39"/>
      <c r="H81" s="27">
        <v>284</v>
      </c>
      <c r="I81" s="27">
        <v>13209</v>
      </c>
      <c r="J81" s="27">
        <v>70824</v>
      </c>
      <c r="K81" s="4">
        <v>7900</v>
      </c>
      <c r="L81" s="4"/>
      <c r="M81" s="27">
        <v>3441</v>
      </c>
      <c r="N81" s="27">
        <v>12754</v>
      </c>
      <c r="O81" s="27">
        <v>0</v>
      </c>
      <c r="P81" s="4">
        <v>736</v>
      </c>
      <c r="Q81" s="4"/>
      <c r="R81" s="27">
        <v>19665</v>
      </c>
      <c r="S81" s="28">
        <v>342</v>
      </c>
      <c r="T81" s="28">
        <v>20007</v>
      </c>
    </row>
    <row r="82" spans="1:20">
      <c r="A82" s="25" t="s">
        <v>97</v>
      </c>
      <c r="B82" s="26">
        <v>2.2653999999999999E-3</v>
      </c>
      <c r="C82" s="26">
        <v>2.4053999999999998E-3</v>
      </c>
      <c r="D82" s="4">
        <v>1850.7225000000003</v>
      </c>
      <c r="E82" s="4">
        <v>-55742.739599999994</v>
      </c>
      <c r="F82" s="4">
        <v>-42354</v>
      </c>
      <c r="G82" s="39"/>
      <c r="H82" s="27">
        <v>45</v>
      </c>
      <c r="I82" s="27">
        <v>2105</v>
      </c>
      <c r="J82" s="27">
        <v>11284</v>
      </c>
      <c r="K82" s="4">
        <v>2368</v>
      </c>
      <c r="L82" s="4"/>
      <c r="M82" s="27">
        <v>548</v>
      </c>
      <c r="N82" s="27">
        <v>2032</v>
      </c>
      <c r="O82" s="27">
        <v>0</v>
      </c>
      <c r="P82" s="4">
        <v>1853</v>
      </c>
      <c r="Q82" s="4"/>
      <c r="R82" s="27">
        <v>3133</v>
      </c>
      <c r="S82" s="28">
        <v>-1312</v>
      </c>
      <c r="T82" s="28">
        <v>1821</v>
      </c>
    </row>
    <row r="83" spans="1:20">
      <c r="A83" s="25" t="s">
        <v>98</v>
      </c>
      <c r="B83" s="26">
        <v>1.1860799999999999E-2</v>
      </c>
      <c r="C83" s="26">
        <v>1.32129E-2</v>
      </c>
      <c r="D83" s="4">
        <v>9689.5300500000012</v>
      </c>
      <c r="E83" s="4">
        <v>-306195.74459999998</v>
      </c>
      <c r="F83" s="4">
        <v>-221750</v>
      </c>
      <c r="G83" s="39"/>
      <c r="H83" s="27">
        <v>237</v>
      </c>
      <c r="I83" s="27">
        <v>11019</v>
      </c>
      <c r="J83" s="27">
        <v>59079</v>
      </c>
      <c r="K83" s="4">
        <v>22872</v>
      </c>
      <c r="L83" s="4"/>
      <c r="M83" s="27">
        <v>2870</v>
      </c>
      <c r="N83" s="27">
        <v>10639</v>
      </c>
      <c r="O83" s="27">
        <v>0</v>
      </c>
      <c r="P83" s="4">
        <v>12807</v>
      </c>
      <c r="Q83" s="4"/>
      <c r="R83" s="27">
        <v>16403</v>
      </c>
      <c r="S83" s="28">
        <v>-3660</v>
      </c>
      <c r="T83" s="28">
        <v>12744</v>
      </c>
    </row>
    <row r="84" spans="1:20">
      <c r="A84" s="25" t="s">
        <v>99</v>
      </c>
      <c r="B84" s="26">
        <v>2.9551E-3</v>
      </c>
      <c r="C84" s="26">
        <v>2.8926999999999998E-3</v>
      </c>
      <c r="D84" s="4">
        <v>2414.1688500000005</v>
      </c>
      <c r="E84" s="4">
        <v>-67035.429799999998</v>
      </c>
      <c r="F84" s="4">
        <v>-55249</v>
      </c>
      <c r="G84" s="39"/>
      <c r="H84" s="27">
        <v>59</v>
      </c>
      <c r="I84" s="27">
        <v>2745</v>
      </c>
      <c r="J84" s="27">
        <v>14719</v>
      </c>
      <c r="K84" s="4">
        <v>0</v>
      </c>
      <c r="L84" s="4"/>
      <c r="M84" s="27">
        <v>715</v>
      </c>
      <c r="N84" s="27">
        <v>2651</v>
      </c>
      <c r="O84" s="27">
        <v>0</v>
      </c>
      <c r="P84" s="4">
        <v>2107</v>
      </c>
      <c r="Q84" s="4"/>
      <c r="R84" s="27">
        <v>4087</v>
      </c>
      <c r="S84" s="28">
        <v>-2369</v>
      </c>
      <c r="T84" s="28">
        <v>1718</v>
      </c>
    </row>
    <row r="85" spans="1:20">
      <c r="A85" s="25" t="s">
        <v>100</v>
      </c>
      <c r="B85" s="26">
        <v>8.4644000000000004E-3</v>
      </c>
      <c r="C85" s="26">
        <v>7.7958000000000003E-3</v>
      </c>
      <c r="D85" s="4">
        <v>6914.8409499999998</v>
      </c>
      <c r="E85" s="4">
        <v>-180659.86920000002</v>
      </c>
      <c r="F85" s="4">
        <v>-158250</v>
      </c>
      <c r="G85" s="39"/>
      <c r="H85" s="27">
        <v>169</v>
      </c>
      <c r="I85" s="27">
        <v>7863</v>
      </c>
      <c r="J85" s="27">
        <v>42161</v>
      </c>
      <c r="K85" s="4">
        <v>1363</v>
      </c>
      <c r="L85" s="4"/>
      <c r="M85" s="27">
        <v>2048</v>
      </c>
      <c r="N85" s="27">
        <v>7593</v>
      </c>
      <c r="O85" s="27">
        <v>0</v>
      </c>
      <c r="P85" s="4">
        <v>12201</v>
      </c>
      <c r="Q85" s="4"/>
      <c r="R85" s="27">
        <v>11706</v>
      </c>
      <c r="S85" s="28">
        <v>-8092</v>
      </c>
      <c r="T85" s="28">
        <v>3615</v>
      </c>
    </row>
    <row r="86" spans="1:20">
      <c r="A86" s="25" t="s">
        <v>101</v>
      </c>
      <c r="B86" s="26">
        <v>7.9863E-3</v>
      </c>
      <c r="C86" s="26">
        <v>8.1589999999999996E-3</v>
      </c>
      <c r="D86" s="4">
        <v>6524.3349500000013</v>
      </c>
      <c r="E86" s="4">
        <v>-189076.666</v>
      </c>
      <c r="F86" s="4">
        <v>-149312</v>
      </c>
      <c r="G86" s="39"/>
      <c r="H86" s="27">
        <v>160</v>
      </c>
      <c r="I86" s="27">
        <v>7419</v>
      </c>
      <c r="J86" s="27">
        <v>39780</v>
      </c>
      <c r="K86" s="4">
        <v>2921</v>
      </c>
      <c r="L86" s="4"/>
      <c r="M86" s="27">
        <v>1933</v>
      </c>
      <c r="N86" s="27">
        <v>7164</v>
      </c>
      <c r="O86" s="27">
        <v>0</v>
      </c>
      <c r="P86" s="4">
        <v>1354</v>
      </c>
      <c r="Q86" s="4"/>
      <c r="R86" s="27">
        <v>11045</v>
      </c>
      <c r="S86" s="28">
        <v>-2223</v>
      </c>
      <c r="T86" s="28">
        <v>8822</v>
      </c>
    </row>
    <row r="87" spans="1:20">
      <c r="A87" s="25" t="s">
        <v>102</v>
      </c>
      <c r="B87" s="26">
        <v>1.2933699999999999E-2</v>
      </c>
      <c r="C87" s="26">
        <v>1.2605999999999999E-2</v>
      </c>
      <c r="D87" s="4">
        <v>10566.008400000001</v>
      </c>
      <c r="E87" s="4">
        <v>-292131.44399999996</v>
      </c>
      <c r="F87" s="4">
        <v>-241808</v>
      </c>
      <c r="G87" s="39"/>
      <c r="H87" s="27">
        <v>259</v>
      </c>
      <c r="I87" s="27">
        <v>12015</v>
      </c>
      <c r="J87" s="27">
        <v>64423</v>
      </c>
      <c r="K87" s="4">
        <v>326</v>
      </c>
      <c r="L87" s="4"/>
      <c r="M87" s="27">
        <v>3130</v>
      </c>
      <c r="N87" s="27">
        <v>11602</v>
      </c>
      <c r="O87" s="27">
        <v>0</v>
      </c>
      <c r="P87" s="4">
        <v>6321</v>
      </c>
      <c r="Q87" s="4"/>
      <c r="R87" s="27">
        <v>17887</v>
      </c>
      <c r="S87" s="28">
        <v>-5955</v>
      </c>
      <c r="T87" s="28">
        <v>11932</v>
      </c>
    </row>
    <row r="88" spans="1:20">
      <c r="A88" s="25" t="s">
        <v>103</v>
      </c>
      <c r="B88" s="26">
        <v>6.5884000000000003E-3</v>
      </c>
      <c r="C88" s="26">
        <v>6.5573999999999997E-3</v>
      </c>
      <c r="D88" s="4">
        <v>5382.3012500000004</v>
      </c>
      <c r="E88" s="4">
        <v>-151961.1876</v>
      </c>
      <c r="F88" s="4">
        <v>-123177</v>
      </c>
      <c r="G88" s="39"/>
      <c r="H88" s="27">
        <v>132</v>
      </c>
      <c r="I88" s="27">
        <v>6121</v>
      </c>
      <c r="J88" s="27">
        <v>32817</v>
      </c>
      <c r="K88" s="4">
        <v>0</v>
      </c>
      <c r="L88" s="4"/>
      <c r="M88" s="27">
        <v>1594</v>
      </c>
      <c r="N88" s="27">
        <v>5910</v>
      </c>
      <c r="O88" s="27">
        <v>0</v>
      </c>
      <c r="P88" s="4">
        <v>2570</v>
      </c>
      <c r="Q88" s="4"/>
      <c r="R88" s="27">
        <v>9112</v>
      </c>
      <c r="S88" s="28">
        <v>-2528</v>
      </c>
      <c r="T88" s="28">
        <v>6583</v>
      </c>
    </row>
    <row r="89" spans="1:20">
      <c r="A89" s="25" t="s">
        <v>104</v>
      </c>
      <c r="B89" s="26">
        <v>5.0077999999999998E-3</v>
      </c>
      <c r="C89" s="26">
        <v>4.8568999999999999E-3</v>
      </c>
      <c r="D89" s="4">
        <v>4091.0224999999991</v>
      </c>
      <c r="E89" s="4">
        <v>-112553.8006</v>
      </c>
      <c r="F89" s="4">
        <v>-93626</v>
      </c>
      <c r="G89" s="39"/>
      <c r="H89" s="27">
        <v>100</v>
      </c>
      <c r="I89" s="27">
        <v>4652</v>
      </c>
      <c r="J89" s="27">
        <v>24944</v>
      </c>
      <c r="K89" s="4">
        <v>232</v>
      </c>
      <c r="L89" s="4"/>
      <c r="M89" s="27">
        <v>1212</v>
      </c>
      <c r="N89" s="27">
        <v>4492</v>
      </c>
      <c r="O89" s="27">
        <v>0</v>
      </c>
      <c r="P89" s="4">
        <v>2961</v>
      </c>
      <c r="Q89" s="4"/>
      <c r="R89" s="27">
        <v>6926</v>
      </c>
      <c r="S89" s="28">
        <v>-2925</v>
      </c>
      <c r="T89" s="28">
        <v>4001</v>
      </c>
    </row>
    <row r="90" spans="1:20">
      <c r="A90" s="25" t="s">
        <v>105</v>
      </c>
      <c r="B90" s="26">
        <v>3.0856999999999998E-3</v>
      </c>
      <c r="C90" s="26">
        <v>2.8443000000000001E-3</v>
      </c>
      <c r="D90" s="4">
        <v>2520.8401999999996</v>
      </c>
      <c r="E90" s="4">
        <v>-65913.808199999999</v>
      </c>
      <c r="F90" s="4">
        <v>-57690</v>
      </c>
      <c r="G90" s="39"/>
      <c r="H90" s="27">
        <v>62</v>
      </c>
      <c r="I90" s="27">
        <v>2867</v>
      </c>
      <c r="J90" s="27">
        <v>15370</v>
      </c>
      <c r="K90" s="4">
        <v>0</v>
      </c>
      <c r="L90" s="4"/>
      <c r="M90" s="27">
        <v>747</v>
      </c>
      <c r="N90" s="27">
        <v>2768</v>
      </c>
      <c r="O90" s="27">
        <v>0</v>
      </c>
      <c r="P90" s="4">
        <v>4425</v>
      </c>
      <c r="Q90" s="4"/>
      <c r="R90" s="27">
        <v>4268</v>
      </c>
      <c r="S90" s="28">
        <v>-2836</v>
      </c>
      <c r="T90" s="28">
        <v>1432</v>
      </c>
    </row>
    <row r="91" spans="1:20">
      <c r="A91" s="25" t="s">
        <v>106</v>
      </c>
      <c r="B91" s="26">
        <v>6.2223000000000001E-3</v>
      </c>
      <c r="C91" s="26">
        <v>5.8481000000000002E-3</v>
      </c>
      <c r="D91" s="4">
        <v>5083.1900999999998</v>
      </c>
      <c r="E91" s="4">
        <v>-135523.8694</v>
      </c>
      <c r="F91" s="4">
        <v>-116332</v>
      </c>
      <c r="G91" s="39"/>
      <c r="H91" s="27">
        <v>124</v>
      </c>
      <c r="I91" s="27">
        <v>5781</v>
      </c>
      <c r="J91" s="27">
        <v>30993</v>
      </c>
      <c r="K91" s="4">
        <v>0</v>
      </c>
      <c r="L91" s="4"/>
      <c r="M91" s="27">
        <v>1506</v>
      </c>
      <c r="N91" s="27">
        <v>5581</v>
      </c>
      <c r="O91" s="27">
        <v>0</v>
      </c>
      <c r="P91" s="4">
        <v>9399</v>
      </c>
      <c r="Q91" s="4"/>
      <c r="R91" s="27">
        <v>8605</v>
      </c>
      <c r="S91" s="28">
        <v>-6382</v>
      </c>
      <c r="T91" s="28">
        <v>2224</v>
      </c>
    </row>
    <row r="92" spans="1:20">
      <c r="A92" s="25" t="s">
        <v>107</v>
      </c>
      <c r="B92" s="26">
        <v>3.6819000000000001E-3</v>
      </c>
      <c r="C92" s="26">
        <v>3.8609E-3</v>
      </c>
      <c r="D92" s="4">
        <v>3007.9012499999999</v>
      </c>
      <c r="E92" s="4">
        <v>-89472.496599999999</v>
      </c>
      <c r="F92" s="4">
        <v>-68837</v>
      </c>
      <c r="G92" s="39"/>
      <c r="H92" s="27">
        <v>74</v>
      </c>
      <c r="I92" s="27">
        <v>3420</v>
      </c>
      <c r="J92" s="27">
        <v>18340</v>
      </c>
      <c r="K92" s="4">
        <v>3028</v>
      </c>
      <c r="L92" s="4"/>
      <c r="M92" s="27">
        <v>891</v>
      </c>
      <c r="N92" s="27">
        <v>3303</v>
      </c>
      <c r="O92" s="27">
        <v>0</v>
      </c>
      <c r="P92" s="4">
        <v>2019</v>
      </c>
      <c r="Q92" s="4"/>
      <c r="R92" s="27">
        <v>5092</v>
      </c>
      <c r="S92" s="28">
        <v>-930</v>
      </c>
      <c r="T92" s="28">
        <v>4162</v>
      </c>
    </row>
    <row r="93" spans="1:20">
      <c r="A93" s="25" t="s">
        <v>108</v>
      </c>
      <c r="B93" s="26">
        <v>7.1685999999999998E-3</v>
      </c>
      <c r="C93" s="26">
        <v>7.0705000000000004E-3</v>
      </c>
      <c r="D93" s="4">
        <v>5856.3202499999998</v>
      </c>
      <c r="E93" s="4">
        <v>-163851.76700000002</v>
      </c>
      <c r="F93" s="4">
        <v>-134024</v>
      </c>
      <c r="G93" s="39"/>
      <c r="H93" s="27">
        <v>143</v>
      </c>
      <c r="I93" s="27">
        <v>6660</v>
      </c>
      <c r="J93" s="27">
        <v>35707</v>
      </c>
      <c r="K93" s="4">
        <v>0</v>
      </c>
      <c r="L93" s="4"/>
      <c r="M93" s="27">
        <v>1735</v>
      </c>
      <c r="N93" s="27">
        <v>6430</v>
      </c>
      <c r="O93" s="27">
        <v>0</v>
      </c>
      <c r="P93" s="4">
        <v>2170</v>
      </c>
      <c r="Q93" s="4"/>
      <c r="R93" s="27">
        <v>9914</v>
      </c>
      <c r="S93" s="28">
        <v>-3015</v>
      </c>
      <c r="T93" s="28">
        <v>6899</v>
      </c>
    </row>
    <row r="94" spans="1:20">
      <c r="A94" s="25" t="s">
        <v>109</v>
      </c>
      <c r="B94" s="26">
        <v>3.0403000000000001E-3</v>
      </c>
      <c r="C94" s="26">
        <v>2.8243000000000001E-3</v>
      </c>
      <c r="D94" s="4">
        <v>2483.6921999999995</v>
      </c>
      <c r="E94" s="4">
        <v>-65450.328200000004</v>
      </c>
      <c r="F94" s="4">
        <v>-56841</v>
      </c>
      <c r="G94" s="39"/>
      <c r="H94" s="27">
        <v>61</v>
      </c>
      <c r="I94" s="27">
        <v>2824</v>
      </c>
      <c r="J94" s="27">
        <v>15144</v>
      </c>
      <c r="K94" s="4">
        <v>2419</v>
      </c>
      <c r="L94" s="4"/>
      <c r="M94" s="27">
        <v>736</v>
      </c>
      <c r="N94" s="27">
        <v>2727</v>
      </c>
      <c r="O94" s="27">
        <v>0</v>
      </c>
      <c r="P94" s="4">
        <v>3673</v>
      </c>
      <c r="Q94" s="4"/>
      <c r="R94" s="27">
        <v>4205</v>
      </c>
      <c r="S94" s="28">
        <v>10539</v>
      </c>
      <c r="T94" s="28">
        <v>14743</v>
      </c>
    </row>
    <row r="95" spans="1:20">
      <c r="A95" s="25" t="s">
        <v>110</v>
      </c>
      <c r="B95" s="26">
        <v>4.2072000000000003E-3</v>
      </c>
      <c r="C95" s="26">
        <v>4.1405000000000001E-3</v>
      </c>
      <c r="D95" s="4">
        <v>3437.0425</v>
      </c>
      <c r="E95" s="4">
        <v>-95951.947</v>
      </c>
      <c r="F95" s="4">
        <v>-78658</v>
      </c>
      <c r="G95" s="39"/>
      <c r="H95" s="27">
        <v>84</v>
      </c>
      <c r="I95" s="27">
        <v>3908</v>
      </c>
      <c r="J95" s="27">
        <v>20956</v>
      </c>
      <c r="K95" s="4">
        <v>0</v>
      </c>
      <c r="L95" s="4"/>
      <c r="M95" s="27">
        <v>1018</v>
      </c>
      <c r="N95" s="27">
        <v>3774</v>
      </c>
      <c r="O95" s="27">
        <v>0</v>
      </c>
      <c r="P95" s="4">
        <v>1770</v>
      </c>
      <c r="Q95" s="4"/>
      <c r="R95" s="27">
        <v>5819</v>
      </c>
      <c r="S95" s="28">
        <v>-1123</v>
      </c>
      <c r="T95" s="28">
        <v>4696</v>
      </c>
    </row>
    <row r="96" spans="1:20">
      <c r="A96" s="25" t="s">
        <v>111</v>
      </c>
      <c r="B96" s="26">
        <v>3.724E-4</v>
      </c>
      <c r="C96" s="26">
        <v>3.3819999999999998E-4</v>
      </c>
      <c r="D96" s="4">
        <v>304.23874999999998</v>
      </c>
      <c r="E96" s="4">
        <v>-7837.4467999999997</v>
      </c>
      <c r="F96" s="4">
        <v>-6962</v>
      </c>
      <c r="G96" s="39"/>
      <c r="H96" s="27">
        <v>7</v>
      </c>
      <c r="I96" s="27">
        <v>346</v>
      </c>
      <c r="J96" s="27">
        <v>1855</v>
      </c>
      <c r="K96" s="4">
        <v>719</v>
      </c>
      <c r="L96" s="4"/>
      <c r="M96" s="27">
        <v>90</v>
      </c>
      <c r="N96" s="27">
        <v>334</v>
      </c>
      <c r="O96" s="27">
        <v>0</v>
      </c>
      <c r="P96" s="4">
        <v>658</v>
      </c>
      <c r="Q96" s="4"/>
      <c r="R96" s="27">
        <v>515</v>
      </c>
      <c r="S96" s="28">
        <v>-40</v>
      </c>
      <c r="T96" s="28">
        <v>475</v>
      </c>
    </row>
    <row r="97" spans="1:20">
      <c r="A97" s="25" t="s">
        <v>112</v>
      </c>
      <c r="B97" s="26">
        <v>2.6073599999999999E-2</v>
      </c>
      <c r="C97" s="26">
        <v>2.6178099999999999E-2</v>
      </c>
      <c r="D97" s="4">
        <v>21300.441249999996</v>
      </c>
      <c r="E97" s="4">
        <v>-606651.28940000001</v>
      </c>
      <c r="F97" s="4">
        <v>-487472</v>
      </c>
      <c r="G97" s="39"/>
      <c r="H97" s="27">
        <v>521</v>
      </c>
      <c r="I97" s="27">
        <v>24222</v>
      </c>
      <c r="J97" s="27">
        <v>129873</v>
      </c>
      <c r="K97" s="4">
        <v>2731</v>
      </c>
      <c r="L97" s="4"/>
      <c r="M97" s="27">
        <v>6310</v>
      </c>
      <c r="N97" s="27">
        <v>23388</v>
      </c>
      <c r="O97" s="27">
        <v>0</v>
      </c>
      <c r="P97" s="4">
        <v>9407</v>
      </c>
      <c r="Q97" s="4"/>
      <c r="R97" s="27">
        <v>36060</v>
      </c>
      <c r="S97" s="28">
        <v>-2277</v>
      </c>
      <c r="T97" s="28">
        <v>33783</v>
      </c>
    </row>
    <row r="98" spans="1:20">
      <c r="A98" s="25" t="s">
        <v>113</v>
      </c>
      <c r="B98" s="26">
        <v>3.6116999999999998E-3</v>
      </c>
      <c r="C98" s="26">
        <v>3.7046000000000002E-3</v>
      </c>
      <c r="D98" s="4">
        <v>2950.4949999999999</v>
      </c>
      <c r="E98" s="4">
        <v>-85850.400399999999</v>
      </c>
      <c r="F98" s="4">
        <v>-67524</v>
      </c>
      <c r="G98" s="39"/>
      <c r="H98" s="27">
        <v>72</v>
      </c>
      <c r="I98" s="27">
        <v>3355</v>
      </c>
      <c r="J98" s="27">
        <v>17990</v>
      </c>
      <c r="K98" s="4">
        <v>2470</v>
      </c>
      <c r="L98" s="4"/>
      <c r="M98" s="27">
        <v>874</v>
      </c>
      <c r="N98" s="27">
        <v>3240</v>
      </c>
      <c r="O98" s="27">
        <v>0</v>
      </c>
      <c r="P98" s="4">
        <v>408</v>
      </c>
      <c r="Q98" s="4"/>
      <c r="R98" s="27">
        <v>4995</v>
      </c>
      <c r="S98" s="28">
        <v>-629</v>
      </c>
      <c r="T98" s="28">
        <v>4366</v>
      </c>
    </row>
    <row r="99" spans="1:20">
      <c r="A99" s="25" t="s">
        <v>114</v>
      </c>
      <c r="B99" s="26">
        <v>9.9709900000000004E-2</v>
      </c>
      <c r="C99" s="26">
        <v>0.1114588</v>
      </c>
      <c r="D99" s="4">
        <v>81456.690350000004</v>
      </c>
      <c r="E99" s="4">
        <v>-2582946.2311999998</v>
      </c>
      <c r="F99" s="4">
        <v>-1864176</v>
      </c>
      <c r="G99" s="39"/>
      <c r="H99" s="27">
        <v>1994</v>
      </c>
      <c r="I99" s="27">
        <v>92630</v>
      </c>
      <c r="J99" s="27">
        <v>496655</v>
      </c>
      <c r="K99" s="4">
        <v>207682</v>
      </c>
      <c r="L99" s="4"/>
      <c r="M99" s="27">
        <v>24130</v>
      </c>
      <c r="N99" s="27">
        <v>89440</v>
      </c>
      <c r="O99" s="27">
        <v>0</v>
      </c>
      <c r="P99" s="4">
        <v>53956</v>
      </c>
      <c r="Q99" s="4"/>
      <c r="R99" s="27">
        <v>137899</v>
      </c>
      <c r="S99" s="28">
        <v>83603</v>
      </c>
      <c r="T99" s="28">
        <v>221502</v>
      </c>
    </row>
    <row r="100" spans="1:20">
      <c r="A100" s="25" t="s">
        <v>115</v>
      </c>
      <c r="B100" s="26">
        <v>1.6083E-3</v>
      </c>
      <c r="C100" s="26">
        <v>1.408E-3</v>
      </c>
      <c r="D100" s="4">
        <v>1313.8489999999999</v>
      </c>
      <c r="E100" s="4">
        <v>-32628.991999999998</v>
      </c>
      <c r="F100" s="4">
        <v>-30069</v>
      </c>
      <c r="G100" s="39"/>
      <c r="H100" s="27">
        <v>32</v>
      </c>
      <c r="I100" s="27">
        <v>1494</v>
      </c>
      <c r="J100" s="27">
        <v>8011</v>
      </c>
      <c r="K100" s="4">
        <v>1219</v>
      </c>
      <c r="L100" s="4"/>
      <c r="M100" s="27">
        <v>389</v>
      </c>
      <c r="N100" s="27">
        <v>1443</v>
      </c>
      <c r="O100" s="27">
        <v>0</v>
      </c>
      <c r="P100" s="4">
        <v>3388</v>
      </c>
      <c r="Q100" s="4"/>
      <c r="R100" s="27">
        <v>2224</v>
      </c>
      <c r="S100" s="28">
        <v>-157</v>
      </c>
      <c r="T100" s="28">
        <v>2067</v>
      </c>
    </row>
    <row r="101" spans="1:20">
      <c r="A101" s="25" t="s">
        <v>116</v>
      </c>
      <c r="B101" s="26">
        <v>1.2009E-3</v>
      </c>
      <c r="C101" s="26">
        <v>1.2325000000000001E-3</v>
      </c>
      <c r="D101" s="4">
        <v>981.09375</v>
      </c>
      <c r="E101" s="4">
        <v>-28561.955000000002</v>
      </c>
      <c r="F101" s="4">
        <v>-22452</v>
      </c>
      <c r="G101" s="39"/>
      <c r="H101" s="27">
        <v>24</v>
      </c>
      <c r="I101" s="27">
        <v>1116</v>
      </c>
      <c r="J101" s="27">
        <v>5982</v>
      </c>
      <c r="K101" s="4">
        <v>535</v>
      </c>
      <c r="L101" s="4"/>
      <c r="M101" s="27">
        <v>291</v>
      </c>
      <c r="N101" s="27">
        <v>1077</v>
      </c>
      <c r="O101" s="27">
        <v>0</v>
      </c>
      <c r="P101" s="4">
        <v>2476</v>
      </c>
      <c r="Q101" s="4"/>
      <c r="R101" s="27">
        <v>1661</v>
      </c>
      <c r="S101" s="28">
        <v>-3145</v>
      </c>
      <c r="T101" s="28">
        <v>-1484</v>
      </c>
    </row>
    <row r="102" spans="1:20">
      <c r="A102" s="25" t="s">
        <v>117</v>
      </c>
      <c r="B102" s="26">
        <v>6.6734000000000003E-3</v>
      </c>
      <c r="C102" s="26">
        <v>6.5928999999999996E-3</v>
      </c>
      <c r="D102" s="4">
        <v>5451.7303499999998</v>
      </c>
      <c r="E102" s="4">
        <v>-152783.8646</v>
      </c>
      <c r="F102" s="4">
        <v>-124766</v>
      </c>
      <c r="G102" s="39"/>
      <c r="H102" s="27">
        <v>133</v>
      </c>
      <c r="I102" s="27">
        <v>6200</v>
      </c>
      <c r="J102" s="27">
        <v>33240</v>
      </c>
      <c r="K102" s="4">
        <v>415</v>
      </c>
      <c r="L102" s="4"/>
      <c r="M102" s="27">
        <v>1615</v>
      </c>
      <c r="N102" s="27">
        <v>5986</v>
      </c>
      <c r="O102" s="27">
        <v>0</v>
      </c>
      <c r="P102" s="4">
        <v>3883</v>
      </c>
      <c r="Q102" s="4"/>
      <c r="R102" s="27">
        <v>9229</v>
      </c>
      <c r="S102" s="28">
        <v>-601</v>
      </c>
      <c r="T102" s="28">
        <v>8629</v>
      </c>
    </row>
    <row r="103" spans="1:20">
      <c r="A103" s="25" t="s">
        <v>118</v>
      </c>
      <c r="B103" s="26">
        <v>9.8042000000000008E-3</v>
      </c>
      <c r="C103" s="26">
        <v>9.5604000000000001E-3</v>
      </c>
      <c r="D103" s="4">
        <v>8009.4172500000004</v>
      </c>
      <c r="E103" s="4">
        <v>-221552.7096</v>
      </c>
      <c r="F103" s="4">
        <v>-183299</v>
      </c>
      <c r="G103" s="39"/>
      <c r="H103" s="27">
        <v>196</v>
      </c>
      <c r="I103" s="27">
        <v>9108</v>
      </c>
      <c r="J103" s="27">
        <v>48835</v>
      </c>
      <c r="K103" s="4">
        <v>514</v>
      </c>
      <c r="L103" s="4"/>
      <c r="M103" s="27">
        <v>2373</v>
      </c>
      <c r="N103" s="27">
        <v>8794</v>
      </c>
      <c r="O103" s="27">
        <v>0</v>
      </c>
      <c r="P103" s="4">
        <v>4616</v>
      </c>
      <c r="Q103" s="4"/>
      <c r="R103" s="27">
        <v>13559</v>
      </c>
      <c r="S103" s="28">
        <v>-3771</v>
      </c>
      <c r="T103" s="28">
        <v>9788</v>
      </c>
    </row>
    <row r="104" spans="1:20">
      <c r="A104" s="25" t="s">
        <v>119</v>
      </c>
      <c r="B104" s="26">
        <v>6.1932000000000003E-3</v>
      </c>
      <c r="C104" s="26">
        <v>6.3542E-3</v>
      </c>
      <c r="D104" s="4">
        <v>5059.4672499999997</v>
      </c>
      <c r="E104" s="4">
        <v>-147252.23079999999</v>
      </c>
      <c r="F104" s="4">
        <v>-115788</v>
      </c>
      <c r="G104" s="39"/>
      <c r="H104" s="27">
        <v>124</v>
      </c>
      <c r="I104" s="27">
        <v>5753</v>
      </c>
      <c r="J104" s="27">
        <v>30848</v>
      </c>
      <c r="K104" s="4">
        <v>2723</v>
      </c>
      <c r="L104" s="4"/>
      <c r="M104" s="27">
        <v>1499</v>
      </c>
      <c r="N104" s="27">
        <v>5555</v>
      </c>
      <c r="O104" s="27">
        <v>0</v>
      </c>
      <c r="P104" s="4">
        <v>1322</v>
      </c>
      <c r="Q104" s="4"/>
      <c r="R104" s="27">
        <v>8565</v>
      </c>
      <c r="S104" s="28">
        <v>-2466</v>
      </c>
      <c r="T104" s="28">
        <v>6099</v>
      </c>
    </row>
    <row r="105" spans="1:20">
      <c r="A105" s="25" t="s">
        <v>120</v>
      </c>
      <c r="B105" s="26">
        <v>4.7648999999999999E-3</v>
      </c>
      <c r="C105" s="26">
        <v>4.7707000000000001E-3</v>
      </c>
      <c r="D105" s="4">
        <v>3892.6499999999996</v>
      </c>
      <c r="E105" s="4">
        <v>-110556.20180000001</v>
      </c>
      <c r="F105" s="4">
        <v>-89085</v>
      </c>
      <c r="G105" s="39"/>
      <c r="H105" s="27">
        <v>95</v>
      </c>
      <c r="I105" s="27">
        <v>4427</v>
      </c>
      <c r="J105" s="27">
        <v>23734</v>
      </c>
      <c r="K105" s="4">
        <v>1206</v>
      </c>
      <c r="L105" s="4"/>
      <c r="M105" s="27">
        <v>1153</v>
      </c>
      <c r="N105" s="27">
        <v>4274</v>
      </c>
      <c r="O105" s="27">
        <v>0</v>
      </c>
      <c r="P105" s="4">
        <v>212</v>
      </c>
      <c r="Q105" s="4"/>
      <c r="R105" s="27">
        <v>6590</v>
      </c>
      <c r="S105" s="28">
        <v>-94</v>
      </c>
      <c r="T105" s="28">
        <v>6496</v>
      </c>
    </row>
    <row r="106" spans="1:20">
      <c r="A106" s="25" t="s">
        <v>121</v>
      </c>
      <c r="B106" s="26">
        <v>3.2017E-3</v>
      </c>
      <c r="C106" s="26">
        <v>3.0948999999999998E-3</v>
      </c>
      <c r="D106" s="4">
        <v>2615.5949999999998</v>
      </c>
      <c r="E106" s="4">
        <v>-71721.212599999999</v>
      </c>
      <c r="F106" s="4">
        <v>-59859</v>
      </c>
      <c r="G106" s="39"/>
      <c r="H106" s="27">
        <v>64</v>
      </c>
      <c r="I106" s="27">
        <v>2974</v>
      </c>
      <c r="J106" s="27">
        <v>15948</v>
      </c>
      <c r="K106" s="4">
        <v>484</v>
      </c>
      <c r="L106" s="4"/>
      <c r="M106" s="27">
        <v>775</v>
      </c>
      <c r="N106" s="27">
        <v>2872</v>
      </c>
      <c r="O106" s="27">
        <v>0</v>
      </c>
      <c r="P106" s="4">
        <v>2095</v>
      </c>
      <c r="Q106" s="4"/>
      <c r="R106" s="27">
        <v>4428</v>
      </c>
      <c r="S106" s="28">
        <v>-1803</v>
      </c>
      <c r="T106" s="28">
        <v>2625</v>
      </c>
    </row>
    <row r="107" spans="1:20">
      <c r="A107" s="25" t="s">
        <v>122</v>
      </c>
      <c r="B107" s="26">
        <v>1.7052E-3</v>
      </c>
      <c r="C107" s="26">
        <v>1.7247E-3</v>
      </c>
      <c r="D107" s="4">
        <v>1393.0699500000001</v>
      </c>
      <c r="E107" s="4">
        <v>-39968.197800000002</v>
      </c>
      <c r="F107" s="4">
        <v>-31880</v>
      </c>
      <c r="G107" s="39"/>
      <c r="H107" s="27">
        <v>34</v>
      </c>
      <c r="I107" s="27">
        <v>1584</v>
      </c>
      <c r="J107" s="27">
        <v>8494</v>
      </c>
      <c r="K107" s="4">
        <v>1134</v>
      </c>
      <c r="L107" s="4"/>
      <c r="M107" s="27">
        <v>413</v>
      </c>
      <c r="N107" s="27">
        <v>1530</v>
      </c>
      <c r="O107" s="27">
        <v>0</v>
      </c>
      <c r="P107" s="4">
        <v>274</v>
      </c>
      <c r="Q107" s="4"/>
      <c r="R107" s="27">
        <v>2358</v>
      </c>
      <c r="S107" s="28">
        <v>-559</v>
      </c>
      <c r="T107" s="28">
        <v>1799</v>
      </c>
    </row>
    <row r="109" spans="1:20" s="29" customFormat="1">
      <c r="A109" s="29" t="s">
        <v>1</v>
      </c>
      <c r="D109" s="30">
        <f>SUM(D8:D107)</f>
        <v>816936.21424999996</v>
      </c>
      <c r="E109" s="30">
        <f>SUM(E8:E107)</f>
        <v>-23173999.999999996</v>
      </c>
      <c r="F109" s="30">
        <f>SUM(F8:F107)</f>
        <v>-18696000.799999997</v>
      </c>
      <c r="G109" s="31"/>
      <c r="H109" s="30">
        <f>SUM(H8:H107)</f>
        <v>19995.089999999997</v>
      </c>
      <c r="I109" s="30">
        <f>SUM(I8:I107)</f>
        <v>928994.125</v>
      </c>
      <c r="J109" s="30">
        <f>SUM(J8:J107)</f>
        <v>4981002</v>
      </c>
      <c r="K109" s="30">
        <f>SUM(K8:K107)</f>
        <v>823259</v>
      </c>
      <c r="L109" s="31"/>
      <c r="M109" s="30">
        <f>SUM(M8:M107)</f>
        <v>242003.35</v>
      </c>
      <c r="N109" s="30">
        <f>SUM(N8:N107)</f>
        <v>897004.125</v>
      </c>
      <c r="O109" s="30">
        <f>SUM(O8:O107)</f>
        <v>0</v>
      </c>
      <c r="P109" s="30">
        <f>SUM(P8:P107)</f>
        <v>823263</v>
      </c>
      <c r="Q109" s="31"/>
      <c r="R109" s="30">
        <f>SUM(R8:R107)</f>
        <v>1383003.875</v>
      </c>
      <c r="S109" s="30">
        <f>SUM(S8:S107)</f>
        <v>-6</v>
      </c>
      <c r="T109" s="30">
        <f>SUM(T8:T107)</f>
        <v>1382995</v>
      </c>
    </row>
    <row r="110" spans="1:20">
      <c r="B110" s="14"/>
      <c r="C110" s="14"/>
      <c r="D110" s="14"/>
      <c r="E110" s="14"/>
      <c r="F110" s="14"/>
      <c r="G110" s="14"/>
      <c r="H110" s="38"/>
      <c r="I110" s="38"/>
      <c r="J110" s="38"/>
      <c r="K110" s="38"/>
      <c r="L110" s="38"/>
      <c r="M110" s="38"/>
      <c r="N110" s="38"/>
      <c r="O110" s="38"/>
      <c r="P110" s="38"/>
      <c r="Q110" s="38"/>
      <c r="R110" s="38"/>
      <c r="S110" s="38"/>
      <c r="T110" s="38"/>
    </row>
    <row r="111" spans="1:20">
      <c r="B111" s="14"/>
      <c r="C111" s="14"/>
      <c r="D111" s="14"/>
      <c r="E111" s="14"/>
      <c r="F111" s="14"/>
      <c r="G111" s="14"/>
      <c r="H111" s="38"/>
      <c r="I111" s="38"/>
      <c r="J111" s="38"/>
      <c r="K111" s="38"/>
      <c r="L111" s="38"/>
      <c r="M111" s="38"/>
      <c r="N111" s="38"/>
      <c r="O111" s="38"/>
      <c r="P111" s="38"/>
      <c r="Q111" s="38"/>
      <c r="R111" s="38"/>
      <c r="S111" s="38"/>
      <c r="T111" s="38"/>
    </row>
  </sheetData>
  <sheetProtection password="CEAA" sheet="1" objects="1" scenarios="1"/>
  <mergeCells count="2">
    <mergeCell ref="A1:B1"/>
    <mergeCell ref="A2:B2"/>
  </mergeCells>
  <pageMargins left="0.25" right="0.25" top="0.75" bottom="0.75" header="0.3" footer="0.3"/>
  <pageSetup paperSize="5" scale="57" fitToWidth="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9AAB-2C29-4FF3-BFD9-00891551E6C8}">
  <dimension ref="A1:B105"/>
  <sheetViews>
    <sheetView workbookViewId="0">
      <selection activeCell="B105" sqref="A1:B105"/>
    </sheetView>
  </sheetViews>
  <sheetFormatPr defaultColWidth="9.140625" defaultRowHeight="15"/>
  <cols>
    <col min="1" max="1" width="26.42578125" style="101" bestFit="1" customWidth="1"/>
    <col min="2" max="2" width="17.85546875" style="101" bestFit="1" customWidth="1"/>
    <col min="3" max="16384" width="9.140625" style="101"/>
  </cols>
  <sheetData>
    <row r="1" spans="1:2">
      <c r="B1" s="2">
        <v>892445.96</v>
      </c>
    </row>
    <row r="2" spans="1:2">
      <c r="B2" s="209">
        <f>SUM(B4:B103)</f>
        <v>892445.96</v>
      </c>
    </row>
    <row r="3" spans="1:2" ht="15" customHeight="1">
      <c r="A3" s="210" t="s">
        <v>171</v>
      </c>
      <c r="B3" s="210" t="s">
        <v>433</v>
      </c>
    </row>
    <row r="4" spans="1:2" ht="15.75">
      <c r="A4" s="211" t="s">
        <v>24</v>
      </c>
      <c r="B4" s="2">
        <v>15013.120000000003</v>
      </c>
    </row>
    <row r="5" spans="1:2" ht="15.75">
      <c r="A5" s="211" t="s">
        <v>25</v>
      </c>
      <c r="B5" s="2">
        <v>2623.0099999999998</v>
      </c>
    </row>
    <row r="6" spans="1:2" ht="15.75">
      <c r="A6" s="211" t="s">
        <v>26</v>
      </c>
      <c r="B6" s="2">
        <v>2063.12</v>
      </c>
    </row>
    <row r="7" spans="1:2" ht="15.75">
      <c r="A7" s="211" t="s">
        <v>27</v>
      </c>
      <c r="B7" s="2">
        <v>1605.3300000000004</v>
      </c>
    </row>
    <row r="8" spans="1:2" ht="15.75">
      <c r="A8" s="211" t="s">
        <v>28</v>
      </c>
      <c r="B8" s="2">
        <v>3164.76</v>
      </c>
    </row>
    <row r="9" spans="1:2" ht="15.75">
      <c r="A9" s="211" t="s">
        <v>29</v>
      </c>
      <c r="B9" s="2">
        <v>3011.04</v>
      </c>
    </row>
    <row r="10" spans="1:2" ht="15.75">
      <c r="A10" s="211" t="s">
        <v>30</v>
      </c>
      <c r="B10" s="2">
        <v>4005.3399999999997</v>
      </c>
    </row>
    <row r="11" spans="1:2" ht="15.75">
      <c r="A11" s="211" t="s">
        <v>31</v>
      </c>
      <c r="B11" s="2">
        <v>1006.73</v>
      </c>
    </row>
    <row r="12" spans="1:2" ht="15.75">
      <c r="A12" s="211" t="s">
        <v>32</v>
      </c>
      <c r="B12" s="2">
        <v>2098.3500000000004</v>
      </c>
    </row>
    <row r="13" spans="1:2" ht="15.75">
      <c r="A13" s="211" t="s">
        <v>33</v>
      </c>
      <c r="B13" s="2">
        <v>21920.3</v>
      </c>
    </row>
    <row r="14" spans="1:2" ht="15.75">
      <c r="A14" s="211" t="s">
        <v>34</v>
      </c>
      <c r="B14" s="2">
        <v>23967.97</v>
      </c>
    </row>
    <row r="15" spans="1:2" ht="15.75">
      <c r="A15" s="211" t="s">
        <v>35</v>
      </c>
      <c r="B15" s="2">
        <v>6868.0599999999995</v>
      </c>
    </row>
    <row r="16" spans="1:2" ht="15.75">
      <c r="A16" s="211" t="s">
        <v>36</v>
      </c>
      <c r="B16" s="2">
        <v>18976.45</v>
      </c>
    </row>
    <row r="17" spans="1:2" ht="15.75">
      <c r="A17" s="211" t="s">
        <v>37</v>
      </c>
      <c r="B17" s="2">
        <v>7252.03</v>
      </c>
    </row>
    <row r="18" spans="1:2" ht="15.75">
      <c r="A18" s="211" t="s">
        <v>38</v>
      </c>
      <c r="B18" s="2">
        <v>867.54000000000008</v>
      </c>
    </row>
    <row r="19" spans="1:2" ht="15.75">
      <c r="A19" s="211" t="s">
        <v>39</v>
      </c>
      <c r="B19" s="2">
        <v>9219.08</v>
      </c>
    </row>
    <row r="20" spans="1:2" ht="15.75">
      <c r="A20" s="211" t="s">
        <v>40</v>
      </c>
      <c r="B20" s="2">
        <v>1383.79</v>
      </c>
    </row>
    <row r="21" spans="1:2" ht="15.75">
      <c r="A21" s="211" t="s">
        <v>41</v>
      </c>
      <c r="B21" s="2">
        <v>15638.68</v>
      </c>
    </row>
    <row r="22" spans="1:2" ht="15.75">
      <c r="A22" s="211" t="s">
        <v>42</v>
      </c>
      <c r="B22" s="2">
        <v>7116.44</v>
      </c>
    </row>
    <row r="23" spans="1:2" ht="15.75">
      <c r="A23" s="211" t="s">
        <v>43</v>
      </c>
      <c r="B23" s="2">
        <v>3601.2800000000007</v>
      </c>
    </row>
    <row r="24" spans="1:2" ht="15.75">
      <c r="A24" s="211" t="s">
        <v>44</v>
      </c>
      <c r="B24" s="2">
        <v>1534.7899999999997</v>
      </c>
    </row>
    <row r="25" spans="1:2" ht="15.75">
      <c r="A25" s="211" t="s">
        <v>45</v>
      </c>
      <c r="B25" s="2">
        <v>1380.58</v>
      </c>
    </row>
    <row r="26" spans="1:2" ht="15.75">
      <c r="A26" s="211" t="s">
        <v>46</v>
      </c>
      <c r="B26" s="2">
        <v>9100.41</v>
      </c>
    </row>
    <row r="27" spans="1:2" ht="15.75">
      <c r="A27" s="211" t="s">
        <v>47</v>
      </c>
      <c r="B27" s="2">
        <v>4133.3999999999996</v>
      </c>
    </row>
    <row r="28" spans="1:2" ht="15.75">
      <c r="A28" s="211" t="s">
        <v>48</v>
      </c>
      <c r="B28" s="2">
        <v>9812.68</v>
      </c>
    </row>
    <row r="29" spans="1:2" ht="15.75">
      <c r="A29" s="211" t="s">
        <v>49</v>
      </c>
      <c r="B29" s="2">
        <v>31091.049999999996</v>
      </c>
    </row>
    <row r="30" spans="1:2" ht="15.75">
      <c r="A30" s="211" t="s">
        <v>50</v>
      </c>
      <c r="B30" s="2">
        <v>3429.7700000000004</v>
      </c>
    </row>
    <row r="31" spans="1:2" ht="15.75">
      <c r="A31" s="211" t="s">
        <v>51</v>
      </c>
      <c r="B31" s="2">
        <v>6547.9500000000007</v>
      </c>
    </row>
    <row r="32" spans="1:2" ht="15.75">
      <c r="A32" s="211" t="s">
        <v>52</v>
      </c>
      <c r="B32" s="2">
        <v>14511.35</v>
      </c>
    </row>
    <row r="33" spans="1:2" ht="15.75">
      <c r="A33" s="211" t="s">
        <v>53</v>
      </c>
      <c r="B33" s="2">
        <v>3726.2200000000003</v>
      </c>
    </row>
    <row r="34" spans="1:2" ht="15.75">
      <c r="A34" s="211" t="s">
        <v>54</v>
      </c>
      <c r="B34" s="2">
        <v>3940.71</v>
      </c>
    </row>
    <row r="35" spans="1:2" ht="15.75">
      <c r="A35" s="211" t="s">
        <v>55</v>
      </c>
      <c r="B35" s="2">
        <v>28054.249999999993</v>
      </c>
    </row>
    <row r="36" spans="1:2" ht="15.75">
      <c r="A36" s="211" t="s">
        <v>56</v>
      </c>
      <c r="B36" s="2">
        <v>2821.1000000000004</v>
      </c>
    </row>
    <row r="37" spans="1:2" ht="15.75">
      <c r="A37" s="211" t="s">
        <v>57</v>
      </c>
      <c r="B37" s="2">
        <v>27107.920000000002</v>
      </c>
    </row>
    <row r="38" spans="1:2" ht="15.75">
      <c r="A38" s="211" t="s">
        <v>58</v>
      </c>
      <c r="B38" s="2">
        <v>6716.4</v>
      </c>
    </row>
    <row r="39" spans="1:2" ht="15.75">
      <c r="A39" s="211" t="s">
        <v>59</v>
      </c>
      <c r="B39" s="2">
        <v>23011.469999999998</v>
      </c>
    </row>
    <row r="40" spans="1:2" ht="15.75">
      <c r="A40" s="211" t="s">
        <v>60</v>
      </c>
      <c r="B40" s="2">
        <v>659.17999999999984</v>
      </c>
    </row>
    <row r="41" spans="1:2" ht="15.75">
      <c r="A41" s="211" t="s">
        <v>61</v>
      </c>
      <c r="B41" s="2">
        <v>3400.7500000000005</v>
      </c>
    </row>
    <row r="42" spans="1:2" ht="15.75">
      <c r="A42" s="211" t="s">
        <v>62</v>
      </c>
      <c r="B42" s="2">
        <v>4019.3599999999997</v>
      </c>
    </row>
    <row r="43" spans="1:2" ht="15.75">
      <c r="A43" s="211" t="s">
        <v>63</v>
      </c>
      <c r="B43" s="2">
        <v>1087.83</v>
      </c>
    </row>
    <row r="44" spans="1:2" ht="15.75">
      <c r="A44" s="211" t="s">
        <v>64</v>
      </c>
      <c r="B44" s="2">
        <v>36040.500000000007</v>
      </c>
    </row>
    <row r="45" spans="1:2" ht="15.75">
      <c r="A45" s="211" t="s">
        <v>65</v>
      </c>
      <c r="B45" s="2">
        <v>3590.1499999999996</v>
      </c>
    </row>
    <row r="46" spans="1:2" ht="15.75">
      <c r="A46" s="211" t="s">
        <v>66</v>
      </c>
      <c r="B46" s="2">
        <v>14121.869999999999</v>
      </c>
    </row>
    <row r="47" spans="1:2" ht="15.75">
      <c r="A47" s="211" t="s">
        <v>179</v>
      </c>
      <c r="B47" s="2">
        <v>6834.12</v>
      </c>
    </row>
    <row r="48" spans="1:2" ht="15.75">
      <c r="A48" s="211" t="s">
        <v>67</v>
      </c>
      <c r="B48" s="2">
        <v>10839.659999999998</v>
      </c>
    </row>
    <row r="49" spans="1:2" ht="15.75">
      <c r="A49" s="211" t="s">
        <v>68</v>
      </c>
      <c r="B49" s="2">
        <v>1431.1599999999999</v>
      </c>
    </row>
    <row r="50" spans="1:2" ht="15.75">
      <c r="A50" s="211" t="s">
        <v>69</v>
      </c>
      <c r="B50" s="2">
        <v>3892.6600000000003</v>
      </c>
    </row>
    <row r="51" spans="1:2" ht="15.75">
      <c r="A51" s="211" t="s">
        <v>70</v>
      </c>
      <c r="B51" s="2">
        <v>430.54999999999995</v>
      </c>
    </row>
    <row r="52" spans="1:2" ht="15.75">
      <c r="A52" s="211" t="s">
        <v>71</v>
      </c>
      <c r="B52" s="2">
        <v>18390.990000000002</v>
      </c>
    </row>
    <row r="53" spans="1:2" ht="15.75">
      <c r="A53" s="211" t="s">
        <v>72</v>
      </c>
      <c r="B53" s="2">
        <v>4289.6100000000006</v>
      </c>
    </row>
    <row r="54" spans="1:2" ht="15.75">
      <c r="A54" s="211" t="s">
        <v>73</v>
      </c>
      <c r="B54" s="2">
        <v>23199.290000000005</v>
      </c>
    </row>
    <row r="55" spans="1:2" ht="15.75">
      <c r="A55" s="211" t="s">
        <v>74</v>
      </c>
      <c r="B55" s="2">
        <v>707.57</v>
      </c>
    </row>
    <row r="56" spans="1:2" ht="15.75">
      <c r="A56" s="211" t="s">
        <v>75</v>
      </c>
      <c r="B56" s="2">
        <v>5662.2499999999991</v>
      </c>
    </row>
    <row r="57" spans="1:2" ht="15.75">
      <c r="A57" s="211" t="s">
        <v>76</v>
      </c>
      <c r="B57" s="2">
        <v>3132.95</v>
      </c>
    </row>
    <row r="58" spans="1:2" ht="15.75">
      <c r="A58" s="211" t="s">
        <v>77</v>
      </c>
      <c r="B58" s="2">
        <v>9532.1</v>
      </c>
    </row>
    <row r="59" spans="1:2" ht="15.75">
      <c r="A59" s="211" t="s">
        <v>78</v>
      </c>
      <c r="B59" s="2">
        <v>3649.6899999999996</v>
      </c>
    </row>
    <row r="60" spans="1:2" ht="15.75">
      <c r="A60" s="211" t="s">
        <v>79</v>
      </c>
      <c r="B60" s="2">
        <v>2005.9500000000003</v>
      </c>
    </row>
    <row r="61" spans="1:2" ht="15.75">
      <c r="A61" s="211" t="s">
        <v>80</v>
      </c>
      <c r="B61" s="2">
        <v>1428.2299999999998</v>
      </c>
    </row>
    <row r="62" spans="1:2" ht="15.75">
      <c r="A62" s="211" t="s">
        <v>81</v>
      </c>
      <c r="B62" s="2">
        <v>3704.1100000000006</v>
      </c>
    </row>
    <row r="63" spans="1:2" ht="15.75">
      <c r="A63" s="211" t="s">
        <v>82</v>
      </c>
      <c r="B63" s="2">
        <v>56599.29</v>
      </c>
    </row>
    <row r="64" spans="1:2" ht="15.75">
      <c r="A64" s="211" t="s">
        <v>83</v>
      </c>
      <c r="B64" s="2">
        <v>1573.22</v>
      </c>
    </row>
    <row r="65" spans="1:2" ht="15.75">
      <c r="A65" s="211" t="s">
        <v>84</v>
      </c>
      <c r="B65" s="2">
        <v>2039.5400000000002</v>
      </c>
    </row>
    <row r="66" spans="1:2" ht="15.75">
      <c r="A66" s="211" t="s">
        <v>85</v>
      </c>
      <c r="B66" s="2">
        <v>12227.420000000002</v>
      </c>
    </row>
    <row r="67" spans="1:2" ht="15.75">
      <c r="A67" s="211" t="s">
        <v>86</v>
      </c>
      <c r="B67" s="2">
        <v>7966.78</v>
      </c>
    </row>
    <row r="68" spans="1:2" ht="15.75">
      <c r="A68" s="211" t="s">
        <v>87</v>
      </c>
      <c r="B68" s="2">
        <v>21335.530000000002</v>
      </c>
    </row>
    <row r="69" spans="1:2" ht="15.75">
      <c r="A69" s="211" t="s">
        <v>88</v>
      </c>
      <c r="B69" s="2">
        <v>1314.0699999999997</v>
      </c>
    </row>
    <row r="70" spans="1:2" ht="15.75">
      <c r="A70" s="211" t="s">
        <v>89</v>
      </c>
      <c r="B70" s="2">
        <v>21797.710000000003</v>
      </c>
    </row>
    <row r="71" spans="1:2" ht="15.75">
      <c r="A71" s="211" t="s">
        <v>90</v>
      </c>
      <c r="B71" s="2">
        <v>10546.35</v>
      </c>
    </row>
    <row r="72" spans="1:2" ht="15.75">
      <c r="A72" s="211" t="s">
        <v>91</v>
      </c>
      <c r="B72" s="2">
        <v>1310.72</v>
      </c>
    </row>
    <row r="73" spans="1:2" ht="15.75">
      <c r="A73" s="211" t="s">
        <v>92</v>
      </c>
      <c r="B73" s="2">
        <v>3718.28</v>
      </c>
    </row>
    <row r="74" spans="1:2" ht="15.75">
      <c r="A74" s="211" t="s">
        <v>93</v>
      </c>
      <c r="B74" s="2">
        <v>6807.9599999999991</v>
      </c>
    </row>
    <row r="75" spans="1:2" ht="15.75">
      <c r="A75" s="211" t="s">
        <v>94</v>
      </c>
      <c r="B75" s="2">
        <v>1233.2599999999998</v>
      </c>
    </row>
    <row r="76" spans="1:2" ht="15.75">
      <c r="A76" s="211" t="s">
        <v>95</v>
      </c>
      <c r="B76" s="2">
        <v>3246.54</v>
      </c>
    </row>
    <row r="77" spans="1:2" ht="15.75">
      <c r="A77" s="211" t="s">
        <v>96</v>
      </c>
      <c r="B77" s="2">
        <v>14555.830000000004</v>
      </c>
    </row>
    <row r="78" spans="1:2" ht="15.75">
      <c r="A78" s="211" t="s">
        <v>97</v>
      </c>
      <c r="B78" s="2">
        <v>2169.56</v>
      </c>
    </row>
    <row r="79" spans="1:2" ht="15.75">
      <c r="A79" s="211" t="s">
        <v>98</v>
      </c>
      <c r="B79" s="2">
        <v>10832.880000000001</v>
      </c>
    </row>
    <row r="80" spans="1:2" ht="15.75">
      <c r="A80" s="211" t="s">
        <v>99</v>
      </c>
      <c r="B80" s="2">
        <v>2451.7199999999998</v>
      </c>
    </row>
    <row r="81" spans="1:2" ht="15.75">
      <c r="A81" s="211" t="s">
        <v>100</v>
      </c>
      <c r="B81" s="2">
        <v>8151.340000000002</v>
      </c>
    </row>
    <row r="82" spans="1:2" ht="15.75">
      <c r="A82" s="211" t="s">
        <v>101</v>
      </c>
      <c r="B82" s="2">
        <v>8493.64</v>
      </c>
    </row>
    <row r="83" spans="1:2" ht="15.75">
      <c r="A83" s="211" t="s">
        <v>102</v>
      </c>
      <c r="B83" s="2">
        <v>13067.29</v>
      </c>
    </row>
    <row r="84" spans="1:2" ht="15.75">
      <c r="A84" s="211" t="s">
        <v>103</v>
      </c>
      <c r="B84" s="2">
        <v>6232.9999999999991</v>
      </c>
    </row>
    <row r="85" spans="1:2" ht="15.75">
      <c r="A85" s="211" t="s">
        <v>104</v>
      </c>
      <c r="B85" s="2">
        <v>4090.6400000000008</v>
      </c>
    </row>
    <row r="86" spans="1:2" ht="15.75">
      <c r="A86" s="211" t="s">
        <v>105</v>
      </c>
      <c r="B86" s="2">
        <v>3013.4500000000003</v>
      </c>
    </row>
    <row r="87" spans="1:2" ht="15.75">
      <c r="A87" s="211" t="s">
        <v>106</v>
      </c>
      <c r="B87" s="2">
        <v>6588.5400000000009</v>
      </c>
    </row>
    <row r="88" spans="1:2" ht="15.75">
      <c r="A88" s="211" t="s">
        <v>107</v>
      </c>
      <c r="B88" s="2">
        <v>3502.96</v>
      </c>
    </row>
    <row r="89" spans="1:2" ht="15.75">
      <c r="A89" s="211" t="s">
        <v>108</v>
      </c>
      <c r="B89" s="2">
        <v>6704.41</v>
      </c>
    </row>
    <row r="90" spans="1:2" ht="15.75">
      <c r="A90" s="211" t="s">
        <v>109</v>
      </c>
      <c r="B90" s="2">
        <v>1213.29</v>
      </c>
    </row>
    <row r="91" spans="1:2" ht="15.75">
      <c r="A91" s="211" t="s">
        <v>110</v>
      </c>
      <c r="B91" s="2">
        <v>3712.04</v>
      </c>
    </row>
    <row r="92" spans="1:2" ht="15.75">
      <c r="A92" s="211" t="s">
        <v>111</v>
      </c>
      <c r="B92" s="2">
        <v>277.87</v>
      </c>
    </row>
    <row r="93" spans="1:2" ht="15.75">
      <c r="A93" s="211" t="s">
        <v>112</v>
      </c>
      <c r="B93" s="2">
        <v>27629.67</v>
      </c>
    </row>
    <row r="94" spans="1:2" ht="15.75">
      <c r="A94" s="211" t="s">
        <v>113</v>
      </c>
      <c r="B94" s="2">
        <v>3167.9000000000005</v>
      </c>
    </row>
    <row r="95" spans="1:2" ht="15.75">
      <c r="A95" s="211" t="s">
        <v>114</v>
      </c>
      <c r="B95" s="2">
        <v>91906.49</v>
      </c>
    </row>
    <row r="96" spans="1:2" ht="15.75">
      <c r="A96" s="211" t="s">
        <v>115</v>
      </c>
      <c r="B96" s="2">
        <v>1389.15</v>
      </c>
    </row>
    <row r="97" spans="1:2" ht="15.75">
      <c r="A97" s="211" t="s">
        <v>116</v>
      </c>
      <c r="B97" s="2">
        <v>776.71</v>
      </c>
    </row>
    <row r="98" spans="1:2" ht="15.75">
      <c r="A98" s="211" t="s">
        <v>117</v>
      </c>
      <c r="B98" s="2">
        <v>5639.8099999999995</v>
      </c>
    </row>
    <row r="99" spans="1:2" ht="15.75">
      <c r="A99" s="211" t="s">
        <v>118</v>
      </c>
      <c r="B99" s="2">
        <v>8672.4000000000033</v>
      </c>
    </row>
    <row r="100" spans="1:2" ht="15.75">
      <c r="A100" s="211" t="s">
        <v>119</v>
      </c>
      <c r="B100" s="2">
        <v>5519.9699999999993</v>
      </c>
    </row>
    <row r="101" spans="1:2" ht="15.75">
      <c r="A101" s="211" t="s">
        <v>120</v>
      </c>
      <c r="B101" s="2">
        <v>5968.8600000000006</v>
      </c>
    </row>
    <row r="102" spans="1:2" ht="15.75">
      <c r="A102" s="211" t="s">
        <v>121</v>
      </c>
      <c r="B102" s="2">
        <v>2922.16</v>
      </c>
    </row>
    <row r="103" spans="1:2" ht="15.75">
      <c r="A103" s="211" t="s">
        <v>122</v>
      </c>
      <c r="B103" s="2">
        <v>1704.7099999999996</v>
      </c>
    </row>
    <row r="104" spans="1:2" ht="15.75">
      <c r="A104" s="211"/>
      <c r="B104" s="2"/>
    </row>
    <row r="105" spans="1:2" ht="15.75">
      <c r="A105" s="212" t="s">
        <v>180</v>
      </c>
      <c r="B105" s="213">
        <v>892445.96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1A26-65E9-4D70-910C-7F0E56616A79}">
  <dimension ref="A1:B107"/>
  <sheetViews>
    <sheetView workbookViewId="0">
      <selection activeCell="A5" sqref="A5"/>
    </sheetView>
  </sheetViews>
  <sheetFormatPr defaultColWidth="9.140625" defaultRowHeight="15"/>
  <cols>
    <col min="1" max="1" width="22.5703125" style="98" customWidth="1"/>
    <col min="2" max="2" width="19.85546875" style="2" bestFit="1" customWidth="1"/>
    <col min="3" max="16384" width="9.140625" style="101"/>
  </cols>
  <sheetData>
    <row r="1" spans="1:2">
      <c r="A1" s="98" t="s">
        <v>180</v>
      </c>
      <c r="B1" s="2">
        <v>1146382.7799999998</v>
      </c>
    </row>
    <row r="2" spans="1:2">
      <c r="A2" s="98" t="s">
        <v>276</v>
      </c>
      <c r="B2" s="2">
        <f>SUM(B5:B104)</f>
        <v>1146382.7799999998</v>
      </c>
    </row>
    <row r="3" spans="1:2" ht="15.75">
      <c r="A3" s="120" t="s">
        <v>171</v>
      </c>
      <c r="B3" s="155" t="s">
        <v>406</v>
      </c>
    </row>
    <row r="4" spans="1:2">
      <c r="A4" s="107" t="s">
        <v>206</v>
      </c>
      <c r="B4" s="156">
        <v>0</v>
      </c>
    </row>
    <row r="5" spans="1:2">
      <c r="A5" s="136" t="s">
        <v>24</v>
      </c>
      <c r="B5" s="195">
        <v>18157.77</v>
      </c>
    </row>
    <row r="6" spans="1:2">
      <c r="A6" s="136" t="s">
        <v>25</v>
      </c>
      <c r="B6" s="195">
        <v>3289.0600000000004</v>
      </c>
    </row>
    <row r="7" spans="1:2">
      <c r="A7" s="136" t="s">
        <v>26</v>
      </c>
      <c r="B7" s="195">
        <v>1728.59</v>
      </c>
    </row>
    <row r="8" spans="1:2">
      <c r="A8" s="136" t="s">
        <v>27</v>
      </c>
      <c r="B8" s="195">
        <v>1692.5500000000002</v>
      </c>
    </row>
    <row r="9" spans="1:2">
      <c r="A9" s="136" t="s">
        <v>28</v>
      </c>
      <c r="B9" s="195">
        <v>3865.78</v>
      </c>
    </row>
    <row r="10" spans="1:2">
      <c r="A10" s="136" t="s">
        <v>29</v>
      </c>
      <c r="B10" s="195">
        <v>4213.4900000000007</v>
      </c>
    </row>
    <row r="11" spans="1:2">
      <c r="A11" s="136" t="s">
        <v>30</v>
      </c>
      <c r="B11" s="195">
        <v>4683.43</v>
      </c>
    </row>
    <row r="12" spans="1:2">
      <c r="A12" s="136" t="s">
        <v>31</v>
      </c>
      <c r="B12" s="195">
        <v>1154.8600000000001</v>
      </c>
    </row>
    <row r="13" spans="1:2">
      <c r="A13" s="136" t="s">
        <v>32</v>
      </c>
      <c r="B13" s="195">
        <v>2402.77</v>
      </c>
    </row>
    <row r="14" spans="1:2">
      <c r="A14" s="136" t="s">
        <v>33</v>
      </c>
      <c r="B14" s="195">
        <v>27564.89</v>
      </c>
    </row>
    <row r="15" spans="1:2">
      <c r="A15" s="136" t="s">
        <v>34</v>
      </c>
      <c r="B15" s="195">
        <v>34131.750000000007</v>
      </c>
    </row>
    <row r="16" spans="1:2">
      <c r="A16" s="136" t="s">
        <v>35</v>
      </c>
      <c r="B16" s="195">
        <v>7638.920000000001</v>
      </c>
    </row>
    <row r="17" spans="1:2">
      <c r="A17" s="136" t="s">
        <v>36</v>
      </c>
      <c r="B17" s="195">
        <v>26820.639999999999</v>
      </c>
    </row>
    <row r="18" spans="1:2">
      <c r="A18" s="136" t="s">
        <v>37</v>
      </c>
      <c r="B18" s="195">
        <v>7986.630000000001</v>
      </c>
    </row>
    <row r="19" spans="1:2">
      <c r="A19" s="136" t="s">
        <v>38</v>
      </c>
      <c r="B19" s="195">
        <v>1301.6599999999999</v>
      </c>
    </row>
    <row r="20" spans="1:2">
      <c r="A20" s="136" t="s">
        <v>39</v>
      </c>
      <c r="B20" s="195">
        <v>12197.59</v>
      </c>
    </row>
    <row r="21" spans="1:2">
      <c r="A21" s="136" t="s">
        <v>40</v>
      </c>
      <c r="B21" s="195">
        <v>1791.29</v>
      </c>
    </row>
    <row r="22" spans="1:2">
      <c r="A22" s="136" t="s">
        <v>41</v>
      </c>
      <c r="B22" s="195">
        <v>18559.339999999997</v>
      </c>
    </row>
    <row r="23" spans="1:2">
      <c r="A23" s="136" t="s">
        <v>42</v>
      </c>
      <c r="B23" s="195">
        <v>9455.99</v>
      </c>
    </row>
    <row r="24" spans="1:2">
      <c r="A24" s="136" t="s">
        <v>43</v>
      </c>
      <c r="B24" s="195">
        <v>4529.7599999999993</v>
      </c>
    </row>
    <row r="25" spans="1:2">
      <c r="A25" s="136" t="s">
        <v>44</v>
      </c>
      <c r="B25" s="195">
        <v>1760.6500000000003</v>
      </c>
    </row>
    <row r="26" spans="1:2">
      <c r="A26" s="136" t="s">
        <v>45</v>
      </c>
      <c r="B26" s="195">
        <v>1809.3900000000003</v>
      </c>
    </row>
    <row r="27" spans="1:2">
      <c r="A27" s="136" t="s">
        <v>46</v>
      </c>
      <c r="B27" s="195">
        <v>10169.209999999999</v>
      </c>
    </row>
    <row r="28" spans="1:2">
      <c r="A28" s="136" t="s">
        <v>47</v>
      </c>
      <c r="B28" s="195">
        <v>4649.16</v>
      </c>
    </row>
    <row r="29" spans="1:2">
      <c r="A29" s="136" t="s">
        <v>48</v>
      </c>
      <c r="B29" s="195">
        <v>12295.379999999997</v>
      </c>
    </row>
    <row r="30" spans="1:2">
      <c r="A30" s="136" t="s">
        <v>49</v>
      </c>
      <c r="B30" s="195">
        <v>36933.1</v>
      </c>
    </row>
    <row r="31" spans="1:2">
      <c r="A31" s="136" t="s">
        <v>50</v>
      </c>
      <c r="B31" s="195">
        <v>4996.93</v>
      </c>
    </row>
    <row r="32" spans="1:2">
      <c r="A32" s="136" t="s">
        <v>51</v>
      </c>
      <c r="B32" s="195">
        <v>9880.9500000000007</v>
      </c>
    </row>
    <row r="33" spans="1:2">
      <c r="A33" s="136" t="s">
        <v>52</v>
      </c>
      <c r="B33" s="195">
        <v>17671.920000000002</v>
      </c>
    </row>
    <row r="34" spans="1:2">
      <c r="A34" s="136" t="s">
        <v>53</v>
      </c>
      <c r="B34" s="195">
        <v>4508.3999999999996</v>
      </c>
    </row>
    <row r="35" spans="1:2">
      <c r="A35" s="136" t="s">
        <v>54</v>
      </c>
      <c r="B35" s="195">
        <v>4586.170000000001</v>
      </c>
    </row>
    <row r="36" spans="1:2">
      <c r="A36" s="136" t="s">
        <v>55</v>
      </c>
      <c r="B36" s="195">
        <v>36636.76</v>
      </c>
    </row>
    <row r="37" spans="1:2">
      <c r="A37" s="136" t="s">
        <v>56</v>
      </c>
      <c r="B37" s="195">
        <v>3754.0899999999997</v>
      </c>
    </row>
    <row r="38" spans="1:2">
      <c r="A38" s="136" t="s">
        <v>57</v>
      </c>
      <c r="B38" s="195">
        <v>43167.369999999995</v>
      </c>
    </row>
    <row r="39" spans="1:2">
      <c r="A39" s="136" t="s">
        <v>58</v>
      </c>
      <c r="B39" s="195">
        <v>8080.6100000000006</v>
      </c>
    </row>
    <row r="40" spans="1:2">
      <c r="A40" s="136" t="s">
        <v>59</v>
      </c>
      <c r="B40" s="195">
        <v>28048.83</v>
      </c>
    </row>
    <row r="41" spans="1:2">
      <c r="A41" s="136" t="s">
        <v>60</v>
      </c>
      <c r="B41" s="195">
        <v>840.71</v>
      </c>
    </row>
    <row r="42" spans="1:2">
      <c r="A42" s="136" t="s">
        <v>61</v>
      </c>
      <c r="B42" s="195">
        <v>3506.1</v>
      </c>
    </row>
    <row r="43" spans="1:2">
      <c r="A43" s="136" t="s">
        <v>62</v>
      </c>
      <c r="B43" s="195">
        <v>5242.7900000000009</v>
      </c>
    </row>
    <row r="44" spans="1:2">
      <c r="A44" s="136" t="s">
        <v>63</v>
      </c>
      <c r="B44" s="195">
        <v>1122.92</v>
      </c>
    </row>
    <row r="45" spans="1:2">
      <c r="A45" s="136" t="s">
        <v>64</v>
      </c>
      <c r="B45" s="195">
        <v>45952.679999999993</v>
      </c>
    </row>
    <row r="46" spans="1:2">
      <c r="A46" s="136" t="s">
        <v>65</v>
      </c>
      <c r="B46" s="195">
        <v>4038.72</v>
      </c>
    </row>
    <row r="47" spans="1:2">
      <c r="A47" s="136" t="s">
        <v>66</v>
      </c>
      <c r="B47" s="195">
        <v>15578.7</v>
      </c>
    </row>
    <row r="48" spans="1:2">
      <c r="A48" s="136" t="s">
        <v>23</v>
      </c>
      <c r="B48" s="195">
        <v>8214.41</v>
      </c>
    </row>
    <row r="49" spans="1:2">
      <c r="A49" s="136" t="s">
        <v>67</v>
      </c>
      <c r="B49" s="195">
        <v>14222.58</v>
      </c>
    </row>
    <row r="50" spans="1:2">
      <c r="A50" s="136" t="s">
        <v>68</v>
      </c>
      <c r="B50" s="195">
        <v>1634.95</v>
      </c>
    </row>
    <row r="51" spans="1:2">
      <c r="A51" s="136" t="s">
        <v>69</v>
      </c>
      <c r="B51" s="195">
        <v>5996.9400000000005</v>
      </c>
    </row>
    <row r="52" spans="1:2">
      <c r="A52" s="136" t="s">
        <v>70</v>
      </c>
      <c r="B52" s="195">
        <v>576.89</v>
      </c>
    </row>
    <row r="53" spans="1:2">
      <c r="A53" s="136" t="s">
        <v>71</v>
      </c>
      <c r="B53" s="195">
        <v>24295.61</v>
      </c>
    </row>
    <row r="54" spans="1:2">
      <c r="A54" s="136" t="s">
        <v>72</v>
      </c>
      <c r="B54" s="195">
        <v>5819.5199999999995</v>
      </c>
    </row>
    <row r="55" spans="1:2">
      <c r="A55" s="136" t="s">
        <v>73</v>
      </c>
      <c r="B55" s="195">
        <v>30302.73</v>
      </c>
    </row>
    <row r="56" spans="1:2">
      <c r="A56" s="136" t="s">
        <v>74</v>
      </c>
      <c r="B56" s="195">
        <v>807.86000000000013</v>
      </c>
    </row>
    <row r="57" spans="1:2">
      <c r="A57" s="136" t="s">
        <v>75</v>
      </c>
      <c r="B57" s="195">
        <v>6436.8899999999994</v>
      </c>
    </row>
    <row r="58" spans="1:2">
      <c r="A58" s="136" t="s">
        <v>76</v>
      </c>
      <c r="B58" s="195">
        <v>3564.39</v>
      </c>
    </row>
    <row r="59" spans="1:2">
      <c r="A59" s="136" t="s">
        <v>77</v>
      </c>
      <c r="B59" s="195">
        <v>11429.84</v>
      </c>
    </row>
    <row r="60" spans="1:2">
      <c r="A60" s="136" t="s">
        <v>78</v>
      </c>
      <c r="B60" s="195">
        <v>4339.8599999999997</v>
      </c>
    </row>
    <row r="61" spans="1:2">
      <c r="A61" s="136" t="s">
        <v>79</v>
      </c>
      <c r="B61" s="195">
        <v>2571.3500000000004</v>
      </c>
    </row>
    <row r="62" spans="1:2">
      <c r="A62" s="136" t="s">
        <v>80</v>
      </c>
      <c r="B62" s="195">
        <v>1596.76</v>
      </c>
    </row>
    <row r="63" spans="1:2">
      <c r="A63" s="136" t="s">
        <v>81</v>
      </c>
      <c r="B63" s="195">
        <v>4466.9199999999992</v>
      </c>
    </row>
    <row r="64" spans="1:2">
      <c r="A64" s="136" t="s">
        <v>82</v>
      </c>
      <c r="B64" s="195">
        <v>82668.210000000006</v>
      </c>
    </row>
    <row r="65" spans="1:2">
      <c r="A65" s="136" t="s">
        <v>83</v>
      </c>
      <c r="B65" s="195">
        <v>1885.6400000000003</v>
      </c>
    </row>
    <row r="66" spans="1:2">
      <c r="A66" s="136" t="s">
        <v>84</v>
      </c>
      <c r="B66" s="195">
        <v>2798.39</v>
      </c>
    </row>
    <row r="67" spans="1:2">
      <c r="A67" s="136" t="s">
        <v>85</v>
      </c>
      <c r="B67" s="195">
        <v>14091.56</v>
      </c>
    </row>
    <row r="68" spans="1:2">
      <c r="A68" s="136" t="s">
        <v>86</v>
      </c>
      <c r="B68" s="195">
        <v>9758.2199999999993</v>
      </c>
    </row>
    <row r="69" spans="1:2">
      <c r="A69" s="136" t="s">
        <v>87</v>
      </c>
      <c r="B69" s="195">
        <v>39122.61</v>
      </c>
    </row>
    <row r="70" spans="1:2">
      <c r="A70" s="136" t="s">
        <v>88</v>
      </c>
      <c r="B70" s="195">
        <v>1562.06</v>
      </c>
    </row>
    <row r="71" spans="1:2">
      <c r="A71" s="136" t="s">
        <v>89</v>
      </c>
      <c r="B71" s="195">
        <v>26843.370000000003</v>
      </c>
    </row>
    <row r="72" spans="1:2">
      <c r="A72" s="136" t="s">
        <v>90</v>
      </c>
      <c r="B72" s="195">
        <v>12305.439999999999</v>
      </c>
    </row>
    <row r="73" spans="1:2">
      <c r="A73" s="136" t="s">
        <v>91</v>
      </c>
      <c r="B73" s="195">
        <v>1633.9099999999996</v>
      </c>
    </row>
    <row r="74" spans="1:2">
      <c r="A74" s="136" t="s">
        <v>92</v>
      </c>
      <c r="B74" s="195">
        <v>4548.9900000000007</v>
      </c>
    </row>
    <row r="75" spans="1:2">
      <c r="A75" s="136" t="s">
        <v>93</v>
      </c>
      <c r="B75" s="195">
        <v>9097.0300000000007</v>
      </c>
    </row>
    <row r="76" spans="1:2">
      <c r="A76" s="136" t="s">
        <v>94</v>
      </c>
      <c r="B76" s="195">
        <v>1452.2600000000002</v>
      </c>
    </row>
    <row r="77" spans="1:2">
      <c r="A77" s="136" t="s">
        <v>95</v>
      </c>
      <c r="B77" s="195">
        <v>3854.7599999999998</v>
      </c>
    </row>
    <row r="78" spans="1:2">
      <c r="A78" s="136" t="s">
        <v>96</v>
      </c>
      <c r="B78" s="195">
        <v>15744.859999999999</v>
      </c>
    </row>
    <row r="79" spans="1:2">
      <c r="A79" s="136" t="s">
        <v>97</v>
      </c>
      <c r="B79" s="195">
        <v>2572.6699999999996</v>
      </c>
    </row>
    <row r="80" spans="1:2">
      <c r="A80" s="136" t="s">
        <v>98</v>
      </c>
      <c r="B80" s="195">
        <v>12667.460000000001</v>
      </c>
    </row>
    <row r="81" spans="1:2">
      <c r="A81" s="136" t="s">
        <v>99</v>
      </c>
      <c r="B81" s="195">
        <v>2955.2799999999997</v>
      </c>
    </row>
    <row r="82" spans="1:2">
      <c r="A82" s="136" t="s">
        <v>100</v>
      </c>
      <c r="B82" s="195">
        <v>9451.8499999999985</v>
      </c>
    </row>
    <row r="83" spans="1:2">
      <c r="A83" s="136" t="s">
        <v>101</v>
      </c>
      <c r="B83" s="195">
        <v>9397.5400000000009</v>
      </c>
    </row>
    <row r="84" spans="1:2">
      <c r="A84" s="136" t="s">
        <v>102</v>
      </c>
      <c r="B84" s="195">
        <v>15401.29</v>
      </c>
    </row>
    <row r="85" spans="1:2">
      <c r="A85" s="136" t="s">
        <v>103</v>
      </c>
      <c r="B85" s="195">
        <v>7957.5999999999985</v>
      </c>
    </row>
    <row r="86" spans="1:2">
      <c r="A86" s="136" t="s">
        <v>104</v>
      </c>
      <c r="B86" s="195">
        <v>4733.8100000000004</v>
      </c>
    </row>
    <row r="87" spans="1:2">
      <c r="A87" s="136" t="s">
        <v>105</v>
      </c>
      <c r="B87" s="195">
        <v>3103.2200000000007</v>
      </c>
    </row>
    <row r="88" spans="1:2">
      <c r="A88" s="136" t="s">
        <v>106</v>
      </c>
      <c r="B88" s="195">
        <v>7709.2100000000009</v>
      </c>
    </row>
    <row r="89" spans="1:2">
      <c r="A89" s="136" t="s">
        <v>107</v>
      </c>
      <c r="B89" s="195">
        <v>4180.29</v>
      </c>
    </row>
    <row r="90" spans="1:2">
      <c r="A90" s="136" t="s">
        <v>108</v>
      </c>
      <c r="B90" s="195">
        <v>7131.869999999999</v>
      </c>
    </row>
    <row r="91" spans="1:2">
      <c r="A91" s="136" t="s">
        <v>109</v>
      </c>
      <c r="B91" s="195">
        <v>1513.58</v>
      </c>
    </row>
    <row r="92" spans="1:2">
      <c r="A92" s="136" t="s">
        <v>110</v>
      </c>
      <c r="B92" s="195">
        <v>4656.7</v>
      </c>
    </row>
    <row r="93" spans="1:2">
      <c r="A93" s="136" t="s">
        <v>111</v>
      </c>
      <c r="B93" s="195">
        <v>369.94000000000005</v>
      </c>
    </row>
    <row r="94" spans="1:2">
      <c r="A94" s="136" t="s">
        <v>112</v>
      </c>
      <c r="B94" s="195">
        <v>32768.369999999995</v>
      </c>
    </row>
    <row r="95" spans="1:2">
      <c r="A95" s="136" t="s">
        <v>113</v>
      </c>
      <c r="B95" s="195">
        <v>3583.71</v>
      </c>
    </row>
    <row r="96" spans="1:2">
      <c r="A96" s="136" t="s">
        <v>114</v>
      </c>
      <c r="B96" s="195">
        <v>125973.06</v>
      </c>
    </row>
    <row r="97" spans="1:2">
      <c r="A97" s="136" t="s">
        <v>115</v>
      </c>
      <c r="B97" s="195">
        <v>1739.98</v>
      </c>
    </row>
    <row r="98" spans="1:2">
      <c r="A98" s="136" t="s">
        <v>116</v>
      </c>
      <c r="B98" s="195">
        <v>744.78000000000009</v>
      </c>
    </row>
    <row r="99" spans="1:2">
      <c r="A99" s="136" t="s">
        <v>117</v>
      </c>
      <c r="B99" s="195">
        <v>7161.6900000000005</v>
      </c>
    </row>
    <row r="100" spans="1:2">
      <c r="A100" s="136" t="s">
        <v>118</v>
      </c>
      <c r="B100" s="195">
        <v>9850.7100000000009</v>
      </c>
    </row>
    <row r="101" spans="1:2">
      <c r="A101" s="136" t="s">
        <v>119</v>
      </c>
      <c r="B101" s="195">
        <v>6246.3600000000015</v>
      </c>
    </row>
    <row r="102" spans="1:2">
      <c r="A102" s="136" t="s">
        <v>120</v>
      </c>
      <c r="B102" s="195">
        <v>6928.95</v>
      </c>
    </row>
    <row r="103" spans="1:2">
      <c r="A103" s="136" t="s">
        <v>121</v>
      </c>
      <c r="B103" s="195">
        <v>3431.5899999999997</v>
      </c>
    </row>
    <row r="104" spans="1:2">
      <c r="A104" s="136" t="s">
        <v>122</v>
      </c>
      <c r="B104" s="195">
        <v>2108.1600000000003</v>
      </c>
    </row>
    <row r="105" spans="1:2">
      <c r="B105" s="156"/>
    </row>
    <row r="106" spans="1:2">
      <c r="B106" s="156"/>
    </row>
    <row r="107" spans="1:2">
      <c r="B107" s="156"/>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53DF-EA19-42B5-BAC1-7F7D2819483E}">
  <dimension ref="A1:B107"/>
  <sheetViews>
    <sheetView workbookViewId="0"/>
  </sheetViews>
  <sheetFormatPr defaultColWidth="9.140625" defaultRowHeight="15"/>
  <cols>
    <col min="1" max="1" width="22.5703125" style="98" customWidth="1"/>
    <col min="2" max="2" width="19.85546875" style="2" bestFit="1" customWidth="1"/>
    <col min="3" max="16384" width="9.140625" style="101"/>
  </cols>
  <sheetData>
    <row r="1" spans="1:2">
      <c r="A1" s="98" t="s">
        <v>180</v>
      </c>
      <c r="B1" s="2">
        <v>1200133.7899999996</v>
      </c>
    </row>
    <row r="2" spans="1:2">
      <c r="A2" s="98" t="s">
        <v>276</v>
      </c>
      <c r="B2" s="2">
        <v>1200133.79</v>
      </c>
    </row>
    <row r="3" spans="1:2" ht="15.75">
      <c r="A3" s="120" t="s">
        <v>171</v>
      </c>
      <c r="B3" s="155" t="s">
        <v>397</v>
      </c>
    </row>
    <row r="4" spans="1:2">
      <c r="A4" s="96" t="s">
        <v>206</v>
      </c>
      <c r="B4" s="156">
        <v>0</v>
      </c>
    </row>
    <row r="5" spans="1:2">
      <c r="A5" s="170" t="s">
        <v>24</v>
      </c>
      <c r="B5" s="156">
        <v>17987.990000000002</v>
      </c>
    </row>
    <row r="6" spans="1:2">
      <c r="A6" s="170" t="s">
        <v>25</v>
      </c>
      <c r="B6" s="156">
        <v>3281.6099999999997</v>
      </c>
    </row>
    <row r="7" spans="1:2">
      <c r="A7" s="170" t="s">
        <v>26</v>
      </c>
      <c r="B7" s="156">
        <v>1861.0800000000002</v>
      </c>
    </row>
    <row r="8" spans="1:2">
      <c r="A8" s="170" t="s">
        <v>27</v>
      </c>
      <c r="B8" s="156">
        <v>1658.7199999999998</v>
      </c>
    </row>
    <row r="9" spans="1:2">
      <c r="A9" s="170" t="s">
        <v>28</v>
      </c>
      <c r="B9" s="156">
        <v>3897.69</v>
      </c>
    </row>
    <row r="10" spans="1:2">
      <c r="A10" s="170" t="s">
        <v>29</v>
      </c>
      <c r="B10" s="156">
        <v>4066.3200000000006</v>
      </c>
    </row>
    <row r="11" spans="1:2">
      <c r="A11" s="171" t="s">
        <v>30</v>
      </c>
      <c r="B11" s="156">
        <v>4537.7699999999995</v>
      </c>
    </row>
    <row r="12" spans="1:2">
      <c r="A12" s="171" t="s">
        <v>31</v>
      </c>
      <c r="B12" s="156">
        <v>1038.22</v>
      </c>
    </row>
    <row r="13" spans="1:2">
      <c r="A13" s="171" t="s">
        <v>32</v>
      </c>
      <c r="B13" s="156">
        <v>2348.6800000000003</v>
      </c>
    </row>
    <row r="14" spans="1:2">
      <c r="A14" s="171" t="s">
        <v>33</v>
      </c>
      <c r="B14" s="156">
        <v>30526.57</v>
      </c>
    </row>
    <row r="15" spans="1:2">
      <c r="A15" s="171" t="s">
        <v>34</v>
      </c>
      <c r="B15" s="156">
        <v>36381.539999999994</v>
      </c>
    </row>
    <row r="16" spans="1:2">
      <c r="A16" s="171" t="s">
        <v>35</v>
      </c>
      <c r="B16" s="156">
        <v>7289.9800000000005</v>
      </c>
    </row>
    <row r="17" spans="1:2">
      <c r="A17" s="170" t="s">
        <v>36</v>
      </c>
      <c r="B17" s="156">
        <v>32483.269999999997</v>
      </c>
    </row>
    <row r="18" spans="1:2">
      <c r="A18" s="170" t="s">
        <v>37</v>
      </c>
      <c r="B18" s="156">
        <v>7572.6399999999994</v>
      </c>
    </row>
    <row r="19" spans="1:2">
      <c r="A19" s="170" t="s">
        <v>38</v>
      </c>
      <c r="B19" s="156">
        <v>1450.43</v>
      </c>
    </row>
    <row r="20" spans="1:2">
      <c r="A20" s="170" t="s">
        <v>39</v>
      </c>
      <c r="B20" s="156">
        <v>14062.98</v>
      </c>
    </row>
    <row r="21" spans="1:2">
      <c r="A21" s="170" t="s">
        <v>40</v>
      </c>
      <c r="B21" s="156">
        <v>1679.59</v>
      </c>
    </row>
    <row r="22" spans="1:2">
      <c r="A22" s="170" t="s">
        <v>41</v>
      </c>
      <c r="B22" s="156">
        <v>18238.32</v>
      </c>
    </row>
    <row r="23" spans="1:2">
      <c r="A23" s="171" t="s">
        <v>42</v>
      </c>
      <c r="B23" s="156">
        <v>13672.21</v>
      </c>
    </row>
    <row r="24" spans="1:2">
      <c r="A24" s="171" t="s">
        <v>43</v>
      </c>
      <c r="B24" s="156">
        <v>4464.9900000000007</v>
      </c>
    </row>
    <row r="25" spans="1:2">
      <c r="A25" s="171" t="s">
        <v>44</v>
      </c>
      <c r="B25" s="156">
        <v>1807.1200000000001</v>
      </c>
    </row>
    <row r="26" spans="1:2">
      <c r="A26" s="171" t="s">
        <v>45</v>
      </c>
      <c r="B26" s="156">
        <v>2064.6700000000005</v>
      </c>
    </row>
    <row r="27" spans="1:2">
      <c r="A27" s="171" t="s">
        <v>46</v>
      </c>
      <c r="B27" s="156">
        <v>9023.31</v>
      </c>
    </row>
    <row r="28" spans="1:2">
      <c r="A28" s="171" t="s">
        <v>47</v>
      </c>
      <c r="B28" s="156">
        <v>4307.2</v>
      </c>
    </row>
    <row r="29" spans="1:2">
      <c r="A29" s="170" t="s">
        <v>48</v>
      </c>
      <c r="B29" s="156">
        <v>12541.69</v>
      </c>
    </row>
    <row r="30" spans="1:2">
      <c r="A30" s="170" t="s">
        <v>49</v>
      </c>
      <c r="B30" s="156">
        <v>35643.840000000004</v>
      </c>
    </row>
    <row r="31" spans="1:2">
      <c r="A31" s="170" t="s">
        <v>50</v>
      </c>
      <c r="B31" s="156">
        <v>6261.3499999999995</v>
      </c>
    </row>
    <row r="32" spans="1:2">
      <c r="A32" s="170" t="s">
        <v>51</v>
      </c>
      <c r="B32" s="156">
        <v>11454.689999999999</v>
      </c>
    </row>
    <row r="33" spans="1:2">
      <c r="A33" s="170" t="s">
        <v>52</v>
      </c>
      <c r="B33" s="156">
        <v>19270.63</v>
      </c>
    </row>
    <row r="34" spans="1:2">
      <c r="A34" s="170" t="s">
        <v>53</v>
      </c>
      <c r="B34" s="156">
        <v>4379.5300000000007</v>
      </c>
    </row>
    <row r="35" spans="1:2">
      <c r="A35" s="171" t="s">
        <v>54</v>
      </c>
      <c r="B35" s="156">
        <v>4150.08</v>
      </c>
    </row>
    <row r="36" spans="1:2">
      <c r="A36" s="171" t="s">
        <v>55</v>
      </c>
      <c r="B36" s="156">
        <v>41476.379999999997</v>
      </c>
    </row>
    <row r="37" spans="1:2">
      <c r="A37" s="171" t="s">
        <v>56</v>
      </c>
      <c r="B37" s="156">
        <v>3753.24</v>
      </c>
    </row>
    <row r="38" spans="1:2">
      <c r="A38" s="171" t="s">
        <v>57</v>
      </c>
      <c r="B38" s="156">
        <v>41742.54</v>
      </c>
    </row>
    <row r="39" spans="1:2">
      <c r="A39" s="171" t="s">
        <v>58</v>
      </c>
      <c r="B39" s="156">
        <v>8022.2400000000007</v>
      </c>
    </row>
    <row r="40" spans="1:2">
      <c r="A40" s="171" t="s">
        <v>59</v>
      </c>
      <c r="B40" s="156">
        <v>27574.05</v>
      </c>
    </row>
    <row r="41" spans="1:2">
      <c r="A41" s="170" t="s">
        <v>60</v>
      </c>
      <c r="B41" s="156">
        <v>847.75</v>
      </c>
    </row>
    <row r="42" spans="1:2">
      <c r="A42" s="170" t="s">
        <v>61</v>
      </c>
      <c r="B42" s="156">
        <v>2978.7599999999998</v>
      </c>
    </row>
    <row r="43" spans="1:2">
      <c r="A43" s="170" t="s">
        <v>62</v>
      </c>
      <c r="B43" s="156">
        <v>5483.1</v>
      </c>
    </row>
    <row r="44" spans="1:2">
      <c r="A44" s="170" t="s">
        <v>63</v>
      </c>
      <c r="B44" s="156">
        <v>1084.98</v>
      </c>
    </row>
    <row r="45" spans="1:2">
      <c r="A45" s="170" t="s">
        <v>64</v>
      </c>
      <c r="B45" s="156">
        <v>47641.479999999996</v>
      </c>
    </row>
    <row r="46" spans="1:2">
      <c r="A46" s="170" t="s">
        <v>65</v>
      </c>
      <c r="B46" s="156">
        <v>4036.8700000000003</v>
      </c>
    </row>
    <row r="47" spans="1:2">
      <c r="A47" s="171" t="s">
        <v>66</v>
      </c>
      <c r="B47" s="156">
        <v>15731.839999999998</v>
      </c>
    </row>
    <row r="48" spans="1:2">
      <c r="A48" s="171" t="s">
        <v>179</v>
      </c>
      <c r="B48" s="156">
        <v>8526.11</v>
      </c>
    </row>
    <row r="49" spans="1:2">
      <c r="A49" s="171" t="s">
        <v>67</v>
      </c>
      <c r="B49" s="156">
        <v>15265.109999999999</v>
      </c>
    </row>
    <row r="50" spans="1:2">
      <c r="A50" s="171" t="s">
        <v>68</v>
      </c>
      <c r="B50" s="156">
        <v>1614.23</v>
      </c>
    </row>
    <row r="51" spans="1:2">
      <c r="A51" s="171" t="s">
        <v>69</v>
      </c>
      <c r="B51" s="156">
        <v>6583.4699999999993</v>
      </c>
    </row>
    <row r="52" spans="1:2">
      <c r="A52" s="171" t="s">
        <v>70</v>
      </c>
      <c r="B52" s="156">
        <v>271.31</v>
      </c>
    </row>
    <row r="53" spans="1:2">
      <c r="A53" s="170" t="s">
        <v>71</v>
      </c>
      <c r="B53" s="156">
        <v>26273.100000000002</v>
      </c>
    </row>
    <row r="54" spans="1:2">
      <c r="A54" s="170" t="s">
        <v>72</v>
      </c>
      <c r="B54" s="156">
        <v>6615.2000000000007</v>
      </c>
    </row>
    <row r="55" spans="1:2">
      <c r="A55" s="170" t="s">
        <v>73</v>
      </c>
      <c r="B55" s="156">
        <v>31209.379999999997</v>
      </c>
    </row>
    <row r="56" spans="1:2">
      <c r="A56" s="170" t="s">
        <v>74</v>
      </c>
      <c r="B56" s="156">
        <v>905.59999999999991</v>
      </c>
    </row>
    <row r="57" spans="1:2">
      <c r="A57" s="170" t="s">
        <v>75</v>
      </c>
      <c r="B57" s="156">
        <v>6173.7199999999993</v>
      </c>
    </row>
    <row r="58" spans="1:2">
      <c r="A58" s="170" t="s">
        <v>76</v>
      </c>
      <c r="B58" s="156">
        <v>3292.59</v>
      </c>
    </row>
    <row r="59" spans="1:2">
      <c r="A59" s="170" t="s">
        <v>77</v>
      </c>
      <c r="B59" s="156">
        <v>12309.350000000002</v>
      </c>
    </row>
    <row r="60" spans="1:2">
      <c r="A60" s="170" t="s">
        <v>78</v>
      </c>
      <c r="B60" s="156">
        <v>5144.9800000000005</v>
      </c>
    </row>
    <row r="61" spans="1:2">
      <c r="A61" s="170" t="s">
        <v>79</v>
      </c>
      <c r="B61" s="156">
        <v>2658.23</v>
      </c>
    </row>
    <row r="62" spans="1:2">
      <c r="A62" s="170" t="s">
        <v>80</v>
      </c>
      <c r="B62" s="156">
        <v>1583.8999999999999</v>
      </c>
    </row>
    <row r="63" spans="1:2">
      <c r="A63" s="170" t="s">
        <v>81</v>
      </c>
      <c r="B63" s="156">
        <v>4229.6399999999994</v>
      </c>
    </row>
    <row r="64" spans="1:2">
      <c r="A64" s="170" t="s">
        <v>82</v>
      </c>
      <c r="B64" s="156">
        <v>91492.45</v>
      </c>
    </row>
    <row r="65" spans="1:2">
      <c r="A65" s="171" t="s">
        <v>83</v>
      </c>
      <c r="B65" s="156">
        <v>1551.1899999999998</v>
      </c>
    </row>
    <row r="66" spans="1:2">
      <c r="A66" s="171" t="s">
        <v>84</v>
      </c>
      <c r="B66" s="156">
        <v>2630.44</v>
      </c>
    </row>
    <row r="67" spans="1:2">
      <c r="A67" s="171" t="s">
        <v>85</v>
      </c>
      <c r="B67" s="156">
        <v>17332.519999999997</v>
      </c>
    </row>
    <row r="68" spans="1:2">
      <c r="A68" s="171" t="s">
        <v>86</v>
      </c>
      <c r="B68" s="156">
        <v>9300.33</v>
      </c>
    </row>
    <row r="69" spans="1:2">
      <c r="A69" s="171" t="s">
        <v>87</v>
      </c>
      <c r="B69" s="156">
        <v>34059.470000000008</v>
      </c>
    </row>
    <row r="70" spans="1:2">
      <c r="A70" s="171" t="s">
        <v>88</v>
      </c>
      <c r="B70" s="156">
        <v>1308.3400000000001</v>
      </c>
    </row>
    <row r="71" spans="1:2">
      <c r="A71" s="170" t="s">
        <v>89</v>
      </c>
      <c r="B71" s="156">
        <v>26259.89</v>
      </c>
    </row>
    <row r="72" spans="1:2">
      <c r="A72" s="170" t="s">
        <v>90</v>
      </c>
      <c r="B72" s="156">
        <v>12400.010000000002</v>
      </c>
    </row>
    <row r="73" spans="1:2">
      <c r="A73" s="170" t="s">
        <v>91</v>
      </c>
      <c r="B73" s="156">
        <v>1758.7200000000003</v>
      </c>
    </row>
    <row r="74" spans="1:2">
      <c r="A74" s="170" t="s">
        <v>92</v>
      </c>
      <c r="B74" s="156">
        <v>4399.7000000000007</v>
      </c>
    </row>
    <row r="75" spans="1:2">
      <c r="A75" s="170" t="s">
        <v>93</v>
      </c>
      <c r="B75" s="156">
        <v>10556.37</v>
      </c>
    </row>
    <row r="76" spans="1:2">
      <c r="A76" s="170" t="s">
        <v>94</v>
      </c>
      <c r="B76" s="156">
        <v>1550.2999999999995</v>
      </c>
    </row>
    <row r="77" spans="1:2">
      <c r="A77" s="171" t="s">
        <v>95</v>
      </c>
      <c r="B77" s="156">
        <v>3824.4800000000005</v>
      </c>
    </row>
    <row r="78" spans="1:2">
      <c r="A78" s="171" t="s">
        <v>96</v>
      </c>
      <c r="B78" s="156">
        <v>16967.71</v>
      </c>
    </row>
    <row r="79" spans="1:2">
      <c r="A79" s="171" t="s">
        <v>97</v>
      </c>
      <c r="B79" s="156">
        <v>2710.95</v>
      </c>
    </row>
    <row r="80" spans="1:2">
      <c r="A80" s="171" t="s">
        <v>98</v>
      </c>
      <c r="B80" s="156">
        <v>12557.9</v>
      </c>
    </row>
    <row r="81" spans="1:2">
      <c r="A81" s="171" t="s">
        <v>99</v>
      </c>
      <c r="B81" s="156">
        <v>2829.68</v>
      </c>
    </row>
    <row r="82" spans="1:2">
      <c r="A82" s="171" t="s">
        <v>100</v>
      </c>
      <c r="B82" s="156">
        <v>7807.83</v>
      </c>
    </row>
    <row r="83" spans="1:2">
      <c r="A83" s="170" t="s">
        <v>101</v>
      </c>
      <c r="B83" s="156">
        <v>8661.8900000000031</v>
      </c>
    </row>
    <row r="84" spans="1:2">
      <c r="A84" s="170" t="s">
        <v>102</v>
      </c>
      <c r="B84" s="156">
        <v>15719.04</v>
      </c>
    </row>
    <row r="85" spans="1:2">
      <c r="A85" s="170" t="s">
        <v>103</v>
      </c>
      <c r="B85" s="156">
        <v>7451.2900000000009</v>
      </c>
    </row>
    <row r="86" spans="1:2">
      <c r="A86" s="170" t="s">
        <v>104</v>
      </c>
      <c r="B86" s="156">
        <v>4186.04</v>
      </c>
    </row>
    <row r="87" spans="1:2">
      <c r="A87" s="170" t="s">
        <v>105</v>
      </c>
      <c r="B87" s="156">
        <v>2942.1600000000003</v>
      </c>
    </row>
    <row r="88" spans="1:2">
      <c r="A88" s="170" t="s">
        <v>106</v>
      </c>
      <c r="B88" s="156">
        <v>7922.5300000000007</v>
      </c>
    </row>
    <row r="89" spans="1:2">
      <c r="A89" s="171" t="s">
        <v>107</v>
      </c>
      <c r="B89" s="156">
        <v>4107.5</v>
      </c>
    </row>
    <row r="90" spans="1:2">
      <c r="A90" s="171" t="s">
        <v>108</v>
      </c>
      <c r="B90" s="156">
        <v>6950.4599999999982</v>
      </c>
    </row>
    <row r="91" spans="1:2">
      <c r="A91" s="171" t="s">
        <v>109</v>
      </c>
      <c r="B91" s="156">
        <v>1457.1</v>
      </c>
    </row>
    <row r="92" spans="1:2">
      <c r="A92" s="171" t="s">
        <v>110</v>
      </c>
      <c r="B92" s="156">
        <v>4900.8499999999995</v>
      </c>
    </row>
    <row r="93" spans="1:2">
      <c r="A93" s="171" t="s">
        <v>111</v>
      </c>
      <c r="B93" s="156">
        <v>303.17999999999995</v>
      </c>
    </row>
    <row r="94" spans="1:2">
      <c r="A94" s="171" t="s">
        <v>112</v>
      </c>
      <c r="B94" s="156">
        <v>36233.270000000004</v>
      </c>
    </row>
    <row r="95" spans="1:2">
      <c r="A95" s="170" t="s">
        <v>113</v>
      </c>
      <c r="B95" s="156">
        <v>3347.4400000000005</v>
      </c>
    </row>
    <row r="96" spans="1:2">
      <c r="A96" s="170" t="s">
        <v>114</v>
      </c>
      <c r="B96" s="156">
        <v>143121.80000000002</v>
      </c>
    </row>
    <row r="97" spans="1:2">
      <c r="A97" s="170" t="s">
        <v>115</v>
      </c>
      <c r="B97" s="156">
        <v>1858.62</v>
      </c>
    </row>
    <row r="98" spans="1:2">
      <c r="A98" s="170" t="s">
        <v>116</v>
      </c>
      <c r="B98" s="156">
        <v>890.65</v>
      </c>
    </row>
    <row r="99" spans="1:2">
      <c r="A99" s="170" t="s">
        <v>117</v>
      </c>
      <c r="B99" s="156">
        <v>8111.73</v>
      </c>
    </row>
    <row r="100" spans="1:2">
      <c r="A100" s="170" t="s">
        <v>118</v>
      </c>
      <c r="B100" s="156">
        <v>9821.2699999999986</v>
      </c>
    </row>
    <row r="101" spans="1:2">
      <c r="A101" s="171" t="s">
        <v>119</v>
      </c>
      <c r="B101" s="156">
        <v>6171.9100000000008</v>
      </c>
    </row>
    <row r="102" spans="1:2">
      <c r="A102" s="171" t="s">
        <v>120</v>
      </c>
      <c r="B102" s="156">
        <v>6789.5700000000015</v>
      </c>
    </row>
    <row r="103" spans="1:2">
      <c r="A103" s="171" t="s">
        <v>121</v>
      </c>
      <c r="B103" s="156">
        <v>3236.3399999999997</v>
      </c>
    </row>
    <row r="104" spans="1:2">
      <c r="A104" s="171" t="s">
        <v>122</v>
      </c>
      <c r="B104" s="156">
        <v>2217.0099999999998</v>
      </c>
    </row>
    <row r="106" spans="1:2" ht="15.75" thickBot="1">
      <c r="B106" s="97"/>
    </row>
    <row r="107" spans="1:2" ht="15.75" thickTop="1"/>
  </sheetData>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2A91-A518-4710-A8DB-39BBBC286500}">
  <dimension ref="A1:B107"/>
  <sheetViews>
    <sheetView workbookViewId="0"/>
  </sheetViews>
  <sheetFormatPr defaultColWidth="9.140625" defaultRowHeight="15"/>
  <cols>
    <col min="1" max="1" width="22.5703125" style="98" customWidth="1"/>
    <col min="2" max="2" width="19.85546875" style="2" bestFit="1" customWidth="1"/>
    <col min="3" max="16384" width="9.140625" style="101"/>
  </cols>
  <sheetData>
    <row r="1" spans="1:2">
      <c r="A1" s="98" t="s">
        <v>180</v>
      </c>
      <c r="B1" s="2">
        <f>SUM(B3:B106)</f>
        <v>957512</v>
      </c>
    </row>
    <row r="2" spans="1:2">
      <c r="A2" s="98" t="s">
        <v>276</v>
      </c>
      <c r="B2" s="2">
        <v>957512</v>
      </c>
    </row>
    <row r="3" spans="1:2" ht="15.75">
      <c r="A3" s="120" t="s">
        <v>171</v>
      </c>
      <c r="B3" s="155" t="str">
        <f>+'Changes to Update Template '!C22</f>
        <v>FY 2022 Total Contributions</v>
      </c>
    </row>
    <row r="4" spans="1:2">
      <c r="A4" s="96" t="s">
        <v>206</v>
      </c>
      <c r="B4" s="156">
        <v>0</v>
      </c>
    </row>
    <row r="5" spans="1:2">
      <c r="A5" s="170" t="s">
        <v>24</v>
      </c>
      <c r="B5" s="179">
        <v>14565</v>
      </c>
    </row>
    <row r="6" spans="1:2">
      <c r="A6" s="170" t="s">
        <v>25</v>
      </c>
      <c r="B6" s="179">
        <v>2576</v>
      </c>
    </row>
    <row r="7" spans="1:2">
      <c r="A7" s="170" t="s">
        <v>26</v>
      </c>
      <c r="B7" s="179">
        <v>1462</v>
      </c>
    </row>
    <row r="8" spans="1:2">
      <c r="A8" s="170" t="s">
        <v>27</v>
      </c>
      <c r="B8" s="179">
        <v>1517</v>
      </c>
    </row>
    <row r="9" spans="1:2">
      <c r="A9" s="170" t="s">
        <v>28</v>
      </c>
      <c r="B9" s="179">
        <v>3168</v>
      </c>
    </row>
    <row r="10" spans="1:2">
      <c r="A10" s="170" t="s">
        <v>29</v>
      </c>
      <c r="B10" s="179">
        <v>3350</v>
      </c>
    </row>
    <row r="11" spans="1:2">
      <c r="A11" s="171" t="s">
        <v>30</v>
      </c>
      <c r="B11" s="180">
        <v>3871</v>
      </c>
    </row>
    <row r="12" spans="1:2">
      <c r="A12" s="171" t="s">
        <v>31</v>
      </c>
      <c r="B12" s="180">
        <v>842</v>
      </c>
    </row>
    <row r="13" spans="1:2">
      <c r="A13" s="171" t="s">
        <v>32</v>
      </c>
      <c r="B13" s="180">
        <v>2054</v>
      </c>
    </row>
    <row r="14" spans="1:2">
      <c r="A14" s="171" t="s">
        <v>33</v>
      </c>
      <c r="B14" s="180">
        <v>21836</v>
      </c>
    </row>
    <row r="15" spans="1:2">
      <c r="A15" s="171" t="s">
        <v>34</v>
      </c>
      <c r="B15" s="180">
        <v>29605</v>
      </c>
    </row>
    <row r="16" spans="1:2">
      <c r="A16" s="171" t="s">
        <v>35</v>
      </c>
      <c r="B16" s="180">
        <v>6094</v>
      </c>
    </row>
    <row r="17" spans="1:2">
      <c r="A17" s="170" t="s">
        <v>36</v>
      </c>
      <c r="B17" s="179">
        <v>21573</v>
      </c>
    </row>
    <row r="18" spans="1:2">
      <c r="A18" s="170" t="s">
        <v>37</v>
      </c>
      <c r="B18" s="179">
        <v>6336</v>
      </c>
    </row>
    <row r="19" spans="1:2">
      <c r="A19" s="170" t="s">
        <v>38</v>
      </c>
      <c r="B19" s="179">
        <v>1181</v>
      </c>
    </row>
    <row r="20" spans="1:2">
      <c r="A20" s="170" t="s">
        <v>39</v>
      </c>
      <c r="B20" s="179">
        <v>10007</v>
      </c>
    </row>
    <row r="21" spans="1:2">
      <c r="A21" s="170" t="s">
        <v>40</v>
      </c>
      <c r="B21" s="179">
        <v>1652</v>
      </c>
    </row>
    <row r="22" spans="1:2">
      <c r="A22" s="170" t="s">
        <v>41</v>
      </c>
      <c r="B22" s="179">
        <v>15058</v>
      </c>
    </row>
    <row r="23" spans="1:2">
      <c r="A23" s="171" t="s">
        <v>42</v>
      </c>
      <c r="B23" s="180">
        <v>8051</v>
      </c>
    </row>
    <row r="24" spans="1:2">
      <c r="A24" s="171" t="s">
        <v>43</v>
      </c>
      <c r="B24" s="180">
        <v>3530</v>
      </c>
    </row>
    <row r="25" spans="1:2">
      <c r="A25" s="171" t="s">
        <v>44</v>
      </c>
      <c r="B25" s="180">
        <v>1273</v>
      </c>
    </row>
    <row r="26" spans="1:2">
      <c r="A26" s="171" t="s">
        <v>45</v>
      </c>
      <c r="B26" s="180">
        <v>1506</v>
      </c>
    </row>
    <row r="27" spans="1:2">
      <c r="A27" s="171" t="s">
        <v>46</v>
      </c>
      <c r="B27" s="180">
        <v>7708</v>
      </c>
    </row>
    <row r="28" spans="1:2">
      <c r="A28" s="171" t="s">
        <v>47</v>
      </c>
      <c r="B28" s="180">
        <v>3819</v>
      </c>
    </row>
    <row r="29" spans="1:2">
      <c r="A29" s="170" t="s">
        <v>48</v>
      </c>
      <c r="B29" s="179">
        <v>10069</v>
      </c>
    </row>
    <row r="30" spans="1:2">
      <c r="A30" s="170" t="s">
        <v>49</v>
      </c>
      <c r="B30" s="179">
        <v>29966</v>
      </c>
    </row>
    <row r="31" spans="1:2">
      <c r="A31" s="170" t="s">
        <v>50</v>
      </c>
      <c r="B31" s="179">
        <v>4032</v>
      </c>
    </row>
    <row r="32" spans="1:2">
      <c r="A32" s="170" t="s">
        <v>51</v>
      </c>
      <c r="B32" s="179">
        <v>7367</v>
      </c>
    </row>
    <row r="33" spans="1:2">
      <c r="A33" s="170" t="s">
        <v>52</v>
      </c>
      <c r="B33" s="179">
        <v>12653</v>
      </c>
    </row>
    <row r="34" spans="1:2">
      <c r="A34" s="170" t="s">
        <v>53</v>
      </c>
      <c r="B34" s="179">
        <v>3789</v>
      </c>
    </row>
    <row r="35" spans="1:2">
      <c r="A35" s="171" t="s">
        <v>54</v>
      </c>
      <c r="B35" s="180">
        <v>3407</v>
      </c>
    </row>
    <row r="36" spans="1:2">
      <c r="A36" s="171" t="s">
        <v>55</v>
      </c>
      <c r="B36" s="180">
        <v>43134</v>
      </c>
    </row>
    <row r="37" spans="1:2">
      <c r="A37" s="171" t="s">
        <v>56</v>
      </c>
      <c r="B37" s="180">
        <v>2932</v>
      </c>
    </row>
    <row r="38" spans="1:2">
      <c r="A38" s="171" t="s">
        <v>57</v>
      </c>
      <c r="B38" s="180">
        <v>34124</v>
      </c>
    </row>
    <row r="39" spans="1:2">
      <c r="A39" s="171" t="s">
        <v>58</v>
      </c>
      <c r="B39" s="180">
        <v>6034</v>
      </c>
    </row>
    <row r="40" spans="1:2">
      <c r="A40" s="171" t="s">
        <v>59</v>
      </c>
      <c r="B40" s="180">
        <v>22598</v>
      </c>
    </row>
    <row r="41" spans="1:2">
      <c r="A41" s="170" t="s">
        <v>60</v>
      </c>
      <c r="B41" s="179">
        <v>744</v>
      </c>
    </row>
    <row r="42" spans="1:2">
      <c r="A42" s="170" t="s">
        <v>61</v>
      </c>
      <c r="B42" s="179">
        <v>1886</v>
      </c>
    </row>
    <row r="43" spans="1:2">
      <c r="A43" s="170" t="s">
        <v>62</v>
      </c>
      <c r="B43" s="179">
        <v>4438</v>
      </c>
    </row>
    <row r="44" spans="1:2">
      <c r="A44" s="170" t="s">
        <v>63</v>
      </c>
      <c r="B44" s="179">
        <v>962</v>
      </c>
    </row>
    <row r="45" spans="1:2">
      <c r="A45" s="170" t="s">
        <v>64</v>
      </c>
      <c r="B45" s="179">
        <v>38776</v>
      </c>
    </row>
    <row r="46" spans="1:2">
      <c r="A46" s="170" t="s">
        <v>65</v>
      </c>
      <c r="B46" s="179">
        <v>3269</v>
      </c>
    </row>
    <row r="47" spans="1:2">
      <c r="A47" s="171" t="s">
        <v>66</v>
      </c>
      <c r="B47" s="180">
        <v>11687</v>
      </c>
    </row>
    <row r="48" spans="1:2">
      <c r="A48" s="171" t="s">
        <v>179</v>
      </c>
      <c r="B48" s="180">
        <v>6906</v>
      </c>
    </row>
    <row r="49" spans="1:2">
      <c r="A49" s="171" t="s">
        <v>67</v>
      </c>
      <c r="B49" s="180">
        <v>12560</v>
      </c>
    </row>
    <row r="50" spans="1:2">
      <c r="A50" s="171" t="s">
        <v>68</v>
      </c>
      <c r="B50" s="180">
        <v>1453</v>
      </c>
    </row>
    <row r="51" spans="1:2">
      <c r="A51" s="171" t="s">
        <v>69</v>
      </c>
      <c r="B51" s="180">
        <v>4918</v>
      </c>
    </row>
    <row r="52" spans="1:2">
      <c r="A52" s="171" t="s">
        <v>70</v>
      </c>
      <c r="B52" s="180">
        <v>317</v>
      </c>
    </row>
    <row r="53" spans="1:2">
      <c r="A53" s="170" t="s">
        <v>71</v>
      </c>
      <c r="B53" s="179">
        <v>19883</v>
      </c>
    </row>
    <row r="54" spans="1:2">
      <c r="A54" s="170" t="s">
        <v>72</v>
      </c>
      <c r="B54" s="179">
        <v>5787</v>
      </c>
    </row>
    <row r="55" spans="1:2">
      <c r="A55" s="170" t="s">
        <v>73</v>
      </c>
      <c r="B55" s="179">
        <v>23059</v>
      </c>
    </row>
    <row r="56" spans="1:2">
      <c r="A56" s="170" t="s">
        <v>74</v>
      </c>
      <c r="B56" s="179">
        <v>750</v>
      </c>
    </row>
    <row r="57" spans="1:2">
      <c r="A57" s="170" t="s">
        <v>75</v>
      </c>
      <c r="B57" s="179">
        <v>5107</v>
      </c>
    </row>
    <row r="58" spans="1:2">
      <c r="A58" s="170" t="s">
        <v>76</v>
      </c>
      <c r="B58" s="179">
        <v>2725</v>
      </c>
    </row>
    <row r="59" spans="1:2">
      <c r="A59" s="170" t="s">
        <v>77</v>
      </c>
      <c r="B59" s="179">
        <v>9191</v>
      </c>
    </row>
    <row r="60" spans="1:2">
      <c r="A60" s="170" t="s">
        <v>78</v>
      </c>
      <c r="B60" s="179">
        <v>3740</v>
      </c>
    </row>
    <row r="61" spans="1:2">
      <c r="A61" s="170" t="s">
        <v>79</v>
      </c>
      <c r="B61" s="179">
        <v>2710</v>
      </c>
    </row>
    <row r="62" spans="1:2">
      <c r="A62" s="170" t="s">
        <v>80</v>
      </c>
      <c r="B62" s="179">
        <v>1421</v>
      </c>
    </row>
    <row r="63" spans="1:2">
      <c r="A63" s="170" t="s">
        <v>81</v>
      </c>
      <c r="B63" s="179">
        <v>3542</v>
      </c>
    </row>
    <row r="64" spans="1:2">
      <c r="A64" s="170" t="s">
        <v>82</v>
      </c>
      <c r="B64" s="179">
        <v>76034</v>
      </c>
    </row>
    <row r="65" spans="1:2">
      <c r="A65" s="171" t="s">
        <v>83</v>
      </c>
      <c r="B65" s="180">
        <v>1270</v>
      </c>
    </row>
    <row r="66" spans="1:2">
      <c r="A66" s="171" t="s">
        <v>84</v>
      </c>
      <c r="B66" s="180">
        <v>2320</v>
      </c>
    </row>
    <row r="67" spans="1:2">
      <c r="A67" s="171" t="s">
        <v>85</v>
      </c>
      <c r="B67" s="180">
        <v>12440</v>
      </c>
    </row>
    <row r="68" spans="1:2">
      <c r="A68" s="171" t="s">
        <v>86</v>
      </c>
      <c r="B68" s="180">
        <v>7738</v>
      </c>
    </row>
    <row r="69" spans="1:2">
      <c r="A69" s="171" t="s">
        <v>87</v>
      </c>
      <c r="B69" s="180">
        <v>26572</v>
      </c>
    </row>
    <row r="70" spans="1:2">
      <c r="A70" s="171" t="s">
        <v>88</v>
      </c>
      <c r="B70" s="180">
        <v>1225</v>
      </c>
    </row>
    <row r="71" spans="1:2">
      <c r="A71" s="170" t="s">
        <v>89</v>
      </c>
      <c r="B71" s="179">
        <v>21681</v>
      </c>
    </row>
    <row r="72" spans="1:2">
      <c r="A72" s="170" t="s">
        <v>90</v>
      </c>
      <c r="B72" s="179">
        <v>10366</v>
      </c>
    </row>
    <row r="73" spans="1:2">
      <c r="A73" s="170" t="s">
        <v>91</v>
      </c>
      <c r="B73" s="179">
        <v>1282</v>
      </c>
    </row>
    <row r="74" spans="1:2">
      <c r="A74" s="170" t="s">
        <v>92</v>
      </c>
      <c r="B74" s="179">
        <v>3606</v>
      </c>
    </row>
    <row r="75" spans="1:2">
      <c r="A75" s="170" t="s">
        <v>93</v>
      </c>
      <c r="B75" s="179">
        <v>7521</v>
      </c>
    </row>
    <row r="76" spans="1:2">
      <c r="A76" s="170" t="s">
        <v>94</v>
      </c>
      <c r="B76" s="179">
        <v>1244</v>
      </c>
    </row>
    <row r="77" spans="1:2">
      <c r="A77" s="171" t="s">
        <v>95</v>
      </c>
      <c r="B77" s="180">
        <v>3022</v>
      </c>
    </row>
    <row r="78" spans="1:2">
      <c r="A78" s="171" t="s">
        <v>96</v>
      </c>
      <c r="B78" s="180">
        <v>13559</v>
      </c>
    </row>
    <row r="79" spans="1:2">
      <c r="A79" s="171" t="s">
        <v>97</v>
      </c>
      <c r="B79" s="180">
        <v>2155</v>
      </c>
    </row>
    <row r="80" spans="1:2">
      <c r="A80" s="171" t="s">
        <v>98</v>
      </c>
      <c r="B80" s="180">
        <v>10704</v>
      </c>
    </row>
    <row r="81" spans="1:2">
      <c r="A81" s="171" t="s">
        <v>99</v>
      </c>
      <c r="B81" s="180">
        <v>2433</v>
      </c>
    </row>
    <row r="82" spans="1:2">
      <c r="A82" s="171" t="s">
        <v>100</v>
      </c>
      <c r="B82" s="180">
        <v>5850</v>
      </c>
    </row>
    <row r="83" spans="1:2">
      <c r="A83" s="170" t="s">
        <v>101</v>
      </c>
      <c r="B83" s="179">
        <v>7512</v>
      </c>
    </row>
    <row r="84" spans="1:2">
      <c r="A84" s="170" t="s">
        <v>102</v>
      </c>
      <c r="B84" s="179">
        <v>12463</v>
      </c>
    </row>
    <row r="85" spans="1:2">
      <c r="A85" s="170" t="s">
        <v>103</v>
      </c>
      <c r="B85" s="179">
        <v>6099</v>
      </c>
    </row>
    <row r="86" spans="1:2">
      <c r="A86" s="170" t="s">
        <v>104</v>
      </c>
      <c r="B86" s="179">
        <v>3703</v>
      </c>
    </row>
    <row r="87" spans="1:2">
      <c r="A87" s="170" t="s">
        <v>105</v>
      </c>
      <c r="B87" s="179">
        <v>2583</v>
      </c>
    </row>
    <row r="88" spans="1:2">
      <c r="A88" s="170" t="s">
        <v>106</v>
      </c>
      <c r="B88" s="179">
        <v>6032</v>
      </c>
    </row>
    <row r="89" spans="1:2">
      <c r="A89" s="171" t="s">
        <v>107</v>
      </c>
      <c r="B89" s="180">
        <v>3332</v>
      </c>
    </row>
    <row r="90" spans="1:2">
      <c r="A90" s="171" t="s">
        <v>108</v>
      </c>
      <c r="B90" s="180">
        <v>6269</v>
      </c>
    </row>
    <row r="91" spans="1:2">
      <c r="A91" s="171" t="s">
        <v>109</v>
      </c>
      <c r="B91" s="180">
        <v>1169</v>
      </c>
    </row>
    <row r="92" spans="1:2">
      <c r="A92" s="171" t="s">
        <v>110</v>
      </c>
      <c r="B92" s="180">
        <v>3702</v>
      </c>
    </row>
    <row r="93" spans="1:2">
      <c r="A93" s="171" t="s">
        <v>111</v>
      </c>
      <c r="B93" s="180">
        <v>293</v>
      </c>
    </row>
    <row r="94" spans="1:2">
      <c r="A94" s="171" t="s">
        <v>112</v>
      </c>
      <c r="B94" s="180">
        <v>26932</v>
      </c>
    </row>
    <row r="95" spans="1:2">
      <c r="A95" s="170" t="s">
        <v>113</v>
      </c>
      <c r="B95" s="179">
        <v>3196</v>
      </c>
    </row>
    <row r="96" spans="1:2">
      <c r="A96" s="170" t="s">
        <v>114</v>
      </c>
      <c r="B96" s="179">
        <v>112557</v>
      </c>
    </row>
    <row r="97" spans="1:2">
      <c r="A97" s="170" t="s">
        <v>115</v>
      </c>
      <c r="B97" s="179">
        <v>1341</v>
      </c>
    </row>
    <row r="98" spans="1:2">
      <c r="A98" s="170" t="s">
        <v>116</v>
      </c>
      <c r="B98" s="179">
        <v>751</v>
      </c>
    </row>
    <row r="99" spans="1:2">
      <c r="A99" s="170" t="s">
        <v>117</v>
      </c>
      <c r="B99" s="179">
        <v>5956</v>
      </c>
    </row>
    <row r="100" spans="1:2">
      <c r="A100" s="170" t="s">
        <v>118</v>
      </c>
      <c r="B100" s="179">
        <v>8639</v>
      </c>
    </row>
    <row r="101" spans="1:2">
      <c r="A101" s="171" t="s">
        <v>119</v>
      </c>
      <c r="B101" s="180">
        <v>4876</v>
      </c>
    </row>
    <row r="102" spans="1:2">
      <c r="A102" s="171" t="s">
        <v>120</v>
      </c>
      <c r="B102" s="180">
        <v>6009</v>
      </c>
    </row>
    <row r="103" spans="1:2">
      <c r="A103" s="171" t="s">
        <v>121</v>
      </c>
      <c r="B103" s="180">
        <v>2833</v>
      </c>
    </row>
    <row r="104" spans="1:2">
      <c r="A104" s="171" t="s">
        <v>122</v>
      </c>
      <c r="B104" s="181">
        <v>1673</v>
      </c>
    </row>
    <row r="106" spans="1:2" ht="15.75" thickBot="1">
      <c r="B106" s="97"/>
    </row>
    <row r="107" spans="1:2" ht="15.75" thickTop="1"/>
  </sheetData>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B242-9888-4D3E-845C-C9131F2B73C7}">
  <dimension ref="A1:B107"/>
  <sheetViews>
    <sheetView topLeftCell="A70" workbookViewId="0">
      <selection activeCell="J106" sqref="J106"/>
    </sheetView>
  </sheetViews>
  <sheetFormatPr defaultColWidth="9.140625" defaultRowHeight="15"/>
  <cols>
    <col min="1" max="1" width="22.5703125" style="98" customWidth="1"/>
    <col min="2" max="2" width="19.85546875" style="2" bestFit="1" customWidth="1"/>
    <col min="3" max="16384" width="9.140625" style="101"/>
  </cols>
  <sheetData>
    <row r="1" spans="1:2">
      <c r="A1" s="98" t="s">
        <v>180</v>
      </c>
      <c r="B1" s="2">
        <f>SUM(B3:B106)</f>
        <v>1900946</v>
      </c>
    </row>
    <row r="2" spans="1:2">
      <c r="A2" s="98" t="s">
        <v>276</v>
      </c>
      <c r="B2" s="2">
        <v>950473</v>
      </c>
    </row>
    <row r="3" spans="1:2" ht="15.75">
      <c r="A3" s="120" t="s">
        <v>171</v>
      </c>
      <c r="B3" s="155" t="str">
        <f>+'Changes to Update Template '!C22</f>
        <v>FY 2022 Total Contributions</v>
      </c>
    </row>
    <row r="4" spans="1:2">
      <c r="A4" s="96" t="s">
        <v>206</v>
      </c>
      <c r="B4" s="156">
        <v>0</v>
      </c>
    </row>
    <row r="5" spans="1:2">
      <c r="A5" s="170" t="s">
        <v>291</v>
      </c>
      <c r="B5" s="172">
        <v>13532</v>
      </c>
    </row>
    <row r="6" spans="1:2">
      <c r="A6" s="170" t="s">
        <v>292</v>
      </c>
      <c r="B6" s="172">
        <v>2452</v>
      </c>
    </row>
    <row r="7" spans="1:2">
      <c r="A7" s="170" t="s">
        <v>293</v>
      </c>
      <c r="B7" s="172">
        <v>1361</v>
      </c>
    </row>
    <row r="8" spans="1:2">
      <c r="A8" s="170" t="s">
        <v>294</v>
      </c>
      <c r="B8" s="172">
        <v>1442</v>
      </c>
    </row>
    <row r="9" spans="1:2">
      <c r="A9" s="170" t="s">
        <v>295</v>
      </c>
      <c r="B9" s="172">
        <v>2833</v>
      </c>
    </row>
    <row r="10" spans="1:2">
      <c r="A10" s="170" t="s">
        <v>296</v>
      </c>
      <c r="B10" s="172">
        <v>2733</v>
      </c>
    </row>
    <row r="11" spans="1:2">
      <c r="A11" s="171" t="s">
        <v>297</v>
      </c>
      <c r="B11" s="173">
        <v>3849</v>
      </c>
    </row>
    <row r="12" spans="1:2">
      <c r="A12" s="171" t="s">
        <v>298</v>
      </c>
      <c r="B12" s="173">
        <v>916</v>
      </c>
    </row>
    <row r="13" spans="1:2">
      <c r="A13" s="171" t="s">
        <v>299</v>
      </c>
      <c r="B13" s="173">
        <v>1869</v>
      </c>
    </row>
    <row r="14" spans="1:2">
      <c r="A14" s="171" t="s">
        <v>300</v>
      </c>
      <c r="B14" s="173">
        <v>18436</v>
      </c>
    </row>
    <row r="15" spans="1:2">
      <c r="A15" s="171" t="s">
        <v>301</v>
      </c>
      <c r="B15" s="173">
        <v>27497</v>
      </c>
    </row>
    <row r="16" spans="1:2">
      <c r="A16" s="171" t="s">
        <v>302</v>
      </c>
      <c r="B16" s="173">
        <v>8118</v>
      </c>
    </row>
    <row r="17" spans="1:2">
      <c r="A17" s="170" t="s">
        <v>303</v>
      </c>
      <c r="B17" s="172">
        <v>19690</v>
      </c>
    </row>
    <row r="18" spans="1:2">
      <c r="A18" s="170" t="s">
        <v>304</v>
      </c>
      <c r="B18" s="172">
        <v>5821</v>
      </c>
    </row>
    <row r="19" spans="1:2">
      <c r="A19" s="170" t="s">
        <v>305</v>
      </c>
      <c r="B19" s="172">
        <v>962</v>
      </c>
    </row>
    <row r="20" spans="1:2">
      <c r="A20" s="170" t="s">
        <v>306</v>
      </c>
      <c r="B20" s="172">
        <v>8627</v>
      </c>
    </row>
    <row r="21" spans="1:2">
      <c r="A21" s="170" t="s">
        <v>307</v>
      </c>
      <c r="B21" s="172">
        <v>1388</v>
      </c>
    </row>
    <row r="22" spans="1:2">
      <c r="A22" s="170" t="s">
        <v>308</v>
      </c>
      <c r="B22" s="172">
        <v>13551</v>
      </c>
    </row>
    <row r="23" spans="1:2">
      <c r="A23" s="171" t="s">
        <v>309</v>
      </c>
      <c r="B23" s="173">
        <v>6899</v>
      </c>
    </row>
    <row r="24" spans="1:2">
      <c r="A24" s="171" t="s">
        <v>310</v>
      </c>
      <c r="B24" s="173">
        <v>3237</v>
      </c>
    </row>
    <row r="25" spans="1:2">
      <c r="A25" s="171" t="s">
        <v>311</v>
      </c>
      <c r="B25" s="173">
        <v>1351</v>
      </c>
    </row>
    <row r="26" spans="1:2">
      <c r="A26" s="171" t="s">
        <v>312</v>
      </c>
      <c r="B26" s="173">
        <v>1406</v>
      </c>
    </row>
    <row r="27" spans="1:2">
      <c r="A27" s="171" t="s">
        <v>313</v>
      </c>
      <c r="B27" s="173">
        <v>7759</v>
      </c>
    </row>
    <row r="28" spans="1:2">
      <c r="A28" s="171" t="s">
        <v>314</v>
      </c>
      <c r="B28" s="173">
        <v>3734</v>
      </c>
    </row>
    <row r="29" spans="1:2">
      <c r="A29" s="170" t="s">
        <v>315</v>
      </c>
      <c r="B29" s="172">
        <v>9287</v>
      </c>
    </row>
    <row r="30" spans="1:2">
      <c r="A30" s="170" t="s">
        <v>316</v>
      </c>
      <c r="B30" s="172">
        <v>26875</v>
      </c>
    </row>
    <row r="31" spans="1:2">
      <c r="A31" s="170" t="s">
        <v>317</v>
      </c>
      <c r="B31" s="172">
        <v>3450</v>
      </c>
    </row>
    <row r="32" spans="1:2">
      <c r="A32" s="170" t="s">
        <v>318</v>
      </c>
      <c r="B32" s="172">
        <v>6795</v>
      </c>
    </row>
    <row r="33" spans="1:2">
      <c r="A33" s="170" t="s">
        <v>319</v>
      </c>
      <c r="B33" s="172">
        <v>11391</v>
      </c>
    </row>
    <row r="34" spans="1:2">
      <c r="A34" s="170" t="s">
        <v>320</v>
      </c>
      <c r="B34" s="172">
        <v>3469</v>
      </c>
    </row>
    <row r="35" spans="1:2">
      <c r="A35" s="171" t="s">
        <v>321</v>
      </c>
      <c r="B35" s="173">
        <v>3244</v>
      </c>
    </row>
    <row r="36" spans="1:2">
      <c r="A36" s="171" t="s">
        <v>322</v>
      </c>
      <c r="B36" s="173">
        <v>35914</v>
      </c>
    </row>
    <row r="37" spans="1:2">
      <c r="A37" s="171" t="s">
        <v>323</v>
      </c>
      <c r="B37" s="173">
        <v>3088</v>
      </c>
    </row>
    <row r="38" spans="1:2">
      <c r="A38" s="171" t="s">
        <v>324</v>
      </c>
      <c r="B38" s="173">
        <v>32699</v>
      </c>
    </row>
    <row r="39" spans="1:2">
      <c r="A39" s="171" t="s">
        <v>325</v>
      </c>
      <c r="B39" s="173">
        <v>5376</v>
      </c>
    </row>
    <row r="40" spans="1:2">
      <c r="A40" s="171" t="s">
        <v>326</v>
      </c>
      <c r="B40" s="173">
        <v>112317</v>
      </c>
    </row>
    <row r="41" spans="1:2">
      <c r="A41" s="170" t="s">
        <v>327</v>
      </c>
      <c r="B41" s="172">
        <v>709</v>
      </c>
    </row>
    <row r="42" spans="1:2">
      <c r="A42" s="170" t="s">
        <v>328</v>
      </c>
      <c r="B42" s="172">
        <v>912</v>
      </c>
    </row>
    <row r="43" spans="1:2">
      <c r="A43" s="170" t="s">
        <v>329</v>
      </c>
      <c r="B43" s="172">
        <v>3823</v>
      </c>
    </row>
    <row r="44" spans="1:2">
      <c r="A44" s="170" t="s">
        <v>330</v>
      </c>
      <c r="B44" s="172">
        <v>1043</v>
      </c>
    </row>
    <row r="45" spans="1:2">
      <c r="A45" s="170" t="s">
        <v>331</v>
      </c>
      <c r="B45" s="172">
        <v>39160</v>
      </c>
    </row>
    <row r="46" spans="1:2">
      <c r="A46" s="170" t="s">
        <v>332</v>
      </c>
      <c r="B46" s="172">
        <v>3274</v>
      </c>
    </row>
    <row r="47" spans="1:2">
      <c r="A47" s="171" t="s">
        <v>333</v>
      </c>
      <c r="B47" s="173">
        <v>10046</v>
      </c>
    </row>
    <row r="48" spans="1:2">
      <c r="A48" s="171" t="s">
        <v>334</v>
      </c>
      <c r="B48" s="173">
        <v>6542</v>
      </c>
    </row>
    <row r="49" spans="1:2">
      <c r="A49" s="171" t="s">
        <v>335</v>
      </c>
      <c r="B49" s="173">
        <v>11532</v>
      </c>
    </row>
    <row r="50" spans="1:2">
      <c r="A50" s="171" t="s">
        <v>336</v>
      </c>
      <c r="B50" s="173">
        <v>1460</v>
      </c>
    </row>
    <row r="51" spans="1:2">
      <c r="A51" s="171" t="s">
        <v>337</v>
      </c>
      <c r="B51" s="173">
        <v>3905</v>
      </c>
    </row>
    <row r="52" spans="1:2">
      <c r="A52" s="171" t="s">
        <v>338</v>
      </c>
      <c r="B52" s="173">
        <v>366</v>
      </c>
    </row>
    <row r="53" spans="1:2">
      <c r="A53" s="170" t="s">
        <v>339</v>
      </c>
      <c r="B53" s="172">
        <v>17272</v>
      </c>
    </row>
    <row r="54" spans="1:2">
      <c r="A54" s="170" t="s">
        <v>340</v>
      </c>
      <c r="B54" s="172">
        <v>5369</v>
      </c>
    </row>
    <row r="55" spans="1:2">
      <c r="A55" s="170" t="s">
        <v>341</v>
      </c>
      <c r="B55" s="172">
        <v>19644</v>
      </c>
    </row>
    <row r="56" spans="1:2">
      <c r="A56" s="170" t="s">
        <v>342</v>
      </c>
      <c r="B56" s="172">
        <v>673</v>
      </c>
    </row>
    <row r="57" spans="1:2">
      <c r="A57" s="170" t="s">
        <v>343</v>
      </c>
      <c r="B57" s="172">
        <v>4780</v>
      </c>
    </row>
    <row r="58" spans="1:2">
      <c r="A58" s="170" t="s">
        <v>344</v>
      </c>
      <c r="B58" s="172">
        <v>2929</v>
      </c>
    </row>
    <row r="59" spans="1:2">
      <c r="A59" s="170" t="s">
        <v>345</v>
      </c>
      <c r="B59" s="172">
        <v>7779</v>
      </c>
    </row>
    <row r="60" spans="1:2">
      <c r="A60" s="170" t="s">
        <v>346</v>
      </c>
      <c r="B60" s="172">
        <v>3202</v>
      </c>
    </row>
    <row r="61" spans="1:2">
      <c r="A61" s="170" t="s">
        <v>347</v>
      </c>
      <c r="B61" s="172">
        <v>4774</v>
      </c>
    </row>
    <row r="62" spans="1:2">
      <c r="A62" s="170" t="s">
        <v>348</v>
      </c>
      <c r="B62" s="172">
        <v>1477</v>
      </c>
    </row>
    <row r="63" spans="1:2">
      <c r="A63" s="170" t="s">
        <v>349</v>
      </c>
      <c r="B63" s="172">
        <v>3322</v>
      </c>
    </row>
    <row r="64" spans="1:2">
      <c r="A64" s="170" t="s">
        <v>350</v>
      </c>
      <c r="B64" s="172">
        <v>63587</v>
      </c>
    </row>
    <row r="65" spans="1:2">
      <c r="A65" s="171" t="s">
        <v>351</v>
      </c>
      <c r="B65" s="173">
        <v>1292</v>
      </c>
    </row>
    <row r="66" spans="1:2">
      <c r="A66" s="171" t="s">
        <v>352</v>
      </c>
      <c r="B66" s="173">
        <v>2031</v>
      </c>
    </row>
    <row r="67" spans="1:2">
      <c r="A67" s="171" t="s">
        <v>353</v>
      </c>
      <c r="B67" s="173">
        <v>10795</v>
      </c>
    </row>
    <row r="68" spans="1:2">
      <c r="A68" s="171" t="s">
        <v>354</v>
      </c>
      <c r="B68" s="173">
        <v>7305</v>
      </c>
    </row>
    <row r="69" spans="1:2">
      <c r="A69" s="171" t="s">
        <v>355</v>
      </c>
      <c r="B69" s="173">
        <v>21861</v>
      </c>
    </row>
    <row r="70" spans="1:2">
      <c r="A70" s="171" t="s">
        <v>356</v>
      </c>
      <c r="B70" s="173">
        <v>1285</v>
      </c>
    </row>
    <row r="71" spans="1:2">
      <c r="A71" s="170" t="s">
        <v>357</v>
      </c>
      <c r="B71" s="172">
        <v>19343</v>
      </c>
    </row>
    <row r="72" spans="1:2">
      <c r="A72" s="170" t="s">
        <v>358</v>
      </c>
      <c r="B72" s="172">
        <v>9620</v>
      </c>
    </row>
    <row r="73" spans="1:2">
      <c r="A73" s="170" t="s">
        <v>359</v>
      </c>
      <c r="B73" s="172">
        <v>1189</v>
      </c>
    </row>
    <row r="74" spans="1:2">
      <c r="A74" s="170" t="s">
        <v>360</v>
      </c>
      <c r="B74" s="172">
        <v>3304</v>
      </c>
    </row>
    <row r="75" spans="1:2">
      <c r="A75" s="170" t="s">
        <v>361</v>
      </c>
      <c r="B75" s="172">
        <v>5908</v>
      </c>
    </row>
    <row r="76" spans="1:2">
      <c r="A76" s="170" t="s">
        <v>362</v>
      </c>
      <c r="B76" s="172">
        <v>1122</v>
      </c>
    </row>
    <row r="77" spans="1:2">
      <c r="A77" s="171" t="s">
        <v>363</v>
      </c>
      <c r="B77" s="173">
        <v>2878</v>
      </c>
    </row>
    <row r="78" spans="1:2">
      <c r="A78" s="171" t="s">
        <v>364</v>
      </c>
      <c r="B78" s="173">
        <v>12407</v>
      </c>
    </row>
    <row r="79" spans="1:2">
      <c r="A79" s="171" t="s">
        <v>365</v>
      </c>
      <c r="B79" s="173">
        <v>2080</v>
      </c>
    </row>
    <row r="80" spans="1:2">
      <c r="A80" s="171" t="s">
        <v>366</v>
      </c>
      <c r="B80" s="173">
        <v>9841</v>
      </c>
    </row>
    <row r="81" spans="1:2">
      <c r="A81" s="171" t="s">
        <v>367</v>
      </c>
      <c r="B81" s="173">
        <v>2320</v>
      </c>
    </row>
    <row r="82" spans="1:2">
      <c r="A82" s="171" t="s">
        <v>368</v>
      </c>
      <c r="B82" s="173">
        <v>6837</v>
      </c>
    </row>
    <row r="83" spans="1:2">
      <c r="A83" s="170" t="s">
        <v>369</v>
      </c>
      <c r="B83" s="172">
        <v>7297</v>
      </c>
    </row>
    <row r="84" spans="1:2">
      <c r="A84" s="170" t="s">
        <v>370</v>
      </c>
      <c r="B84" s="172">
        <v>11796</v>
      </c>
    </row>
    <row r="85" spans="1:2">
      <c r="A85" s="170" t="s">
        <v>371</v>
      </c>
      <c r="B85" s="172">
        <v>5750</v>
      </c>
    </row>
    <row r="86" spans="1:2">
      <c r="A86" s="170" t="s">
        <v>372</v>
      </c>
      <c r="B86" s="172">
        <v>3924</v>
      </c>
    </row>
    <row r="87" spans="1:2">
      <c r="A87" s="170" t="s">
        <v>373</v>
      </c>
      <c r="B87" s="172">
        <v>2564</v>
      </c>
    </row>
    <row r="88" spans="1:2">
      <c r="A88" s="170" t="s">
        <v>374</v>
      </c>
      <c r="B88" s="172">
        <v>5425</v>
      </c>
    </row>
    <row r="89" spans="1:2">
      <c r="A89" s="171" t="s">
        <v>375</v>
      </c>
      <c r="B89" s="173">
        <v>2997</v>
      </c>
    </row>
    <row r="90" spans="1:2">
      <c r="A90" s="171" t="s">
        <v>376</v>
      </c>
      <c r="B90" s="173">
        <v>5995</v>
      </c>
    </row>
    <row r="91" spans="1:2">
      <c r="A91" s="171" t="s">
        <v>377</v>
      </c>
      <c r="B91" s="173">
        <v>2814</v>
      </c>
    </row>
    <row r="92" spans="1:2">
      <c r="A92" s="171" t="s">
        <v>378</v>
      </c>
      <c r="B92" s="173">
        <v>3780</v>
      </c>
    </row>
    <row r="93" spans="1:2">
      <c r="A93" s="171" t="s">
        <v>379</v>
      </c>
      <c r="B93" s="173">
        <v>286</v>
      </c>
    </row>
    <row r="94" spans="1:2">
      <c r="A94" s="171" t="s">
        <v>380</v>
      </c>
      <c r="B94" s="173">
        <v>22118</v>
      </c>
    </row>
    <row r="95" spans="1:2">
      <c r="A95" s="170" t="s">
        <v>381</v>
      </c>
      <c r="B95" s="172">
        <v>2627</v>
      </c>
    </row>
    <row r="96" spans="1:2">
      <c r="A96" s="170" t="s">
        <v>382</v>
      </c>
      <c r="B96" s="172">
        <v>92330</v>
      </c>
    </row>
    <row r="97" spans="1:2">
      <c r="A97" s="170" t="s">
        <v>383</v>
      </c>
      <c r="B97" s="172">
        <v>1335</v>
      </c>
    </row>
    <row r="98" spans="1:2">
      <c r="A98" s="170" t="s">
        <v>384</v>
      </c>
      <c r="B98" s="172">
        <v>699</v>
      </c>
    </row>
    <row r="99" spans="1:2">
      <c r="A99" s="170" t="s">
        <v>385</v>
      </c>
      <c r="B99" s="172">
        <v>5357</v>
      </c>
    </row>
    <row r="100" spans="1:2">
      <c r="A100" s="170" t="s">
        <v>386</v>
      </c>
      <c r="B100" s="172">
        <v>7865</v>
      </c>
    </row>
    <row r="101" spans="1:2">
      <c r="A101" s="171" t="s">
        <v>387</v>
      </c>
      <c r="B101" s="173">
        <v>4994</v>
      </c>
    </row>
    <row r="102" spans="1:2">
      <c r="A102" s="171" t="s">
        <v>388</v>
      </c>
      <c r="B102" s="173">
        <v>3998</v>
      </c>
    </row>
    <row r="103" spans="1:2">
      <c r="A103" s="171" t="s">
        <v>389</v>
      </c>
      <c r="B103" s="173">
        <v>2610</v>
      </c>
    </row>
    <row r="104" spans="1:2">
      <c r="A104" s="171" t="s">
        <v>390</v>
      </c>
      <c r="B104" s="174">
        <v>1546</v>
      </c>
    </row>
    <row r="106" spans="1:2" ht="15.75" thickBot="1">
      <c r="B106" s="97">
        <f>SUM(B5:B104)</f>
        <v>950473</v>
      </c>
    </row>
    <row r="107" spans="1:2" ht="15.75" thickTop="1"/>
  </sheetData>
  <sheetProtection algorithmName="SHA-512" hashValue="+m+BCH5dJY8J2K6eQsBTKHV0BBwBZ1b6CIpZhpaCIbquAlloaELTIOtXtJ49luJ7dOpNtEOkn9Kt+Yv3Te3ozA==" saltValue="ML5UuCaSRgmfXbR/03SxkA==" spinCount="100000" sheet="1" objects="1" scenarios="1"/>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E07E-AC94-4804-9B71-40D05F274E31}">
  <dimension ref="A1:B105"/>
  <sheetViews>
    <sheetView workbookViewId="0">
      <selection activeCell="G50" activeCellId="1" sqref="C8 G50"/>
    </sheetView>
  </sheetViews>
  <sheetFormatPr defaultRowHeight="15"/>
  <cols>
    <col min="1" max="1" width="22.5703125" style="98" customWidth="1"/>
    <col min="2" max="2" width="19.85546875" style="101" bestFit="1" customWidth="1"/>
  </cols>
  <sheetData>
    <row r="1" spans="1:2" ht="15.75">
      <c r="A1" s="120" t="s">
        <v>171</v>
      </c>
      <c r="B1" s="120" t="s">
        <v>214</v>
      </c>
    </row>
    <row r="2" spans="1:2">
      <c r="A2" s="96" t="s">
        <v>206</v>
      </c>
      <c r="B2" s="100">
        <v>0</v>
      </c>
    </row>
    <row r="3" spans="1:2">
      <c r="A3" s="99" t="s">
        <v>24</v>
      </c>
      <c r="B3" s="2">
        <v>13482.764999999999</v>
      </c>
    </row>
    <row r="4" spans="1:2">
      <c r="A4" s="99" t="s">
        <v>25</v>
      </c>
      <c r="B4" s="2">
        <v>2440.0849999999996</v>
      </c>
    </row>
    <row r="5" spans="1:2">
      <c r="A5" s="99" t="s">
        <v>26</v>
      </c>
      <c r="B5" s="2">
        <v>1283.9748999999999</v>
      </c>
    </row>
    <row r="6" spans="1:2">
      <c r="A6" s="99" t="s">
        <v>27</v>
      </c>
      <c r="B6" s="2">
        <v>1481.0524999999998</v>
      </c>
    </row>
    <row r="7" spans="1:2">
      <c r="A7" s="99" t="s">
        <v>28</v>
      </c>
      <c r="B7" s="2">
        <v>2970.8982500000002</v>
      </c>
    </row>
    <row r="8" spans="1:2">
      <c r="A8" s="99" t="s">
        <v>29</v>
      </c>
      <c r="B8" s="2">
        <v>3546.2579000000001</v>
      </c>
    </row>
    <row r="9" spans="1:2">
      <c r="A9" s="99" t="s">
        <v>30</v>
      </c>
      <c r="B9" s="2">
        <v>3927.92875</v>
      </c>
    </row>
    <row r="10" spans="1:2">
      <c r="A10" s="99" t="s">
        <v>31</v>
      </c>
      <c r="B10" s="2">
        <v>1002.4692500000001</v>
      </c>
    </row>
    <row r="11" spans="1:2">
      <c r="A11" s="99" t="s">
        <v>32</v>
      </c>
      <c r="B11" s="2">
        <v>2107.9267999999997</v>
      </c>
    </row>
    <row r="12" spans="1:2">
      <c r="A12" s="99" t="s">
        <v>33</v>
      </c>
      <c r="B12" s="2">
        <v>21497.783749999999</v>
      </c>
    </row>
    <row r="13" spans="1:2">
      <c r="A13" s="99" t="s">
        <v>34</v>
      </c>
      <c r="B13" s="2">
        <v>27204.144499999995</v>
      </c>
    </row>
    <row r="14" spans="1:2">
      <c r="A14" s="99" t="s">
        <v>35</v>
      </c>
      <c r="B14" s="2">
        <v>11140.987249999998</v>
      </c>
    </row>
    <row r="15" spans="1:2">
      <c r="A15" s="99" t="s">
        <v>36</v>
      </c>
      <c r="B15" s="2">
        <v>19515.62125</v>
      </c>
    </row>
    <row r="16" spans="1:2">
      <c r="A16" s="99" t="s">
        <v>37</v>
      </c>
      <c r="B16" s="2">
        <v>5877.825499999999</v>
      </c>
    </row>
    <row r="17" spans="1:2">
      <c r="A17" s="99" t="s">
        <v>38</v>
      </c>
      <c r="B17" s="2">
        <v>959.56595000000004</v>
      </c>
    </row>
    <row r="18" spans="1:2">
      <c r="A18" s="99" t="s">
        <v>39</v>
      </c>
      <c r="B18" s="2">
        <v>9125.1249999999982</v>
      </c>
    </row>
    <row r="19" spans="1:2">
      <c r="A19" s="99" t="s">
        <v>40</v>
      </c>
      <c r="B19" s="2">
        <v>1030.56925</v>
      </c>
    </row>
    <row r="20" spans="1:2">
      <c r="A20" s="99" t="s">
        <v>41</v>
      </c>
      <c r="B20" s="2">
        <v>13849.267250000001</v>
      </c>
    </row>
    <row r="21" spans="1:2">
      <c r="A21" s="99" t="s">
        <v>42</v>
      </c>
      <c r="B21" s="2">
        <v>7514.2037500000006</v>
      </c>
    </row>
    <row r="22" spans="1:2">
      <c r="A22" s="99" t="s">
        <v>43</v>
      </c>
      <c r="B22" s="2">
        <v>3424.2715000000003</v>
      </c>
    </row>
    <row r="23" spans="1:2">
      <c r="A23" s="99" t="s">
        <v>44</v>
      </c>
      <c r="B23" s="2">
        <v>1360.6775</v>
      </c>
    </row>
    <row r="24" spans="1:2">
      <c r="A24" s="99" t="s">
        <v>45</v>
      </c>
      <c r="B24" s="2">
        <v>1421.9937500000001</v>
      </c>
    </row>
    <row r="25" spans="1:2">
      <c r="A25" s="99" t="s">
        <v>46</v>
      </c>
      <c r="B25" s="2">
        <v>6897.4689999999991</v>
      </c>
    </row>
    <row r="26" spans="1:2">
      <c r="A26" s="99" t="s">
        <v>47</v>
      </c>
      <c r="B26" s="2">
        <v>3820.1875</v>
      </c>
    </row>
    <row r="27" spans="1:2">
      <c r="A27" s="99" t="s">
        <v>48</v>
      </c>
      <c r="B27" s="2">
        <v>7458.133499999999</v>
      </c>
    </row>
    <row r="28" spans="1:2">
      <c r="A28" s="99" t="s">
        <v>49</v>
      </c>
      <c r="B28" s="2">
        <v>25296.907499999998</v>
      </c>
    </row>
    <row r="29" spans="1:2">
      <c r="A29" s="99" t="s">
        <v>50</v>
      </c>
      <c r="B29" s="2">
        <v>3443.3462500000005</v>
      </c>
    </row>
    <row r="30" spans="1:2">
      <c r="A30" s="99" t="s">
        <v>51</v>
      </c>
      <c r="B30" s="2">
        <v>7282.0716499999999</v>
      </c>
    </row>
    <row r="31" spans="1:2">
      <c r="A31" s="99" t="s">
        <v>52</v>
      </c>
      <c r="B31" s="2">
        <v>11323.280999999999</v>
      </c>
    </row>
    <row r="32" spans="1:2">
      <c r="A32" s="99" t="s">
        <v>53</v>
      </c>
      <c r="B32" s="2">
        <v>3239.0137500000005</v>
      </c>
    </row>
    <row r="33" spans="1:2">
      <c r="A33" s="99" t="s">
        <v>54</v>
      </c>
      <c r="B33" s="2">
        <v>3264.6512499999999</v>
      </c>
    </row>
    <row r="34" spans="1:2">
      <c r="A34" s="99" t="s">
        <v>55</v>
      </c>
      <c r="B34" s="2">
        <v>26373.027500000004</v>
      </c>
    </row>
    <row r="35" spans="1:2">
      <c r="A35" s="99" t="s">
        <v>56</v>
      </c>
      <c r="B35" s="2">
        <v>3114.6640000000002</v>
      </c>
    </row>
    <row r="36" spans="1:2">
      <c r="A36" s="99" t="s">
        <v>57</v>
      </c>
      <c r="B36" s="2">
        <v>32349.714599999999</v>
      </c>
    </row>
    <row r="37" spans="1:2">
      <c r="A37" s="99" t="s">
        <v>58</v>
      </c>
      <c r="B37" s="2">
        <v>5341.4320000000007</v>
      </c>
    </row>
    <row r="38" spans="1:2">
      <c r="A38" s="99" t="s">
        <v>59</v>
      </c>
      <c r="B38" s="2">
        <v>6719.3447500000002</v>
      </c>
    </row>
    <row r="39" spans="1:2">
      <c r="A39" s="99" t="s">
        <v>60</v>
      </c>
      <c r="B39" s="2">
        <v>767.98249999999985</v>
      </c>
    </row>
    <row r="40" spans="1:2">
      <c r="A40" s="99" t="s">
        <v>61</v>
      </c>
      <c r="B40" s="2">
        <v>652.09699999999998</v>
      </c>
    </row>
    <row r="41" spans="1:2">
      <c r="A41" s="99" t="s">
        <v>62</v>
      </c>
      <c r="B41" s="2">
        <v>4037.92</v>
      </c>
    </row>
    <row r="42" spans="1:2">
      <c r="A42" s="99" t="s">
        <v>63</v>
      </c>
      <c r="B42" s="2">
        <v>898.04010000000005</v>
      </c>
    </row>
    <row r="43" spans="1:2">
      <c r="A43" s="99" t="s">
        <v>64</v>
      </c>
      <c r="B43" s="2">
        <v>36352.84145</v>
      </c>
    </row>
    <row r="44" spans="1:2">
      <c r="A44" s="99" t="s">
        <v>65</v>
      </c>
      <c r="B44" s="2">
        <v>3556.1001000000001</v>
      </c>
    </row>
    <row r="45" spans="1:2">
      <c r="A45" s="99" t="s">
        <v>66</v>
      </c>
      <c r="B45" s="2">
        <v>10268.953</v>
      </c>
    </row>
    <row r="46" spans="1:2">
      <c r="A46" s="99" t="s">
        <v>179</v>
      </c>
      <c r="B46" s="2">
        <v>6634.9162500000002</v>
      </c>
    </row>
    <row r="47" spans="1:2">
      <c r="A47" s="99" t="s">
        <v>67</v>
      </c>
      <c r="B47" s="2">
        <v>11871.449949999998</v>
      </c>
    </row>
    <row r="48" spans="1:2">
      <c r="A48" s="99" t="s">
        <v>68</v>
      </c>
      <c r="B48" s="2">
        <v>1473.2437500000001</v>
      </c>
    </row>
    <row r="49" spans="1:2">
      <c r="A49" s="99" t="s">
        <v>69</v>
      </c>
      <c r="B49" s="2">
        <v>4448.2900000000009</v>
      </c>
    </row>
    <row r="50" spans="1:2">
      <c r="A50" s="99" t="s">
        <v>70</v>
      </c>
      <c r="B50" s="2">
        <v>383.911</v>
      </c>
    </row>
    <row r="51" spans="1:2">
      <c r="A51" s="99" t="s">
        <v>71</v>
      </c>
      <c r="B51" s="2">
        <v>17375.938999999998</v>
      </c>
    </row>
    <row r="52" spans="1:2">
      <c r="A52" s="99" t="s">
        <v>72</v>
      </c>
      <c r="B52" s="2">
        <v>5262.3724999999995</v>
      </c>
    </row>
    <row r="53" spans="1:2">
      <c r="A53" s="99" t="s">
        <v>73</v>
      </c>
      <c r="B53" s="2">
        <v>18730.425000000003</v>
      </c>
    </row>
    <row r="54" spans="1:2">
      <c r="A54" s="99" t="s">
        <v>74</v>
      </c>
      <c r="B54" s="2">
        <v>696.44624999999996</v>
      </c>
    </row>
    <row r="55" spans="1:2">
      <c r="A55" s="99" t="s">
        <v>75</v>
      </c>
      <c r="B55" s="2">
        <v>4792.6726499999995</v>
      </c>
    </row>
    <row r="56" spans="1:2">
      <c r="A56" s="99" t="s">
        <v>76</v>
      </c>
      <c r="B56" s="2">
        <v>3014.7200000000003</v>
      </c>
    </row>
    <row r="57" spans="1:2">
      <c r="A57" s="99" t="s">
        <v>77</v>
      </c>
      <c r="B57" s="2">
        <v>8164.2859999999991</v>
      </c>
    </row>
    <row r="58" spans="1:2">
      <c r="A58" s="99" t="s">
        <v>78</v>
      </c>
      <c r="B58" s="2">
        <v>3727.2397500000006</v>
      </c>
    </row>
    <row r="59" spans="1:2">
      <c r="A59" s="99" t="s">
        <v>79</v>
      </c>
      <c r="B59" s="2">
        <v>4718.9162499999993</v>
      </c>
    </row>
    <row r="60" spans="1:2">
      <c r="A60" s="99" t="s">
        <v>80</v>
      </c>
      <c r="B60" s="2">
        <v>1443.0037500000003</v>
      </c>
    </row>
    <row r="61" spans="1:2">
      <c r="A61" s="99" t="s">
        <v>81</v>
      </c>
      <c r="B61" s="2">
        <v>3135.8501000000001</v>
      </c>
    </row>
    <row r="62" spans="1:2">
      <c r="A62" s="99" t="s">
        <v>82</v>
      </c>
      <c r="B62" s="2">
        <v>65847.099400000006</v>
      </c>
    </row>
    <row r="63" spans="1:2">
      <c r="A63" s="99" t="s">
        <v>83</v>
      </c>
      <c r="B63" s="2">
        <v>1322.9519999999998</v>
      </c>
    </row>
    <row r="64" spans="1:2">
      <c r="A64" s="99" t="s">
        <v>84</v>
      </c>
      <c r="B64" s="2">
        <v>2164.59</v>
      </c>
    </row>
    <row r="65" spans="1:2">
      <c r="A65" s="99" t="s">
        <v>85</v>
      </c>
      <c r="B65" s="2">
        <v>11104.101999999999</v>
      </c>
    </row>
    <row r="66" spans="1:2">
      <c r="A66" s="99" t="s">
        <v>86</v>
      </c>
      <c r="B66" s="2">
        <v>7291.0715</v>
      </c>
    </row>
    <row r="67" spans="1:2">
      <c r="A67" s="99" t="s">
        <v>87</v>
      </c>
      <c r="B67" s="2">
        <v>22503.361499999995</v>
      </c>
    </row>
    <row r="68" spans="1:2">
      <c r="A68" s="99" t="s">
        <v>88</v>
      </c>
      <c r="B68" s="2">
        <v>1216.6200000000001</v>
      </c>
    </row>
    <row r="69" spans="1:2">
      <c r="A69" s="99" t="s">
        <v>89</v>
      </c>
      <c r="B69" s="2">
        <v>19320.12</v>
      </c>
    </row>
    <row r="70" spans="1:2">
      <c r="A70" s="99" t="s">
        <v>90</v>
      </c>
      <c r="B70" s="2">
        <v>9645.4420499999997</v>
      </c>
    </row>
    <row r="71" spans="1:2">
      <c r="A71" s="99" t="s">
        <v>91</v>
      </c>
      <c r="B71" s="2">
        <v>1155.7112499999998</v>
      </c>
    </row>
    <row r="72" spans="1:2">
      <c r="A72" s="99" t="s">
        <v>92</v>
      </c>
      <c r="B72" s="2">
        <v>3442.8365000000003</v>
      </c>
    </row>
    <row r="73" spans="1:2">
      <c r="A73" s="99" t="s">
        <v>93</v>
      </c>
      <c r="B73" s="2">
        <v>6168.3699500000002</v>
      </c>
    </row>
    <row r="74" spans="1:2">
      <c r="A74" s="99" t="s">
        <v>94</v>
      </c>
      <c r="B74" s="2">
        <v>1175.9237499999999</v>
      </c>
    </row>
    <row r="75" spans="1:2">
      <c r="A75" s="99" t="s">
        <v>95</v>
      </c>
      <c r="B75" s="2">
        <v>2992.8304499999995</v>
      </c>
    </row>
    <row r="76" spans="1:2">
      <c r="A76" s="99" t="s">
        <v>96</v>
      </c>
      <c r="B76" s="2">
        <v>12322.115749999999</v>
      </c>
    </row>
    <row r="77" spans="1:2">
      <c r="A77" s="99" t="s">
        <v>97</v>
      </c>
      <c r="B77" s="2">
        <v>2330.5975000000003</v>
      </c>
    </row>
    <row r="78" spans="1:2">
      <c r="A78" s="99" t="s">
        <v>98</v>
      </c>
      <c r="B78" s="2">
        <v>10063.735050000001</v>
      </c>
    </row>
    <row r="79" spans="1:2">
      <c r="A79" s="99" t="s">
        <v>99</v>
      </c>
      <c r="B79" s="2">
        <v>2613.4874000000004</v>
      </c>
    </row>
    <row r="80" spans="1:2">
      <c r="A80" s="99" t="s">
        <v>100</v>
      </c>
      <c r="B80" s="2">
        <v>6873.204999999999</v>
      </c>
    </row>
    <row r="81" spans="1:2">
      <c r="A81" s="99" t="s">
        <v>101</v>
      </c>
      <c r="B81" s="2">
        <v>7220.8297999999995</v>
      </c>
    </row>
    <row r="82" spans="1:2">
      <c r="A82" s="99" t="s">
        <v>102</v>
      </c>
      <c r="B82" s="2">
        <v>11688.815000000001</v>
      </c>
    </row>
    <row r="83" spans="1:2">
      <c r="A83" s="99" t="s">
        <v>103</v>
      </c>
      <c r="B83" s="2">
        <v>5790.3524999999991</v>
      </c>
    </row>
    <row r="84" spans="1:2">
      <c r="A84" s="99" t="s">
        <v>104</v>
      </c>
      <c r="B84" s="2">
        <v>4050.2200000000003</v>
      </c>
    </row>
    <row r="85" spans="1:2">
      <c r="A85" s="99" t="s">
        <v>105</v>
      </c>
      <c r="B85" s="2">
        <v>2384.2337500000003</v>
      </c>
    </row>
    <row r="86" spans="1:2">
      <c r="A86" s="99" t="s">
        <v>106</v>
      </c>
      <c r="B86" s="2">
        <v>5349.2500500000006</v>
      </c>
    </row>
    <row r="87" spans="1:2">
      <c r="A87" s="99" t="s">
        <v>107</v>
      </c>
      <c r="B87" s="2">
        <v>3105.5450000000001</v>
      </c>
    </row>
    <row r="88" spans="1:2">
      <c r="A88" s="99" t="s">
        <v>108</v>
      </c>
      <c r="B88" s="2">
        <v>6536.1050999999998</v>
      </c>
    </row>
    <row r="89" spans="1:2">
      <c r="A89" s="99" t="s">
        <v>109</v>
      </c>
      <c r="B89" s="2">
        <v>2646.4855000000002</v>
      </c>
    </row>
    <row r="90" spans="1:2">
      <c r="A90" s="99" t="s">
        <v>110</v>
      </c>
      <c r="B90" s="2">
        <v>3135.4512500000001</v>
      </c>
    </row>
    <row r="91" spans="1:2">
      <c r="A91" s="99" t="s">
        <v>111</v>
      </c>
      <c r="B91" s="2">
        <v>272.89500000000004</v>
      </c>
    </row>
    <row r="92" spans="1:2">
      <c r="A92" s="99" t="s">
        <v>112</v>
      </c>
      <c r="B92" s="2">
        <v>21408.869500000001</v>
      </c>
    </row>
    <row r="93" spans="1:2">
      <c r="A93" s="99" t="s">
        <v>113</v>
      </c>
      <c r="B93" s="2">
        <v>3128.5225000000005</v>
      </c>
    </row>
    <row r="94" spans="1:2">
      <c r="A94" s="99" t="s">
        <v>114</v>
      </c>
      <c r="B94" s="2">
        <v>106487.9755</v>
      </c>
    </row>
    <row r="95" spans="1:2">
      <c r="A95" s="99" t="s">
        <v>115</v>
      </c>
      <c r="B95" s="2">
        <v>1238.7779999999998</v>
      </c>
    </row>
    <row r="96" spans="1:2">
      <c r="A96" s="99" t="s">
        <v>116</v>
      </c>
      <c r="B96" s="2">
        <v>732.16</v>
      </c>
    </row>
    <row r="97" spans="1:2">
      <c r="A97" s="99" t="s">
        <v>117</v>
      </c>
      <c r="B97" s="2">
        <v>5272.7102999999997</v>
      </c>
    </row>
    <row r="98" spans="1:2">
      <c r="A98" s="99" t="s">
        <v>118</v>
      </c>
      <c r="B98" s="2">
        <v>8160.7922500000004</v>
      </c>
    </row>
    <row r="99" spans="1:2">
      <c r="A99" s="99" t="s">
        <v>119</v>
      </c>
      <c r="B99" s="2">
        <v>5104.9487499999996</v>
      </c>
    </row>
    <row r="100" spans="1:2">
      <c r="A100" s="99" t="s">
        <v>120</v>
      </c>
      <c r="B100" s="2">
        <v>3806.6699999999996</v>
      </c>
    </row>
    <row r="101" spans="1:2">
      <c r="A101" s="99" t="s">
        <v>121</v>
      </c>
      <c r="B101" s="2">
        <v>2568.0700000000002</v>
      </c>
    </row>
    <row r="102" spans="1:2">
      <c r="A102" s="99" t="s">
        <v>122</v>
      </c>
      <c r="B102" s="2">
        <v>1638.2400000000002</v>
      </c>
    </row>
    <row r="103" spans="1:2">
      <c r="B103" s="2"/>
    </row>
    <row r="104" spans="1:2" ht="15.75" thickBot="1">
      <c r="B104" s="97">
        <f>SUM(B3:B102)</f>
        <v>855778.34594999976</v>
      </c>
    </row>
    <row r="105" spans="1:2" ht="15.75" thickTop="1"/>
  </sheetData>
  <sheetProtection password="CEAA" sheet="1" objects="1" scenarios="1"/>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4"/>
  <sheetViews>
    <sheetView zoomScaleNormal="100" workbookViewId="0">
      <pane xSplit="2" ySplit="6" topLeftCell="C7" activePane="bottomRight" state="frozen"/>
      <selection activeCell="B22" sqref="B22"/>
      <selection pane="topRight" activeCell="B22" sqref="B22"/>
      <selection pane="bottomLeft" activeCell="B22" sqref="B22"/>
      <selection pane="bottomRight" activeCell="T18" sqref="T18:V18"/>
    </sheetView>
  </sheetViews>
  <sheetFormatPr defaultColWidth="13.140625" defaultRowHeight="15"/>
  <cols>
    <col min="1" max="1" width="20" customWidth="1"/>
    <col min="2" max="2" width="63.7109375" customWidth="1"/>
    <col min="3" max="3" width="26.28515625" customWidth="1"/>
    <col min="4" max="4" width="22" customWidth="1"/>
    <col min="5" max="5" width="20" customWidth="1"/>
    <col min="6" max="6" width="21.28515625" customWidth="1"/>
    <col min="7" max="7" width="23.5703125" customWidth="1"/>
    <col min="8" max="8" width="19.5703125" customWidth="1"/>
    <col min="11" max="11" width="16.28515625" bestFit="1" customWidth="1"/>
    <col min="12" max="12" width="12.42578125" bestFit="1" customWidth="1"/>
    <col min="13" max="13" width="16" bestFit="1" customWidth="1"/>
    <col min="16" max="16" width="16.28515625" bestFit="1" customWidth="1"/>
    <col min="17" max="17" width="12.42578125" bestFit="1" customWidth="1"/>
    <col min="18" max="18" width="16" bestFit="1" customWidth="1"/>
    <col min="20" max="20" width="16.42578125" bestFit="1" customWidth="1"/>
    <col min="21" max="21" width="16.28515625" bestFit="1" customWidth="1"/>
    <col min="22" max="22" width="16" bestFit="1" customWidth="1"/>
    <col min="23" max="23" width="18.140625" bestFit="1" customWidth="1"/>
  </cols>
  <sheetData>
    <row r="1" spans="1:23">
      <c r="B1" s="7" t="s">
        <v>170</v>
      </c>
      <c r="C1" s="35" t="str">
        <f>Info!C17</f>
        <v>No agency chosen</v>
      </c>
      <c r="D1" s="3"/>
      <c r="E1" s="3"/>
      <c r="F1" s="3"/>
      <c r="G1" s="3"/>
    </row>
    <row r="2" spans="1:23">
      <c r="S2" s="7"/>
      <c r="T2" s="44"/>
      <c r="U2" s="44"/>
      <c r="V2" s="44"/>
    </row>
    <row r="3" spans="1:23">
      <c r="A3" s="32" t="s">
        <v>153</v>
      </c>
      <c r="B3" t="s">
        <v>412</v>
      </c>
      <c r="T3" s="44"/>
      <c r="U3" s="44"/>
      <c r="V3" s="44"/>
    </row>
    <row r="4" spans="1:23">
      <c r="A4" s="32" t="s">
        <v>153</v>
      </c>
      <c r="B4" t="s">
        <v>439</v>
      </c>
      <c r="M4" s="1"/>
      <c r="T4" s="44"/>
      <c r="U4" s="44"/>
      <c r="V4" s="44"/>
    </row>
    <row r="5" spans="1:23">
      <c r="F5" s="8"/>
      <c r="G5" s="8"/>
      <c r="J5" s="5" t="s">
        <v>2</v>
      </c>
      <c r="K5" s="5"/>
      <c r="L5" s="5"/>
      <c r="M5" s="5"/>
      <c r="O5" s="5" t="s">
        <v>3</v>
      </c>
      <c r="P5" s="5"/>
      <c r="Q5" s="5"/>
      <c r="R5" s="5"/>
      <c r="T5" s="5" t="s">
        <v>4</v>
      </c>
      <c r="U5" s="5"/>
      <c r="V5" s="5"/>
    </row>
    <row r="6" spans="1:23" ht="197.25" customHeight="1">
      <c r="B6" s="6" t="s">
        <v>0</v>
      </c>
      <c r="C6" s="6" t="s">
        <v>151</v>
      </c>
      <c r="D6" s="6" t="s">
        <v>152</v>
      </c>
      <c r="E6" s="6" t="s">
        <v>154</v>
      </c>
      <c r="F6" s="6" t="s">
        <v>155</v>
      </c>
      <c r="G6" s="6" t="s">
        <v>220</v>
      </c>
      <c r="H6" s="6" t="s">
        <v>221</v>
      </c>
      <c r="I6" s="6"/>
      <c r="J6" s="6" t="s">
        <v>5</v>
      </c>
      <c r="K6" s="6" t="s">
        <v>6</v>
      </c>
      <c r="L6" s="6" t="s">
        <v>7</v>
      </c>
      <c r="M6" s="6" t="s">
        <v>8</v>
      </c>
      <c r="N6" s="6"/>
      <c r="O6" s="6" t="s">
        <v>5</v>
      </c>
      <c r="P6" s="6" t="s">
        <v>6</v>
      </c>
      <c r="Q6" s="6" t="s">
        <v>7</v>
      </c>
      <c r="R6" s="6" t="s">
        <v>8</v>
      </c>
      <c r="S6" s="6"/>
      <c r="T6" s="6" t="s">
        <v>9</v>
      </c>
      <c r="U6" s="6" t="s">
        <v>10</v>
      </c>
      <c r="V6" s="6" t="s">
        <v>168</v>
      </c>
    </row>
    <row r="8" spans="1:23" s="9" customFormat="1">
      <c r="A8" s="9" t="s">
        <v>156</v>
      </c>
      <c r="E8" s="29"/>
      <c r="F8" s="29"/>
      <c r="G8" s="29"/>
      <c r="H8" s="29"/>
      <c r="I8" s="29"/>
      <c r="J8" s="29"/>
      <c r="K8" s="29"/>
      <c r="L8" s="29"/>
      <c r="M8" s="29"/>
      <c r="N8" s="29"/>
      <c r="O8" s="29"/>
      <c r="P8" s="29"/>
      <c r="Q8" s="29"/>
      <c r="R8" s="29"/>
      <c r="S8" s="29"/>
      <c r="T8" s="29"/>
      <c r="U8" s="29"/>
      <c r="V8" s="29"/>
      <c r="W8" s="29"/>
    </row>
    <row r="9" spans="1:23">
      <c r="B9" t="str">
        <f>+Info!C17</f>
        <v>No agency chosen</v>
      </c>
      <c r="C9" s="26">
        <f>VLOOKUP($B$9,'2025 Summary'!A:B,2,FALSE)</f>
        <v>0</v>
      </c>
      <c r="D9" s="26">
        <f>VLOOKUP($B$9,'2025 Summary'!A:C,3,FALSE)</f>
        <v>0</v>
      </c>
      <c r="E9" s="26">
        <f>C9-D9</f>
        <v>0</v>
      </c>
      <c r="F9" s="4" t="e">
        <f>VLOOKUP(B9,'ROD Contributions FY 2024'!A:B,2,FALSE)</f>
        <v>#N/A</v>
      </c>
      <c r="G9" s="4">
        <f>VLOOKUP($B$9,'2024 Summary'!A:U,4,FALSE)</f>
        <v>0</v>
      </c>
      <c r="H9" s="4">
        <f>VLOOKUP($B$9,'2025 Summary'!A:D,4,FALSE)</f>
        <v>0</v>
      </c>
      <c r="I9" s="4"/>
      <c r="J9" s="4">
        <f>VLOOKUP($B$9,'2025 Summary'!A:N,6,FALSE)</f>
        <v>0</v>
      </c>
      <c r="K9" s="4">
        <f>VLOOKUP($B$9,'2025 Summary'!A:I,7,FALSE)</f>
        <v>0</v>
      </c>
      <c r="L9" s="4">
        <f>VLOOKUP($B$9,'2025 Summary'!A:I,8,FALSE)</f>
        <v>0</v>
      </c>
      <c r="M9" s="4">
        <f>VLOOKUP($B$9,'2025 Summary'!A:I,9,FALSE)</f>
        <v>0</v>
      </c>
      <c r="N9" s="4"/>
      <c r="O9" s="4">
        <f>VLOOKUP($B$9,'2025 Summary'!A:O,11,FALSE)</f>
        <v>0</v>
      </c>
      <c r="P9" s="4">
        <f>VLOOKUP($B$9,'2025 Summary'!A:N,12,FALSE)</f>
        <v>0</v>
      </c>
      <c r="Q9" s="4">
        <f>VLOOKUP($B$9,'2025 Summary'!A:N,13,FALSE)</f>
        <v>0</v>
      </c>
      <c r="R9" s="4">
        <f>VLOOKUP($B$9,'2025 Summary'!A:N,14,FALSE)</f>
        <v>0</v>
      </c>
      <c r="S9" s="4"/>
      <c r="T9" s="4">
        <f>VLOOKUP($B$9,'2025 Summary'!A:R,16,FALSE)</f>
        <v>0</v>
      </c>
      <c r="U9" s="4">
        <f>VLOOKUP($B$9,'2025 Summary'!A:R,17,FALSE)</f>
        <v>0</v>
      </c>
      <c r="V9" s="4">
        <f>VLOOKUP(B9,'2025 Summary'!A:R,18,FALSE)</f>
        <v>0</v>
      </c>
      <c r="W9" s="3"/>
    </row>
    <row r="10" spans="1:23">
      <c r="C10" s="3"/>
      <c r="D10" s="3"/>
      <c r="E10" s="3"/>
      <c r="F10" s="3"/>
      <c r="G10" s="3"/>
      <c r="H10" s="3"/>
      <c r="I10" s="3"/>
      <c r="J10" s="3"/>
      <c r="K10" s="3"/>
      <c r="L10" s="3"/>
      <c r="M10" s="3"/>
      <c r="N10" s="3"/>
      <c r="O10" s="3"/>
      <c r="P10" s="3"/>
      <c r="Q10" s="3"/>
      <c r="R10" s="3"/>
      <c r="S10" s="3"/>
      <c r="T10" s="3"/>
      <c r="U10" s="3"/>
      <c r="V10" s="3"/>
      <c r="W10" s="3"/>
    </row>
    <row r="11" spans="1:23">
      <c r="B11" t="s">
        <v>435</v>
      </c>
      <c r="C11" s="3"/>
      <c r="D11" s="3"/>
      <c r="E11" s="3"/>
      <c r="F11" s="28">
        <f>'ROD Contributions FY 2024'!B1</f>
        <v>860436.25999999966</v>
      </c>
      <c r="G11" s="4">
        <f>+'2024 Summary'!D2</f>
        <v>-12017004</v>
      </c>
      <c r="H11" s="4">
        <f>'2025 Summary'!D2</f>
        <v>-11523000</v>
      </c>
      <c r="I11" s="3"/>
      <c r="J11" s="4">
        <f>'2025 Summary'!F2</f>
        <v>253004</v>
      </c>
      <c r="K11" s="4">
        <f>'2025 Summary'!G2</f>
        <v>4450000</v>
      </c>
      <c r="L11" s="4">
        <f>'2025 Summary'!H2</f>
        <v>0</v>
      </c>
      <c r="M11" s="4">
        <f>'2025 Summary'!I2</f>
        <v>628685</v>
      </c>
      <c r="N11" s="4"/>
      <c r="O11" s="4">
        <f>'2025 Summary'!K2</f>
        <v>206000</v>
      </c>
      <c r="P11" s="4">
        <f>'2025 Summary'!L2</f>
        <v>0</v>
      </c>
      <c r="Q11" s="4">
        <f>'2025 Summary'!M2</f>
        <v>0</v>
      </c>
      <c r="R11" s="4">
        <f>'2025 Summary'!N2</f>
        <v>628676</v>
      </c>
      <c r="S11" s="4"/>
      <c r="T11" s="4">
        <f>'2025 Summary'!P2</f>
        <v>2429001</v>
      </c>
      <c r="U11" s="4">
        <f>'2025 Summary'!Q2</f>
        <v>-2</v>
      </c>
      <c r="V11" s="4">
        <f>'2025 Summary'!R2</f>
        <v>2428999</v>
      </c>
      <c r="W11" s="3"/>
    </row>
    <row r="12" spans="1:23">
      <c r="C12" s="3"/>
      <c r="D12" s="3"/>
      <c r="E12" s="3"/>
      <c r="F12" s="28"/>
      <c r="G12" s="4"/>
      <c r="H12" s="4"/>
      <c r="I12" s="3"/>
      <c r="J12" s="4"/>
      <c r="K12" s="4"/>
      <c r="L12" s="4"/>
      <c r="M12" s="4"/>
      <c r="N12" s="4"/>
      <c r="O12" s="4"/>
      <c r="P12" s="4"/>
      <c r="Q12" s="4"/>
      <c r="R12" s="4"/>
      <c r="S12" s="4"/>
      <c r="T12" s="4"/>
      <c r="U12" s="4"/>
      <c r="V12" s="4"/>
      <c r="W12" s="3"/>
    </row>
    <row r="13" spans="1:23">
      <c r="C13" s="3"/>
      <c r="D13" s="3"/>
      <c r="E13" s="3"/>
      <c r="F13" s="28"/>
      <c r="G13" s="4"/>
      <c r="H13" s="4"/>
      <c r="I13" s="3"/>
      <c r="J13" s="4"/>
      <c r="K13" s="4"/>
      <c r="L13" s="4"/>
      <c r="M13" s="4"/>
      <c r="N13" s="4"/>
      <c r="O13" s="4"/>
      <c r="P13" s="4"/>
      <c r="Q13" s="4"/>
      <c r="R13" s="4"/>
      <c r="S13" s="4"/>
      <c r="T13" s="4"/>
      <c r="U13" s="4"/>
      <c r="V13" s="4"/>
      <c r="W13" s="3"/>
    </row>
    <row r="14" spans="1:23">
      <c r="A14" s="9" t="s">
        <v>181</v>
      </c>
      <c r="B14" t="str">
        <f>+Info!C17</f>
        <v>No agency chosen</v>
      </c>
      <c r="C14" s="26">
        <f>VLOOKUP($B$14,'2024 Summary'!A:D,2,FALSE)</f>
        <v>0</v>
      </c>
      <c r="D14" s="26">
        <f>VLOOKUP($B$14,'2024 Summary'!A:D,3,FALSE)</f>
        <v>0</v>
      </c>
      <c r="E14" s="26">
        <f>C14-D14</f>
        <v>0</v>
      </c>
      <c r="F14" s="4" t="e">
        <f>VLOOKUP($B$14,'ROD Contributions FY 2023'!A:B,2,FALSE)</f>
        <v>#N/A</v>
      </c>
      <c r="G14" s="4">
        <f>VLOOKUP($B$14,'2022 Summary '!A:D,4,FALSE)</f>
        <v>0</v>
      </c>
      <c r="H14" s="183">
        <f>VLOOKUP($B$14,'2024 Summary'!A:D,4,FALSE)</f>
        <v>0</v>
      </c>
      <c r="I14" s="3"/>
      <c r="J14" s="4">
        <f>VLOOKUP($B$14,'2024 Summary'!A:I,6,FALSE)</f>
        <v>0</v>
      </c>
      <c r="K14" s="4">
        <f>VLOOKUP($B$14,'2024 Summary'!A:I,7,FALSE)</f>
        <v>0</v>
      </c>
      <c r="L14" s="4">
        <f>VLOOKUP($B$14,'2024 Summary'!A:I,8,FALSE)</f>
        <v>0</v>
      </c>
      <c r="M14" s="4">
        <f>VLOOKUP($B$14,'2024 Summary'!A:I,9,FALSE)</f>
        <v>0</v>
      </c>
      <c r="N14" s="4"/>
      <c r="O14" s="4">
        <f>VLOOKUP($B$14,'2024 Summary'!A:N,11,FALSE)</f>
        <v>0</v>
      </c>
      <c r="P14" s="4">
        <f>VLOOKUP($B$14,'2024 Summary'!A:N,12,FALSE)</f>
        <v>0</v>
      </c>
      <c r="Q14" s="4">
        <f>VLOOKUP($B$14,'2024 Summary'!A:N,13,FALSE)</f>
        <v>0</v>
      </c>
      <c r="R14" s="4">
        <f>VLOOKUP($B$14,'2024 Summary'!A:N,14,FALSE)</f>
        <v>0</v>
      </c>
      <c r="S14" s="4"/>
      <c r="T14" s="4">
        <f>VLOOKUP($B$14,'2024 Summary'!A:R,16,FALSE)</f>
        <v>0</v>
      </c>
      <c r="U14" s="4">
        <f>VLOOKUP($B$14,'2024 Summary'!A:R,17,FALSE)</f>
        <v>0</v>
      </c>
      <c r="V14" s="4">
        <f>VLOOKUP($B$14,'2024 Summary'!A:R,18,FALSE)</f>
        <v>0</v>
      </c>
      <c r="W14" s="182"/>
    </row>
    <row r="15" spans="1:23">
      <c r="C15" s="3"/>
      <c r="D15" s="3"/>
      <c r="E15" s="3"/>
      <c r="F15" s="3"/>
      <c r="G15" s="3"/>
      <c r="H15" s="3"/>
      <c r="I15" s="3"/>
      <c r="J15" s="3"/>
      <c r="K15" s="3"/>
      <c r="L15" s="3"/>
      <c r="M15" s="3"/>
      <c r="N15" s="3"/>
      <c r="O15" s="3"/>
      <c r="P15" s="3"/>
      <c r="Q15" s="3"/>
      <c r="R15" s="3"/>
      <c r="S15" s="3"/>
      <c r="T15" s="3"/>
      <c r="U15" s="3"/>
      <c r="V15" s="3"/>
      <c r="W15" s="3"/>
    </row>
    <row r="16" spans="1:23">
      <c r="B16" t="s">
        <v>410</v>
      </c>
      <c r="E16" s="3"/>
      <c r="F16" s="4">
        <f>'ROD Contributions FY 2023'!B1</f>
        <v>892445.96</v>
      </c>
      <c r="G16" s="4">
        <f>'2022 Summary '!D2</f>
        <v>-19213002</v>
      </c>
      <c r="H16" s="4">
        <f>'2024 Summary'!D2</f>
        <v>-12017004</v>
      </c>
      <c r="I16" s="4"/>
      <c r="J16" s="4">
        <f>+'2024 Summary'!F2</f>
        <v>0</v>
      </c>
      <c r="K16" s="4">
        <f>'2024 Summary'!G2</f>
        <v>6103995</v>
      </c>
      <c r="L16" s="4">
        <f>'2024 Summary'!H2</f>
        <v>0</v>
      </c>
      <c r="M16" s="4">
        <f>'2024 Summary'!I2</f>
        <v>827336</v>
      </c>
      <c r="N16" s="4"/>
      <c r="O16" s="4">
        <f>'2024 Summary'!K2</f>
        <v>532000</v>
      </c>
      <c r="P16" s="4">
        <f>'2024 Summary'!L2</f>
        <v>0</v>
      </c>
      <c r="Q16" s="4">
        <f>'2024 Summary'!M2</f>
        <v>0</v>
      </c>
      <c r="R16" s="4">
        <f>'2024 Summary'!N2</f>
        <v>827344</v>
      </c>
      <c r="S16" s="4"/>
      <c r="T16" s="4">
        <f>'2024 Summary'!P2</f>
        <v>2608996</v>
      </c>
      <c r="U16" s="4">
        <f>'2024 Summary'!Q2</f>
        <v>-2</v>
      </c>
      <c r="V16" s="4">
        <f>'2024 Summary'!R2</f>
        <v>2608994</v>
      </c>
      <c r="W16" s="182"/>
    </row>
    <row r="18" spans="1:22">
      <c r="H18" s="1"/>
      <c r="J18" s="1">
        <f>J9-J14</f>
        <v>0</v>
      </c>
      <c r="K18" s="1">
        <f t="shared" ref="K18:V18" si="0">K9-K14</f>
        <v>0</v>
      </c>
      <c r="L18" s="1">
        <f t="shared" si="0"/>
        <v>0</v>
      </c>
      <c r="M18" s="1">
        <f t="shared" si="0"/>
        <v>0</v>
      </c>
      <c r="O18" s="1">
        <f t="shared" si="0"/>
        <v>0</v>
      </c>
      <c r="P18" s="1">
        <f t="shared" si="0"/>
        <v>0</v>
      </c>
      <c r="Q18" s="1">
        <f t="shared" si="0"/>
        <v>0</v>
      </c>
      <c r="R18" s="1">
        <f t="shared" si="0"/>
        <v>0</v>
      </c>
      <c r="T18" s="1">
        <f t="shared" si="0"/>
        <v>0</v>
      </c>
      <c r="U18" s="1">
        <f t="shared" si="0"/>
        <v>0</v>
      </c>
      <c r="V18" s="1">
        <f t="shared" si="0"/>
        <v>0</v>
      </c>
    </row>
    <row r="19" spans="1:22">
      <c r="A19" s="49" t="s">
        <v>182</v>
      </c>
      <c r="B19" s="50"/>
      <c r="C19" s="50"/>
      <c r="D19" s="50"/>
      <c r="E19" s="79" t="s">
        <v>196</v>
      </c>
      <c r="F19" s="59" t="s">
        <v>195</v>
      </c>
      <c r="G19" s="3"/>
      <c r="K19" s="1"/>
      <c r="T19" s="1"/>
    </row>
    <row r="20" spans="1:22">
      <c r="A20" s="78" t="s">
        <v>201</v>
      </c>
      <c r="B20" s="53"/>
      <c r="C20" s="53"/>
      <c r="D20" s="53"/>
      <c r="E20" s="123">
        <f>IF(H9&lt;G9,G9-H9,0)</f>
        <v>0</v>
      </c>
      <c r="F20" s="72">
        <f>IF(H9&gt;G9,-(G9-H9),0)</f>
        <v>0</v>
      </c>
      <c r="G20" s="28"/>
      <c r="K20" s="1"/>
    </row>
    <row r="21" spans="1:22">
      <c r="A21" s="52" t="s">
        <v>183</v>
      </c>
      <c r="B21" s="53"/>
      <c r="C21" s="53"/>
      <c r="D21" s="53"/>
      <c r="E21" s="70">
        <f>ROUND(IF(J9&gt;J14,J9-J14,0),0)</f>
        <v>0</v>
      </c>
      <c r="F21" s="72">
        <f>ROUND(IF(J9&lt;J14,J14-J9,0),0)</f>
        <v>0</v>
      </c>
      <c r="G21" s="3"/>
      <c r="K21" s="1"/>
      <c r="L21" s="1"/>
      <c r="O21" s="1"/>
    </row>
    <row r="22" spans="1:22">
      <c r="A22" s="52" t="s">
        <v>184</v>
      </c>
      <c r="B22" s="53"/>
      <c r="C22" s="53"/>
      <c r="D22" s="53"/>
      <c r="E22" s="70">
        <f>ROUND(IF(L9&gt;L14,L9-L14,0),0)</f>
        <v>0</v>
      </c>
      <c r="F22" s="72">
        <f>ROUND(IF(L14&gt;L9,L14-L9,0),0)</f>
        <v>0</v>
      </c>
      <c r="G22" s="3"/>
    </row>
    <row r="23" spans="1:22">
      <c r="A23" s="52" t="s">
        <v>185</v>
      </c>
      <c r="B23" s="53"/>
      <c r="C23" s="53"/>
      <c r="D23" s="53"/>
      <c r="E23" s="53">
        <f>IF(K17&gt;=P17,K17-P17,0)</f>
        <v>0</v>
      </c>
      <c r="F23" s="72">
        <f>IF(E23=0,K14-K9)</f>
        <v>0</v>
      </c>
      <c r="G23" s="3"/>
      <c r="O23" s="1"/>
    </row>
    <row r="24" spans="1:22">
      <c r="A24" s="52" t="s">
        <v>186</v>
      </c>
      <c r="B24" s="53"/>
      <c r="C24" s="53"/>
      <c r="D24" s="53"/>
      <c r="E24" s="70">
        <f>ROUND(IF(M9&gt;M14,M9-M14,0),0)</f>
        <v>0</v>
      </c>
      <c r="F24" s="72">
        <f>ROUND(IF(M14&gt;M9,M14-M9,0),0)</f>
        <v>0</v>
      </c>
      <c r="G24" s="3"/>
    </row>
    <row r="25" spans="1:22">
      <c r="A25" s="52" t="s">
        <v>187</v>
      </c>
      <c r="B25" s="53"/>
      <c r="C25" s="53"/>
      <c r="D25" s="53"/>
      <c r="E25" s="70">
        <f>ROUND(IF(O14&gt;O9,O14-O9,0),0)</f>
        <v>0</v>
      </c>
      <c r="F25" s="72">
        <f>ROUND(IF(O9&gt;O14,O9-O14,0),0)</f>
        <v>0</v>
      </c>
      <c r="G25" s="3"/>
    </row>
    <row r="26" spans="1:22">
      <c r="A26" s="52" t="s">
        <v>188</v>
      </c>
      <c r="B26" s="53"/>
      <c r="C26" s="53"/>
      <c r="D26" s="53"/>
      <c r="E26" s="70">
        <f>ROUND(IF(Q14&gt;Q9,Q14-Q9,0),0)</f>
        <v>0</v>
      </c>
      <c r="F26" s="72">
        <f>ROUND(IF(Q9&gt;Q14,Q9-Q14,0),0)</f>
        <v>0</v>
      </c>
      <c r="G26" s="3"/>
    </row>
    <row r="27" spans="1:22">
      <c r="A27" s="52" t="s">
        <v>189</v>
      </c>
      <c r="B27" s="53"/>
      <c r="C27" s="53"/>
      <c r="D27" s="53"/>
      <c r="E27" s="53">
        <f>IF(P17&gt;=K17,P17-K17,0)</f>
        <v>0</v>
      </c>
      <c r="F27" s="72">
        <f>IF(E27=0,P9-P14)</f>
        <v>0</v>
      </c>
      <c r="G27" s="3"/>
    </row>
    <row r="28" spans="1:22">
      <c r="A28" s="52" t="s">
        <v>190</v>
      </c>
      <c r="B28" s="53"/>
      <c r="C28" s="53"/>
      <c r="D28" s="53"/>
      <c r="E28" s="70">
        <f>ROUND(IF(R14&gt;R9,R14-R9,0),0)</f>
        <v>0</v>
      </c>
      <c r="F28" s="72">
        <f>ROUND(IF(R9&gt;R14,R9-R14,0),0)</f>
        <v>0</v>
      </c>
      <c r="G28" s="3"/>
    </row>
    <row r="29" spans="1:22">
      <c r="A29" s="52" t="s">
        <v>191</v>
      </c>
      <c r="B29" s="53"/>
      <c r="C29" s="53"/>
      <c r="D29" s="53"/>
      <c r="E29" s="70">
        <f>ROUND((Info!C21),0)</f>
        <v>0</v>
      </c>
      <c r="F29" s="72">
        <f>ROUND(Info!C19,0)</f>
        <v>0</v>
      </c>
      <c r="G29" s="3"/>
    </row>
    <row r="30" spans="1:22">
      <c r="A30" s="52" t="s">
        <v>192</v>
      </c>
      <c r="B30" s="53"/>
      <c r="C30" s="53"/>
      <c r="D30" s="53"/>
      <c r="E30" s="70">
        <v>0</v>
      </c>
      <c r="F30" s="72">
        <f>Info!C21</f>
        <v>0</v>
      </c>
      <c r="G30" s="3"/>
    </row>
    <row r="31" spans="1:22" hidden="1">
      <c r="A31" s="52" t="s">
        <v>193</v>
      </c>
      <c r="B31" s="53"/>
      <c r="C31" s="53"/>
      <c r="D31" s="53"/>
      <c r="E31" s="70">
        <f>ROUND(IF(V9&gt;=0,V9,0),0)</f>
        <v>0</v>
      </c>
      <c r="F31" s="72">
        <f>ROUND(IF(V9&lt;0,-V9,0),0)</f>
        <v>0</v>
      </c>
      <c r="G31" s="3"/>
    </row>
    <row r="32" spans="1:22" hidden="1">
      <c r="A32" s="52" t="s">
        <v>194</v>
      </c>
      <c r="B32" s="53"/>
      <c r="C32" s="53"/>
      <c r="D32" s="53"/>
      <c r="E32" s="70" t="e">
        <f>IF(Info!C19&gt;='JE Template'!F9,Info!C19-'JE Template'!F9,0)</f>
        <v>#N/A</v>
      </c>
      <c r="F32" s="72" t="e">
        <f>ROUND(IF(F9&gt;Info!C19,F9-Info!C19,0),0)</f>
        <v>#N/A</v>
      </c>
      <c r="G32" s="3"/>
    </row>
    <row r="33" spans="1:7">
      <c r="A33" s="52" t="s">
        <v>157</v>
      </c>
      <c r="B33" s="53"/>
      <c r="C33" s="53"/>
      <c r="D33" s="53"/>
      <c r="E33" s="70" t="e">
        <f>ROUND(IF(SUM(E31:E32)&gt;SUM(F31:F32),(SUM(E31:E32)-SUM(F31:F32)),0),0)</f>
        <v>#N/A</v>
      </c>
      <c r="F33" s="72" t="e">
        <f>ROUND(IF(SUM(F31:F32)&gt;SUM(E31:E32),(SUM(F31:F32)-(SUM(E31:E32))),0),0)</f>
        <v>#N/A</v>
      </c>
      <c r="G33" s="3"/>
    </row>
    <row r="34" spans="1:7">
      <c r="A34" s="61" t="s">
        <v>180</v>
      </c>
      <c r="B34" s="62"/>
      <c r="C34" s="62"/>
      <c r="D34" s="62"/>
      <c r="E34" s="91" t="e">
        <f>ROUND((SUM(E20:E33)-E31-E32),0)</f>
        <v>#N/A</v>
      </c>
      <c r="F34" s="89" t="e">
        <f>ROUND((SUM(F20:F33)-F32-F31),0)</f>
        <v>#N/A</v>
      </c>
      <c r="G34" s="80" t="e">
        <f>IF((ROUND(E34,0)=(ROUND(F34,0)))," ",CONCATENATE((TEXT((ABS(E34-F34)),"$#,##_);($#,##)"))," rounding"))</f>
        <v>#N/A</v>
      </c>
    </row>
    <row r="37" spans="1:7">
      <c r="A37" s="82" t="s">
        <v>169</v>
      </c>
      <c r="B37" s="83"/>
      <c r="C37" s="83"/>
      <c r="D37" s="83"/>
      <c r="E37" s="83"/>
      <c r="F37" s="85"/>
    </row>
    <row r="38" spans="1:7">
      <c r="A38" s="51" t="s">
        <v>203</v>
      </c>
      <c r="B38" s="36"/>
      <c r="C38" s="36"/>
      <c r="D38" s="36"/>
      <c r="E38" s="86">
        <f>-H9</f>
        <v>0</v>
      </c>
      <c r="F38" s="37"/>
    </row>
    <row r="39" spans="1:7">
      <c r="A39" s="51" t="s">
        <v>200</v>
      </c>
      <c r="B39" s="36"/>
      <c r="C39" s="36"/>
      <c r="D39" s="36"/>
      <c r="E39" s="76" t="e">
        <f>SUM(E40:E41)</f>
        <v>#N/A</v>
      </c>
      <c r="F39" s="37"/>
    </row>
    <row r="40" spans="1:7">
      <c r="A40" s="51"/>
      <c r="B40" s="60" t="s">
        <v>197</v>
      </c>
      <c r="C40" s="36"/>
      <c r="D40" s="36"/>
      <c r="E40" s="69">
        <f>V9</f>
        <v>0</v>
      </c>
      <c r="F40" s="37"/>
    </row>
    <row r="41" spans="1:7" ht="45">
      <c r="A41" s="55"/>
      <c r="B41" s="64" t="s">
        <v>198</v>
      </c>
      <c r="C41" s="56"/>
      <c r="D41" s="56"/>
      <c r="E41" s="84" t="e">
        <f>ROUND(IF(E32&lt;&gt;0,E32,-F32),0)</f>
        <v>#N/A</v>
      </c>
      <c r="F41" s="57"/>
    </row>
    <row r="43" spans="1:7">
      <c r="A43" s="82" t="s">
        <v>199</v>
      </c>
      <c r="B43" s="83"/>
      <c r="C43" s="83"/>
      <c r="D43" s="83"/>
      <c r="E43" s="83"/>
      <c r="F43" s="85"/>
    </row>
    <row r="44" spans="1:7" ht="30">
      <c r="A44" s="51"/>
      <c r="B44" s="36"/>
      <c r="C44" s="36"/>
      <c r="D44" s="36"/>
      <c r="E44" s="73" t="s">
        <v>18</v>
      </c>
      <c r="F44" s="74" t="s">
        <v>19</v>
      </c>
    </row>
    <row r="45" spans="1:7">
      <c r="A45" s="51"/>
      <c r="B45" s="36" t="s">
        <v>13</v>
      </c>
      <c r="C45" s="36"/>
      <c r="D45" s="36"/>
      <c r="E45" s="69">
        <f>J9</f>
        <v>0</v>
      </c>
      <c r="F45" s="71">
        <f>O9</f>
        <v>0</v>
      </c>
    </row>
    <row r="46" spans="1:7">
      <c r="A46" s="51"/>
      <c r="B46" s="36" t="s">
        <v>14</v>
      </c>
      <c r="C46" s="36"/>
      <c r="D46" s="36"/>
      <c r="E46" s="69">
        <f>L9</f>
        <v>0</v>
      </c>
      <c r="F46" s="71">
        <f>Q9</f>
        <v>0</v>
      </c>
    </row>
    <row r="47" spans="1:7" ht="30">
      <c r="A47" s="51"/>
      <c r="B47" s="63" t="s">
        <v>15</v>
      </c>
      <c r="C47" s="36"/>
      <c r="D47" s="36"/>
      <c r="E47" s="69">
        <f>IF(K9&gt;P9,K9-P9,0)</f>
        <v>0</v>
      </c>
      <c r="F47" s="71">
        <f>IF(P9&gt;K9,P9-K9,0)</f>
        <v>0</v>
      </c>
    </row>
    <row r="48" spans="1:7" ht="30">
      <c r="A48" s="51"/>
      <c r="B48" s="63" t="s">
        <v>16</v>
      </c>
      <c r="C48" s="36"/>
      <c r="D48" s="36"/>
      <c r="E48" s="69">
        <f>M9</f>
        <v>0</v>
      </c>
      <c r="F48" s="71">
        <f>R9</f>
        <v>0</v>
      </c>
    </row>
    <row r="49" spans="1:7">
      <c r="A49" s="51"/>
      <c r="B49" s="63" t="s">
        <v>158</v>
      </c>
      <c r="C49" s="36"/>
      <c r="D49" s="36"/>
      <c r="E49" s="84">
        <f>Info!C21</f>
        <v>0</v>
      </c>
      <c r="F49" s="87"/>
    </row>
    <row r="50" spans="1:7" ht="15.75" thickBot="1">
      <c r="A50" s="51"/>
      <c r="B50" s="36" t="s">
        <v>17</v>
      </c>
      <c r="C50" s="36"/>
      <c r="D50" s="36"/>
      <c r="E50" s="75">
        <f>SUM(E45:E49)</f>
        <v>0</v>
      </c>
      <c r="F50" s="90">
        <f>SUM(F45:F49)</f>
        <v>0</v>
      </c>
    </row>
    <row r="51" spans="1:7" ht="15.75" thickTop="1">
      <c r="A51" s="51"/>
      <c r="B51" s="36"/>
      <c r="C51" s="36"/>
      <c r="D51" s="36"/>
      <c r="E51" s="36"/>
      <c r="F51" s="37"/>
      <c r="G51" s="119"/>
    </row>
    <row r="52" spans="1:7" ht="75">
      <c r="A52" s="55"/>
      <c r="B52" s="64" t="s">
        <v>202</v>
      </c>
      <c r="C52" s="56"/>
      <c r="D52" s="56"/>
      <c r="E52" s="56"/>
      <c r="F52" s="57"/>
    </row>
    <row r="54" spans="1:7">
      <c r="A54" s="49"/>
      <c r="B54" s="65" t="s">
        <v>20</v>
      </c>
      <c r="C54" s="65"/>
      <c r="D54" s="65"/>
      <c r="E54" s="66"/>
      <c r="F54" s="88"/>
    </row>
    <row r="55" spans="1:7">
      <c r="A55" s="52"/>
      <c r="B55" s="53"/>
      <c r="C55" s="53"/>
      <c r="D55" s="53"/>
      <c r="E55" s="54"/>
      <c r="F55" s="81"/>
    </row>
    <row r="56" spans="1:7">
      <c r="A56" s="52"/>
      <c r="B56" s="58" t="s">
        <v>21</v>
      </c>
      <c r="C56" s="53"/>
      <c r="D56" s="53"/>
      <c r="E56" s="54"/>
      <c r="F56" s="81"/>
    </row>
    <row r="57" spans="1:7">
      <c r="A57" s="52"/>
      <c r="B57" s="67">
        <v>2026</v>
      </c>
      <c r="C57" s="53"/>
      <c r="D57" s="53"/>
      <c r="E57" s="72">
        <f>VLOOKUP($C$1,'Deferred Amortization'!$A:$G,3,FALSE)</f>
        <v>0</v>
      </c>
      <c r="F57" s="81"/>
    </row>
    <row r="58" spans="1:7">
      <c r="A58" s="52"/>
      <c r="B58" s="67">
        <f>+B57+1</f>
        <v>2027</v>
      </c>
      <c r="C58" s="53"/>
      <c r="D58" s="53"/>
      <c r="E58" s="72">
        <f>VLOOKUP($C$1,'Deferred Amortization'!$A:$G,4,FALSE)</f>
        <v>0</v>
      </c>
      <c r="F58" s="81"/>
    </row>
    <row r="59" spans="1:7">
      <c r="A59" s="52"/>
      <c r="B59" s="67">
        <f t="shared" ref="B59:B61" si="1">+B58+1</f>
        <v>2028</v>
      </c>
      <c r="C59" s="53"/>
      <c r="D59" s="53"/>
      <c r="E59" s="72">
        <f>VLOOKUP($C$1,'Deferred Amortization'!$A:$G,5,FALSE)</f>
        <v>0</v>
      </c>
      <c r="F59" s="81"/>
    </row>
    <row r="60" spans="1:7">
      <c r="A60" s="52"/>
      <c r="B60" s="67">
        <f t="shared" si="1"/>
        <v>2029</v>
      </c>
      <c r="C60" s="53"/>
      <c r="D60" s="53"/>
      <c r="E60" s="72">
        <f>VLOOKUP($C$1,'Deferred Amortization'!$A:$G,6,FALSE)</f>
        <v>0</v>
      </c>
      <c r="F60" s="81"/>
    </row>
    <row r="61" spans="1:7">
      <c r="A61" s="52"/>
      <c r="B61" s="67">
        <f t="shared" si="1"/>
        <v>2030</v>
      </c>
      <c r="C61" s="53"/>
      <c r="D61" s="53"/>
      <c r="E61" s="72">
        <f>VLOOKUP($C$1,'Deferred Amortization'!$A:$G,7,FALSE)</f>
        <v>0</v>
      </c>
      <c r="F61" s="81"/>
    </row>
    <row r="62" spans="1:7">
      <c r="A62" s="52"/>
      <c r="B62" s="53" t="s">
        <v>22</v>
      </c>
      <c r="C62" s="53"/>
      <c r="D62" s="53"/>
      <c r="E62" s="72">
        <v>0</v>
      </c>
      <c r="F62" s="81"/>
    </row>
    <row r="63" spans="1:7">
      <c r="A63" s="61"/>
      <c r="B63" s="62"/>
      <c r="C63" s="62"/>
      <c r="D63" s="62"/>
      <c r="E63" s="89">
        <f>SUM(E57:E62)</f>
        <v>0</v>
      </c>
      <c r="F63" s="81"/>
    </row>
    <row r="65" spans="1:10" ht="33" customHeight="1">
      <c r="A65" s="82" t="s">
        <v>222</v>
      </c>
      <c r="B65" s="83"/>
      <c r="C65" s="83"/>
      <c r="D65" s="83"/>
      <c r="E65" s="124" t="s">
        <v>398</v>
      </c>
      <c r="F65" s="124" t="s">
        <v>399</v>
      </c>
      <c r="G65" s="125" t="s">
        <v>400</v>
      </c>
      <c r="H65" s="140"/>
    </row>
    <row r="66" spans="1:10">
      <c r="A66" s="51"/>
      <c r="B66" s="36" t="s">
        <v>12</v>
      </c>
      <c r="C66" s="36"/>
      <c r="D66" s="36"/>
      <c r="E66" s="126">
        <f>+'2025 Summary'!T2</f>
        <v>-7635000</v>
      </c>
      <c r="F66" s="217">
        <f>H11</f>
        <v>-11523000</v>
      </c>
      <c r="G66" s="126">
        <f>+'2025 Summary'!U2</f>
        <v>-14798000</v>
      </c>
      <c r="H66" s="140"/>
    </row>
    <row r="67" spans="1:10">
      <c r="A67" s="51"/>
      <c r="B67" s="36"/>
      <c r="C67" s="36"/>
      <c r="D67" s="36"/>
      <c r="E67" s="127"/>
      <c r="F67" s="127"/>
      <c r="G67" s="128"/>
      <c r="H67" s="140"/>
    </row>
    <row r="68" spans="1:10">
      <c r="A68" s="51"/>
      <c r="B68" s="68" t="s">
        <v>159</v>
      </c>
      <c r="C68" s="36"/>
      <c r="D68" s="36"/>
      <c r="E68" s="129">
        <f>+E66*C9</f>
        <v>0</v>
      </c>
      <c r="F68" s="218">
        <f>H9</f>
        <v>0</v>
      </c>
      <c r="G68" s="129">
        <f>+G66*C9</f>
        <v>0</v>
      </c>
      <c r="H68" s="140"/>
    </row>
    <row r="69" spans="1:10">
      <c r="A69" s="55"/>
      <c r="B69" s="56"/>
      <c r="C69" s="56"/>
      <c r="D69" s="56"/>
      <c r="E69" s="130"/>
      <c r="F69" s="130"/>
      <c r="G69" s="131"/>
      <c r="H69" s="140"/>
    </row>
    <row r="70" spans="1:10">
      <c r="E70" s="7"/>
      <c r="F70" s="7"/>
      <c r="G70" s="7"/>
    </row>
    <row r="71" spans="1:10">
      <c r="F71" s="77"/>
    </row>
    <row r="73" spans="1:10">
      <c r="A73" s="232" t="s">
        <v>126</v>
      </c>
      <c r="B73" s="233"/>
      <c r="C73" s="47"/>
      <c r="D73" s="47"/>
      <c r="E73" s="47"/>
      <c r="F73" s="15"/>
      <c r="G73" s="15"/>
      <c r="H73" s="16"/>
      <c r="I73" s="16"/>
      <c r="J73" s="17"/>
    </row>
    <row r="74" spans="1:10" ht="56.25" customHeight="1">
      <c r="A74" s="18" t="s">
        <v>127</v>
      </c>
      <c r="B74" s="234" t="s">
        <v>128</v>
      </c>
      <c r="C74" s="234"/>
      <c r="D74" s="234"/>
      <c r="E74" s="234"/>
      <c r="F74" s="235"/>
      <c r="G74" s="235"/>
      <c r="H74" s="235"/>
      <c r="I74" s="235"/>
      <c r="J74" s="235"/>
    </row>
    <row r="75" spans="1:10">
      <c r="A75" s="19"/>
      <c r="B75" s="20"/>
      <c r="C75" s="20"/>
      <c r="D75" s="20"/>
      <c r="E75" s="20"/>
      <c r="F75" s="21"/>
      <c r="G75" s="21"/>
      <c r="H75" s="21"/>
      <c r="I75" s="21"/>
      <c r="J75" s="21"/>
    </row>
    <row r="76" spans="1:10" ht="44.25" customHeight="1">
      <c r="A76" s="18" t="s">
        <v>129</v>
      </c>
      <c r="B76" s="234" t="s">
        <v>130</v>
      </c>
      <c r="C76" s="234"/>
      <c r="D76" s="234"/>
      <c r="E76" s="234"/>
      <c r="F76" s="234"/>
      <c r="G76" s="234"/>
      <c r="H76" s="234"/>
      <c r="I76" s="234"/>
      <c r="J76" s="234"/>
    </row>
    <row r="77" spans="1:10">
      <c r="A77" s="19"/>
      <c r="B77" s="20"/>
      <c r="C77" s="20"/>
      <c r="D77" s="20"/>
      <c r="E77" s="20"/>
      <c r="F77" s="21"/>
      <c r="G77" s="21"/>
      <c r="H77" s="21"/>
      <c r="I77" s="21"/>
      <c r="J77" s="21"/>
    </row>
    <row r="78" spans="1:10" ht="35.25" customHeight="1">
      <c r="A78" s="18" t="s">
        <v>131</v>
      </c>
      <c r="B78" s="230" t="s">
        <v>132</v>
      </c>
      <c r="C78" s="230"/>
      <c r="D78" s="230"/>
      <c r="E78" s="230"/>
      <c r="F78" s="231"/>
      <c r="G78" s="231"/>
      <c r="H78" s="231"/>
      <c r="I78" s="231"/>
      <c r="J78" s="231"/>
    </row>
    <row r="79" spans="1:10">
      <c r="A79" s="19"/>
      <c r="B79" s="20"/>
      <c r="C79" s="20"/>
      <c r="D79" s="20"/>
      <c r="E79" s="20"/>
      <c r="F79" s="21"/>
      <c r="G79" s="21"/>
      <c r="H79" s="21"/>
      <c r="I79" s="21"/>
      <c r="J79" s="21"/>
    </row>
    <row r="80" spans="1:10" ht="51.75" customHeight="1">
      <c r="A80" s="18" t="s">
        <v>133</v>
      </c>
      <c r="B80" s="234" t="s">
        <v>134</v>
      </c>
      <c r="C80" s="234"/>
      <c r="D80" s="234"/>
      <c r="E80" s="234"/>
      <c r="F80" s="231"/>
      <c r="G80" s="231"/>
      <c r="H80" s="231"/>
      <c r="I80" s="231"/>
      <c r="J80" s="231"/>
    </row>
    <row r="81" spans="1:10">
      <c r="A81" s="19"/>
      <c r="B81" s="48"/>
      <c r="C81" s="48"/>
      <c r="D81" s="48"/>
      <c r="E81" s="48"/>
      <c r="F81" s="48"/>
      <c r="G81" s="48"/>
      <c r="H81" s="48"/>
      <c r="I81" s="48"/>
      <c r="J81" s="48"/>
    </row>
    <row r="82" spans="1:10">
      <c r="A82" s="18" t="s">
        <v>135</v>
      </c>
      <c r="B82" s="230" t="s">
        <v>136</v>
      </c>
      <c r="C82" s="230"/>
      <c r="D82" s="230"/>
      <c r="E82" s="230"/>
      <c r="F82" s="231"/>
      <c r="G82" s="231"/>
      <c r="H82" s="231"/>
      <c r="I82" s="231"/>
      <c r="J82" s="231"/>
    </row>
    <row r="83" spans="1:10">
      <c r="A83" s="19"/>
      <c r="B83" s="21"/>
      <c r="C83" s="21"/>
      <c r="D83" s="21"/>
      <c r="E83" s="21"/>
      <c r="F83" s="48"/>
      <c r="G83" s="48"/>
      <c r="H83" s="48"/>
      <c r="I83" s="48"/>
      <c r="J83" s="48"/>
    </row>
    <row r="84" spans="1:10" ht="45.75" customHeight="1">
      <c r="A84" s="18" t="s">
        <v>137</v>
      </c>
      <c r="B84" s="234" t="s">
        <v>138</v>
      </c>
      <c r="C84" s="234"/>
      <c r="D84" s="234"/>
      <c r="E84" s="234"/>
      <c r="F84" s="234"/>
      <c r="G84" s="234"/>
      <c r="H84" s="234"/>
      <c r="I84" s="234"/>
      <c r="J84" s="234"/>
    </row>
    <row r="85" spans="1:10">
      <c r="A85" s="19"/>
      <c r="B85" s="48"/>
      <c r="C85" s="48"/>
      <c r="D85" s="48"/>
      <c r="E85" s="48"/>
      <c r="F85" s="48"/>
      <c r="G85" s="48"/>
      <c r="H85" s="48"/>
      <c r="I85" s="48"/>
      <c r="J85" s="48"/>
    </row>
    <row r="86" spans="1:10" ht="68.25" customHeight="1">
      <c r="A86" s="22" t="s">
        <v>139</v>
      </c>
      <c r="B86" s="234" t="s">
        <v>140</v>
      </c>
      <c r="C86" s="234"/>
      <c r="D86" s="234"/>
      <c r="E86" s="234"/>
      <c r="F86" s="235"/>
      <c r="G86" s="235"/>
      <c r="H86" s="235"/>
      <c r="I86" s="235"/>
      <c r="J86" s="235"/>
    </row>
    <row r="87" spans="1:10">
      <c r="A87" s="19"/>
      <c r="B87" s="48"/>
      <c r="C87" s="48"/>
      <c r="D87" s="48"/>
      <c r="E87" s="48"/>
      <c r="F87" s="48"/>
      <c r="G87" s="48"/>
      <c r="H87" s="48"/>
      <c r="I87" s="48"/>
      <c r="J87" s="48"/>
    </row>
    <row r="88" spans="1:10" ht="70.5" customHeight="1">
      <c r="A88" s="18" t="s">
        <v>141</v>
      </c>
      <c r="B88" s="234" t="s">
        <v>142</v>
      </c>
      <c r="C88" s="234"/>
      <c r="D88" s="234"/>
      <c r="E88" s="234"/>
      <c r="F88" s="231"/>
      <c r="G88" s="231"/>
      <c r="H88" s="231"/>
      <c r="I88" s="231"/>
      <c r="J88" s="231"/>
    </row>
    <row r="89" spans="1:10">
      <c r="A89" s="19"/>
      <c r="B89" s="48"/>
      <c r="C89" s="48"/>
      <c r="D89" s="48"/>
      <c r="E89" s="48"/>
      <c r="F89" s="48"/>
      <c r="G89" s="48"/>
      <c r="H89" s="48"/>
      <c r="I89" s="48"/>
      <c r="J89" s="48"/>
    </row>
    <row r="90" spans="1:10" ht="22.5" customHeight="1">
      <c r="A90" s="23" t="s">
        <v>143</v>
      </c>
      <c r="B90" s="230" t="s">
        <v>144</v>
      </c>
      <c r="C90" s="230"/>
      <c r="D90" s="230"/>
      <c r="E90" s="230"/>
      <c r="F90" s="231"/>
      <c r="G90" s="231"/>
      <c r="H90" s="231"/>
      <c r="I90" s="231"/>
      <c r="J90" s="231"/>
    </row>
    <row r="91" spans="1:10">
      <c r="A91" s="19"/>
      <c r="B91" s="48"/>
      <c r="C91" s="48"/>
      <c r="D91" s="48"/>
      <c r="E91" s="48"/>
      <c r="F91" s="48"/>
      <c r="G91" s="48"/>
      <c r="H91" s="48"/>
      <c r="I91" s="48"/>
      <c r="J91" s="48"/>
    </row>
    <row r="92" spans="1:10" ht="22.5" customHeight="1">
      <c r="A92" s="23" t="s">
        <v>145</v>
      </c>
      <c r="B92" s="230" t="s">
        <v>146</v>
      </c>
      <c r="C92" s="230"/>
      <c r="D92" s="230"/>
      <c r="E92" s="230"/>
      <c r="F92" s="231"/>
      <c r="G92" s="231"/>
      <c r="H92" s="231"/>
      <c r="I92" s="231"/>
      <c r="J92" s="231"/>
    </row>
    <row r="93" spans="1:10">
      <c r="A93" s="23"/>
      <c r="B93" s="45"/>
      <c r="C93" s="45"/>
      <c r="D93" s="45"/>
      <c r="E93" s="45"/>
      <c r="F93" s="46"/>
      <c r="G93" s="46"/>
      <c r="H93" s="46"/>
      <c r="I93" s="46"/>
      <c r="J93" s="46"/>
    </row>
    <row r="94" spans="1:10" ht="43.5" customHeight="1">
      <c r="A94" s="23" t="s">
        <v>147</v>
      </c>
      <c r="B94" s="230" t="s">
        <v>148</v>
      </c>
      <c r="C94" s="230"/>
      <c r="D94" s="230"/>
      <c r="E94" s="230"/>
      <c r="F94" s="231"/>
      <c r="G94" s="231"/>
      <c r="H94" s="231"/>
      <c r="I94" s="231"/>
      <c r="J94" s="231"/>
    </row>
  </sheetData>
  <sheetProtection algorithmName="SHA-512" hashValue="GjKqJDdwl8Wi0Eou4WWljE9KMD4J6aKkn7ycmejsKqGAXGwwXti8oUVpSSULiSKBfC4oUepKZA+PNxccY9rIxQ==" saltValue="fvaLtW++0dU4HLRy3dsTxQ==" spinCount="100000" sheet="1" objects="1" scenarios="1"/>
  <mergeCells count="12">
    <mergeCell ref="B94:J94"/>
    <mergeCell ref="A73:B73"/>
    <mergeCell ref="B74:J74"/>
    <mergeCell ref="B76:J76"/>
    <mergeCell ref="B78:J78"/>
    <mergeCell ref="B80:J80"/>
    <mergeCell ref="B82:J82"/>
    <mergeCell ref="B84:J84"/>
    <mergeCell ref="B86:J86"/>
    <mergeCell ref="B88:J88"/>
    <mergeCell ref="B90:J90"/>
    <mergeCell ref="B92:J92"/>
  </mergeCells>
  <conditionalFormatting sqref="A54:E63">
    <cfRule type="expression" dxfId="4" priority="2">
      <formula>MOD(ROW(),2)=0</formula>
    </cfRule>
  </conditionalFormatting>
  <conditionalFormatting sqref="A19:F34">
    <cfRule type="expression" dxfId="3" priority="4">
      <formula>MOD(ROW(),2)=0</formula>
    </cfRule>
  </conditionalFormatting>
  <conditionalFormatting sqref="A37:F41">
    <cfRule type="expression" dxfId="2" priority="3">
      <formula>MOD(ROW(),2)=0</formula>
    </cfRule>
  </conditionalFormatting>
  <conditionalFormatting sqref="A43:F52">
    <cfRule type="expression" dxfId="1" priority="5">
      <formula>MOD(ROW(),2)=0</formula>
    </cfRule>
  </conditionalFormatting>
  <conditionalFormatting sqref="A65:G69">
    <cfRule type="expression" dxfId="0" priority="1">
      <formula>MOD(ROW(),2)=0</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4"/>
  <sheetViews>
    <sheetView workbookViewId="0">
      <selection activeCell="G50" activeCellId="1" sqref="C8 G50"/>
    </sheetView>
  </sheetViews>
  <sheetFormatPr defaultRowHeight="15"/>
  <cols>
    <col min="1" max="1" width="18.140625" bestFit="1" customWidth="1"/>
    <col min="2" max="2" width="19.28515625" style="2" bestFit="1" customWidth="1"/>
  </cols>
  <sheetData>
    <row r="1" spans="1:2">
      <c r="A1" s="9" t="s">
        <v>177</v>
      </c>
      <c r="B1" s="41" t="s">
        <v>178</v>
      </c>
    </row>
    <row r="2" spans="1:2" s="94" customFormat="1">
      <c r="A2" s="94" t="s">
        <v>206</v>
      </c>
      <c r="B2" s="95">
        <v>0</v>
      </c>
    </row>
    <row r="3" spans="1:2">
      <c r="A3" t="s">
        <v>24</v>
      </c>
      <c r="B3" s="2">
        <v>13480.741249999997</v>
      </c>
    </row>
    <row r="4" spans="1:2">
      <c r="A4" t="s">
        <v>25</v>
      </c>
      <c r="B4" s="2">
        <v>2406.7162499999999</v>
      </c>
    </row>
    <row r="5" spans="1:2">
      <c r="A5" t="s">
        <v>26</v>
      </c>
      <c r="B5" s="2">
        <v>1275.2192499999999</v>
      </c>
    </row>
    <row r="6" spans="1:2">
      <c r="A6" t="s">
        <v>27</v>
      </c>
      <c r="B6" s="2">
        <v>1460.4832999999999</v>
      </c>
    </row>
    <row r="7" spans="1:2">
      <c r="A7" t="s">
        <v>28</v>
      </c>
      <c r="B7" s="2">
        <v>2983.7332500000002</v>
      </c>
    </row>
    <row r="8" spans="1:2">
      <c r="A8" t="s">
        <v>29</v>
      </c>
      <c r="B8" s="2">
        <v>2543.9782999999998</v>
      </c>
    </row>
    <row r="9" spans="1:2">
      <c r="A9" t="s">
        <v>30</v>
      </c>
      <c r="B9" s="2">
        <v>3955.2374999999997</v>
      </c>
    </row>
    <row r="10" spans="1:2">
      <c r="A10" t="s">
        <v>31</v>
      </c>
      <c r="B10" s="2">
        <v>1067.6385</v>
      </c>
    </row>
    <row r="11" spans="1:2">
      <c r="A11" t="s">
        <v>32</v>
      </c>
      <c r="B11" s="2">
        <v>2193.1608700000002</v>
      </c>
    </row>
    <row r="12" spans="1:2">
      <c r="A12" t="s">
        <v>33</v>
      </c>
      <c r="B12" s="2">
        <v>19024.496699999996</v>
      </c>
    </row>
    <row r="13" spans="1:2">
      <c r="A13" t="s">
        <v>34</v>
      </c>
      <c r="B13" s="2">
        <v>30538.413900000003</v>
      </c>
    </row>
    <row r="14" spans="1:2">
      <c r="A14" t="s">
        <v>35</v>
      </c>
      <c r="B14" s="2">
        <v>9598.0684999999994</v>
      </c>
    </row>
    <row r="15" spans="1:2">
      <c r="A15" t="s">
        <v>36</v>
      </c>
      <c r="B15" s="2">
        <v>20742.777749999997</v>
      </c>
    </row>
    <row r="16" spans="1:2">
      <c r="A16" t="s">
        <v>37</v>
      </c>
      <c r="B16" s="2">
        <v>5826.512999999999</v>
      </c>
    </row>
    <row r="17" spans="1:2">
      <c r="A17" t="s">
        <v>38</v>
      </c>
      <c r="B17" s="2">
        <v>925.96034999999983</v>
      </c>
    </row>
    <row r="18" spans="1:2">
      <c r="A18" t="s">
        <v>39</v>
      </c>
      <c r="B18" s="2">
        <v>8161.8517499999998</v>
      </c>
    </row>
    <row r="19" spans="1:2">
      <c r="A19" t="s">
        <v>40</v>
      </c>
      <c r="B19" s="2">
        <v>1449.4923499999998</v>
      </c>
    </row>
    <row r="20" spans="1:2">
      <c r="A20" t="s">
        <v>41</v>
      </c>
      <c r="B20" s="2">
        <v>14289.435000000001</v>
      </c>
    </row>
    <row r="21" spans="1:2">
      <c r="A21" t="s">
        <v>42</v>
      </c>
      <c r="B21" s="2">
        <v>7612.16</v>
      </c>
    </row>
    <row r="22" spans="1:2">
      <c r="A22" t="s">
        <v>43</v>
      </c>
      <c r="B22" s="2">
        <v>3152.8564999999994</v>
      </c>
    </row>
    <row r="23" spans="1:2">
      <c r="A23" t="s">
        <v>44</v>
      </c>
      <c r="B23" s="2">
        <v>1324.4487499999998</v>
      </c>
    </row>
    <row r="24" spans="1:2">
      <c r="A24" t="s">
        <v>45</v>
      </c>
      <c r="B24" s="2">
        <v>1307.4637499999999</v>
      </c>
    </row>
    <row r="25" spans="1:2">
      <c r="A25" t="s">
        <v>46</v>
      </c>
      <c r="B25" s="2">
        <v>6117.7972500000005</v>
      </c>
    </row>
    <row r="26" spans="1:2">
      <c r="A26" t="s">
        <v>47</v>
      </c>
      <c r="B26" s="2">
        <v>3672.1489999999999</v>
      </c>
    </row>
    <row r="27" spans="1:2">
      <c r="A27" t="s">
        <v>48</v>
      </c>
      <c r="B27" s="2">
        <v>10238.428499999998</v>
      </c>
    </row>
    <row r="28" spans="1:2">
      <c r="A28" t="s">
        <v>49</v>
      </c>
      <c r="B28" s="2">
        <v>28420.072500000002</v>
      </c>
    </row>
    <row r="29" spans="1:2">
      <c r="A29" t="s">
        <v>50</v>
      </c>
      <c r="B29" s="2">
        <v>3418.5915</v>
      </c>
    </row>
    <row r="30" spans="1:2">
      <c r="A30" t="s">
        <v>51</v>
      </c>
      <c r="B30" s="2">
        <v>7776.5534999999991</v>
      </c>
    </row>
    <row r="31" spans="1:2">
      <c r="A31" t="s">
        <v>52</v>
      </c>
      <c r="B31" s="2">
        <v>13549.009499999998</v>
      </c>
    </row>
    <row r="32" spans="1:2">
      <c r="A32" t="s">
        <v>53</v>
      </c>
      <c r="B32" s="2">
        <v>3693.9974999999995</v>
      </c>
    </row>
    <row r="33" spans="1:2">
      <c r="A33" t="s">
        <v>54</v>
      </c>
      <c r="B33" s="2">
        <v>3403.6987499999996</v>
      </c>
    </row>
    <row r="34" spans="1:2">
      <c r="A34" t="s">
        <v>55</v>
      </c>
      <c r="B34" s="2">
        <v>27233.959499999997</v>
      </c>
    </row>
    <row r="35" spans="1:2">
      <c r="A35" t="s">
        <v>56</v>
      </c>
      <c r="B35" s="2">
        <v>2768.3469999999998</v>
      </c>
    </row>
    <row r="36" spans="1:2">
      <c r="A36" t="s">
        <v>57</v>
      </c>
      <c r="B36" s="2">
        <v>34425.865149999998</v>
      </c>
    </row>
    <row r="37" spans="1:2">
      <c r="A37" t="s">
        <v>58</v>
      </c>
      <c r="B37" s="2">
        <v>5466.9897000000001</v>
      </c>
    </row>
    <row r="38" spans="1:2">
      <c r="A38" t="s">
        <v>59</v>
      </c>
      <c r="B38" s="2">
        <v>7405.2997500000001</v>
      </c>
    </row>
    <row r="39" spans="1:2">
      <c r="A39" t="s">
        <v>60</v>
      </c>
      <c r="B39" s="2">
        <v>756.66500000000008</v>
      </c>
    </row>
    <row r="40" spans="1:2">
      <c r="A40" t="s">
        <v>61</v>
      </c>
      <c r="B40" s="2">
        <v>602.87174999999991</v>
      </c>
    </row>
    <row r="41" spans="1:2">
      <c r="A41" t="s">
        <v>62</v>
      </c>
      <c r="B41" s="2">
        <v>4175.7601499999992</v>
      </c>
    </row>
    <row r="42" spans="1:2">
      <c r="A42" t="s">
        <v>63</v>
      </c>
      <c r="B42" s="2">
        <v>989.7700000000001</v>
      </c>
    </row>
    <row r="43" spans="1:2">
      <c r="A43" t="s">
        <v>64</v>
      </c>
      <c r="B43" s="2">
        <v>38149.620900000002</v>
      </c>
    </row>
    <row r="44" spans="1:2">
      <c r="A44" t="s">
        <v>65</v>
      </c>
      <c r="B44" s="2">
        <v>3717.291299999999</v>
      </c>
    </row>
    <row r="45" spans="1:2">
      <c r="A45" t="s">
        <v>66</v>
      </c>
      <c r="B45" s="2">
        <v>10857.292099999999</v>
      </c>
    </row>
    <row r="46" spans="1:2">
      <c r="A46" t="s">
        <v>179</v>
      </c>
      <c r="B46" s="2">
        <v>6680.9462499999991</v>
      </c>
    </row>
    <row r="47" spans="1:2">
      <c r="A47" t="s">
        <v>67</v>
      </c>
      <c r="B47" s="2">
        <v>12344.9601</v>
      </c>
    </row>
    <row r="48" spans="1:2">
      <c r="A48" t="s">
        <v>68</v>
      </c>
      <c r="B48" s="2">
        <v>1551.0192500000001</v>
      </c>
    </row>
    <row r="49" spans="1:2">
      <c r="A49" t="s">
        <v>69</v>
      </c>
      <c r="B49" s="2">
        <v>3868.7849999999994</v>
      </c>
    </row>
    <row r="50" spans="1:2">
      <c r="A50" t="s">
        <v>70</v>
      </c>
      <c r="B50" s="2">
        <v>420.94944999999996</v>
      </c>
    </row>
    <row r="51" spans="1:2">
      <c r="A51" t="s">
        <v>71</v>
      </c>
      <c r="B51" s="2">
        <v>17674.286749999999</v>
      </c>
    </row>
    <row r="52" spans="1:2">
      <c r="A52" t="s">
        <v>72</v>
      </c>
      <c r="B52" s="2">
        <v>5877.6224999999986</v>
      </c>
    </row>
    <row r="53" spans="1:2">
      <c r="A53" t="s">
        <v>73</v>
      </c>
      <c r="B53" s="2">
        <v>18735.810000000001</v>
      </c>
    </row>
    <row r="54" spans="1:2">
      <c r="A54" t="s">
        <v>74</v>
      </c>
      <c r="B54" s="2">
        <v>719.18999999999994</v>
      </c>
    </row>
    <row r="55" spans="1:2">
      <c r="A55" t="s">
        <v>75</v>
      </c>
      <c r="B55" s="2">
        <v>4893.3337499999998</v>
      </c>
    </row>
    <row r="56" spans="1:2">
      <c r="A56" t="s">
        <v>76</v>
      </c>
      <c r="B56" s="2">
        <v>2968.7726000000002</v>
      </c>
    </row>
    <row r="57" spans="1:2">
      <c r="A57" t="s">
        <v>77</v>
      </c>
      <c r="B57" s="2">
        <v>8071.8374999999996</v>
      </c>
    </row>
    <row r="58" spans="1:2">
      <c r="A58" t="s">
        <v>78</v>
      </c>
      <c r="B58" s="2">
        <v>3701.0996999999998</v>
      </c>
    </row>
    <row r="59" spans="1:2">
      <c r="A59" t="s">
        <v>79</v>
      </c>
      <c r="B59" s="2">
        <v>4679.2796999999991</v>
      </c>
    </row>
    <row r="60" spans="1:2">
      <c r="A60" t="s">
        <v>80</v>
      </c>
      <c r="B60" s="2">
        <v>1533.6419999999998</v>
      </c>
    </row>
    <row r="61" spans="1:2">
      <c r="A61" t="s">
        <v>81</v>
      </c>
      <c r="B61" s="2">
        <v>3531.8705999999997</v>
      </c>
    </row>
    <row r="62" spans="1:2">
      <c r="A62" t="s">
        <v>82</v>
      </c>
      <c r="B62" s="2">
        <v>71457.425499999983</v>
      </c>
    </row>
    <row r="63" spans="1:2">
      <c r="A63" t="s">
        <v>83</v>
      </c>
      <c r="B63" s="2">
        <v>1281.4662500000002</v>
      </c>
    </row>
    <row r="64" spans="1:2">
      <c r="A64" t="s">
        <v>84</v>
      </c>
      <c r="B64" s="2">
        <v>2106.3375000000001</v>
      </c>
    </row>
    <row r="65" spans="1:2">
      <c r="A65" t="s">
        <v>85</v>
      </c>
      <c r="B65" s="2">
        <f>6031.73825+1.56</f>
        <v>6033.2982500000007</v>
      </c>
    </row>
    <row r="66" spans="1:2">
      <c r="A66" t="s">
        <v>86</v>
      </c>
      <c r="B66" s="2">
        <v>7240.0669500000004</v>
      </c>
    </row>
    <row r="67" spans="1:2">
      <c r="A67" t="s">
        <v>87</v>
      </c>
      <c r="B67" s="2">
        <v>23856.487199999996</v>
      </c>
    </row>
    <row r="68" spans="1:2">
      <c r="A68" t="s">
        <v>88</v>
      </c>
      <c r="B68" s="2">
        <v>1382.6424999999997</v>
      </c>
    </row>
    <row r="69" spans="1:2">
      <c r="A69" t="s">
        <v>89</v>
      </c>
      <c r="B69" s="2">
        <v>19200.070049999998</v>
      </c>
    </row>
    <row r="70" spans="1:2">
      <c r="A70" t="s">
        <v>90</v>
      </c>
      <c r="B70" s="2">
        <v>9781.6392500000002</v>
      </c>
    </row>
    <row r="71" spans="1:2">
      <c r="A71" t="s">
        <v>91</v>
      </c>
      <c r="B71" s="2">
        <v>1226.7037500000001</v>
      </c>
    </row>
    <row r="72" spans="1:2">
      <c r="A72" t="s">
        <v>92</v>
      </c>
      <c r="B72" s="2">
        <v>3496.3934999999997</v>
      </c>
    </row>
    <row r="73" spans="1:2">
      <c r="A73" t="s">
        <v>93</v>
      </c>
      <c r="B73" s="2">
        <v>6470.3602499999979</v>
      </c>
    </row>
    <row r="74" spans="1:2">
      <c r="A74" t="s">
        <v>94</v>
      </c>
      <c r="B74" s="2">
        <v>1113.81375</v>
      </c>
    </row>
    <row r="75" spans="1:2">
      <c r="A75" t="s">
        <v>95</v>
      </c>
      <c r="B75" s="2">
        <v>2994.6698999999999</v>
      </c>
    </row>
    <row r="76" spans="1:2">
      <c r="A76" t="s">
        <v>96</v>
      </c>
      <c r="B76" s="2">
        <v>12620.735049999999</v>
      </c>
    </row>
    <row r="77" spans="1:2">
      <c r="A77" t="s">
        <v>97</v>
      </c>
      <c r="B77" s="2">
        <v>2032.7759999999998</v>
      </c>
    </row>
    <row r="78" spans="1:2">
      <c r="A78" t="s">
        <v>98</v>
      </c>
      <c r="B78" s="2">
        <v>10450.472400000001</v>
      </c>
    </row>
    <row r="79" spans="1:2">
      <c r="A79" t="s">
        <v>99</v>
      </c>
      <c r="B79" s="2">
        <v>2420.1111999999998</v>
      </c>
    </row>
    <row r="80" spans="1:2">
      <c r="A80" t="s">
        <v>100</v>
      </c>
      <c r="B80" s="2">
        <v>6841.4224999999997</v>
      </c>
    </row>
    <row r="81" spans="1:2">
      <c r="A81" t="s">
        <v>101</v>
      </c>
      <c r="B81" s="2">
        <v>7016.6095499999992</v>
      </c>
    </row>
    <row r="82" spans="1:2">
      <c r="A82" t="s">
        <v>102</v>
      </c>
      <c r="B82" s="2">
        <v>11510.380000000001</v>
      </c>
    </row>
    <row r="83" spans="1:2">
      <c r="A83" t="s">
        <v>103</v>
      </c>
      <c r="B83" s="2">
        <v>5949.4724999999999</v>
      </c>
    </row>
    <row r="84" spans="1:2">
      <c r="A84" t="s">
        <v>104</v>
      </c>
      <c r="B84" s="2">
        <v>4206.8562500000007</v>
      </c>
    </row>
    <row r="85" spans="1:2">
      <c r="A85" t="s">
        <v>105</v>
      </c>
      <c r="B85" s="2">
        <v>2549.6115</v>
      </c>
    </row>
    <row r="86" spans="1:2">
      <c r="A86" t="s">
        <v>106</v>
      </c>
      <c r="B86" s="2">
        <v>5517.3600499999993</v>
      </c>
    </row>
    <row r="87" spans="1:2">
      <c r="A87" t="s">
        <v>107</v>
      </c>
      <c r="B87" s="2">
        <v>3315.6900000000005</v>
      </c>
    </row>
    <row r="88" spans="1:2">
      <c r="A88" t="s">
        <v>108</v>
      </c>
      <c r="B88" s="2">
        <v>5526.9149999999991</v>
      </c>
    </row>
    <row r="89" spans="1:2">
      <c r="A89" t="s">
        <v>109</v>
      </c>
      <c r="B89" s="2">
        <v>2688.0630000000001</v>
      </c>
    </row>
    <row r="90" spans="1:2">
      <c r="A90" t="s">
        <v>110</v>
      </c>
      <c r="B90" s="2">
        <v>3707.0524999999998</v>
      </c>
    </row>
    <row r="91" spans="1:2">
      <c r="A91" t="s">
        <v>111</v>
      </c>
      <c r="B91" s="2">
        <v>266.70374999999996</v>
      </c>
    </row>
    <row r="92" spans="1:2">
      <c r="A92" t="s">
        <v>112</v>
      </c>
      <c r="B92" s="2">
        <v>22706.264999999999</v>
      </c>
    </row>
    <row r="93" spans="1:2">
      <c r="A93" t="s">
        <v>113</v>
      </c>
      <c r="B93" s="2">
        <v>3099.8625000000002</v>
      </c>
    </row>
    <row r="94" spans="1:2">
      <c r="A94" t="s">
        <v>114</v>
      </c>
      <c r="B94" s="2">
        <v>99520.663549999997</v>
      </c>
    </row>
    <row r="95" spans="1:2">
      <c r="A95" t="s">
        <v>115</v>
      </c>
      <c r="B95" s="2">
        <v>1301.7314999999999</v>
      </c>
    </row>
    <row r="96" spans="1:2">
      <c r="A96" t="s">
        <v>116</v>
      </c>
      <c r="B96" s="2">
        <v>1145.9437499999997</v>
      </c>
    </row>
    <row r="97" spans="1:2">
      <c r="A97" t="s">
        <v>117</v>
      </c>
      <c r="B97" s="2">
        <v>5652.9400050000004</v>
      </c>
    </row>
    <row r="98" spans="1:2">
      <c r="A98" t="s">
        <v>118</v>
      </c>
      <c r="B98" s="2">
        <v>8485.5088999999989</v>
      </c>
    </row>
    <row r="99" spans="1:2">
      <c r="A99" t="s">
        <v>119</v>
      </c>
      <c r="B99" s="2">
        <v>5072.0812499999993</v>
      </c>
    </row>
    <row r="100" spans="1:2">
      <c r="A100" t="s">
        <v>120</v>
      </c>
      <c r="B100" s="2">
        <v>3977.9050000000002</v>
      </c>
    </row>
    <row r="101" spans="1:2">
      <c r="A101" t="s">
        <v>121</v>
      </c>
      <c r="B101" s="2">
        <v>2706.19625</v>
      </c>
    </row>
    <row r="102" spans="1:2">
      <c r="A102" t="s">
        <v>122</v>
      </c>
      <c r="B102" s="2">
        <v>1511.38995</v>
      </c>
    </row>
    <row r="104" spans="1:2">
      <c r="A104" t="s">
        <v>180</v>
      </c>
      <c r="B104" s="2">
        <f>SUM(B3:B103)</f>
        <v>868856.37572500005</v>
      </c>
    </row>
  </sheetData>
  <sheetProtection password="CEAA" sheet="1" objects="1" scenarios="1"/>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322D-6101-435A-B0C8-1118E806D82C}">
  <dimension ref="A3:AN107"/>
  <sheetViews>
    <sheetView workbookViewId="0">
      <pane xSplit="2" ySplit="6" topLeftCell="C7" activePane="bottomRight" state="frozen"/>
      <selection pane="topRight" activeCell="C1" sqref="C1"/>
      <selection pane="bottomLeft" activeCell="A7" sqref="A7"/>
      <selection pane="bottomRight" activeCell="W118" sqref="W118"/>
    </sheetView>
  </sheetViews>
  <sheetFormatPr defaultColWidth="9.140625" defaultRowHeight="15"/>
  <cols>
    <col min="1" max="1" width="26.7109375" style="101" customWidth="1"/>
    <col min="2" max="2" width="13.42578125" style="101" customWidth="1"/>
    <col min="3" max="7" width="17.7109375" style="101" customWidth="1"/>
    <col min="8" max="8" width="2.7109375" style="101" customWidth="1"/>
    <col min="9" max="13" width="13.7109375" style="101" customWidth="1"/>
    <col min="14" max="14" width="2.7109375" style="101" customWidth="1"/>
    <col min="15" max="19" width="17.7109375" style="101" customWidth="1"/>
    <col min="20" max="20" width="2.7109375" style="101" customWidth="1"/>
    <col min="21" max="25" width="12.7109375" style="101" customWidth="1"/>
    <col min="26" max="26" width="2.7109375" style="101" customWidth="1"/>
    <col min="27" max="31" width="12.7109375" style="101" customWidth="1"/>
    <col min="32" max="32" width="2.7109375" style="101" customWidth="1"/>
    <col min="33" max="37" width="12.7109375" style="101" customWidth="1"/>
    <col min="38" max="16384" width="9.140625" style="101"/>
  </cols>
  <sheetData>
    <row r="3" spans="1:40">
      <c r="B3" s="214">
        <f>SUM(B7:B107)</f>
        <v>1</v>
      </c>
      <c r="C3" s="102">
        <f>SUM(C7:C107)</f>
        <v>2160005</v>
      </c>
      <c r="D3" s="102">
        <f t="shared" ref="D3:AK3" si="0">SUM(D7:D107)</f>
        <v>1917001.9999999998</v>
      </c>
      <c r="E3" s="102">
        <f t="shared" si="0"/>
        <v>404000</v>
      </c>
      <c r="F3" s="102">
        <f t="shared" si="0"/>
        <v>15999.999999999998</v>
      </c>
      <c r="G3" s="102">
        <f t="shared" si="0"/>
        <v>0</v>
      </c>
      <c r="H3" s="102"/>
      <c r="I3" s="102">
        <f t="shared" si="0"/>
        <v>-78999</v>
      </c>
      <c r="J3" s="102">
        <f t="shared" si="0"/>
        <v>125997</v>
      </c>
      <c r="K3" s="102">
        <f t="shared" si="0"/>
        <v>0</v>
      </c>
      <c r="L3" s="102">
        <f t="shared" si="0"/>
        <v>0</v>
      </c>
      <c r="M3" s="102">
        <f t="shared" si="0"/>
        <v>0</v>
      </c>
      <c r="N3" s="102"/>
      <c r="O3" s="102">
        <f t="shared" si="0"/>
        <v>2239000</v>
      </c>
      <c r="P3" s="102">
        <f t="shared" si="0"/>
        <v>1790999.9999999995</v>
      </c>
      <c r="Q3" s="102">
        <f t="shared" si="0"/>
        <v>404000</v>
      </c>
      <c r="R3" s="102">
        <f t="shared" si="0"/>
        <v>15999.999999999998</v>
      </c>
      <c r="S3" s="102">
        <f t="shared" si="0"/>
        <v>0</v>
      </c>
      <c r="T3" s="102"/>
      <c r="U3" s="102">
        <f t="shared" si="0"/>
        <v>0</v>
      </c>
      <c r="V3" s="102">
        <f t="shared" si="0"/>
        <v>0</v>
      </c>
      <c r="W3" s="102">
        <f t="shared" si="0"/>
        <v>0</v>
      </c>
      <c r="X3" s="102">
        <f t="shared" si="0"/>
        <v>0</v>
      </c>
      <c r="Y3" s="102">
        <f t="shared" si="0"/>
        <v>0</v>
      </c>
      <c r="Z3" s="102"/>
      <c r="AA3" s="102">
        <f t="shared" si="0"/>
        <v>458049</v>
      </c>
      <c r="AB3" s="102">
        <f t="shared" si="0"/>
        <v>170636</v>
      </c>
      <c r="AC3" s="102">
        <f t="shared" si="0"/>
        <v>0</v>
      </c>
      <c r="AD3" s="102">
        <f t="shared" si="0"/>
        <v>0</v>
      </c>
      <c r="AE3" s="102">
        <f t="shared" si="0"/>
        <v>0</v>
      </c>
      <c r="AF3" s="102"/>
      <c r="AG3" s="102">
        <f t="shared" si="0"/>
        <v>-458045</v>
      </c>
      <c r="AH3" s="102">
        <f t="shared" si="0"/>
        <v>-170631</v>
      </c>
      <c r="AI3" s="102">
        <f t="shared" si="0"/>
        <v>0</v>
      </c>
      <c r="AJ3" s="102">
        <f t="shared" si="0"/>
        <v>0</v>
      </c>
      <c r="AK3" s="102">
        <f t="shared" si="0"/>
        <v>0</v>
      </c>
    </row>
    <row r="4" spans="1:40" ht="15.75" thickBot="1">
      <c r="C4" s="215">
        <v>2160005</v>
      </c>
      <c r="D4" s="215">
        <v>1917001.9999999998</v>
      </c>
      <c r="E4" s="215">
        <v>404000</v>
      </c>
      <c r="F4" s="215">
        <v>15999.999999999998</v>
      </c>
      <c r="G4" s="102">
        <v>0</v>
      </c>
      <c r="I4" s="215">
        <v>-78999</v>
      </c>
      <c r="J4" s="215">
        <v>125997</v>
      </c>
      <c r="K4" s="102">
        <v>0</v>
      </c>
      <c r="L4" s="102">
        <v>0</v>
      </c>
      <c r="M4" s="102">
        <v>0</v>
      </c>
      <c r="O4" s="215">
        <v>2239000</v>
      </c>
      <c r="P4" s="215">
        <v>1790999.9999999995</v>
      </c>
      <c r="Q4" s="215">
        <v>404000</v>
      </c>
      <c r="R4" s="215">
        <v>15999.999999999998</v>
      </c>
      <c r="S4" s="102">
        <v>0</v>
      </c>
      <c r="U4" s="2">
        <v>0</v>
      </c>
      <c r="V4" s="2">
        <v>0</v>
      </c>
      <c r="W4" s="2">
        <v>0</v>
      </c>
      <c r="X4" s="2">
        <v>0</v>
      </c>
      <c r="Y4" s="2">
        <v>0</v>
      </c>
      <c r="AA4" s="215">
        <v>458049</v>
      </c>
      <c r="AB4" s="215">
        <v>170636</v>
      </c>
      <c r="AC4" s="102">
        <v>0</v>
      </c>
      <c r="AD4" s="102">
        <v>0</v>
      </c>
      <c r="AE4" s="102">
        <v>0</v>
      </c>
      <c r="AG4" s="215">
        <v>-458045</v>
      </c>
      <c r="AH4" s="215">
        <v>-170631</v>
      </c>
      <c r="AI4" s="102">
        <v>0</v>
      </c>
      <c r="AJ4" s="102">
        <v>0</v>
      </c>
      <c r="AK4" s="102">
        <v>0</v>
      </c>
    </row>
    <row r="5" spans="1:40">
      <c r="C5" s="101">
        <v>2025</v>
      </c>
      <c r="D5" s="101">
        <v>2026</v>
      </c>
      <c r="E5" s="101">
        <v>2027</v>
      </c>
      <c r="F5" s="101">
        <v>2028</v>
      </c>
      <c r="G5" s="101">
        <v>2029</v>
      </c>
      <c r="I5" s="101">
        <v>2025</v>
      </c>
      <c r="J5" s="101">
        <v>2026</v>
      </c>
      <c r="K5" s="101">
        <v>2027</v>
      </c>
      <c r="L5" s="101">
        <v>2028</v>
      </c>
      <c r="M5" s="101">
        <v>2029</v>
      </c>
      <c r="O5" s="101">
        <v>2025</v>
      </c>
      <c r="P5" s="101">
        <v>2026</v>
      </c>
      <c r="Q5" s="101">
        <v>2027</v>
      </c>
      <c r="R5" s="101">
        <v>2028</v>
      </c>
      <c r="S5" s="101">
        <v>2029</v>
      </c>
      <c r="U5" s="101">
        <v>2025</v>
      </c>
      <c r="V5" s="101">
        <v>2026</v>
      </c>
      <c r="W5" s="101">
        <v>2027</v>
      </c>
      <c r="X5" s="101">
        <v>2028</v>
      </c>
      <c r="AA5" s="101">
        <v>2025</v>
      </c>
      <c r="AB5" s="101">
        <v>2026</v>
      </c>
      <c r="AC5" s="101">
        <v>2027</v>
      </c>
      <c r="AD5" s="101">
        <v>2028</v>
      </c>
      <c r="AE5" s="101">
        <v>2029</v>
      </c>
      <c r="AG5" s="101">
        <v>2025</v>
      </c>
      <c r="AH5" s="101">
        <v>2026</v>
      </c>
      <c r="AI5" s="101">
        <v>2027</v>
      </c>
      <c r="AJ5" s="101">
        <v>2028</v>
      </c>
      <c r="AK5" s="101">
        <v>2029</v>
      </c>
    </row>
    <row r="6" spans="1:40" ht="96.75" customHeight="1">
      <c r="A6" s="101" t="s">
        <v>171</v>
      </c>
      <c r="B6" s="191" t="s">
        <v>151</v>
      </c>
      <c r="C6" s="191" t="s">
        <v>172</v>
      </c>
      <c r="D6" s="190" t="s">
        <v>172</v>
      </c>
      <c r="E6" s="191" t="s">
        <v>172</v>
      </c>
      <c r="F6" s="191" t="s">
        <v>172</v>
      </c>
      <c r="G6" s="191" t="s">
        <v>172</v>
      </c>
      <c r="H6" s="191"/>
      <c r="I6" s="191" t="s">
        <v>5</v>
      </c>
      <c r="J6" s="191" t="s">
        <v>5</v>
      </c>
      <c r="K6" s="191" t="s">
        <v>5</v>
      </c>
      <c r="L6" s="191" t="s">
        <v>5</v>
      </c>
      <c r="M6" s="191" t="s">
        <v>5</v>
      </c>
      <c r="N6" s="191"/>
      <c r="O6" s="191" t="s">
        <v>6</v>
      </c>
      <c r="P6" s="191" t="s">
        <v>6</v>
      </c>
      <c r="Q6" s="191" t="s">
        <v>6</v>
      </c>
      <c r="R6" s="191" t="s">
        <v>6</v>
      </c>
      <c r="S6" s="191" t="s">
        <v>6</v>
      </c>
      <c r="T6" s="191"/>
      <c r="U6" s="191" t="s">
        <v>7</v>
      </c>
      <c r="V6" s="191" t="s">
        <v>7</v>
      </c>
      <c r="W6" s="191" t="s">
        <v>7</v>
      </c>
      <c r="X6" s="191" t="s">
        <v>7</v>
      </c>
      <c r="Y6" s="191" t="s">
        <v>7</v>
      </c>
      <c r="Z6" s="191"/>
      <c r="AA6" s="191" t="s">
        <v>173</v>
      </c>
      <c r="AB6" s="191" t="s">
        <v>173</v>
      </c>
      <c r="AC6" s="191" t="s">
        <v>173</v>
      </c>
      <c r="AD6" s="191" t="s">
        <v>173</v>
      </c>
      <c r="AE6" s="191" t="s">
        <v>173</v>
      </c>
      <c r="AF6" s="189"/>
      <c r="AG6" s="191" t="s">
        <v>174</v>
      </c>
      <c r="AH6" s="191" t="s">
        <v>174</v>
      </c>
      <c r="AI6" s="191" t="s">
        <v>174</v>
      </c>
      <c r="AJ6" s="191" t="s">
        <v>174</v>
      </c>
      <c r="AK6" s="191" t="s">
        <v>174</v>
      </c>
      <c r="AL6" s="189"/>
      <c r="AM6" s="189"/>
      <c r="AN6" s="189"/>
    </row>
    <row r="7" spans="1:40">
      <c r="A7" s="101" t="s">
        <v>206</v>
      </c>
    </row>
    <row r="8" spans="1:40">
      <c r="A8" s="136" t="s">
        <v>24</v>
      </c>
      <c r="B8" s="118">
        <v>1.6594899999999999E-2</v>
      </c>
      <c r="C8" s="102">
        <v>30851.981099999997</v>
      </c>
      <c r="D8" s="102">
        <v>33146.465899999996</v>
      </c>
      <c r="E8" s="102">
        <v>6704.3395999999993</v>
      </c>
      <c r="F8" s="102">
        <v>265.51839999999999</v>
      </c>
      <c r="G8" s="102">
        <v>0</v>
      </c>
      <c r="I8" s="102">
        <v>-1311</v>
      </c>
      <c r="J8" s="102">
        <v>2091</v>
      </c>
      <c r="K8" s="102">
        <v>0</v>
      </c>
      <c r="L8" s="102">
        <v>0</v>
      </c>
      <c r="M8" s="102">
        <v>0</v>
      </c>
      <c r="O8" s="102">
        <v>37155.981099999997</v>
      </c>
      <c r="P8" s="102">
        <v>29721.465899999999</v>
      </c>
      <c r="Q8" s="102">
        <v>6704.3395999999993</v>
      </c>
      <c r="R8" s="102">
        <v>265.51839999999999</v>
      </c>
      <c r="S8" s="102">
        <v>0</v>
      </c>
      <c r="AA8" s="102">
        <v>1334</v>
      </c>
      <c r="AB8" s="102">
        <v>1334</v>
      </c>
      <c r="AC8" s="102">
        <v>0</v>
      </c>
      <c r="AD8" s="102">
        <v>0</v>
      </c>
      <c r="AE8" s="102">
        <v>0</v>
      </c>
      <c r="AG8" s="102">
        <v>-6327</v>
      </c>
      <c r="AH8" s="102">
        <v>0</v>
      </c>
      <c r="AI8" s="102">
        <v>0</v>
      </c>
      <c r="AJ8" s="102">
        <v>0</v>
      </c>
      <c r="AK8" s="102">
        <v>0</v>
      </c>
    </row>
    <row r="9" spans="1:40">
      <c r="A9" s="136" t="s">
        <v>25</v>
      </c>
      <c r="B9" s="118">
        <v>2.8559000000000002E-3</v>
      </c>
      <c r="C9" s="102">
        <v>6206.3601000000008</v>
      </c>
      <c r="D9" s="102">
        <v>5962.9169000000002</v>
      </c>
      <c r="E9" s="102">
        <v>1153.7836</v>
      </c>
      <c r="F9" s="102">
        <v>45.694400000000002</v>
      </c>
      <c r="G9" s="102">
        <v>0</v>
      </c>
      <c r="I9" s="102">
        <v>-226</v>
      </c>
      <c r="J9" s="102">
        <v>360</v>
      </c>
      <c r="K9" s="102">
        <v>0</v>
      </c>
      <c r="L9" s="102">
        <v>0</v>
      </c>
      <c r="M9" s="102">
        <v>0</v>
      </c>
      <c r="O9" s="102">
        <v>6394.3601000000008</v>
      </c>
      <c r="P9" s="102">
        <v>5114.9169000000002</v>
      </c>
      <c r="Q9" s="102">
        <v>1153.7836</v>
      </c>
      <c r="R9" s="102">
        <v>45.694400000000002</v>
      </c>
      <c r="S9" s="102">
        <v>0</v>
      </c>
      <c r="AA9" s="102">
        <v>488</v>
      </c>
      <c r="AB9" s="102">
        <v>488</v>
      </c>
      <c r="AC9" s="102">
        <v>0</v>
      </c>
      <c r="AD9" s="102">
        <v>0</v>
      </c>
      <c r="AE9" s="102">
        <v>0</v>
      </c>
      <c r="AG9" s="102">
        <v>-450</v>
      </c>
      <c r="AH9" s="102">
        <v>0</v>
      </c>
      <c r="AI9" s="102">
        <v>0</v>
      </c>
      <c r="AJ9" s="102">
        <v>0</v>
      </c>
      <c r="AK9" s="102">
        <v>0</v>
      </c>
    </row>
    <row r="10" spans="1:40">
      <c r="A10" s="136" t="s">
        <v>26</v>
      </c>
      <c r="B10" s="118">
        <v>1.5906E-3</v>
      </c>
      <c r="C10" s="102">
        <v>2490.3534</v>
      </c>
      <c r="D10" s="102">
        <v>7276.7646000000004</v>
      </c>
      <c r="E10" s="102">
        <v>642.60239999999999</v>
      </c>
      <c r="F10" s="102">
        <v>25.4496</v>
      </c>
      <c r="G10" s="102">
        <v>0</v>
      </c>
      <c r="I10" s="102">
        <v>-126</v>
      </c>
      <c r="J10" s="102">
        <v>200</v>
      </c>
      <c r="K10" s="102">
        <v>0</v>
      </c>
      <c r="L10" s="102">
        <v>0</v>
      </c>
      <c r="M10" s="102">
        <v>0</v>
      </c>
      <c r="O10" s="102">
        <v>3561.3534</v>
      </c>
      <c r="P10" s="102">
        <v>2848.7646</v>
      </c>
      <c r="Q10" s="102">
        <v>642.60239999999999</v>
      </c>
      <c r="R10" s="102">
        <v>25.4496</v>
      </c>
      <c r="S10" s="102">
        <v>0</v>
      </c>
      <c r="AA10" s="102">
        <v>4228</v>
      </c>
      <c r="AB10" s="102">
        <v>4228</v>
      </c>
      <c r="AC10" s="102">
        <v>0</v>
      </c>
      <c r="AD10" s="102">
        <v>0</v>
      </c>
      <c r="AE10" s="102">
        <v>0</v>
      </c>
      <c r="AG10" s="102">
        <v>-5173</v>
      </c>
      <c r="AH10" s="102">
        <v>0</v>
      </c>
      <c r="AI10" s="102">
        <v>0</v>
      </c>
      <c r="AJ10" s="102">
        <v>0</v>
      </c>
      <c r="AK10" s="102">
        <v>0</v>
      </c>
    </row>
    <row r="11" spans="1:40">
      <c r="A11" s="136" t="s">
        <v>27</v>
      </c>
      <c r="B11" s="118">
        <v>1.8281E-3</v>
      </c>
      <c r="C11" s="102">
        <v>1702.1159000000002</v>
      </c>
      <c r="D11" s="102">
        <v>3332.1271000000002</v>
      </c>
      <c r="E11" s="102">
        <v>738.55240000000003</v>
      </c>
      <c r="F11" s="102">
        <v>29.249600000000001</v>
      </c>
      <c r="G11" s="102">
        <v>0</v>
      </c>
      <c r="I11" s="102">
        <v>-144</v>
      </c>
      <c r="J11" s="102">
        <v>230</v>
      </c>
      <c r="K11" s="102">
        <v>0</v>
      </c>
      <c r="L11" s="102">
        <v>0</v>
      </c>
      <c r="M11" s="102">
        <v>0</v>
      </c>
      <c r="O11" s="102">
        <v>4093.1159000000002</v>
      </c>
      <c r="P11" s="102">
        <v>3274.1271000000002</v>
      </c>
      <c r="Q11" s="102">
        <v>738.55240000000003</v>
      </c>
      <c r="R11" s="102">
        <v>29.249600000000001</v>
      </c>
      <c r="S11" s="102">
        <v>0</v>
      </c>
      <c r="AA11" s="102">
        <v>0</v>
      </c>
      <c r="AB11" s="102">
        <v>0</v>
      </c>
      <c r="AC11" s="102">
        <v>0</v>
      </c>
      <c r="AD11" s="102">
        <v>0</v>
      </c>
      <c r="AE11" s="102">
        <v>0</v>
      </c>
      <c r="AG11" s="102">
        <v>-2247</v>
      </c>
      <c r="AH11" s="102">
        <v>-172</v>
      </c>
      <c r="AI11" s="102">
        <v>0</v>
      </c>
      <c r="AJ11" s="102">
        <v>0</v>
      </c>
      <c r="AK11" s="102">
        <v>0</v>
      </c>
    </row>
    <row r="12" spans="1:40">
      <c r="A12" s="136" t="s">
        <v>28</v>
      </c>
      <c r="B12" s="118">
        <v>3.5829999999999998E-3</v>
      </c>
      <c r="C12" s="102">
        <v>6403.3369999999995</v>
      </c>
      <c r="D12" s="102">
        <v>6652.1529999999993</v>
      </c>
      <c r="E12" s="102">
        <v>1447.5319999999999</v>
      </c>
      <c r="F12" s="102">
        <v>57.327999999999996</v>
      </c>
      <c r="G12" s="102">
        <v>0</v>
      </c>
      <c r="I12" s="102">
        <v>-283</v>
      </c>
      <c r="J12" s="102">
        <v>451</v>
      </c>
      <c r="K12" s="102">
        <v>0</v>
      </c>
      <c r="L12" s="102">
        <v>0</v>
      </c>
      <c r="M12" s="102">
        <v>0</v>
      </c>
      <c r="O12" s="102">
        <v>8022.3369999999995</v>
      </c>
      <c r="P12" s="102">
        <v>6417.1529999999993</v>
      </c>
      <c r="Q12" s="102">
        <v>1447.5319999999999</v>
      </c>
      <c r="R12" s="102">
        <v>57.327999999999996</v>
      </c>
      <c r="S12" s="102">
        <v>0</v>
      </c>
      <c r="AA12" s="102">
        <v>0</v>
      </c>
      <c r="AB12" s="102">
        <v>0</v>
      </c>
      <c r="AC12" s="102">
        <v>0</v>
      </c>
      <c r="AD12" s="102">
        <v>0</v>
      </c>
      <c r="AE12" s="102">
        <v>0</v>
      </c>
      <c r="AG12" s="102">
        <v>-1336</v>
      </c>
      <c r="AH12" s="102">
        <v>-216</v>
      </c>
      <c r="AI12" s="102">
        <v>0</v>
      </c>
      <c r="AJ12" s="102">
        <v>0</v>
      </c>
      <c r="AK12" s="102">
        <v>0</v>
      </c>
    </row>
    <row r="13" spans="1:40">
      <c r="A13" s="136" t="s">
        <v>29</v>
      </c>
      <c r="B13" s="118">
        <v>3.3340000000000002E-3</v>
      </c>
      <c r="C13" s="102">
        <v>9376.8260000000009</v>
      </c>
      <c r="D13" s="102">
        <v>6625.1940000000004</v>
      </c>
      <c r="E13" s="102">
        <v>1346.9360000000001</v>
      </c>
      <c r="F13" s="102">
        <v>53.344000000000001</v>
      </c>
      <c r="G13" s="102">
        <v>0</v>
      </c>
      <c r="I13" s="102">
        <v>-263</v>
      </c>
      <c r="J13" s="102">
        <v>420</v>
      </c>
      <c r="K13" s="102">
        <v>0</v>
      </c>
      <c r="L13" s="102">
        <v>0</v>
      </c>
      <c r="M13" s="102">
        <v>0</v>
      </c>
      <c r="O13" s="102">
        <v>7464.826</v>
      </c>
      <c r="P13" s="102">
        <v>5971.1940000000004</v>
      </c>
      <c r="Q13" s="102">
        <v>1346.9360000000001</v>
      </c>
      <c r="R13" s="102">
        <v>53.344000000000001</v>
      </c>
      <c r="S13" s="102">
        <v>0</v>
      </c>
      <c r="AA13" s="102">
        <v>2175</v>
      </c>
      <c r="AB13" s="102">
        <v>234</v>
      </c>
      <c r="AC13" s="102">
        <v>0</v>
      </c>
      <c r="AD13" s="102">
        <v>0</v>
      </c>
      <c r="AE13" s="102">
        <v>0</v>
      </c>
      <c r="AG13" s="102">
        <v>0</v>
      </c>
      <c r="AH13" s="102">
        <v>0</v>
      </c>
      <c r="AI13" s="102">
        <v>0</v>
      </c>
      <c r="AJ13" s="102">
        <v>0</v>
      </c>
      <c r="AK13" s="102">
        <v>0</v>
      </c>
    </row>
    <row r="14" spans="1:40">
      <c r="A14" s="136" t="s">
        <v>30</v>
      </c>
      <c r="B14" s="118">
        <v>4.1862999999999996E-3</v>
      </c>
      <c r="C14" s="102">
        <v>8220.1256999999987</v>
      </c>
      <c r="D14" s="102">
        <v>9793.6633000000002</v>
      </c>
      <c r="E14" s="102">
        <v>1691.2651999999998</v>
      </c>
      <c r="F14" s="102">
        <v>66.980799999999988</v>
      </c>
      <c r="G14" s="102">
        <v>0</v>
      </c>
      <c r="I14" s="102">
        <v>-331</v>
      </c>
      <c r="J14" s="102">
        <v>527</v>
      </c>
      <c r="K14" s="102">
        <v>0</v>
      </c>
      <c r="L14" s="102">
        <v>0</v>
      </c>
      <c r="M14" s="102">
        <v>0</v>
      </c>
      <c r="O14" s="102">
        <v>9373.1256999999987</v>
      </c>
      <c r="P14" s="102">
        <v>7497.6632999999993</v>
      </c>
      <c r="Q14" s="102">
        <v>1691.2651999999998</v>
      </c>
      <c r="R14" s="102">
        <v>66.980799999999988</v>
      </c>
      <c r="S14" s="102">
        <v>0</v>
      </c>
      <c r="AA14" s="102">
        <v>1769</v>
      </c>
      <c r="AB14" s="102">
        <v>1769</v>
      </c>
      <c r="AC14" s="102">
        <v>0</v>
      </c>
      <c r="AD14" s="102">
        <v>0</v>
      </c>
      <c r="AE14" s="102">
        <v>0</v>
      </c>
      <c r="AG14" s="102">
        <v>-2591</v>
      </c>
      <c r="AH14" s="102">
        <v>0</v>
      </c>
      <c r="AI14" s="102">
        <v>0</v>
      </c>
      <c r="AJ14" s="102">
        <v>0</v>
      </c>
      <c r="AK14" s="102">
        <v>0</v>
      </c>
    </row>
    <row r="15" spans="1:40">
      <c r="A15" s="136" t="s">
        <v>31</v>
      </c>
      <c r="B15" s="118">
        <v>1.0433E-3</v>
      </c>
      <c r="C15" s="102">
        <v>1973.9486999999999</v>
      </c>
      <c r="D15" s="102">
        <v>2496.5502999999999</v>
      </c>
      <c r="E15" s="102">
        <v>421.4932</v>
      </c>
      <c r="F15" s="102">
        <v>16.692800000000002</v>
      </c>
      <c r="G15" s="102">
        <v>0</v>
      </c>
      <c r="I15" s="102">
        <v>-82</v>
      </c>
      <c r="J15" s="102">
        <v>131</v>
      </c>
      <c r="K15" s="102">
        <v>0</v>
      </c>
      <c r="L15" s="102">
        <v>0</v>
      </c>
      <c r="M15" s="102">
        <v>0</v>
      </c>
      <c r="O15" s="102">
        <v>2335.9486999999999</v>
      </c>
      <c r="P15" s="102">
        <v>1868.5503000000001</v>
      </c>
      <c r="Q15" s="102">
        <v>421.4932</v>
      </c>
      <c r="R15" s="102">
        <v>16.692800000000002</v>
      </c>
      <c r="S15" s="102">
        <v>0</v>
      </c>
      <c r="AA15" s="102">
        <v>497</v>
      </c>
      <c r="AB15" s="102">
        <v>497</v>
      </c>
      <c r="AC15" s="102">
        <v>0</v>
      </c>
      <c r="AD15" s="102">
        <v>0</v>
      </c>
      <c r="AE15" s="102">
        <v>0</v>
      </c>
      <c r="AG15" s="102">
        <v>-777</v>
      </c>
      <c r="AH15" s="102">
        <v>0</v>
      </c>
      <c r="AI15" s="102">
        <v>0</v>
      </c>
      <c r="AJ15" s="102">
        <v>0</v>
      </c>
      <c r="AK15" s="102">
        <v>0</v>
      </c>
    </row>
    <row r="16" spans="1:40">
      <c r="A16" s="136" t="s">
        <v>32</v>
      </c>
      <c r="B16" s="118">
        <v>2.3841000000000001E-3</v>
      </c>
      <c r="C16" s="102">
        <v>3314.9998999999998</v>
      </c>
      <c r="D16" s="102">
        <v>4376.9231</v>
      </c>
      <c r="E16" s="102">
        <v>963.17640000000006</v>
      </c>
      <c r="F16" s="102">
        <v>38.145600000000002</v>
      </c>
      <c r="G16" s="102">
        <v>0</v>
      </c>
      <c r="I16" s="102">
        <v>-188</v>
      </c>
      <c r="J16" s="102">
        <v>300</v>
      </c>
      <c r="K16" s="102">
        <v>0</v>
      </c>
      <c r="L16" s="102">
        <v>0</v>
      </c>
      <c r="M16" s="102">
        <v>0</v>
      </c>
      <c r="O16" s="102">
        <v>5337.9998999999998</v>
      </c>
      <c r="P16" s="102">
        <v>4269.9231</v>
      </c>
      <c r="Q16" s="102">
        <v>963.17640000000006</v>
      </c>
      <c r="R16" s="102">
        <v>38.145600000000002</v>
      </c>
      <c r="S16" s="102">
        <v>0</v>
      </c>
      <c r="AA16" s="102">
        <v>0</v>
      </c>
      <c r="AB16" s="102">
        <v>0</v>
      </c>
      <c r="AC16" s="102">
        <v>0</v>
      </c>
      <c r="AD16" s="102">
        <v>0</v>
      </c>
      <c r="AE16" s="102">
        <v>0</v>
      </c>
      <c r="AG16" s="102">
        <v>-1835</v>
      </c>
      <c r="AH16" s="102">
        <v>-193</v>
      </c>
      <c r="AI16" s="102">
        <v>0</v>
      </c>
      <c r="AJ16" s="102">
        <v>0</v>
      </c>
      <c r="AK16" s="102">
        <v>0</v>
      </c>
    </row>
    <row r="17" spans="1:37">
      <c r="A17" s="136" t="s">
        <v>33</v>
      </c>
      <c r="B17" s="118">
        <v>2.4991900000000001E-2</v>
      </c>
      <c r="C17" s="102">
        <v>48135.864099999999</v>
      </c>
      <c r="D17" s="102">
        <v>45388.492900000005</v>
      </c>
      <c r="E17" s="102">
        <v>10096.7276</v>
      </c>
      <c r="F17" s="102">
        <v>399.87040000000002</v>
      </c>
      <c r="G17" s="102">
        <v>0</v>
      </c>
      <c r="I17" s="102">
        <v>-1974</v>
      </c>
      <c r="J17" s="102">
        <v>3149</v>
      </c>
      <c r="K17" s="102">
        <v>0</v>
      </c>
      <c r="L17" s="102">
        <v>0</v>
      </c>
      <c r="M17" s="102">
        <v>0</v>
      </c>
      <c r="O17" s="102">
        <v>55956.864099999999</v>
      </c>
      <c r="P17" s="102">
        <v>44760.492900000005</v>
      </c>
      <c r="Q17" s="102">
        <v>10096.7276</v>
      </c>
      <c r="R17" s="102">
        <v>399.87040000000002</v>
      </c>
      <c r="S17" s="102">
        <v>0</v>
      </c>
      <c r="AA17" s="102">
        <v>0</v>
      </c>
      <c r="AB17" s="102">
        <v>0</v>
      </c>
      <c r="AC17" s="102">
        <v>0</v>
      </c>
      <c r="AD17" s="102">
        <v>0</v>
      </c>
      <c r="AE17" s="102">
        <v>0</v>
      </c>
      <c r="AG17" s="102">
        <v>-5847</v>
      </c>
      <c r="AH17" s="102">
        <v>-2521</v>
      </c>
      <c r="AI17" s="102">
        <v>0</v>
      </c>
      <c r="AJ17" s="102">
        <v>0</v>
      </c>
      <c r="AK17" s="102">
        <v>0</v>
      </c>
    </row>
    <row r="18" spans="1:37">
      <c r="A18" s="136" t="s">
        <v>34</v>
      </c>
      <c r="B18" s="118">
        <v>3.1142599999999999E-2</v>
      </c>
      <c r="C18" s="102">
        <v>60910.281399999993</v>
      </c>
      <c r="D18" s="102">
        <v>34571.3966</v>
      </c>
      <c r="E18" s="102">
        <v>12581.6104</v>
      </c>
      <c r="F18" s="102">
        <v>498.28159999999997</v>
      </c>
      <c r="G18" s="102">
        <v>0</v>
      </c>
      <c r="I18" s="102">
        <v>-2460</v>
      </c>
      <c r="J18" s="102">
        <v>3924</v>
      </c>
      <c r="K18" s="102">
        <v>0</v>
      </c>
      <c r="L18" s="102">
        <v>0</v>
      </c>
      <c r="M18" s="102">
        <v>0</v>
      </c>
      <c r="O18" s="102">
        <v>69728.281399999993</v>
      </c>
      <c r="P18" s="102">
        <v>55776.3966</v>
      </c>
      <c r="Q18" s="102">
        <v>12581.6104</v>
      </c>
      <c r="R18" s="102">
        <v>498.28159999999997</v>
      </c>
      <c r="S18" s="102">
        <v>0</v>
      </c>
      <c r="AA18" s="102">
        <v>18771</v>
      </c>
      <c r="AB18" s="102">
        <v>0</v>
      </c>
      <c r="AC18" s="102">
        <v>0</v>
      </c>
      <c r="AD18" s="102">
        <v>0</v>
      </c>
      <c r="AE18" s="102">
        <v>0</v>
      </c>
      <c r="AG18" s="102">
        <v>-25129</v>
      </c>
      <c r="AH18" s="102">
        <v>-25129</v>
      </c>
      <c r="AI18" s="102">
        <v>0</v>
      </c>
      <c r="AJ18" s="102">
        <v>0</v>
      </c>
      <c r="AK18" s="102">
        <v>0</v>
      </c>
    </row>
    <row r="19" spans="1:37">
      <c r="A19" s="136" t="s">
        <v>35</v>
      </c>
      <c r="B19" s="118">
        <v>7.9395999999999998E-3</v>
      </c>
      <c r="C19" s="102">
        <v>9077.7644</v>
      </c>
      <c r="D19" s="102">
        <v>13790.8236</v>
      </c>
      <c r="E19" s="102">
        <v>3207.5983999999999</v>
      </c>
      <c r="F19" s="102">
        <v>127.03359999999999</v>
      </c>
      <c r="G19" s="102">
        <v>0</v>
      </c>
      <c r="I19" s="102">
        <v>-627</v>
      </c>
      <c r="J19" s="102">
        <v>1000</v>
      </c>
      <c r="K19" s="102">
        <v>0</v>
      </c>
      <c r="L19" s="102">
        <v>0</v>
      </c>
      <c r="M19" s="102">
        <v>0</v>
      </c>
      <c r="O19" s="102">
        <v>17776.7644</v>
      </c>
      <c r="P19" s="102">
        <v>14219.8236</v>
      </c>
      <c r="Q19" s="102">
        <v>3207.5983999999999</v>
      </c>
      <c r="R19" s="102">
        <v>127.03359999999999</v>
      </c>
      <c r="S19" s="102">
        <v>0</v>
      </c>
      <c r="AA19" s="102">
        <v>0</v>
      </c>
      <c r="AB19" s="102">
        <v>0</v>
      </c>
      <c r="AC19" s="102">
        <v>0</v>
      </c>
      <c r="AD19" s="102">
        <v>0</v>
      </c>
      <c r="AE19" s="102">
        <v>0</v>
      </c>
      <c r="AG19" s="102">
        <v>-8072</v>
      </c>
      <c r="AH19" s="102">
        <v>-1429</v>
      </c>
      <c r="AI19" s="102">
        <v>0</v>
      </c>
      <c r="AJ19" s="102">
        <v>0</v>
      </c>
      <c r="AK19" s="102">
        <v>0</v>
      </c>
    </row>
    <row r="20" spans="1:37">
      <c r="A20" s="136" t="s">
        <v>36</v>
      </c>
      <c r="B20" s="118">
        <v>2.13618E-2</v>
      </c>
      <c r="C20" s="102">
        <v>59287.070200000002</v>
      </c>
      <c r="D20" s="102">
        <v>40373.983800000002</v>
      </c>
      <c r="E20" s="102">
        <v>8630.1671999999999</v>
      </c>
      <c r="F20" s="102">
        <v>341.78879999999998</v>
      </c>
      <c r="G20" s="102">
        <v>0</v>
      </c>
      <c r="I20" s="102">
        <v>-1688</v>
      </c>
      <c r="J20" s="102">
        <v>2692</v>
      </c>
      <c r="K20" s="102">
        <v>0</v>
      </c>
      <c r="L20" s="102">
        <v>0</v>
      </c>
      <c r="M20" s="102">
        <v>0</v>
      </c>
      <c r="O20" s="102">
        <v>47829.070200000002</v>
      </c>
      <c r="P20" s="102">
        <v>38258.983800000002</v>
      </c>
      <c r="Q20" s="102">
        <v>8630.1671999999999</v>
      </c>
      <c r="R20" s="102">
        <v>341.78879999999998</v>
      </c>
      <c r="S20" s="102">
        <v>0</v>
      </c>
      <c r="AA20" s="102">
        <v>13723</v>
      </c>
      <c r="AB20" s="102">
        <v>0</v>
      </c>
      <c r="AC20" s="102">
        <v>0</v>
      </c>
      <c r="AD20" s="102">
        <v>0</v>
      </c>
      <c r="AE20" s="102">
        <v>0</v>
      </c>
      <c r="AG20" s="102">
        <v>-577</v>
      </c>
      <c r="AH20" s="102">
        <v>-577</v>
      </c>
      <c r="AI20" s="102">
        <v>0</v>
      </c>
      <c r="AJ20" s="102">
        <v>0</v>
      </c>
      <c r="AK20" s="102">
        <v>0</v>
      </c>
    </row>
    <row r="21" spans="1:37">
      <c r="A21" s="136" t="s">
        <v>37</v>
      </c>
      <c r="B21" s="118">
        <v>8.0493000000000006E-3</v>
      </c>
      <c r="C21" s="102">
        <v>10376.382700000002</v>
      </c>
      <c r="D21" s="102">
        <v>15880.296300000002</v>
      </c>
      <c r="E21" s="102">
        <v>3251.9172000000003</v>
      </c>
      <c r="F21" s="102">
        <v>128.78880000000001</v>
      </c>
      <c r="G21" s="102">
        <v>0</v>
      </c>
      <c r="I21" s="102">
        <v>-636</v>
      </c>
      <c r="J21" s="102">
        <v>1014</v>
      </c>
      <c r="K21" s="102">
        <v>0</v>
      </c>
      <c r="L21" s="102">
        <v>0</v>
      </c>
      <c r="M21" s="102">
        <v>0</v>
      </c>
      <c r="O21" s="102">
        <v>18022.382700000002</v>
      </c>
      <c r="P21" s="102">
        <v>14416.296300000002</v>
      </c>
      <c r="Q21" s="102">
        <v>3251.9172000000003</v>
      </c>
      <c r="R21" s="102">
        <v>128.78880000000001</v>
      </c>
      <c r="S21" s="102">
        <v>0</v>
      </c>
      <c r="AA21" s="102">
        <v>450</v>
      </c>
      <c r="AB21" s="102">
        <v>450</v>
      </c>
      <c r="AC21" s="102">
        <v>0</v>
      </c>
      <c r="AD21" s="102">
        <v>0</v>
      </c>
      <c r="AE21" s="102">
        <v>0</v>
      </c>
      <c r="AG21" s="102">
        <v>-7460</v>
      </c>
      <c r="AH21" s="102">
        <v>0</v>
      </c>
      <c r="AI21" s="102">
        <v>0</v>
      </c>
      <c r="AJ21" s="102">
        <v>0</v>
      </c>
      <c r="AK21" s="102">
        <v>0</v>
      </c>
    </row>
    <row r="22" spans="1:37">
      <c r="A22" s="136" t="s">
        <v>38</v>
      </c>
      <c r="B22" s="118">
        <v>1.0912999999999999E-3</v>
      </c>
      <c r="C22" s="102">
        <v>2709.4206999999997</v>
      </c>
      <c r="D22" s="102">
        <v>1393.5182999999997</v>
      </c>
      <c r="E22" s="102">
        <v>440.88519999999994</v>
      </c>
      <c r="F22" s="102">
        <v>17.460799999999999</v>
      </c>
      <c r="G22" s="102">
        <v>0</v>
      </c>
      <c r="I22" s="102">
        <v>-86</v>
      </c>
      <c r="J22" s="102">
        <v>138</v>
      </c>
      <c r="K22" s="102">
        <v>0</v>
      </c>
      <c r="L22" s="102">
        <v>0</v>
      </c>
      <c r="M22" s="102">
        <v>0</v>
      </c>
      <c r="O22" s="102">
        <v>2443.4206999999997</v>
      </c>
      <c r="P22" s="102">
        <v>1954.5182999999997</v>
      </c>
      <c r="Q22" s="102">
        <v>440.88519999999994</v>
      </c>
      <c r="R22" s="102">
        <v>17.460799999999999</v>
      </c>
      <c r="S22" s="102">
        <v>0</v>
      </c>
      <c r="AA22" s="102">
        <v>1051</v>
      </c>
      <c r="AB22" s="102">
        <v>0</v>
      </c>
      <c r="AC22" s="102">
        <v>0</v>
      </c>
      <c r="AD22" s="102">
        <v>0</v>
      </c>
      <c r="AE22" s="102">
        <v>0</v>
      </c>
      <c r="AG22" s="102">
        <v>-699</v>
      </c>
      <c r="AH22" s="102">
        <v>-699</v>
      </c>
      <c r="AI22" s="102">
        <v>0</v>
      </c>
      <c r="AJ22" s="102">
        <v>0</v>
      </c>
      <c r="AK22" s="102">
        <v>0</v>
      </c>
    </row>
    <row r="23" spans="1:37">
      <c r="A23" s="136" t="s">
        <v>39</v>
      </c>
      <c r="B23" s="118">
        <v>9.9182000000000003E-3</v>
      </c>
      <c r="C23" s="102">
        <v>25832.8498</v>
      </c>
      <c r="D23" s="102">
        <v>21428.496200000001</v>
      </c>
      <c r="E23" s="102">
        <v>4006.9528</v>
      </c>
      <c r="F23" s="102">
        <v>158.69120000000001</v>
      </c>
      <c r="G23" s="102">
        <v>0</v>
      </c>
      <c r="I23" s="102">
        <v>-784</v>
      </c>
      <c r="J23" s="102">
        <v>1250</v>
      </c>
      <c r="K23" s="102">
        <v>0</v>
      </c>
      <c r="L23" s="102">
        <v>0</v>
      </c>
      <c r="M23" s="102">
        <v>0</v>
      </c>
      <c r="O23" s="102">
        <v>22206.8498</v>
      </c>
      <c r="P23" s="102">
        <v>17763.496200000001</v>
      </c>
      <c r="Q23" s="102">
        <v>4006.9528</v>
      </c>
      <c r="R23" s="102">
        <v>158.69120000000001</v>
      </c>
      <c r="S23" s="102">
        <v>0</v>
      </c>
      <c r="AA23" s="102">
        <v>4410</v>
      </c>
      <c r="AB23" s="102">
        <v>2415</v>
      </c>
      <c r="AC23" s="102">
        <v>0</v>
      </c>
      <c r="AD23" s="102">
        <v>0</v>
      </c>
      <c r="AE23" s="102">
        <v>0</v>
      </c>
      <c r="AG23" s="102">
        <v>0</v>
      </c>
      <c r="AH23" s="102">
        <v>0</v>
      </c>
      <c r="AI23" s="102">
        <v>0</v>
      </c>
      <c r="AJ23" s="102">
        <v>0</v>
      </c>
      <c r="AK23" s="102">
        <v>0</v>
      </c>
    </row>
    <row r="24" spans="1:37">
      <c r="A24" s="136" t="s">
        <v>40</v>
      </c>
      <c r="B24" s="118">
        <v>1.7608999999999999E-3</v>
      </c>
      <c r="C24" s="102">
        <v>2647.6550999999999</v>
      </c>
      <c r="D24" s="102">
        <v>2142.7718999999997</v>
      </c>
      <c r="E24" s="102">
        <v>711.40359999999998</v>
      </c>
      <c r="F24" s="102">
        <v>28.174399999999999</v>
      </c>
      <c r="G24" s="102">
        <v>0</v>
      </c>
      <c r="I24" s="102">
        <v>-139</v>
      </c>
      <c r="J24" s="102">
        <v>222</v>
      </c>
      <c r="K24" s="102">
        <v>0</v>
      </c>
      <c r="L24" s="102">
        <v>0</v>
      </c>
      <c r="M24" s="102">
        <v>0</v>
      </c>
      <c r="O24" s="102">
        <v>3942.6550999999999</v>
      </c>
      <c r="P24" s="102">
        <v>3153.7718999999997</v>
      </c>
      <c r="Q24" s="102">
        <v>711.40359999999998</v>
      </c>
      <c r="R24" s="102">
        <v>28.174399999999999</v>
      </c>
      <c r="S24" s="102">
        <v>0</v>
      </c>
      <c r="AA24" s="102">
        <v>77</v>
      </c>
      <c r="AB24" s="102">
        <v>0</v>
      </c>
      <c r="AC24" s="102">
        <v>0</v>
      </c>
      <c r="AD24" s="102">
        <v>0</v>
      </c>
      <c r="AE24" s="102">
        <v>0</v>
      </c>
      <c r="AG24" s="102">
        <v>-1233</v>
      </c>
      <c r="AH24" s="102">
        <v>-1233</v>
      </c>
      <c r="AI24" s="102">
        <v>0</v>
      </c>
      <c r="AJ24" s="102">
        <v>0</v>
      </c>
      <c r="AK24" s="102">
        <v>0</v>
      </c>
    </row>
    <row r="25" spans="1:37">
      <c r="A25" s="136" t="s">
        <v>41</v>
      </c>
      <c r="B25" s="118">
        <v>1.7762300000000002E-2</v>
      </c>
      <c r="C25" s="102">
        <v>28381.789700000001</v>
      </c>
      <c r="D25" s="102">
        <v>32649.279300000002</v>
      </c>
      <c r="E25" s="102">
        <v>7175.9692000000005</v>
      </c>
      <c r="F25" s="102">
        <v>284.19680000000005</v>
      </c>
      <c r="G25" s="102">
        <v>0</v>
      </c>
      <c r="I25" s="102">
        <v>-1403</v>
      </c>
      <c r="J25" s="102">
        <v>2238</v>
      </c>
      <c r="K25" s="102">
        <v>0</v>
      </c>
      <c r="L25" s="102">
        <v>0</v>
      </c>
      <c r="M25" s="102">
        <v>0</v>
      </c>
      <c r="O25" s="102">
        <v>39769.789700000001</v>
      </c>
      <c r="P25" s="102">
        <v>31812.279300000002</v>
      </c>
      <c r="Q25" s="102">
        <v>7175.9692000000005</v>
      </c>
      <c r="R25" s="102">
        <v>284.19680000000005</v>
      </c>
      <c r="S25" s="102">
        <v>0</v>
      </c>
      <c r="AA25" s="102">
        <v>0</v>
      </c>
      <c r="AB25" s="102">
        <v>0</v>
      </c>
      <c r="AC25" s="102">
        <v>0</v>
      </c>
      <c r="AD25" s="102">
        <v>0</v>
      </c>
      <c r="AE25" s="102">
        <v>0</v>
      </c>
      <c r="AG25" s="102">
        <v>-9985</v>
      </c>
      <c r="AH25" s="102">
        <v>-1401</v>
      </c>
      <c r="AI25" s="102">
        <v>0</v>
      </c>
      <c r="AJ25" s="102">
        <v>0</v>
      </c>
      <c r="AK25" s="102">
        <v>0</v>
      </c>
    </row>
    <row r="26" spans="1:37">
      <c r="A26" s="136" t="s">
        <v>42</v>
      </c>
      <c r="B26" s="118">
        <v>7.5278999999999997E-3</v>
      </c>
      <c r="C26" s="102">
        <v>20641.968099999998</v>
      </c>
      <c r="D26" s="102">
        <v>17047.4689</v>
      </c>
      <c r="E26" s="102">
        <v>3041.2716</v>
      </c>
      <c r="F26" s="102">
        <v>120.4464</v>
      </c>
      <c r="G26" s="102">
        <v>0</v>
      </c>
      <c r="I26" s="102">
        <v>-595</v>
      </c>
      <c r="J26" s="102">
        <v>949</v>
      </c>
      <c r="K26" s="102">
        <v>0</v>
      </c>
      <c r="L26" s="102">
        <v>0</v>
      </c>
      <c r="M26" s="102">
        <v>0</v>
      </c>
      <c r="O26" s="102">
        <v>16854.968099999998</v>
      </c>
      <c r="P26" s="102">
        <v>13482.4689</v>
      </c>
      <c r="Q26" s="102">
        <v>3041.2716</v>
      </c>
      <c r="R26" s="102">
        <v>120.4464</v>
      </c>
      <c r="S26" s="102">
        <v>0</v>
      </c>
      <c r="AA26" s="102">
        <v>4382</v>
      </c>
      <c r="AB26" s="102">
        <v>2616</v>
      </c>
      <c r="AC26" s="102">
        <v>0</v>
      </c>
      <c r="AD26" s="102">
        <v>0</v>
      </c>
      <c r="AE26" s="102">
        <v>0</v>
      </c>
      <c r="AG26" s="102">
        <v>0</v>
      </c>
      <c r="AH26" s="102">
        <v>0</v>
      </c>
      <c r="AI26" s="102">
        <v>0</v>
      </c>
      <c r="AJ26" s="102">
        <v>0</v>
      </c>
      <c r="AK26" s="102">
        <v>0</v>
      </c>
    </row>
    <row r="27" spans="1:37">
      <c r="A27" s="136" t="s">
        <v>43</v>
      </c>
      <c r="B27" s="118">
        <v>4.1263000000000003E-3</v>
      </c>
      <c r="C27" s="102">
        <v>7838.7857000000004</v>
      </c>
      <c r="D27" s="102">
        <v>7376.2033000000001</v>
      </c>
      <c r="E27" s="102">
        <v>1667.0252</v>
      </c>
      <c r="F27" s="102">
        <v>66.020800000000008</v>
      </c>
      <c r="G27" s="102">
        <v>0</v>
      </c>
      <c r="I27" s="102">
        <v>-326</v>
      </c>
      <c r="J27" s="102">
        <v>520</v>
      </c>
      <c r="K27" s="102">
        <v>0</v>
      </c>
      <c r="L27" s="102">
        <v>0</v>
      </c>
      <c r="M27" s="102">
        <v>0</v>
      </c>
      <c r="O27" s="102">
        <v>9238.7857000000004</v>
      </c>
      <c r="P27" s="102">
        <v>7390.2033000000001</v>
      </c>
      <c r="Q27" s="102">
        <v>1667.0252</v>
      </c>
      <c r="R27" s="102">
        <v>66.020800000000008</v>
      </c>
      <c r="S27" s="102">
        <v>0</v>
      </c>
      <c r="AA27" s="102">
        <v>0</v>
      </c>
      <c r="AB27" s="102">
        <v>0</v>
      </c>
      <c r="AC27" s="102">
        <v>0</v>
      </c>
      <c r="AD27" s="102">
        <v>0</v>
      </c>
      <c r="AE27" s="102">
        <v>0</v>
      </c>
      <c r="AG27" s="102">
        <v>-1074</v>
      </c>
      <c r="AH27" s="102">
        <v>-534</v>
      </c>
      <c r="AI27" s="102">
        <v>0</v>
      </c>
      <c r="AJ27" s="102">
        <v>0</v>
      </c>
      <c r="AK27" s="102">
        <v>0</v>
      </c>
    </row>
    <row r="28" spans="1:37">
      <c r="A28" s="136" t="s">
        <v>44</v>
      </c>
      <c r="B28" s="118">
        <v>1.4633999999999999E-3</v>
      </c>
      <c r="C28" s="102">
        <v>3479.5526</v>
      </c>
      <c r="D28" s="102">
        <v>4307.9493999999995</v>
      </c>
      <c r="E28" s="102">
        <v>591.21359999999993</v>
      </c>
      <c r="F28" s="102">
        <v>23.414399999999997</v>
      </c>
      <c r="G28" s="102">
        <v>0</v>
      </c>
      <c r="I28" s="102">
        <v>-116</v>
      </c>
      <c r="J28" s="102">
        <v>184</v>
      </c>
      <c r="K28" s="102">
        <v>0</v>
      </c>
      <c r="L28" s="102">
        <v>0</v>
      </c>
      <c r="M28" s="102">
        <v>0</v>
      </c>
      <c r="O28" s="102">
        <v>3276.5526</v>
      </c>
      <c r="P28" s="102">
        <v>2620.9494</v>
      </c>
      <c r="Q28" s="102">
        <v>591.21359999999993</v>
      </c>
      <c r="R28" s="102">
        <v>23.414399999999997</v>
      </c>
      <c r="S28" s="102">
        <v>0</v>
      </c>
      <c r="AA28" s="102">
        <v>1503</v>
      </c>
      <c r="AB28" s="102">
        <v>1503</v>
      </c>
      <c r="AC28" s="102">
        <v>0</v>
      </c>
      <c r="AD28" s="102">
        <v>0</v>
      </c>
      <c r="AE28" s="102">
        <v>0</v>
      </c>
      <c r="AG28" s="102">
        <v>-1184</v>
      </c>
      <c r="AH28" s="102">
        <v>0</v>
      </c>
      <c r="AI28" s="102">
        <v>0</v>
      </c>
      <c r="AJ28" s="102">
        <v>0</v>
      </c>
      <c r="AK28" s="102">
        <v>0</v>
      </c>
    </row>
    <row r="29" spans="1:37">
      <c r="A29" s="136" t="s">
        <v>45</v>
      </c>
      <c r="B29" s="118">
        <v>1.516E-3</v>
      </c>
      <c r="C29" s="102">
        <v>3657.3240000000001</v>
      </c>
      <c r="D29" s="102">
        <v>3088.1559999999999</v>
      </c>
      <c r="E29" s="102">
        <v>612.46399999999994</v>
      </c>
      <c r="F29" s="102">
        <v>24.256</v>
      </c>
      <c r="G29" s="102">
        <v>0</v>
      </c>
      <c r="I29" s="102">
        <v>-120</v>
      </c>
      <c r="J29" s="102">
        <v>191</v>
      </c>
      <c r="K29" s="102">
        <v>0</v>
      </c>
      <c r="L29" s="102">
        <v>0</v>
      </c>
      <c r="M29" s="102">
        <v>0</v>
      </c>
      <c r="O29" s="102">
        <v>3394.3240000000001</v>
      </c>
      <c r="P29" s="102">
        <v>2715.1559999999999</v>
      </c>
      <c r="Q29" s="102">
        <v>612.46399999999994</v>
      </c>
      <c r="R29" s="102">
        <v>24.256</v>
      </c>
      <c r="S29" s="102">
        <v>0</v>
      </c>
      <c r="AA29" s="102">
        <v>383</v>
      </c>
      <c r="AB29" s="102">
        <v>182</v>
      </c>
      <c r="AC29" s="102">
        <v>0</v>
      </c>
      <c r="AD29" s="102">
        <v>0</v>
      </c>
      <c r="AE29" s="102">
        <v>0</v>
      </c>
      <c r="AG29" s="102">
        <v>0</v>
      </c>
      <c r="AH29" s="102">
        <v>0</v>
      </c>
      <c r="AI29" s="102">
        <v>0</v>
      </c>
      <c r="AJ29" s="102">
        <v>0</v>
      </c>
      <c r="AK29" s="102">
        <v>0</v>
      </c>
    </row>
    <row r="30" spans="1:37">
      <c r="A30" s="136" t="s">
        <v>46</v>
      </c>
      <c r="B30" s="118">
        <v>1.0390399999999999E-2</v>
      </c>
      <c r="C30" s="102">
        <v>12774.105599999999</v>
      </c>
      <c r="D30" s="102">
        <v>18785.206399999999</v>
      </c>
      <c r="E30" s="102">
        <v>4197.7215999999999</v>
      </c>
      <c r="F30" s="102">
        <v>166.24639999999999</v>
      </c>
      <c r="G30" s="102">
        <v>0</v>
      </c>
      <c r="I30" s="102">
        <v>-821</v>
      </c>
      <c r="J30" s="102">
        <v>1309</v>
      </c>
      <c r="K30" s="102">
        <v>0</v>
      </c>
      <c r="L30" s="102">
        <v>0</v>
      </c>
      <c r="M30" s="102">
        <v>0</v>
      </c>
      <c r="O30" s="102">
        <v>23264.105599999999</v>
      </c>
      <c r="P30" s="102">
        <v>18609.206399999999</v>
      </c>
      <c r="Q30" s="102">
        <v>4197.7215999999999</v>
      </c>
      <c r="R30" s="102">
        <v>166.24639999999999</v>
      </c>
      <c r="S30" s="102">
        <v>0</v>
      </c>
      <c r="AA30" s="102">
        <v>0</v>
      </c>
      <c r="AB30" s="102">
        <v>0</v>
      </c>
      <c r="AC30" s="102">
        <v>0</v>
      </c>
      <c r="AD30" s="102">
        <v>0</v>
      </c>
      <c r="AE30" s="102">
        <v>0</v>
      </c>
      <c r="AG30" s="102">
        <v>-9669</v>
      </c>
      <c r="AH30" s="102">
        <v>-1133</v>
      </c>
      <c r="AI30" s="102">
        <v>0</v>
      </c>
      <c r="AJ30" s="102">
        <v>0</v>
      </c>
      <c r="AK30" s="102">
        <v>0</v>
      </c>
    </row>
    <row r="31" spans="1:37">
      <c r="A31" s="136" t="s">
        <v>47</v>
      </c>
      <c r="B31" s="118">
        <v>4.8390999999999998E-3</v>
      </c>
      <c r="C31" s="102">
        <v>5528.7448999999997</v>
      </c>
      <c r="D31" s="102">
        <v>8059.8280999999988</v>
      </c>
      <c r="E31" s="102">
        <v>1954.9964</v>
      </c>
      <c r="F31" s="102">
        <v>77.425600000000003</v>
      </c>
      <c r="G31" s="102">
        <v>0</v>
      </c>
      <c r="I31" s="102">
        <v>-382</v>
      </c>
      <c r="J31" s="102">
        <v>610</v>
      </c>
      <c r="K31" s="102">
        <v>0</v>
      </c>
      <c r="L31" s="102">
        <v>0</v>
      </c>
      <c r="M31" s="102">
        <v>0</v>
      </c>
      <c r="O31" s="102">
        <v>10834.7449</v>
      </c>
      <c r="P31" s="102">
        <v>8666.8280999999988</v>
      </c>
      <c r="Q31" s="102">
        <v>1954.9964</v>
      </c>
      <c r="R31" s="102">
        <v>77.425600000000003</v>
      </c>
      <c r="S31" s="102">
        <v>0</v>
      </c>
      <c r="AA31" s="102">
        <v>0</v>
      </c>
      <c r="AB31" s="102">
        <v>0</v>
      </c>
      <c r="AC31" s="102">
        <v>0</v>
      </c>
      <c r="AD31" s="102">
        <v>0</v>
      </c>
      <c r="AE31" s="102">
        <v>0</v>
      </c>
      <c r="AG31" s="102">
        <v>-4924</v>
      </c>
      <c r="AH31" s="102">
        <v>-1217</v>
      </c>
      <c r="AI31" s="102">
        <v>0</v>
      </c>
      <c r="AJ31" s="102">
        <v>0</v>
      </c>
      <c r="AK31" s="102">
        <v>0</v>
      </c>
    </row>
    <row r="32" spans="1:37">
      <c r="A32" s="136" t="s">
        <v>48</v>
      </c>
      <c r="B32" s="118">
        <v>1.0621E-2</v>
      </c>
      <c r="C32" s="102">
        <v>23399.419000000002</v>
      </c>
      <c r="D32" s="102">
        <v>22555.210999999999</v>
      </c>
      <c r="E32" s="102">
        <v>4290.884</v>
      </c>
      <c r="F32" s="102">
        <v>169.93600000000001</v>
      </c>
      <c r="G32" s="102">
        <v>0</v>
      </c>
      <c r="I32" s="102">
        <v>-839</v>
      </c>
      <c r="J32" s="102">
        <v>1338</v>
      </c>
      <c r="K32" s="102">
        <v>0</v>
      </c>
      <c r="L32" s="102">
        <v>0</v>
      </c>
      <c r="M32" s="102">
        <v>0</v>
      </c>
      <c r="O32" s="102">
        <v>23780.419000000002</v>
      </c>
      <c r="P32" s="102">
        <v>19022.210999999999</v>
      </c>
      <c r="Q32" s="102">
        <v>4290.884</v>
      </c>
      <c r="R32" s="102">
        <v>169.93600000000001</v>
      </c>
      <c r="S32" s="102">
        <v>0</v>
      </c>
      <c r="AA32" s="102">
        <v>2195</v>
      </c>
      <c r="AB32" s="102">
        <v>2195</v>
      </c>
      <c r="AC32" s="102">
        <v>0</v>
      </c>
      <c r="AD32" s="102">
        <v>0</v>
      </c>
      <c r="AE32" s="102">
        <v>0</v>
      </c>
      <c r="AG32" s="102">
        <v>-1737</v>
      </c>
      <c r="AH32" s="102">
        <v>0</v>
      </c>
      <c r="AI32" s="102">
        <v>0</v>
      </c>
      <c r="AJ32" s="102">
        <v>0</v>
      </c>
      <c r="AK32" s="102">
        <v>0</v>
      </c>
    </row>
    <row r="33" spans="1:37">
      <c r="A33" s="136" t="s">
        <v>49</v>
      </c>
      <c r="B33" s="118">
        <v>3.3428100000000002E-2</v>
      </c>
      <c r="C33" s="102">
        <v>63604.515899999999</v>
      </c>
      <c r="D33" s="102">
        <v>72347.727100000004</v>
      </c>
      <c r="E33" s="102">
        <v>13504.9524</v>
      </c>
      <c r="F33" s="102">
        <v>534.84960000000001</v>
      </c>
      <c r="G33" s="102">
        <v>0</v>
      </c>
      <c r="I33" s="102">
        <v>-2641</v>
      </c>
      <c r="J33" s="102">
        <v>4212</v>
      </c>
      <c r="K33" s="102">
        <v>0</v>
      </c>
      <c r="L33" s="102">
        <v>0</v>
      </c>
      <c r="M33" s="102">
        <v>0</v>
      </c>
      <c r="O33" s="102">
        <v>74845.515899999999</v>
      </c>
      <c r="P33" s="102">
        <v>59869.727100000004</v>
      </c>
      <c r="Q33" s="102">
        <v>13504.9524</v>
      </c>
      <c r="R33" s="102">
        <v>534.84960000000001</v>
      </c>
      <c r="S33" s="102">
        <v>0</v>
      </c>
      <c r="AA33" s="102">
        <v>8266</v>
      </c>
      <c r="AB33" s="102">
        <v>8266</v>
      </c>
      <c r="AC33" s="102">
        <v>0</v>
      </c>
      <c r="AD33" s="102">
        <v>0</v>
      </c>
      <c r="AE33" s="102">
        <v>0</v>
      </c>
      <c r="AG33" s="102">
        <v>-16866</v>
      </c>
      <c r="AH33" s="102">
        <v>0</v>
      </c>
      <c r="AI33" s="102">
        <v>0</v>
      </c>
      <c r="AJ33" s="102">
        <v>0</v>
      </c>
      <c r="AK33" s="102">
        <v>0</v>
      </c>
    </row>
    <row r="34" spans="1:37">
      <c r="A34" s="136" t="s">
        <v>50</v>
      </c>
      <c r="B34" s="118">
        <v>3.7022999999999999E-3</v>
      </c>
      <c r="C34" s="102">
        <v>12142.449699999999</v>
      </c>
      <c r="D34" s="102">
        <v>7922.8193000000001</v>
      </c>
      <c r="E34" s="102">
        <v>1495.7292</v>
      </c>
      <c r="F34" s="102">
        <v>59.236800000000002</v>
      </c>
      <c r="G34" s="102">
        <v>0</v>
      </c>
      <c r="I34" s="102">
        <v>-292</v>
      </c>
      <c r="J34" s="102">
        <v>466</v>
      </c>
      <c r="K34" s="102">
        <v>0</v>
      </c>
      <c r="L34" s="102">
        <v>0</v>
      </c>
      <c r="M34" s="102">
        <v>0</v>
      </c>
      <c r="O34" s="102">
        <v>8289.4496999999992</v>
      </c>
      <c r="P34" s="102">
        <v>6630.8193000000001</v>
      </c>
      <c r="Q34" s="102">
        <v>1495.7292</v>
      </c>
      <c r="R34" s="102">
        <v>59.236800000000002</v>
      </c>
      <c r="S34" s="102">
        <v>0</v>
      </c>
      <c r="AA34" s="102">
        <v>4145</v>
      </c>
      <c r="AB34" s="102">
        <v>826</v>
      </c>
      <c r="AC34" s="102">
        <v>0</v>
      </c>
      <c r="AD34" s="102">
        <v>0</v>
      </c>
      <c r="AE34" s="102">
        <v>0</v>
      </c>
      <c r="AG34" s="102">
        <v>0</v>
      </c>
      <c r="AH34" s="102">
        <v>0</v>
      </c>
      <c r="AI34" s="102">
        <v>0</v>
      </c>
      <c r="AJ34" s="102">
        <v>0</v>
      </c>
      <c r="AK34" s="102">
        <v>0</v>
      </c>
    </row>
    <row r="35" spans="1:37">
      <c r="A35" s="136" t="s">
        <v>51</v>
      </c>
      <c r="B35" s="118">
        <v>6.7755999999999997E-3</v>
      </c>
      <c r="C35" s="102">
        <v>26178.5684</v>
      </c>
      <c r="D35" s="102">
        <v>16281.0996</v>
      </c>
      <c r="E35" s="102">
        <v>2737.3424</v>
      </c>
      <c r="F35" s="102">
        <v>108.4096</v>
      </c>
      <c r="G35" s="102">
        <v>0</v>
      </c>
      <c r="I35" s="102">
        <v>-535</v>
      </c>
      <c r="J35" s="102">
        <v>854</v>
      </c>
      <c r="K35" s="102">
        <v>0</v>
      </c>
      <c r="L35" s="102">
        <v>0</v>
      </c>
      <c r="M35" s="102">
        <v>0</v>
      </c>
      <c r="O35" s="102">
        <v>15170.5684</v>
      </c>
      <c r="P35" s="102">
        <v>12135.0996</v>
      </c>
      <c r="Q35" s="102">
        <v>2737.3424</v>
      </c>
      <c r="R35" s="102">
        <v>108.4096</v>
      </c>
      <c r="S35" s="102">
        <v>0</v>
      </c>
      <c r="AA35" s="102">
        <v>11543</v>
      </c>
      <c r="AB35" s="102">
        <v>3292</v>
      </c>
      <c r="AC35" s="102">
        <v>0</v>
      </c>
      <c r="AD35" s="102">
        <v>0</v>
      </c>
      <c r="AE35" s="102">
        <v>0</v>
      </c>
      <c r="AG35" s="102">
        <v>0</v>
      </c>
      <c r="AH35" s="102">
        <v>0</v>
      </c>
      <c r="AI35" s="102">
        <v>0</v>
      </c>
      <c r="AJ35" s="102">
        <v>0</v>
      </c>
      <c r="AK35" s="102">
        <v>0</v>
      </c>
    </row>
    <row r="36" spans="1:37">
      <c r="A36" s="136" t="s">
        <v>52</v>
      </c>
      <c r="B36" s="118">
        <v>1.6480000000000002E-2</v>
      </c>
      <c r="C36" s="102">
        <v>28870.720000000001</v>
      </c>
      <c r="D36" s="102">
        <v>30302.680000000004</v>
      </c>
      <c r="E36" s="102">
        <v>6657.920000000001</v>
      </c>
      <c r="F36" s="102">
        <v>263.68</v>
      </c>
      <c r="G36" s="102">
        <v>0</v>
      </c>
      <c r="I36" s="102">
        <v>-1302</v>
      </c>
      <c r="J36" s="102">
        <v>2076</v>
      </c>
      <c r="K36" s="102">
        <v>0</v>
      </c>
      <c r="L36" s="102">
        <v>0</v>
      </c>
      <c r="M36" s="102">
        <v>0</v>
      </c>
      <c r="O36" s="102">
        <v>36898.720000000001</v>
      </c>
      <c r="P36" s="102">
        <v>29515.680000000004</v>
      </c>
      <c r="Q36" s="102">
        <v>6657.920000000001</v>
      </c>
      <c r="R36" s="102">
        <v>263.68</v>
      </c>
      <c r="S36" s="102">
        <v>0</v>
      </c>
      <c r="AA36" s="102">
        <v>0</v>
      </c>
      <c r="AB36" s="102">
        <v>0</v>
      </c>
      <c r="AC36" s="102">
        <v>0</v>
      </c>
      <c r="AD36" s="102">
        <v>0</v>
      </c>
      <c r="AE36" s="102">
        <v>0</v>
      </c>
      <c r="AG36" s="102">
        <v>-6726</v>
      </c>
      <c r="AH36" s="102">
        <v>-1289</v>
      </c>
      <c r="AI36" s="102">
        <v>0</v>
      </c>
      <c r="AJ36" s="102">
        <v>0</v>
      </c>
      <c r="AK36" s="102">
        <v>0</v>
      </c>
    </row>
    <row r="37" spans="1:37">
      <c r="A37" s="136" t="s">
        <v>53</v>
      </c>
      <c r="B37" s="118">
        <v>4.0485E-3</v>
      </c>
      <c r="C37" s="102">
        <v>7926.5915000000005</v>
      </c>
      <c r="D37" s="102">
        <v>8503.8634999999995</v>
      </c>
      <c r="E37" s="102">
        <v>1635.5940000000001</v>
      </c>
      <c r="F37" s="102">
        <v>64.775999999999996</v>
      </c>
      <c r="G37" s="102">
        <v>0</v>
      </c>
      <c r="I37" s="102">
        <v>-320</v>
      </c>
      <c r="J37" s="102">
        <v>510</v>
      </c>
      <c r="K37" s="102">
        <v>0</v>
      </c>
      <c r="L37" s="102">
        <v>0</v>
      </c>
      <c r="M37" s="102">
        <v>0</v>
      </c>
      <c r="O37" s="102">
        <v>9064.5915000000005</v>
      </c>
      <c r="P37" s="102">
        <v>7250.8635000000004</v>
      </c>
      <c r="Q37" s="102">
        <v>1635.5940000000001</v>
      </c>
      <c r="R37" s="102">
        <v>64.775999999999996</v>
      </c>
      <c r="S37" s="102">
        <v>0</v>
      </c>
      <c r="AA37" s="102">
        <v>743</v>
      </c>
      <c r="AB37" s="102">
        <v>743</v>
      </c>
      <c r="AC37" s="102">
        <v>0</v>
      </c>
      <c r="AD37" s="102">
        <v>0</v>
      </c>
      <c r="AE37" s="102">
        <v>0</v>
      </c>
      <c r="AG37" s="102">
        <v>-1561</v>
      </c>
      <c r="AH37" s="102">
        <v>0</v>
      </c>
      <c r="AI37" s="102">
        <v>0</v>
      </c>
      <c r="AJ37" s="102">
        <v>0</v>
      </c>
      <c r="AK37" s="102">
        <v>0</v>
      </c>
    </row>
    <row r="38" spans="1:37">
      <c r="A38" s="136" t="s">
        <v>54</v>
      </c>
      <c r="B38" s="118">
        <v>3.8692000000000002E-3</v>
      </c>
      <c r="C38" s="102">
        <v>8890.1388000000006</v>
      </c>
      <c r="D38" s="102">
        <v>10621.7372</v>
      </c>
      <c r="E38" s="102">
        <v>1563.1568</v>
      </c>
      <c r="F38" s="102">
        <v>61.907200000000003</v>
      </c>
      <c r="G38" s="102">
        <v>0</v>
      </c>
      <c r="I38" s="102">
        <v>-306</v>
      </c>
      <c r="J38" s="102">
        <v>488</v>
      </c>
      <c r="K38" s="102">
        <v>0</v>
      </c>
      <c r="L38" s="102">
        <v>0</v>
      </c>
      <c r="M38" s="102">
        <v>0</v>
      </c>
      <c r="O38" s="102">
        <v>8663.1388000000006</v>
      </c>
      <c r="P38" s="102">
        <v>6929.7372000000005</v>
      </c>
      <c r="Q38" s="102">
        <v>1563.1568</v>
      </c>
      <c r="R38" s="102">
        <v>61.907200000000003</v>
      </c>
      <c r="S38" s="102">
        <v>0</v>
      </c>
      <c r="AA38" s="102">
        <v>3204</v>
      </c>
      <c r="AB38" s="102">
        <v>3204</v>
      </c>
      <c r="AC38" s="102">
        <v>0</v>
      </c>
      <c r="AD38" s="102">
        <v>0</v>
      </c>
      <c r="AE38" s="102">
        <v>0</v>
      </c>
      <c r="AG38" s="102">
        <v>-2671</v>
      </c>
      <c r="AH38" s="102">
        <v>0</v>
      </c>
      <c r="AI38" s="102">
        <v>0</v>
      </c>
      <c r="AJ38" s="102">
        <v>0</v>
      </c>
      <c r="AK38" s="102">
        <v>0</v>
      </c>
    </row>
    <row r="39" spans="1:37">
      <c r="A39" s="136" t="s">
        <v>55</v>
      </c>
      <c r="B39" s="118">
        <v>2.9064699999999999E-2</v>
      </c>
      <c r="C39" s="102">
        <v>80045.863299999997</v>
      </c>
      <c r="D39" s="102">
        <v>69614.877699999997</v>
      </c>
      <c r="E39" s="102">
        <v>11742.138799999999</v>
      </c>
      <c r="F39" s="102">
        <v>465.03519999999997</v>
      </c>
      <c r="G39" s="102">
        <v>0</v>
      </c>
      <c r="I39" s="102">
        <v>-2296</v>
      </c>
      <c r="J39" s="102">
        <v>3662</v>
      </c>
      <c r="K39" s="102">
        <v>0</v>
      </c>
      <c r="L39" s="102">
        <v>0</v>
      </c>
      <c r="M39" s="102">
        <v>0</v>
      </c>
      <c r="O39" s="102">
        <v>65075.863299999997</v>
      </c>
      <c r="P39" s="102">
        <v>52054.877699999997</v>
      </c>
      <c r="Q39" s="102">
        <v>11742.138799999999</v>
      </c>
      <c r="R39" s="102">
        <v>465.03519999999997</v>
      </c>
      <c r="S39" s="102">
        <v>0</v>
      </c>
      <c r="AA39" s="102">
        <v>17266</v>
      </c>
      <c r="AB39" s="102">
        <v>13898</v>
      </c>
      <c r="AC39" s="102">
        <v>0</v>
      </c>
      <c r="AD39" s="102">
        <v>0</v>
      </c>
      <c r="AE39" s="102">
        <v>0</v>
      </c>
      <c r="AG39" s="102">
        <v>0</v>
      </c>
      <c r="AH39" s="102">
        <v>0</v>
      </c>
      <c r="AI39" s="102">
        <v>0</v>
      </c>
      <c r="AJ39" s="102">
        <v>0</v>
      </c>
      <c r="AK39" s="102">
        <v>0</v>
      </c>
    </row>
    <row r="40" spans="1:37">
      <c r="A40" s="136" t="s">
        <v>56</v>
      </c>
      <c r="B40" s="118">
        <v>3.9472999999999999E-3</v>
      </c>
      <c r="C40" s="102">
        <v>4648.0046999999995</v>
      </c>
      <c r="D40" s="102">
        <v>2957.6143000000002</v>
      </c>
      <c r="E40" s="102">
        <v>1594.7092</v>
      </c>
      <c r="F40" s="102">
        <v>63.156799999999997</v>
      </c>
      <c r="G40" s="102">
        <v>0</v>
      </c>
      <c r="I40" s="102">
        <v>-312</v>
      </c>
      <c r="J40" s="102">
        <v>497</v>
      </c>
      <c r="K40" s="102">
        <v>0</v>
      </c>
      <c r="L40" s="102">
        <v>0</v>
      </c>
      <c r="M40" s="102">
        <v>0</v>
      </c>
      <c r="O40" s="102">
        <v>8838.0046999999995</v>
      </c>
      <c r="P40" s="102">
        <v>7069.6143000000002</v>
      </c>
      <c r="Q40" s="102">
        <v>1594.7092</v>
      </c>
      <c r="R40" s="102">
        <v>63.156799999999997</v>
      </c>
      <c r="S40" s="102">
        <v>0</v>
      </c>
      <c r="AA40" s="102">
        <v>731</v>
      </c>
      <c r="AB40" s="102">
        <v>0</v>
      </c>
      <c r="AC40" s="102">
        <v>0</v>
      </c>
      <c r="AD40" s="102">
        <v>0</v>
      </c>
      <c r="AE40" s="102">
        <v>0</v>
      </c>
      <c r="AG40" s="102">
        <v>-4609</v>
      </c>
      <c r="AH40" s="102">
        <v>-4609</v>
      </c>
      <c r="AI40" s="102">
        <v>0</v>
      </c>
      <c r="AJ40" s="102">
        <v>0</v>
      </c>
      <c r="AK40" s="102">
        <v>0</v>
      </c>
    </row>
    <row r="41" spans="1:37">
      <c r="A41" s="136" t="s">
        <v>57</v>
      </c>
      <c r="B41" s="118">
        <v>4.4214400000000001E-2</v>
      </c>
      <c r="C41" s="102">
        <v>61214.041599999997</v>
      </c>
      <c r="D41" s="102">
        <v>3617.9903999999951</v>
      </c>
      <c r="E41" s="102">
        <v>17862.617600000001</v>
      </c>
      <c r="F41" s="102">
        <v>707.43039999999996</v>
      </c>
      <c r="G41" s="102">
        <v>0</v>
      </c>
      <c r="I41" s="102">
        <v>-3493</v>
      </c>
      <c r="J41" s="102">
        <v>5571</v>
      </c>
      <c r="K41" s="102">
        <v>0</v>
      </c>
      <c r="L41" s="102">
        <v>0</v>
      </c>
      <c r="M41" s="102">
        <v>0</v>
      </c>
      <c r="O41" s="102">
        <v>98996.041599999997</v>
      </c>
      <c r="P41" s="102">
        <v>79187.990399999995</v>
      </c>
      <c r="Q41" s="102">
        <v>17862.617600000001</v>
      </c>
      <c r="R41" s="102">
        <v>707.43039999999996</v>
      </c>
      <c r="S41" s="102">
        <v>0</v>
      </c>
      <c r="AA41" s="102">
        <v>46852</v>
      </c>
      <c r="AB41" s="102">
        <v>0</v>
      </c>
      <c r="AC41" s="102">
        <v>0</v>
      </c>
      <c r="AD41" s="102">
        <v>0</v>
      </c>
      <c r="AE41" s="102">
        <v>0</v>
      </c>
      <c r="AG41" s="102">
        <v>-81141</v>
      </c>
      <c r="AH41" s="102">
        <v>-81141</v>
      </c>
      <c r="AI41" s="102">
        <v>0</v>
      </c>
      <c r="AJ41" s="102">
        <v>0</v>
      </c>
      <c r="AK41" s="102">
        <v>0</v>
      </c>
    </row>
    <row r="42" spans="1:37">
      <c r="A42" s="136" t="s">
        <v>58</v>
      </c>
      <c r="B42" s="118">
        <v>6.8320999999999998E-3</v>
      </c>
      <c r="C42" s="102">
        <v>15754.071899999999</v>
      </c>
      <c r="D42" s="102">
        <v>17164.291100000002</v>
      </c>
      <c r="E42" s="102">
        <v>2760.1684</v>
      </c>
      <c r="F42" s="102">
        <v>109.31359999999999</v>
      </c>
      <c r="G42" s="102">
        <v>0</v>
      </c>
      <c r="I42" s="102">
        <v>-540</v>
      </c>
      <c r="J42" s="102">
        <v>861</v>
      </c>
      <c r="K42" s="102">
        <v>0</v>
      </c>
      <c r="L42" s="102">
        <v>0</v>
      </c>
      <c r="M42" s="102">
        <v>0</v>
      </c>
      <c r="O42" s="102">
        <v>15297.071899999999</v>
      </c>
      <c r="P42" s="102">
        <v>12236.2911</v>
      </c>
      <c r="Q42" s="102">
        <v>2760.1684</v>
      </c>
      <c r="R42" s="102">
        <v>109.31359999999999</v>
      </c>
      <c r="S42" s="102">
        <v>0</v>
      </c>
      <c r="AA42" s="102">
        <v>4067</v>
      </c>
      <c r="AB42" s="102">
        <v>4067</v>
      </c>
      <c r="AC42" s="102">
        <v>0</v>
      </c>
      <c r="AD42" s="102">
        <v>0</v>
      </c>
      <c r="AE42" s="102">
        <v>0</v>
      </c>
      <c r="AG42" s="102">
        <v>-3070</v>
      </c>
      <c r="AH42" s="102">
        <v>0</v>
      </c>
      <c r="AI42" s="102">
        <v>0</v>
      </c>
      <c r="AJ42" s="102">
        <v>0</v>
      </c>
      <c r="AK42" s="102">
        <v>0</v>
      </c>
    </row>
    <row r="43" spans="1:37">
      <c r="A43" s="136" t="s">
        <v>59</v>
      </c>
      <c r="B43" s="118">
        <v>2.8101999999999999E-2</v>
      </c>
      <c r="C43" s="102">
        <v>38635.377999999997</v>
      </c>
      <c r="D43" s="102">
        <v>40285.682000000001</v>
      </c>
      <c r="E43" s="102">
        <v>11353.207999999999</v>
      </c>
      <c r="F43" s="102">
        <v>449.63199999999995</v>
      </c>
      <c r="G43" s="102">
        <v>0</v>
      </c>
      <c r="I43" s="102">
        <v>-2220</v>
      </c>
      <c r="J43" s="102">
        <v>3541</v>
      </c>
      <c r="K43" s="102">
        <v>0</v>
      </c>
      <c r="L43" s="102">
        <v>0</v>
      </c>
      <c r="M43" s="102">
        <v>0</v>
      </c>
      <c r="O43" s="102">
        <v>62920.377999999997</v>
      </c>
      <c r="P43" s="102">
        <v>50330.682000000001</v>
      </c>
      <c r="Q43" s="102">
        <v>11353.207999999999</v>
      </c>
      <c r="R43" s="102">
        <v>449.63199999999995</v>
      </c>
      <c r="S43" s="102">
        <v>0</v>
      </c>
      <c r="AA43" s="102">
        <v>0</v>
      </c>
      <c r="AB43" s="102">
        <v>0</v>
      </c>
      <c r="AC43" s="102">
        <v>0</v>
      </c>
      <c r="AD43" s="102">
        <v>0</v>
      </c>
      <c r="AE43" s="102">
        <v>0</v>
      </c>
      <c r="AG43" s="102">
        <v>-22065</v>
      </c>
      <c r="AH43" s="102">
        <v>-13586</v>
      </c>
      <c r="AI43" s="102">
        <v>0</v>
      </c>
      <c r="AJ43" s="102">
        <v>0</v>
      </c>
      <c r="AK43" s="102">
        <v>0</v>
      </c>
    </row>
    <row r="44" spans="1:37">
      <c r="A44" s="136" t="s">
        <v>60</v>
      </c>
      <c r="B44" s="118">
        <v>8.0800000000000002E-4</v>
      </c>
      <c r="C44" s="102">
        <v>1305.1120000000001</v>
      </c>
      <c r="D44" s="102">
        <v>1142.1279999999999</v>
      </c>
      <c r="E44" s="102">
        <v>326.43200000000002</v>
      </c>
      <c r="F44" s="102">
        <v>12.928000000000001</v>
      </c>
      <c r="G44" s="102">
        <v>0</v>
      </c>
      <c r="I44" s="102">
        <v>-64</v>
      </c>
      <c r="J44" s="102">
        <v>102</v>
      </c>
      <c r="K44" s="102">
        <v>0</v>
      </c>
      <c r="L44" s="102">
        <v>0</v>
      </c>
      <c r="M44" s="102">
        <v>0</v>
      </c>
      <c r="O44" s="102">
        <v>1809.1120000000001</v>
      </c>
      <c r="P44" s="102">
        <v>1447.1279999999999</v>
      </c>
      <c r="Q44" s="102">
        <v>326.43200000000002</v>
      </c>
      <c r="R44" s="102">
        <v>12.928000000000001</v>
      </c>
      <c r="S44" s="102">
        <v>0</v>
      </c>
      <c r="AA44" s="102">
        <v>0</v>
      </c>
      <c r="AB44" s="102">
        <v>0</v>
      </c>
      <c r="AC44" s="102">
        <v>0</v>
      </c>
      <c r="AD44" s="102">
        <v>0</v>
      </c>
      <c r="AE44" s="102">
        <v>0</v>
      </c>
      <c r="AG44" s="102">
        <v>-440</v>
      </c>
      <c r="AH44" s="102">
        <v>-407</v>
      </c>
      <c r="AI44" s="102">
        <v>0</v>
      </c>
      <c r="AJ44" s="102">
        <v>0</v>
      </c>
      <c r="AK44" s="102">
        <v>0</v>
      </c>
    </row>
    <row r="45" spans="1:37">
      <c r="A45" s="136" t="s">
        <v>61</v>
      </c>
      <c r="B45" s="118">
        <v>2.3262000000000001E-3</v>
      </c>
      <c r="C45" s="102">
        <v>8886.3617999999988</v>
      </c>
      <c r="D45" s="102">
        <v>13162.224200000001</v>
      </c>
      <c r="E45" s="102">
        <v>939.78480000000002</v>
      </c>
      <c r="F45" s="102">
        <v>37.219200000000001</v>
      </c>
      <c r="G45" s="102">
        <v>0</v>
      </c>
      <c r="I45" s="102">
        <v>-184</v>
      </c>
      <c r="J45" s="102">
        <v>293</v>
      </c>
      <c r="K45" s="102">
        <v>0</v>
      </c>
      <c r="L45" s="102">
        <v>0</v>
      </c>
      <c r="M45" s="102">
        <v>0</v>
      </c>
      <c r="O45" s="102">
        <v>5208.3617999999997</v>
      </c>
      <c r="P45" s="102">
        <v>4166.2241999999997</v>
      </c>
      <c r="Q45" s="102">
        <v>939.78480000000002</v>
      </c>
      <c r="R45" s="102">
        <v>37.219200000000001</v>
      </c>
      <c r="S45" s="102">
        <v>0</v>
      </c>
      <c r="AA45" s="102">
        <v>8703</v>
      </c>
      <c r="AB45" s="102">
        <v>8703</v>
      </c>
      <c r="AC45" s="102">
        <v>0</v>
      </c>
      <c r="AD45" s="102">
        <v>0</v>
      </c>
      <c r="AE45" s="102">
        <v>0</v>
      </c>
      <c r="AG45" s="102">
        <v>-4841</v>
      </c>
      <c r="AH45" s="102">
        <v>0</v>
      </c>
      <c r="AI45" s="102">
        <v>0</v>
      </c>
      <c r="AJ45" s="102">
        <v>0</v>
      </c>
      <c r="AK45" s="102">
        <v>0</v>
      </c>
    </row>
    <row r="46" spans="1:37">
      <c r="A46" s="136" t="s">
        <v>62</v>
      </c>
      <c r="B46" s="118">
        <v>4.1298000000000003E-3</v>
      </c>
      <c r="C46" s="102">
        <v>11560.6222</v>
      </c>
      <c r="D46" s="102">
        <v>10109.471799999999</v>
      </c>
      <c r="E46" s="102">
        <v>1668.4392</v>
      </c>
      <c r="F46" s="102">
        <v>66.076800000000006</v>
      </c>
      <c r="G46" s="102">
        <v>0</v>
      </c>
      <c r="I46" s="102">
        <v>-326</v>
      </c>
      <c r="J46" s="102">
        <v>520</v>
      </c>
      <c r="K46" s="102">
        <v>0</v>
      </c>
      <c r="L46" s="102">
        <v>0</v>
      </c>
      <c r="M46" s="102">
        <v>0</v>
      </c>
      <c r="O46" s="102">
        <v>9246.6221999999998</v>
      </c>
      <c r="P46" s="102">
        <v>7396.4718000000003</v>
      </c>
      <c r="Q46" s="102">
        <v>1668.4392</v>
      </c>
      <c r="R46" s="102">
        <v>66.076800000000006</v>
      </c>
      <c r="S46" s="102">
        <v>0</v>
      </c>
      <c r="AA46" s="102">
        <v>2640</v>
      </c>
      <c r="AB46" s="102">
        <v>2193</v>
      </c>
      <c r="AC46" s="102">
        <v>0</v>
      </c>
      <c r="AD46" s="102">
        <v>0</v>
      </c>
      <c r="AE46" s="102">
        <v>0</v>
      </c>
      <c r="AG46" s="102">
        <v>0</v>
      </c>
      <c r="AH46" s="102">
        <v>0</v>
      </c>
      <c r="AI46" s="102">
        <v>0</v>
      </c>
      <c r="AJ46" s="102">
        <v>0</v>
      </c>
      <c r="AK46" s="102">
        <v>0</v>
      </c>
    </row>
    <row r="47" spans="1:37">
      <c r="A47" s="136" t="s">
        <v>63</v>
      </c>
      <c r="B47" s="118">
        <v>1.2516000000000001E-3</v>
      </c>
      <c r="C47" s="102">
        <v>970.33240000000023</v>
      </c>
      <c r="D47" s="102">
        <v>2207.6156000000001</v>
      </c>
      <c r="E47" s="102">
        <v>505.64640000000003</v>
      </c>
      <c r="F47" s="102">
        <v>20.025600000000001</v>
      </c>
      <c r="G47" s="102">
        <v>0</v>
      </c>
      <c r="I47" s="102">
        <v>-99</v>
      </c>
      <c r="J47" s="102">
        <v>158</v>
      </c>
      <c r="K47" s="102">
        <v>0</v>
      </c>
      <c r="L47" s="102">
        <v>0</v>
      </c>
      <c r="M47" s="102">
        <v>0</v>
      </c>
      <c r="O47" s="102">
        <v>2802.3324000000002</v>
      </c>
      <c r="P47" s="102">
        <v>2241.6156000000001</v>
      </c>
      <c r="Q47" s="102">
        <v>505.64640000000003</v>
      </c>
      <c r="R47" s="102">
        <v>20.025600000000001</v>
      </c>
      <c r="S47" s="102">
        <v>0</v>
      </c>
      <c r="AA47" s="102">
        <v>0</v>
      </c>
      <c r="AB47" s="102">
        <v>0</v>
      </c>
      <c r="AC47" s="102">
        <v>0</v>
      </c>
      <c r="AD47" s="102">
        <v>0</v>
      </c>
      <c r="AE47" s="102">
        <v>0</v>
      </c>
      <c r="AG47" s="102">
        <v>-1733</v>
      </c>
      <c r="AH47" s="102">
        <v>-192</v>
      </c>
      <c r="AI47" s="102">
        <v>0</v>
      </c>
      <c r="AJ47" s="102">
        <v>0</v>
      </c>
      <c r="AK47" s="102">
        <v>0</v>
      </c>
    </row>
    <row r="48" spans="1:37">
      <c r="A48" s="136" t="s">
        <v>64</v>
      </c>
      <c r="B48" s="118">
        <v>3.9239400000000001E-2</v>
      </c>
      <c r="C48" s="102">
        <v>89543.016600000003</v>
      </c>
      <c r="D48" s="102">
        <v>81932.765400000004</v>
      </c>
      <c r="E48" s="102">
        <v>15852.7176</v>
      </c>
      <c r="F48" s="102">
        <v>627.83040000000005</v>
      </c>
      <c r="G48" s="102">
        <v>0</v>
      </c>
      <c r="I48" s="102">
        <v>-3100</v>
      </c>
      <c r="J48" s="102">
        <v>4944</v>
      </c>
      <c r="K48" s="102">
        <v>0</v>
      </c>
      <c r="L48" s="102">
        <v>0</v>
      </c>
      <c r="M48" s="102">
        <v>0</v>
      </c>
      <c r="O48" s="102">
        <v>87857.016600000003</v>
      </c>
      <c r="P48" s="102">
        <v>70277.765400000004</v>
      </c>
      <c r="Q48" s="102">
        <v>15852.7176</v>
      </c>
      <c r="R48" s="102">
        <v>627.83040000000005</v>
      </c>
      <c r="S48" s="102">
        <v>0</v>
      </c>
      <c r="AA48" s="102">
        <v>6711</v>
      </c>
      <c r="AB48" s="102">
        <v>6711</v>
      </c>
      <c r="AC48" s="102">
        <v>0</v>
      </c>
      <c r="AD48" s="102">
        <v>0</v>
      </c>
      <c r="AE48" s="102">
        <v>0</v>
      </c>
      <c r="AG48" s="102">
        <v>-1925</v>
      </c>
      <c r="AH48" s="102">
        <v>0</v>
      </c>
      <c r="AI48" s="102">
        <v>0</v>
      </c>
      <c r="AJ48" s="102">
        <v>0</v>
      </c>
      <c r="AK48" s="102">
        <v>0</v>
      </c>
    </row>
    <row r="49" spans="1:37">
      <c r="A49" s="136" t="s">
        <v>65</v>
      </c>
      <c r="B49" s="118">
        <v>3.9214999999999996E-3</v>
      </c>
      <c r="C49" s="102">
        <v>5848.2384999999995</v>
      </c>
      <c r="D49" s="102">
        <v>8111.4064999999991</v>
      </c>
      <c r="E49" s="102">
        <v>1584.2859999999998</v>
      </c>
      <c r="F49" s="102">
        <v>62.743999999999993</v>
      </c>
      <c r="G49" s="102">
        <v>0</v>
      </c>
      <c r="I49" s="102">
        <v>-310</v>
      </c>
      <c r="J49" s="102">
        <v>494</v>
      </c>
      <c r="K49" s="102">
        <v>0</v>
      </c>
      <c r="L49" s="102">
        <v>0</v>
      </c>
      <c r="M49" s="102">
        <v>0</v>
      </c>
      <c r="O49" s="102">
        <v>8780.2384999999995</v>
      </c>
      <c r="P49" s="102">
        <v>7023.4064999999991</v>
      </c>
      <c r="Q49" s="102">
        <v>1584.2859999999998</v>
      </c>
      <c r="R49" s="102">
        <v>62.743999999999993</v>
      </c>
      <c r="S49" s="102">
        <v>0</v>
      </c>
      <c r="AA49" s="102">
        <v>594</v>
      </c>
      <c r="AB49" s="102">
        <v>594</v>
      </c>
      <c r="AC49" s="102">
        <v>0</v>
      </c>
      <c r="AD49" s="102">
        <v>0</v>
      </c>
      <c r="AE49" s="102">
        <v>0</v>
      </c>
      <c r="AG49" s="102">
        <v>-3216</v>
      </c>
      <c r="AH49" s="102">
        <v>0</v>
      </c>
      <c r="AI49" s="102">
        <v>0</v>
      </c>
      <c r="AJ49" s="102">
        <v>0</v>
      </c>
      <c r="AK49" s="102">
        <v>0</v>
      </c>
    </row>
    <row r="50" spans="1:37">
      <c r="A50" s="136" t="s">
        <v>66</v>
      </c>
      <c r="B50" s="118">
        <v>1.5169500000000001E-2</v>
      </c>
      <c r="C50" s="102">
        <v>22223.510500000004</v>
      </c>
      <c r="D50" s="102">
        <v>32915.574500000002</v>
      </c>
      <c r="E50" s="102">
        <v>6128.4780000000001</v>
      </c>
      <c r="F50" s="102">
        <v>242.71200000000002</v>
      </c>
      <c r="G50" s="102">
        <v>0</v>
      </c>
      <c r="I50" s="102">
        <v>-1198</v>
      </c>
      <c r="J50" s="102">
        <v>1911</v>
      </c>
      <c r="K50" s="102">
        <v>0</v>
      </c>
      <c r="L50" s="102">
        <v>0</v>
      </c>
      <c r="M50" s="102">
        <v>0</v>
      </c>
      <c r="O50" s="102">
        <v>33964.510500000004</v>
      </c>
      <c r="P50" s="102">
        <v>27168.574500000002</v>
      </c>
      <c r="Q50" s="102">
        <v>6128.4780000000001</v>
      </c>
      <c r="R50" s="102">
        <v>242.71200000000002</v>
      </c>
      <c r="S50" s="102">
        <v>0</v>
      </c>
      <c r="AA50" s="102">
        <v>3836</v>
      </c>
      <c r="AB50" s="102">
        <v>3836</v>
      </c>
      <c r="AC50" s="102">
        <v>0</v>
      </c>
      <c r="AD50" s="102">
        <v>0</v>
      </c>
      <c r="AE50" s="102">
        <v>0</v>
      </c>
      <c r="AG50" s="102">
        <v>-14379</v>
      </c>
      <c r="AH50" s="102">
        <v>0</v>
      </c>
      <c r="AI50" s="102">
        <v>0</v>
      </c>
      <c r="AJ50" s="102">
        <v>0</v>
      </c>
      <c r="AK50" s="102">
        <v>0</v>
      </c>
    </row>
    <row r="51" spans="1:37">
      <c r="A51" s="136" t="s">
        <v>23</v>
      </c>
      <c r="B51" s="118">
        <v>7.4606000000000004E-3</v>
      </c>
      <c r="C51" s="102">
        <v>14104.2834</v>
      </c>
      <c r="D51" s="102">
        <v>15457.934600000001</v>
      </c>
      <c r="E51" s="102">
        <v>3014.0824000000002</v>
      </c>
      <c r="F51" s="102">
        <v>119.36960000000001</v>
      </c>
      <c r="G51" s="102">
        <v>0</v>
      </c>
      <c r="I51" s="102">
        <v>-589</v>
      </c>
      <c r="J51" s="102">
        <v>940</v>
      </c>
      <c r="K51" s="102">
        <v>0</v>
      </c>
      <c r="L51" s="102">
        <v>0</v>
      </c>
      <c r="M51" s="102">
        <v>0</v>
      </c>
      <c r="O51" s="102">
        <v>16704.2834</v>
      </c>
      <c r="P51" s="102">
        <v>13361.934600000001</v>
      </c>
      <c r="Q51" s="102">
        <v>3014.0824000000002</v>
      </c>
      <c r="R51" s="102">
        <v>119.36960000000001</v>
      </c>
      <c r="S51" s="102">
        <v>0</v>
      </c>
      <c r="AA51" s="102">
        <v>1156</v>
      </c>
      <c r="AB51" s="102">
        <v>1156</v>
      </c>
      <c r="AC51" s="102">
        <v>0</v>
      </c>
      <c r="AD51" s="102">
        <v>0</v>
      </c>
      <c r="AE51" s="102">
        <v>0</v>
      </c>
      <c r="AG51" s="102">
        <v>-3167</v>
      </c>
      <c r="AH51" s="102">
        <v>0</v>
      </c>
      <c r="AI51" s="102">
        <v>0</v>
      </c>
      <c r="AJ51" s="102">
        <v>0</v>
      </c>
      <c r="AK51" s="102">
        <v>0</v>
      </c>
    </row>
    <row r="52" spans="1:37">
      <c r="A52" s="136" t="s">
        <v>67</v>
      </c>
      <c r="B52" s="118">
        <v>1.1971000000000001E-2</v>
      </c>
      <c r="C52" s="102">
        <v>28559.069000000003</v>
      </c>
      <c r="D52" s="102">
        <v>23974.061000000002</v>
      </c>
      <c r="E52" s="102">
        <v>4836.2840000000006</v>
      </c>
      <c r="F52" s="102">
        <v>191.536</v>
      </c>
      <c r="G52" s="102">
        <v>0</v>
      </c>
      <c r="I52" s="102">
        <v>-946</v>
      </c>
      <c r="J52" s="102">
        <v>1508</v>
      </c>
      <c r="K52" s="102">
        <v>0</v>
      </c>
      <c r="L52" s="102">
        <v>0</v>
      </c>
      <c r="M52" s="102">
        <v>0</v>
      </c>
      <c r="O52" s="102">
        <v>26803.069000000003</v>
      </c>
      <c r="P52" s="102">
        <v>21440.061000000002</v>
      </c>
      <c r="Q52" s="102">
        <v>4836.2840000000006</v>
      </c>
      <c r="R52" s="102">
        <v>191.536</v>
      </c>
      <c r="S52" s="102">
        <v>0</v>
      </c>
      <c r="AA52" s="102">
        <v>2702</v>
      </c>
      <c r="AB52" s="102">
        <v>1026</v>
      </c>
      <c r="AC52" s="102">
        <v>0</v>
      </c>
      <c r="AD52" s="102">
        <v>0</v>
      </c>
      <c r="AE52" s="102">
        <v>0</v>
      </c>
      <c r="AG52" s="102">
        <v>0</v>
      </c>
      <c r="AH52" s="102">
        <v>0</v>
      </c>
      <c r="AI52" s="102">
        <v>0</v>
      </c>
      <c r="AJ52" s="102">
        <v>0</v>
      </c>
      <c r="AK52" s="102">
        <v>0</v>
      </c>
    </row>
    <row r="53" spans="1:37">
      <c r="A53" s="136" t="s">
        <v>68</v>
      </c>
      <c r="B53" s="118">
        <v>1.7901E-3</v>
      </c>
      <c r="C53" s="102">
        <v>1632.0338999999999</v>
      </c>
      <c r="D53" s="102">
        <v>2339.0691000000002</v>
      </c>
      <c r="E53" s="102">
        <v>723.20039999999995</v>
      </c>
      <c r="F53" s="102">
        <v>28.6416</v>
      </c>
      <c r="G53" s="102">
        <v>0</v>
      </c>
      <c r="I53" s="102">
        <v>-141</v>
      </c>
      <c r="J53" s="102">
        <v>226</v>
      </c>
      <c r="K53" s="102">
        <v>0</v>
      </c>
      <c r="L53" s="102">
        <v>0</v>
      </c>
      <c r="M53" s="102">
        <v>0</v>
      </c>
      <c r="O53" s="102">
        <v>4008.0338999999999</v>
      </c>
      <c r="P53" s="102">
        <v>3206.0691000000002</v>
      </c>
      <c r="Q53" s="102">
        <v>723.20039999999995</v>
      </c>
      <c r="R53" s="102">
        <v>28.6416</v>
      </c>
      <c r="S53" s="102">
        <v>0</v>
      </c>
      <c r="AA53" s="102">
        <v>0</v>
      </c>
      <c r="AB53" s="102">
        <v>0</v>
      </c>
      <c r="AC53" s="102">
        <v>0</v>
      </c>
      <c r="AD53" s="102">
        <v>0</v>
      </c>
      <c r="AE53" s="102">
        <v>0</v>
      </c>
      <c r="AG53" s="102">
        <v>-2235</v>
      </c>
      <c r="AH53" s="102">
        <v>-1093</v>
      </c>
      <c r="AI53" s="102">
        <v>0</v>
      </c>
      <c r="AJ53" s="102">
        <v>0</v>
      </c>
      <c r="AK53" s="102">
        <v>0</v>
      </c>
    </row>
    <row r="54" spans="1:37">
      <c r="A54" s="136" t="s">
        <v>69</v>
      </c>
      <c r="B54" s="118">
        <v>6.0115999999999998E-3</v>
      </c>
      <c r="C54" s="102">
        <v>8906.9723999999987</v>
      </c>
      <c r="D54" s="102">
        <v>1850.775599999999</v>
      </c>
      <c r="E54" s="102">
        <v>2428.6864</v>
      </c>
      <c r="F54" s="102">
        <v>96.185599999999994</v>
      </c>
      <c r="G54" s="102">
        <v>0</v>
      </c>
      <c r="I54" s="102">
        <v>-475</v>
      </c>
      <c r="J54" s="102">
        <v>757</v>
      </c>
      <c r="K54" s="102">
        <v>0</v>
      </c>
      <c r="L54" s="102">
        <v>0</v>
      </c>
      <c r="M54" s="102">
        <v>0</v>
      </c>
      <c r="O54" s="102">
        <v>13459.972399999999</v>
      </c>
      <c r="P54" s="102">
        <v>10766.775599999999</v>
      </c>
      <c r="Q54" s="102">
        <v>2428.6864</v>
      </c>
      <c r="R54" s="102">
        <v>96.185599999999994</v>
      </c>
      <c r="S54" s="102">
        <v>0</v>
      </c>
      <c r="AA54" s="102">
        <v>5595</v>
      </c>
      <c r="AB54" s="102">
        <v>0</v>
      </c>
      <c r="AC54" s="102">
        <v>0</v>
      </c>
      <c r="AD54" s="102">
        <v>0</v>
      </c>
      <c r="AE54" s="102">
        <v>0</v>
      </c>
      <c r="AG54" s="102">
        <v>-9673</v>
      </c>
      <c r="AH54" s="102">
        <v>-9673</v>
      </c>
      <c r="AI54" s="102">
        <v>0</v>
      </c>
      <c r="AJ54" s="102">
        <v>0</v>
      </c>
      <c r="AK54" s="102">
        <v>0</v>
      </c>
    </row>
    <row r="55" spans="1:37">
      <c r="A55" s="136" t="s">
        <v>70</v>
      </c>
      <c r="B55" s="118">
        <v>2.7609999999999999E-4</v>
      </c>
      <c r="C55" s="102">
        <v>1940.1878999999999</v>
      </c>
      <c r="D55" s="102">
        <v>1739.4951000000001</v>
      </c>
      <c r="E55" s="102">
        <v>111.5444</v>
      </c>
      <c r="F55" s="102">
        <v>4.4176000000000002</v>
      </c>
      <c r="G55" s="102">
        <v>0</v>
      </c>
      <c r="I55" s="102">
        <v>-22</v>
      </c>
      <c r="J55" s="102">
        <v>35</v>
      </c>
      <c r="K55" s="102">
        <v>0</v>
      </c>
      <c r="L55" s="102">
        <v>0</v>
      </c>
      <c r="M55" s="102">
        <v>0</v>
      </c>
      <c r="O55" s="102">
        <v>618.18790000000001</v>
      </c>
      <c r="P55" s="102">
        <v>494.49509999999998</v>
      </c>
      <c r="Q55" s="102">
        <v>111.5444</v>
      </c>
      <c r="R55" s="102">
        <v>4.4176000000000002</v>
      </c>
      <c r="S55" s="102">
        <v>0</v>
      </c>
      <c r="AA55" s="102">
        <v>1344</v>
      </c>
      <c r="AB55" s="102">
        <v>1210</v>
      </c>
      <c r="AC55" s="102">
        <v>0</v>
      </c>
      <c r="AD55" s="102">
        <v>0</v>
      </c>
      <c r="AE55" s="102">
        <v>0</v>
      </c>
      <c r="AG55" s="102">
        <v>0</v>
      </c>
      <c r="AH55" s="102">
        <v>0</v>
      </c>
      <c r="AI55" s="102">
        <v>0</v>
      </c>
      <c r="AJ55" s="102">
        <v>0</v>
      </c>
      <c r="AK55" s="102">
        <v>0</v>
      </c>
    </row>
    <row r="56" spans="1:37">
      <c r="A56" s="136" t="s">
        <v>71</v>
      </c>
      <c r="B56" s="118">
        <v>2.0954400000000001E-2</v>
      </c>
      <c r="C56" s="102">
        <v>46997.901600000005</v>
      </c>
      <c r="D56" s="102">
        <v>38135.330400000006</v>
      </c>
      <c r="E56" s="102">
        <v>8465.5776000000005</v>
      </c>
      <c r="F56" s="102">
        <v>335.27040000000005</v>
      </c>
      <c r="G56" s="102">
        <v>0</v>
      </c>
      <c r="I56" s="102">
        <v>-1655</v>
      </c>
      <c r="J56" s="102">
        <v>2640</v>
      </c>
      <c r="K56" s="102">
        <v>0</v>
      </c>
      <c r="L56" s="102">
        <v>0</v>
      </c>
      <c r="M56" s="102">
        <v>0</v>
      </c>
      <c r="O56" s="102">
        <v>46916.901600000005</v>
      </c>
      <c r="P56" s="102">
        <v>37529.330400000006</v>
      </c>
      <c r="Q56" s="102">
        <v>8465.5776000000005</v>
      </c>
      <c r="R56" s="102">
        <v>335.27040000000005</v>
      </c>
      <c r="S56" s="102">
        <v>0</v>
      </c>
      <c r="AA56" s="102">
        <v>3770</v>
      </c>
      <c r="AB56" s="102">
        <v>0</v>
      </c>
      <c r="AC56" s="102">
        <v>0</v>
      </c>
      <c r="AD56" s="102">
        <v>0</v>
      </c>
      <c r="AE56" s="102">
        <v>0</v>
      </c>
      <c r="AG56" s="102">
        <v>-2034</v>
      </c>
      <c r="AH56" s="102">
        <v>-2034</v>
      </c>
      <c r="AI56" s="102">
        <v>0</v>
      </c>
      <c r="AJ56" s="102">
        <v>0</v>
      </c>
      <c r="AK56" s="102">
        <v>0</v>
      </c>
    </row>
    <row r="57" spans="1:37">
      <c r="A57" s="136" t="s">
        <v>72</v>
      </c>
      <c r="B57" s="118">
        <v>5.6182000000000003E-3</v>
      </c>
      <c r="C57" s="102">
        <v>9113.1498000000011</v>
      </c>
      <c r="D57" s="102">
        <v>6012.1962000000003</v>
      </c>
      <c r="E57" s="102">
        <v>2269.7528000000002</v>
      </c>
      <c r="F57" s="102">
        <v>89.891199999999998</v>
      </c>
      <c r="G57" s="102">
        <v>0</v>
      </c>
      <c r="I57" s="102">
        <v>-444</v>
      </c>
      <c r="J57" s="102">
        <v>708</v>
      </c>
      <c r="K57" s="102">
        <v>0</v>
      </c>
      <c r="L57" s="102">
        <v>0</v>
      </c>
      <c r="M57" s="102">
        <v>0</v>
      </c>
      <c r="O57" s="102">
        <v>12579.149800000001</v>
      </c>
      <c r="P57" s="102">
        <v>10062.1962</v>
      </c>
      <c r="Q57" s="102">
        <v>2269.7528000000002</v>
      </c>
      <c r="R57" s="102">
        <v>89.891199999999998</v>
      </c>
      <c r="S57" s="102">
        <v>0</v>
      </c>
      <c r="AA57" s="102">
        <v>1736</v>
      </c>
      <c r="AB57" s="102">
        <v>0</v>
      </c>
      <c r="AC57" s="102">
        <v>0</v>
      </c>
      <c r="AD57" s="102">
        <v>0</v>
      </c>
      <c r="AE57" s="102">
        <v>0</v>
      </c>
      <c r="AG57" s="102">
        <v>-4758</v>
      </c>
      <c r="AH57" s="102">
        <v>-4758</v>
      </c>
      <c r="AI57" s="102">
        <v>0</v>
      </c>
      <c r="AJ57" s="102">
        <v>0</v>
      </c>
      <c r="AK57" s="102">
        <v>0</v>
      </c>
    </row>
    <row r="58" spans="1:37">
      <c r="A58" s="136" t="s">
        <v>73</v>
      </c>
      <c r="B58" s="118">
        <v>2.5347700000000001E-2</v>
      </c>
      <c r="C58" s="102">
        <v>61366.5003</v>
      </c>
      <c r="D58" s="102">
        <v>52387.7307</v>
      </c>
      <c r="E58" s="102">
        <v>10240.470800000001</v>
      </c>
      <c r="F58" s="102">
        <v>405.56319999999999</v>
      </c>
      <c r="G58" s="102">
        <v>0</v>
      </c>
      <c r="I58" s="102">
        <v>-2002</v>
      </c>
      <c r="J58" s="102">
        <v>3194</v>
      </c>
      <c r="K58" s="102">
        <v>0</v>
      </c>
      <c r="L58" s="102">
        <v>0</v>
      </c>
      <c r="M58" s="102">
        <v>0</v>
      </c>
      <c r="O58" s="102">
        <v>56753.5003</v>
      </c>
      <c r="P58" s="102">
        <v>45397.7307</v>
      </c>
      <c r="Q58" s="102">
        <v>10240.470800000001</v>
      </c>
      <c r="R58" s="102">
        <v>405.56319999999999</v>
      </c>
      <c r="S58" s="102">
        <v>0</v>
      </c>
      <c r="AA58" s="102">
        <v>6615</v>
      </c>
      <c r="AB58" s="102">
        <v>3796</v>
      </c>
      <c r="AC58" s="102">
        <v>0</v>
      </c>
      <c r="AD58" s="102">
        <v>0</v>
      </c>
      <c r="AE58" s="102">
        <v>0</v>
      </c>
      <c r="AG58" s="102">
        <v>0</v>
      </c>
      <c r="AH58" s="102">
        <v>0</v>
      </c>
      <c r="AI58" s="102">
        <v>0</v>
      </c>
      <c r="AJ58" s="102">
        <v>0</v>
      </c>
      <c r="AK58" s="102">
        <v>0</v>
      </c>
    </row>
    <row r="59" spans="1:37">
      <c r="A59" s="136" t="s">
        <v>74</v>
      </c>
      <c r="B59" s="118">
        <v>7.3879999999999996E-4</v>
      </c>
      <c r="C59" s="102">
        <v>1346.1732</v>
      </c>
      <c r="D59" s="102">
        <v>1733.1907999999999</v>
      </c>
      <c r="E59" s="102">
        <v>298.47519999999997</v>
      </c>
      <c r="F59" s="102">
        <v>11.8208</v>
      </c>
      <c r="G59" s="102">
        <v>0</v>
      </c>
      <c r="I59" s="102">
        <v>-58</v>
      </c>
      <c r="J59" s="102">
        <v>93</v>
      </c>
      <c r="K59" s="102">
        <v>0</v>
      </c>
      <c r="L59" s="102">
        <v>0</v>
      </c>
      <c r="M59" s="102">
        <v>0</v>
      </c>
      <c r="O59" s="102">
        <v>1654.1732</v>
      </c>
      <c r="P59" s="102">
        <v>1323.1907999999999</v>
      </c>
      <c r="Q59" s="102">
        <v>298.47519999999997</v>
      </c>
      <c r="R59" s="102">
        <v>11.8208</v>
      </c>
      <c r="S59" s="102">
        <v>0</v>
      </c>
      <c r="AA59" s="102">
        <v>317</v>
      </c>
      <c r="AB59" s="102">
        <v>317</v>
      </c>
      <c r="AC59" s="102">
        <v>0</v>
      </c>
      <c r="AD59" s="102">
        <v>0</v>
      </c>
      <c r="AE59" s="102">
        <v>0</v>
      </c>
      <c r="AG59" s="102">
        <v>-567</v>
      </c>
      <c r="AH59" s="102">
        <v>0</v>
      </c>
      <c r="AI59" s="102">
        <v>0</v>
      </c>
      <c r="AJ59" s="102">
        <v>0</v>
      </c>
      <c r="AK59" s="102">
        <v>0</v>
      </c>
    </row>
    <row r="60" spans="1:37">
      <c r="A60" s="136" t="s">
        <v>75</v>
      </c>
      <c r="B60" s="118">
        <v>6.4599999999999996E-3</v>
      </c>
      <c r="C60" s="102">
        <v>8581.9399999999987</v>
      </c>
      <c r="D60" s="102">
        <v>11706.859999999999</v>
      </c>
      <c r="E60" s="102">
        <v>2609.8399999999997</v>
      </c>
      <c r="F60" s="102">
        <v>103.36</v>
      </c>
      <c r="G60" s="102">
        <v>0</v>
      </c>
      <c r="I60" s="102">
        <v>-510</v>
      </c>
      <c r="J60" s="102">
        <v>814</v>
      </c>
      <c r="K60" s="102">
        <v>0</v>
      </c>
      <c r="L60" s="102">
        <v>0</v>
      </c>
      <c r="M60" s="102">
        <v>0</v>
      </c>
      <c r="O60" s="102">
        <v>14463.939999999999</v>
      </c>
      <c r="P60" s="102">
        <v>11569.859999999999</v>
      </c>
      <c r="Q60" s="102">
        <v>2609.8399999999997</v>
      </c>
      <c r="R60" s="102">
        <v>103.36</v>
      </c>
      <c r="S60" s="102">
        <v>0</v>
      </c>
      <c r="AA60" s="102">
        <v>0</v>
      </c>
      <c r="AB60" s="102">
        <v>0</v>
      </c>
      <c r="AC60" s="102">
        <v>0</v>
      </c>
      <c r="AD60" s="102">
        <v>0</v>
      </c>
      <c r="AE60" s="102">
        <v>0</v>
      </c>
      <c r="AG60" s="102">
        <v>-5372</v>
      </c>
      <c r="AH60" s="102">
        <v>-677</v>
      </c>
      <c r="AI60" s="102">
        <v>0</v>
      </c>
      <c r="AJ60" s="102">
        <v>0</v>
      </c>
      <c r="AK60" s="102">
        <v>0</v>
      </c>
    </row>
    <row r="61" spans="1:37">
      <c r="A61" s="136" t="s">
        <v>76</v>
      </c>
      <c r="B61" s="118">
        <v>3.6410000000000001E-3</v>
      </c>
      <c r="C61" s="102">
        <v>4517.1990000000005</v>
      </c>
      <c r="D61" s="102">
        <v>6215.0309999999999</v>
      </c>
      <c r="E61" s="102">
        <v>1470.9640000000002</v>
      </c>
      <c r="F61" s="102">
        <v>58.256</v>
      </c>
      <c r="G61" s="102">
        <v>0</v>
      </c>
      <c r="I61" s="102">
        <v>-288</v>
      </c>
      <c r="J61" s="102">
        <v>459</v>
      </c>
      <c r="K61" s="102">
        <v>0</v>
      </c>
      <c r="L61" s="102">
        <v>0</v>
      </c>
      <c r="M61" s="102">
        <v>0</v>
      </c>
      <c r="O61" s="102">
        <v>8152.1990000000005</v>
      </c>
      <c r="P61" s="102">
        <v>6521.0309999999999</v>
      </c>
      <c r="Q61" s="102">
        <v>1470.9640000000002</v>
      </c>
      <c r="R61" s="102">
        <v>58.256</v>
      </c>
      <c r="S61" s="102">
        <v>0</v>
      </c>
      <c r="AA61" s="102">
        <v>0</v>
      </c>
      <c r="AB61" s="102">
        <v>0</v>
      </c>
      <c r="AC61" s="102">
        <v>0</v>
      </c>
      <c r="AD61" s="102">
        <v>0</v>
      </c>
      <c r="AE61" s="102">
        <v>0</v>
      </c>
      <c r="AG61" s="102">
        <v>-3347</v>
      </c>
      <c r="AH61" s="102">
        <v>-765</v>
      </c>
      <c r="AI61" s="102">
        <v>0</v>
      </c>
      <c r="AJ61" s="102">
        <v>0</v>
      </c>
      <c r="AK61" s="102">
        <v>0</v>
      </c>
    </row>
    <row r="62" spans="1:37">
      <c r="A62" s="136" t="s">
        <v>77</v>
      </c>
      <c r="B62" s="118">
        <v>1.0492599999999999E-2</v>
      </c>
      <c r="C62" s="102">
        <v>19195.931399999998</v>
      </c>
      <c r="D62" s="102">
        <v>21218.246599999999</v>
      </c>
      <c r="E62" s="102">
        <v>4239.0104000000001</v>
      </c>
      <c r="F62" s="102">
        <v>167.88159999999999</v>
      </c>
      <c r="G62" s="102">
        <v>0</v>
      </c>
      <c r="I62" s="102">
        <v>-829</v>
      </c>
      <c r="J62" s="102">
        <v>1322</v>
      </c>
      <c r="K62" s="102">
        <v>0</v>
      </c>
      <c r="L62" s="102">
        <v>0</v>
      </c>
      <c r="M62" s="102">
        <v>0</v>
      </c>
      <c r="O62" s="102">
        <v>23492.931399999998</v>
      </c>
      <c r="P62" s="102">
        <v>18792.246599999999</v>
      </c>
      <c r="Q62" s="102">
        <v>4239.0104000000001</v>
      </c>
      <c r="R62" s="102">
        <v>167.88159999999999</v>
      </c>
      <c r="S62" s="102">
        <v>0</v>
      </c>
      <c r="AA62" s="102">
        <v>1104</v>
      </c>
      <c r="AB62" s="102">
        <v>1104</v>
      </c>
      <c r="AC62" s="102">
        <v>0</v>
      </c>
      <c r="AD62" s="102">
        <v>0</v>
      </c>
      <c r="AE62" s="102">
        <v>0</v>
      </c>
      <c r="AG62" s="102">
        <v>-4572</v>
      </c>
      <c r="AH62" s="102">
        <v>0</v>
      </c>
      <c r="AI62" s="102">
        <v>0</v>
      </c>
      <c r="AJ62" s="102">
        <v>0</v>
      </c>
      <c r="AK62" s="102">
        <v>0</v>
      </c>
    </row>
    <row r="63" spans="1:37">
      <c r="A63" s="136" t="s">
        <v>78</v>
      </c>
      <c r="B63" s="118">
        <v>4.0166999999999998E-3</v>
      </c>
      <c r="C63" s="102">
        <v>7148.3912999999993</v>
      </c>
      <c r="D63" s="102">
        <v>8126.9096999999992</v>
      </c>
      <c r="E63" s="102">
        <v>1622.7467999999999</v>
      </c>
      <c r="F63" s="102">
        <v>64.267200000000003</v>
      </c>
      <c r="G63" s="102">
        <v>0</v>
      </c>
      <c r="I63" s="102">
        <v>-317</v>
      </c>
      <c r="J63" s="102">
        <v>506</v>
      </c>
      <c r="K63" s="102">
        <v>0</v>
      </c>
      <c r="L63" s="102">
        <v>0</v>
      </c>
      <c r="M63" s="102">
        <v>0</v>
      </c>
      <c r="O63" s="102">
        <v>8993.3912999999993</v>
      </c>
      <c r="P63" s="102">
        <v>7193.9096999999992</v>
      </c>
      <c r="Q63" s="102">
        <v>1622.7467999999999</v>
      </c>
      <c r="R63" s="102">
        <v>64.267200000000003</v>
      </c>
      <c r="S63" s="102">
        <v>0</v>
      </c>
      <c r="AA63" s="102">
        <v>427</v>
      </c>
      <c r="AB63" s="102">
        <v>427</v>
      </c>
      <c r="AC63" s="102">
        <v>0</v>
      </c>
      <c r="AD63" s="102">
        <v>0</v>
      </c>
      <c r="AE63" s="102">
        <v>0</v>
      </c>
      <c r="AG63" s="102">
        <v>-1955</v>
      </c>
      <c r="AH63" s="102">
        <v>0</v>
      </c>
      <c r="AI63" s="102">
        <v>0</v>
      </c>
      <c r="AJ63" s="102">
        <v>0</v>
      </c>
      <c r="AK63" s="102">
        <v>0</v>
      </c>
    </row>
    <row r="64" spans="1:37">
      <c r="A64" s="136" t="s">
        <v>79</v>
      </c>
      <c r="B64" s="118">
        <v>2.3494000000000002E-3</v>
      </c>
      <c r="C64" s="102">
        <v>4448.3066000000008</v>
      </c>
      <c r="D64" s="102">
        <v>3907.7754000000004</v>
      </c>
      <c r="E64" s="102">
        <v>949.15760000000012</v>
      </c>
      <c r="F64" s="102">
        <v>37.590400000000002</v>
      </c>
      <c r="G64" s="102">
        <v>0</v>
      </c>
      <c r="I64" s="102">
        <v>-186</v>
      </c>
      <c r="J64" s="102">
        <v>296</v>
      </c>
      <c r="K64" s="102">
        <v>0</v>
      </c>
      <c r="L64" s="102">
        <v>0</v>
      </c>
      <c r="M64" s="102">
        <v>0</v>
      </c>
      <c r="O64" s="102">
        <v>5260.3066000000008</v>
      </c>
      <c r="P64" s="102">
        <v>4207.7754000000004</v>
      </c>
      <c r="Q64" s="102">
        <v>949.15760000000012</v>
      </c>
      <c r="R64" s="102">
        <v>37.590400000000002</v>
      </c>
      <c r="S64" s="102">
        <v>0</v>
      </c>
      <c r="AA64" s="102">
        <v>0</v>
      </c>
      <c r="AB64" s="102">
        <v>0</v>
      </c>
      <c r="AC64" s="102">
        <v>0</v>
      </c>
      <c r="AD64" s="102">
        <v>0</v>
      </c>
      <c r="AE64" s="102">
        <v>0</v>
      </c>
      <c r="AG64" s="102">
        <v>-626</v>
      </c>
      <c r="AH64" s="102">
        <v>-596</v>
      </c>
      <c r="AI64" s="102">
        <v>0</v>
      </c>
      <c r="AJ64" s="102">
        <v>0</v>
      </c>
      <c r="AK64" s="102">
        <v>0</v>
      </c>
    </row>
    <row r="65" spans="1:37">
      <c r="A65" s="136" t="s">
        <v>80</v>
      </c>
      <c r="B65" s="118">
        <v>1.6103000000000001E-3</v>
      </c>
      <c r="C65" s="102">
        <v>2085.4617000000003</v>
      </c>
      <c r="D65" s="102">
        <v>3029.0473000000002</v>
      </c>
      <c r="E65" s="102">
        <v>650.56119999999999</v>
      </c>
      <c r="F65" s="102">
        <v>25.764800000000001</v>
      </c>
      <c r="G65" s="102">
        <v>0</v>
      </c>
      <c r="I65" s="102">
        <v>-127</v>
      </c>
      <c r="J65" s="102">
        <v>203</v>
      </c>
      <c r="K65" s="102">
        <v>0</v>
      </c>
      <c r="L65" s="102">
        <v>0</v>
      </c>
      <c r="M65" s="102">
        <v>0</v>
      </c>
      <c r="O65" s="102">
        <v>3605.4617000000003</v>
      </c>
      <c r="P65" s="102">
        <v>2884.0473000000002</v>
      </c>
      <c r="Q65" s="102">
        <v>650.56119999999999</v>
      </c>
      <c r="R65" s="102">
        <v>25.764800000000001</v>
      </c>
      <c r="S65" s="102">
        <v>0</v>
      </c>
      <c r="AA65" s="102">
        <v>0</v>
      </c>
      <c r="AB65" s="102">
        <v>0</v>
      </c>
      <c r="AC65" s="102">
        <v>0</v>
      </c>
      <c r="AD65" s="102">
        <v>0</v>
      </c>
      <c r="AE65" s="102">
        <v>0</v>
      </c>
      <c r="AG65" s="102">
        <v>-1393</v>
      </c>
      <c r="AH65" s="102">
        <v>-58</v>
      </c>
      <c r="AI65" s="102">
        <v>0</v>
      </c>
      <c r="AJ65" s="102">
        <v>0</v>
      </c>
      <c r="AK65" s="102">
        <v>0</v>
      </c>
    </row>
    <row r="66" spans="1:37">
      <c r="A66" s="136" t="s">
        <v>81</v>
      </c>
      <c r="B66" s="118">
        <v>4.0111000000000001E-3</v>
      </c>
      <c r="C66" s="102">
        <v>7845.8528999999999</v>
      </c>
      <c r="D66" s="102">
        <v>8505.8801000000003</v>
      </c>
      <c r="E66" s="102">
        <v>1620.4844000000001</v>
      </c>
      <c r="F66" s="102">
        <v>64.177599999999998</v>
      </c>
      <c r="G66" s="102">
        <v>0</v>
      </c>
      <c r="I66" s="102">
        <v>-317</v>
      </c>
      <c r="J66" s="102">
        <v>505</v>
      </c>
      <c r="K66" s="102">
        <v>0</v>
      </c>
      <c r="L66" s="102">
        <v>0</v>
      </c>
      <c r="M66" s="102">
        <v>0</v>
      </c>
      <c r="O66" s="102">
        <v>8980.8528999999999</v>
      </c>
      <c r="P66" s="102">
        <v>7183.8801000000003</v>
      </c>
      <c r="Q66" s="102">
        <v>1620.4844000000001</v>
      </c>
      <c r="R66" s="102">
        <v>64.177599999999998</v>
      </c>
      <c r="S66" s="102">
        <v>0</v>
      </c>
      <c r="AA66" s="102">
        <v>817</v>
      </c>
      <c r="AB66" s="102">
        <v>817</v>
      </c>
      <c r="AC66" s="102">
        <v>0</v>
      </c>
      <c r="AD66" s="102">
        <v>0</v>
      </c>
      <c r="AE66" s="102">
        <v>0</v>
      </c>
      <c r="AG66" s="102">
        <v>-1635</v>
      </c>
      <c r="AH66" s="102">
        <v>0</v>
      </c>
      <c r="AI66" s="102">
        <v>0</v>
      </c>
      <c r="AJ66" s="102">
        <v>0</v>
      </c>
      <c r="AK66" s="102">
        <v>0</v>
      </c>
    </row>
    <row r="67" spans="1:37">
      <c r="A67" s="136" t="s">
        <v>82</v>
      </c>
      <c r="B67" s="118">
        <v>6.0188400000000003E-2</v>
      </c>
      <c r="C67" s="102">
        <v>204890.82760000002</v>
      </c>
      <c r="D67" s="102">
        <v>134330.42440000002</v>
      </c>
      <c r="E67" s="102">
        <v>24316.113600000001</v>
      </c>
      <c r="F67" s="102">
        <v>963.01440000000002</v>
      </c>
      <c r="G67" s="102">
        <v>0</v>
      </c>
      <c r="I67" s="102">
        <v>-4755</v>
      </c>
      <c r="J67" s="102">
        <v>7584</v>
      </c>
      <c r="K67" s="102">
        <v>0</v>
      </c>
      <c r="L67" s="102">
        <v>0</v>
      </c>
      <c r="M67" s="102">
        <v>0</v>
      </c>
      <c r="O67" s="102">
        <v>134761.82760000002</v>
      </c>
      <c r="P67" s="102">
        <v>107797.4244</v>
      </c>
      <c r="Q67" s="102">
        <v>24316.113600000001</v>
      </c>
      <c r="R67" s="102">
        <v>963.01440000000002</v>
      </c>
      <c r="S67" s="102">
        <v>0</v>
      </c>
      <c r="AA67" s="102">
        <v>74884</v>
      </c>
      <c r="AB67" s="102">
        <v>18949</v>
      </c>
      <c r="AC67" s="102">
        <v>0</v>
      </c>
      <c r="AD67" s="102">
        <v>0</v>
      </c>
      <c r="AE67" s="102">
        <v>0</v>
      </c>
      <c r="AG67" s="102">
        <v>0</v>
      </c>
      <c r="AH67" s="102">
        <v>0</v>
      </c>
      <c r="AI67" s="102">
        <v>0</v>
      </c>
      <c r="AJ67" s="102">
        <v>0</v>
      </c>
      <c r="AK67" s="102">
        <v>0</v>
      </c>
    </row>
    <row r="68" spans="1:37">
      <c r="A68" s="136" t="s">
        <v>83</v>
      </c>
      <c r="B68" s="118">
        <v>1.4798999999999999E-3</v>
      </c>
      <c r="C68" s="102">
        <v>4096.4961000000003</v>
      </c>
      <c r="D68" s="102">
        <v>4495.5009</v>
      </c>
      <c r="E68" s="102">
        <v>597.87959999999998</v>
      </c>
      <c r="F68" s="102">
        <v>23.6784</v>
      </c>
      <c r="G68" s="102">
        <v>0</v>
      </c>
      <c r="I68" s="102">
        <v>-117</v>
      </c>
      <c r="J68" s="102">
        <v>186</v>
      </c>
      <c r="K68" s="102">
        <v>0</v>
      </c>
      <c r="L68" s="102">
        <v>0</v>
      </c>
      <c r="M68" s="102">
        <v>0</v>
      </c>
      <c r="O68" s="102">
        <v>3313.4960999999998</v>
      </c>
      <c r="P68" s="102">
        <v>2650.5009</v>
      </c>
      <c r="Q68" s="102">
        <v>597.87959999999998</v>
      </c>
      <c r="R68" s="102">
        <v>23.6784</v>
      </c>
      <c r="S68" s="102">
        <v>0</v>
      </c>
      <c r="AA68" s="102">
        <v>1659</v>
      </c>
      <c r="AB68" s="102">
        <v>1659</v>
      </c>
      <c r="AC68" s="102">
        <v>0</v>
      </c>
      <c r="AD68" s="102">
        <v>0</v>
      </c>
      <c r="AE68" s="102">
        <v>0</v>
      </c>
      <c r="AG68" s="102">
        <v>-759</v>
      </c>
      <c r="AH68" s="102">
        <v>0</v>
      </c>
      <c r="AI68" s="102">
        <v>0</v>
      </c>
      <c r="AJ68" s="102">
        <v>0</v>
      </c>
      <c r="AK68" s="102">
        <v>0</v>
      </c>
    </row>
    <row r="69" spans="1:37">
      <c r="A69" s="136" t="s">
        <v>84</v>
      </c>
      <c r="B69" s="118">
        <v>2.4689E-3</v>
      </c>
      <c r="C69" s="102">
        <v>5259.8671000000004</v>
      </c>
      <c r="D69" s="102">
        <v>3656.7999</v>
      </c>
      <c r="E69" s="102">
        <v>997.43560000000002</v>
      </c>
      <c r="F69" s="102">
        <v>39.502400000000002</v>
      </c>
      <c r="G69" s="102">
        <v>0</v>
      </c>
      <c r="I69" s="102">
        <v>-195</v>
      </c>
      <c r="J69" s="102">
        <v>311</v>
      </c>
      <c r="K69" s="102">
        <v>0</v>
      </c>
      <c r="L69" s="102">
        <v>0</v>
      </c>
      <c r="M69" s="102">
        <v>0</v>
      </c>
      <c r="O69" s="102">
        <v>5527.8671000000004</v>
      </c>
      <c r="P69" s="102">
        <v>4421.7999</v>
      </c>
      <c r="Q69" s="102">
        <v>997.43560000000002</v>
      </c>
      <c r="R69" s="102">
        <v>39.502400000000002</v>
      </c>
      <c r="S69" s="102">
        <v>0</v>
      </c>
      <c r="AA69" s="102">
        <v>1003</v>
      </c>
      <c r="AB69" s="102">
        <v>0</v>
      </c>
      <c r="AC69" s="102">
        <v>0</v>
      </c>
      <c r="AD69" s="102">
        <v>0</v>
      </c>
      <c r="AE69" s="102">
        <v>0</v>
      </c>
      <c r="AG69" s="102">
        <v>-1076</v>
      </c>
      <c r="AH69" s="102">
        <v>-1076</v>
      </c>
      <c r="AI69" s="102">
        <v>0</v>
      </c>
      <c r="AJ69" s="102">
        <v>0</v>
      </c>
      <c r="AK69" s="102">
        <v>0</v>
      </c>
    </row>
    <row r="70" spans="1:37">
      <c r="A70" s="136" t="s">
        <v>85</v>
      </c>
      <c r="B70" s="118">
        <v>1.29982E-2</v>
      </c>
      <c r="C70" s="102">
        <v>23130.969799999999</v>
      </c>
      <c r="D70" s="102">
        <v>29038.7762</v>
      </c>
      <c r="E70" s="102">
        <v>5251.2727999999997</v>
      </c>
      <c r="F70" s="102">
        <v>207.97119999999998</v>
      </c>
      <c r="G70" s="102">
        <v>0</v>
      </c>
      <c r="I70" s="102">
        <v>-1027</v>
      </c>
      <c r="J70" s="102">
        <v>1638</v>
      </c>
      <c r="K70" s="102">
        <v>0</v>
      </c>
      <c r="L70" s="102">
        <v>0</v>
      </c>
      <c r="M70" s="102">
        <v>0</v>
      </c>
      <c r="O70" s="102">
        <v>29102.969799999999</v>
      </c>
      <c r="P70" s="102">
        <v>23279.7762</v>
      </c>
      <c r="Q70" s="102">
        <v>5251.2727999999997</v>
      </c>
      <c r="R70" s="102">
        <v>207.97119999999998</v>
      </c>
      <c r="S70" s="102">
        <v>0</v>
      </c>
      <c r="AA70" s="102">
        <v>4121</v>
      </c>
      <c r="AB70" s="102">
        <v>4121</v>
      </c>
      <c r="AC70" s="102">
        <v>0</v>
      </c>
      <c r="AD70" s="102">
        <v>0</v>
      </c>
      <c r="AE70" s="102">
        <v>0</v>
      </c>
      <c r="AG70" s="102">
        <v>-9066</v>
      </c>
      <c r="AH70" s="102">
        <v>0</v>
      </c>
      <c r="AI70" s="102">
        <v>0</v>
      </c>
      <c r="AJ70" s="102">
        <v>0</v>
      </c>
      <c r="AK70" s="102">
        <v>0</v>
      </c>
    </row>
    <row r="71" spans="1:37">
      <c r="A71" s="136" t="s">
        <v>86</v>
      </c>
      <c r="B71" s="118">
        <v>9.1006000000000004E-3</v>
      </c>
      <c r="C71" s="102">
        <v>15970.243399999999</v>
      </c>
      <c r="D71" s="102">
        <v>16428.174599999998</v>
      </c>
      <c r="E71" s="102">
        <v>3676.6424000000002</v>
      </c>
      <c r="F71" s="102">
        <v>145.6096</v>
      </c>
      <c r="G71" s="102">
        <v>0</v>
      </c>
      <c r="I71" s="102">
        <v>-719</v>
      </c>
      <c r="J71" s="102">
        <v>1147</v>
      </c>
      <c r="K71" s="102">
        <v>0</v>
      </c>
      <c r="L71" s="102">
        <v>0</v>
      </c>
      <c r="M71" s="102">
        <v>0</v>
      </c>
      <c r="O71" s="102">
        <v>20376.243399999999</v>
      </c>
      <c r="P71" s="102">
        <v>16299.1746</v>
      </c>
      <c r="Q71" s="102">
        <v>3676.6424000000002</v>
      </c>
      <c r="R71" s="102">
        <v>145.6096</v>
      </c>
      <c r="S71" s="102">
        <v>0</v>
      </c>
      <c r="AA71" s="102">
        <v>0</v>
      </c>
      <c r="AB71" s="102">
        <v>0</v>
      </c>
      <c r="AC71" s="102">
        <v>0</v>
      </c>
      <c r="AD71" s="102">
        <v>0</v>
      </c>
      <c r="AE71" s="102">
        <v>0</v>
      </c>
      <c r="AG71" s="102">
        <v>-3687</v>
      </c>
      <c r="AH71" s="102">
        <v>-1018</v>
      </c>
      <c r="AI71" s="102">
        <v>0</v>
      </c>
      <c r="AJ71" s="102">
        <v>0</v>
      </c>
      <c r="AK71" s="102">
        <v>0</v>
      </c>
    </row>
    <row r="72" spans="1:37">
      <c r="A72" s="136" t="s">
        <v>87</v>
      </c>
      <c r="B72" s="118">
        <v>2.3179999999999999E-2</v>
      </c>
      <c r="C72" s="102">
        <v>120100.01999999999</v>
      </c>
      <c r="D72" s="102">
        <v>48697.38</v>
      </c>
      <c r="E72" s="102">
        <v>9364.7199999999993</v>
      </c>
      <c r="F72" s="102">
        <v>370.88</v>
      </c>
      <c r="G72" s="102">
        <v>0</v>
      </c>
      <c r="I72" s="102">
        <v>-1831</v>
      </c>
      <c r="J72" s="102">
        <v>2921</v>
      </c>
      <c r="K72" s="102">
        <v>0</v>
      </c>
      <c r="L72" s="102">
        <v>0</v>
      </c>
      <c r="M72" s="102">
        <v>0</v>
      </c>
      <c r="O72" s="102">
        <v>51900.02</v>
      </c>
      <c r="P72" s="102">
        <v>41515.379999999997</v>
      </c>
      <c r="Q72" s="102">
        <v>9364.7199999999993</v>
      </c>
      <c r="R72" s="102">
        <v>370.88</v>
      </c>
      <c r="S72" s="102">
        <v>0</v>
      </c>
      <c r="AA72" s="102">
        <v>70031</v>
      </c>
      <c r="AB72" s="102">
        <v>4261</v>
      </c>
      <c r="AC72" s="102">
        <v>0</v>
      </c>
      <c r="AD72" s="102">
        <v>0</v>
      </c>
      <c r="AE72" s="102">
        <v>0</v>
      </c>
      <c r="AG72" s="102">
        <v>0</v>
      </c>
      <c r="AH72" s="102">
        <v>0</v>
      </c>
      <c r="AI72" s="102">
        <v>0</v>
      </c>
      <c r="AJ72" s="102">
        <v>0</v>
      </c>
      <c r="AK72" s="102">
        <v>0</v>
      </c>
    </row>
    <row r="73" spans="1:37">
      <c r="A73" s="136" t="s">
        <v>88</v>
      </c>
      <c r="B73" s="118">
        <v>1.3391E-3</v>
      </c>
      <c r="C73" s="102">
        <v>2967.2449000000001</v>
      </c>
      <c r="D73" s="102">
        <v>3349.3280999999997</v>
      </c>
      <c r="E73" s="102">
        <v>540.99639999999999</v>
      </c>
      <c r="F73" s="102">
        <v>21.425599999999999</v>
      </c>
      <c r="G73" s="102">
        <v>0</v>
      </c>
      <c r="I73" s="102">
        <v>-106</v>
      </c>
      <c r="J73" s="102">
        <v>169</v>
      </c>
      <c r="K73" s="102">
        <v>0</v>
      </c>
      <c r="L73" s="102">
        <v>0</v>
      </c>
      <c r="M73" s="102">
        <v>0</v>
      </c>
      <c r="O73" s="102">
        <v>2998.2449000000001</v>
      </c>
      <c r="P73" s="102">
        <v>2398.3280999999997</v>
      </c>
      <c r="Q73" s="102">
        <v>540.99639999999999</v>
      </c>
      <c r="R73" s="102">
        <v>21.425599999999999</v>
      </c>
      <c r="S73" s="102">
        <v>0</v>
      </c>
      <c r="AA73" s="102">
        <v>782</v>
      </c>
      <c r="AB73" s="102">
        <v>782</v>
      </c>
      <c r="AC73" s="102">
        <v>0</v>
      </c>
      <c r="AD73" s="102">
        <v>0</v>
      </c>
      <c r="AE73" s="102">
        <v>0</v>
      </c>
      <c r="AG73" s="102">
        <v>-707</v>
      </c>
      <c r="AH73" s="102">
        <v>0</v>
      </c>
      <c r="AI73" s="102">
        <v>0</v>
      </c>
      <c r="AJ73" s="102">
        <v>0</v>
      </c>
      <c r="AK73" s="102">
        <v>0</v>
      </c>
    </row>
    <row r="74" spans="1:37">
      <c r="A74" s="136" t="s">
        <v>89</v>
      </c>
      <c r="B74" s="118">
        <v>2.26565E-2</v>
      </c>
      <c r="C74" s="102">
        <v>52811.9035</v>
      </c>
      <c r="D74" s="102">
        <v>53799.791499999999</v>
      </c>
      <c r="E74" s="102">
        <v>9153.2260000000006</v>
      </c>
      <c r="F74" s="102">
        <v>362.50400000000002</v>
      </c>
      <c r="G74" s="102">
        <v>0</v>
      </c>
      <c r="I74" s="102">
        <v>-1790</v>
      </c>
      <c r="J74" s="102">
        <v>2855</v>
      </c>
      <c r="K74" s="102">
        <v>0</v>
      </c>
      <c r="L74" s="102">
        <v>0</v>
      </c>
      <c r="M74" s="102">
        <v>0</v>
      </c>
      <c r="O74" s="102">
        <v>50727.9035</v>
      </c>
      <c r="P74" s="102">
        <v>40577.791499999999</v>
      </c>
      <c r="Q74" s="102">
        <v>9153.2260000000006</v>
      </c>
      <c r="R74" s="102">
        <v>362.50400000000002</v>
      </c>
      <c r="S74" s="102">
        <v>0</v>
      </c>
      <c r="AA74" s="102">
        <v>10367</v>
      </c>
      <c r="AB74" s="102">
        <v>10367</v>
      </c>
      <c r="AC74" s="102">
        <v>0</v>
      </c>
      <c r="AD74" s="102">
        <v>0</v>
      </c>
      <c r="AE74" s="102">
        <v>0</v>
      </c>
      <c r="AG74" s="102">
        <v>-6493</v>
      </c>
      <c r="AH74" s="102">
        <v>0</v>
      </c>
      <c r="AI74" s="102">
        <v>0</v>
      </c>
      <c r="AJ74" s="102">
        <v>0</v>
      </c>
      <c r="AK74" s="102">
        <v>0</v>
      </c>
    </row>
    <row r="75" spans="1:37">
      <c r="A75" s="136" t="s">
        <v>90</v>
      </c>
      <c r="B75" s="118">
        <v>1.22737E-2</v>
      </c>
      <c r="C75" s="102">
        <v>16864.814300000002</v>
      </c>
      <c r="D75" s="102">
        <v>20853.1967</v>
      </c>
      <c r="E75" s="102">
        <v>4958.5748000000003</v>
      </c>
      <c r="F75" s="102">
        <v>196.3792</v>
      </c>
      <c r="G75" s="102">
        <v>0</v>
      </c>
      <c r="I75" s="102">
        <v>-970</v>
      </c>
      <c r="J75" s="102">
        <v>1546</v>
      </c>
      <c r="K75" s="102">
        <v>0</v>
      </c>
      <c r="L75" s="102">
        <v>0</v>
      </c>
      <c r="M75" s="102">
        <v>0</v>
      </c>
      <c r="O75" s="102">
        <v>27480.814300000002</v>
      </c>
      <c r="P75" s="102">
        <v>21982.1967</v>
      </c>
      <c r="Q75" s="102">
        <v>4958.5748000000003</v>
      </c>
      <c r="R75" s="102">
        <v>196.3792</v>
      </c>
      <c r="S75" s="102">
        <v>0</v>
      </c>
      <c r="AA75" s="102">
        <v>0</v>
      </c>
      <c r="AB75" s="102">
        <v>0</v>
      </c>
      <c r="AC75" s="102">
        <v>0</v>
      </c>
      <c r="AD75" s="102">
        <v>0</v>
      </c>
      <c r="AE75" s="102">
        <v>0</v>
      </c>
      <c r="AG75" s="102">
        <v>-9646</v>
      </c>
      <c r="AH75" s="102">
        <v>-2675</v>
      </c>
      <c r="AI75" s="102">
        <v>0</v>
      </c>
      <c r="AJ75" s="102">
        <v>0</v>
      </c>
      <c r="AK75" s="102">
        <v>0</v>
      </c>
    </row>
    <row r="76" spans="1:37">
      <c r="A76" s="136" t="s">
        <v>91</v>
      </c>
      <c r="B76" s="118">
        <v>1.4760000000000001E-3</v>
      </c>
      <c r="C76" s="102">
        <v>2865.7640000000001</v>
      </c>
      <c r="D76" s="102">
        <v>2786.5160000000001</v>
      </c>
      <c r="E76" s="102">
        <v>596.30400000000009</v>
      </c>
      <c r="F76" s="102">
        <v>23.616000000000003</v>
      </c>
      <c r="G76" s="102">
        <v>0</v>
      </c>
      <c r="I76" s="102">
        <v>-117</v>
      </c>
      <c r="J76" s="102">
        <v>186</v>
      </c>
      <c r="K76" s="102">
        <v>0</v>
      </c>
      <c r="L76" s="102">
        <v>0</v>
      </c>
      <c r="M76" s="102">
        <v>0</v>
      </c>
      <c r="O76" s="102">
        <v>3304.7640000000001</v>
      </c>
      <c r="P76" s="102">
        <v>2643.5160000000001</v>
      </c>
      <c r="Q76" s="102">
        <v>596.30400000000009</v>
      </c>
      <c r="R76" s="102">
        <v>23.616000000000003</v>
      </c>
      <c r="S76" s="102">
        <v>0</v>
      </c>
      <c r="AA76" s="102">
        <v>0</v>
      </c>
      <c r="AB76" s="102">
        <v>0</v>
      </c>
      <c r="AC76" s="102">
        <v>0</v>
      </c>
      <c r="AD76" s="102">
        <v>0</v>
      </c>
      <c r="AE76" s="102">
        <v>0</v>
      </c>
      <c r="AG76" s="102">
        <v>-322</v>
      </c>
      <c r="AH76" s="102">
        <v>-43</v>
      </c>
      <c r="AI76" s="102">
        <v>0</v>
      </c>
      <c r="AJ76" s="102">
        <v>0</v>
      </c>
      <c r="AK76" s="102">
        <v>0</v>
      </c>
    </row>
    <row r="77" spans="1:37">
      <c r="A77" s="136" t="s">
        <v>92</v>
      </c>
      <c r="B77" s="118">
        <v>4.2811000000000004E-3</v>
      </c>
      <c r="C77" s="102">
        <v>7299.3829000000005</v>
      </c>
      <c r="D77" s="102">
        <v>7534.4501000000018</v>
      </c>
      <c r="E77" s="102">
        <v>1729.5644000000002</v>
      </c>
      <c r="F77" s="102">
        <v>68.497600000000006</v>
      </c>
      <c r="G77" s="102">
        <v>0</v>
      </c>
      <c r="I77" s="102">
        <v>-338</v>
      </c>
      <c r="J77" s="102">
        <v>539</v>
      </c>
      <c r="K77" s="102">
        <v>0</v>
      </c>
      <c r="L77" s="102">
        <v>0</v>
      </c>
      <c r="M77" s="102">
        <v>0</v>
      </c>
      <c r="O77" s="102">
        <v>9585.3829000000005</v>
      </c>
      <c r="P77" s="102">
        <v>7667.4501000000009</v>
      </c>
      <c r="Q77" s="102">
        <v>1729.5644000000002</v>
      </c>
      <c r="R77" s="102">
        <v>68.497600000000006</v>
      </c>
      <c r="S77" s="102">
        <v>0</v>
      </c>
      <c r="AA77" s="102">
        <v>0</v>
      </c>
      <c r="AB77" s="102">
        <v>0</v>
      </c>
      <c r="AC77" s="102">
        <v>0</v>
      </c>
      <c r="AD77" s="102">
        <v>0</v>
      </c>
      <c r="AE77" s="102">
        <v>0</v>
      </c>
      <c r="AG77" s="102">
        <v>-1948</v>
      </c>
      <c r="AH77" s="102">
        <v>-672</v>
      </c>
      <c r="AI77" s="102">
        <v>0</v>
      </c>
      <c r="AJ77" s="102">
        <v>0</v>
      </c>
      <c r="AK77" s="102">
        <v>0</v>
      </c>
    </row>
    <row r="78" spans="1:37">
      <c r="A78" s="136" t="s">
        <v>93</v>
      </c>
      <c r="B78" s="118">
        <v>7.7481E-3</v>
      </c>
      <c r="C78" s="102">
        <v>18009.995900000002</v>
      </c>
      <c r="D78" s="102">
        <v>14150.847099999999</v>
      </c>
      <c r="E78" s="102">
        <v>3130.2323999999999</v>
      </c>
      <c r="F78" s="102">
        <v>123.9696</v>
      </c>
      <c r="G78" s="102">
        <v>0</v>
      </c>
      <c r="I78" s="102">
        <v>-612</v>
      </c>
      <c r="J78" s="102">
        <v>976</v>
      </c>
      <c r="K78" s="102">
        <v>0</v>
      </c>
      <c r="L78" s="102">
        <v>0</v>
      </c>
      <c r="M78" s="102">
        <v>0</v>
      </c>
      <c r="O78" s="102">
        <v>17347.995900000002</v>
      </c>
      <c r="P78" s="102">
        <v>13876.847099999999</v>
      </c>
      <c r="Q78" s="102">
        <v>3130.2323999999999</v>
      </c>
      <c r="R78" s="102">
        <v>123.9696</v>
      </c>
      <c r="S78" s="102">
        <v>0</v>
      </c>
      <c r="AA78" s="102">
        <v>1976</v>
      </c>
      <c r="AB78" s="102">
        <v>0</v>
      </c>
      <c r="AC78" s="102">
        <v>0</v>
      </c>
      <c r="AD78" s="102">
        <v>0</v>
      </c>
      <c r="AE78" s="102">
        <v>0</v>
      </c>
      <c r="AG78" s="102">
        <v>-702</v>
      </c>
      <c r="AH78" s="102">
        <v>-702</v>
      </c>
      <c r="AI78" s="102">
        <v>0</v>
      </c>
      <c r="AJ78" s="102">
        <v>0</v>
      </c>
      <c r="AK78" s="102">
        <v>0</v>
      </c>
    </row>
    <row r="79" spans="1:37">
      <c r="A79" s="136" t="s">
        <v>94</v>
      </c>
      <c r="B79" s="118">
        <v>1.3086E-3</v>
      </c>
      <c r="C79" s="102">
        <v>2515.9554000000003</v>
      </c>
      <c r="D79" s="102">
        <v>2938.7026000000001</v>
      </c>
      <c r="E79" s="102">
        <v>528.67439999999999</v>
      </c>
      <c r="F79" s="102">
        <v>20.9376</v>
      </c>
      <c r="G79" s="102">
        <v>0</v>
      </c>
      <c r="I79" s="102">
        <v>-103</v>
      </c>
      <c r="J79" s="102">
        <v>165</v>
      </c>
      <c r="K79" s="102">
        <v>0</v>
      </c>
      <c r="L79" s="102">
        <v>0</v>
      </c>
      <c r="M79" s="102">
        <v>0</v>
      </c>
      <c r="O79" s="102">
        <v>2929.9554000000003</v>
      </c>
      <c r="P79" s="102">
        <v>2343.7026000000001</v>
      </c>
      <c r="Q79" s="102">
        <v>528.67439999999999</v>
      </c>
      <c r="R79" s="102">
        <v>20.9376</v>
      </c>
      <c r="S79" s="102">
        <v>0</v>
      </c>
      <c r="AA79" s="102">
        <v>430</v>
      </c>
      <c r="AB79" s="102">
        <v>430</v>
      </c>
      <c r="AC79" s="102">
        <v>0</v>
      </c>
      <c r="AD79" s="102">
        <v>0</v>
      </c>
      <c r="AE79" s="102">
        <v>0</v>
      </c>
      <c r="AG79" s="102">
        <v>-741</v>
      </c>
      <c r="AH79" s="102">
        <v>0</v>
      </c>
      <c r="AI79" s="102">
        <v>0</v>
      </c>
      <c r="AJ79" s="102">
        <v>0</v>
      </c>
      <c r="AK79" s="102">
        <v>0</v>
      </c>
    </row>
    <row r="80" spans="1:37">
      <c r="A80" s="136" t="s">
        <v>95</v>
      </c>
      <c r="B80" s="118">
        <v>3.8440000000000002E-3</v>
      </c>
      <c r="C80" s="102">
        <v>5321.7160000000003</v>
      </c>
      <c r="D80" s="102">
        <v>6159.6040000000003</v>
      </c>
      <c r="E80" s="102">
        <v>1552.9760000000001</v>
      </c>
      <c r="F80" s="102">
        <v>61.504000000000005</v>
      </c>
      <c r="G80" s="102">
        <v>0</v>
      </c>
      <c r="I80" s="102">
        <v>-304</v>
      </c>
      <c r="J80" s="102">
        <v>484</v>
      </c>
      <c r="K80" s="102">
        <v>0</v>
      </c>
      <c r="L80" s="102">
        <v>0</v>
      </c>
      <c r="M80" s="102">
        <v>0</v>
      </c>
      <c r="O80" s="102">
        <v>8606.7160000000003</v>
      </c>
      <c r="P80" s="102">
        <v>6884.6040000000003</v>
      </c>
      <c r="Q80" s="102">
        <v>1552.9760000000001</v>
      </c>
      <c r="R80" s="102">
        <v>61.504000000000005</v>
      </c>
      <c r="S80" s="102">
        <v>0</v>
      </c>
      <c r="AA80" s="102">
        <v>0</v>
      </c>
      <c r="AB80" s="102">
        <v>0</v>
      </c>
      <c r="AC80" s="102">
        <v>0</v>
      </c>
      <c r="AD80" s="102">
        <v>0</v>
      </c>
      <c r="AE80" s="102">
        <v>0</v>
      </c>
      <c r="AG80" s="102">
        <v>-2981</v>
      </c>
      <c r="AH80" s="102">
        <v>-1209</v>
      </c>
      <c r="AI80" s="102">
        <v>0</v>
      </c>
      <c r="AJ80" s="102">
        <v>0</v>
      </c>
      <c r="AK80" s="102">
        <v>0</v>
      </c>
    </row>
    <row r="81" spans="1:37">
      <c r="A81" s="136" t="s">
        <v>96</v>
      </c>
      <c r="B81" s="118">
        <v>1.49981E-2</v>
      </c>
      <c r="C81" s="102">
        <v>23512.745900000002</v>
      </c>
      <c r="D81" s="102">
        <v>36443.597099999999</v>
      </c>
      <c r="E81" s="102">
        <v>6059.2323999999999</v>
      </c>
      <c r="F81" s="102">
        <v>239.96960000000001</v>
      </c>
      <c r="G81" s="102">
        <v>0</v>
      </c>
      <c r="I81" s="102">
        <v>-1185</v>
      </c>
      <c r="J81" s="102">
        <v>1890</v>
      </c>
      <c r="K81" s="102">
        <v>0</v>
      </c>
      <c r="L81" s="102">
        <v>0</v>
      </c>
      <c r="M81" s="102">
        <v>0</v>
      </c>
      <c r="O81" s="102">
        <v>33580.745900000002</v>
      </c>
      <c r="P81" s="102">
        <v>26861.597099999999</v>
      </c>
      <c r="Q81" s="102">
        <v>6059.2323999999999</v>
      </c>
      <c r="R81" s="102">
        <v>239.96960000000001</v>
      </c>
      <c r="S81" s="102">
        <v>0</v>
      </c>
      <c r="AA81" s="102">
        <v>7692</v>
      </c>
      <c r="AB81" s="102">
        <v>7692</v>
      </c>
      <c r="AC81" s="102">
        <v>0</v>
      </c>
      <c r="AD81" s="102">
        <v>0</v>
      </c>
      <c r="AE81" s="102">
        <v>0</v>
      </c>
      <c r="AG81" s="102">
        <v>-16575</v>
      </c>
      <c r="AH81" s="102">
        <v>0</v>
      </c>
      <c r="AI81" s="102">
        <v>0</v>
      </c>
      <c r="AJ81" s="102">
        <v>0</v>
      </c>
      <c r="AK81" s="102">
        <v>0</v>
      </c>
    </row>
    <row r="82" spans="1:37">
      <c r="A82" s="136" t="s">
        <v>97</v>
      </c>
      <c r="B82" s="118">
        <v>2.3162999999999999E-3</v>
      </c>
      <c r="C82" s="102">
        <v>4473.1956999999993</v>
      </c>
      <c r="D82" s="102">
        <v>5112.4933000000001</v>
      </c>
      <c r="E82" s="102">
        <v>935.78519999999992</v>
      </c>
      <c r="F82" s="102">
        <v>37.0608</v>
      </c>
      <c r="G82" s="102">
        <v>0</v>
      </c>
      <c r="I82" s="102">
        <v>-183</v>
      </c>
      <c r="J82" s="102">
        <v>292</v>
      </c>
      <c r="K82" s="102">
        <v>0</v>
      </c>
      <c r="L82" s="102">
        <v>0</v>
      </c>
      <c r="M82" s="102">
        <v>0</v>
      </c>
      <c r="O82" s="102">
        <v>5186.1956999999993</v>
      </c>
      <c r="P82" s="102">
        <v>4148.4933000000001</v>
      </c>
      <c r="Q82" s="102">
        <v>935.78519999999992</v>
      </c>
      <c r="R82" s="102">
        <v>37.0608</v>
      </c>
      <c r="S82" s="102">
        <v>0</v>
      </c>
      <c r="AA82" s="102">
        <v>672</v>
      </c>
      <c r="AB82" s="102">
        <v>672</v>
      </c>
      <c r="AC82" s="102">
        <v>0</v>
      </c>
      <c r="AD82" s="102">
        <v>0</v>
      </c>
      <c r="AE82" s="102">
        <v>0</v>
      </c>
      <c r="AG82" s="102">
        <v>-1202</v>
      </c>
      <c r="AH82" s="102">
        <v>0</v>
      </c>
      <c r="AI82" s="102">
        <v>0</v>
      </c>
      <c r="AJ82" s="102">
        <v>0</v>
      </c>
      <c r="AK82" s="102">
        <v>0</v>
      </c>
    </row>
    <row r="83" spans="1:37">
      <c r="A83" s="136" t="s">
        <v>98</v>
      </c>
      <c r="B83" s="118">
        <v>1.2404E-2</v>
      </c>
      <c r="C83" s="102">
        <v>18230.556</v>
      </c>
      <c r="D83" s="102">
        <v>22221.563999999998</v>
      </c>
      <c r="E83" s="102">
        <v>5011.2160000000003</v>
      </c>
      <c r="F83" s="102">
        <v>198.464</v>
      </c>
      <c r="G83" s="102">
        <v>0</v>
      </c>
      <c r="I83" s="102">
        <v>-980</v>
      </c>
      <c r="J83" s="102">
        <v>1563</v>
      </c>
      <c r="K83" s="102">
        <v>0</v>
      </c>
      <c r="L83" s="102">
        <v>0</v>
      </c>
      <c r="M83" s="102">
        <v>0</v>
      </c>
      <c r="O83" s="102">
        <v>27772.556</v>
      </c>
      <c r="P83" s="102">
        <v>22215.563999999998</v>
      </c>
      <c r="Q83" s="102">
        <v>5011.2160000000003</v>
      </c>
      <c r="R83" s="102">
        <v>198.464</v>
      </c>
      <c r="S83" s="102">
        <v>0</v>
      </c>
      <c r="AA83" s="102">
        <v>0</v>
      </c>
      <c r="AB83" s="102">
        <v>0</v>
      </c>
      <c r="AC83" s="102">
        <v>0</v>
      </c>
      <c r="AD83" s="102">
        <v>0</v>
      </c>
      <c r="AE83" s="102">
        <v>0</v>
      </c>
      <c r="AG83" s="102">
        <v>-8562</v>
      </c>
      <c r="AH83" s="102">
        <v>-1557</v>
      </c>
      <c r="AI83" s="102">
        <v>0</v>
      </c>
      <c r="AJ83" s="102">
        <v>0</v>
      </c>
      <c r="AK83" s="102">
        <v>0</v>
      </c>
    </row>
    <row r="84" spans="1:37">
      <c r="A84" s="136" t="s">
        <v>99</v>
      </c>
      <c r="B84" s="118">
        <v>2.8601E-3</v>
      </c>
      <c r="C84" s="102">
        <v>4425.7638999999999</v>
      </c>
      <c r="D84" s="102">
        <v>4820.4390999999996</v>
      </c>
      <c r="E84" s="102">
        <v>1155.4803999999999</v>
      </c>
      <c r="F84" s="102">
        <v>45.761600000000001</v>
      </c>
      <c r="G84" s="102">
        <v>0</v>
      </c>
      <c r="I84" s="102">
        <v>-226</v>
      </c>
      <c r="J84" s="102">
        <v>360</v>
      </c>
      <c r="K84" s="102">
        <v>0</v>
      </c>
      <c r="L84" s="102">
        <v>0</v>
      </c>
      <c r="M84" s="102">
        <v>0</v>
      </c>
      <c r="O84" s="102">
        <v>6403.7638999999999</v>
      </c>
      <c r="P84" s="102">
        <v>5122.4390999999996</v>
      </c>
      <c r="Q84" s="102">
        <v>1155.4803999999999</v>
      </c>
      <c r="R84" s="102">
        <v>45.761600000000001</v>
      </c>
      <c r="S84" s="102">
        <v>0</v>
      </c>
      <c r="AA84" s="102">
        <v>0</v>
      </c>
      <c r="AB84" s="102">
        <v>0</v>
      </c>
      <c r="AC84" s="102">
        <v>0</v>
      </c>
      <c r="AD84" s="102">
        <v>0</v>
      </c>
      <c r="AE84" s="102">
        <v>0</v>
      </c>
      <c r="AG84" s="102">
        <v>-1752</v>
      </c>
      <c r="AH84" s="102">
        <v>-662</v>
      </c>
      <c r="AI84" s="102">
        <v>0</v>
      </c>
      <c r="AJ84" s="102">
        <v>0</v>
      </c>
      <c r="AK84" s="102">
        <v>0</v>
      </c>
    </row>
    <row r="85" spans="1:37">
      <c r="A85" s="136" t="s">
        <v>100</v>
      </c>
      <c r="B85" s="118">
        <v>9.0390000000000002E-3</v>
      </c>
      <c r="C85" s="102">
        <v>14359.321</v>
      </c>
      <c r="D85" s="102">
        <v>17882.849000000002</v>
      </c>
      <c r="E85" s="102">
        <v>3651.7559999999999</v>
      </c>
      <c r="F85" s="102">
        <v>144.624</v>
      </c>
      <c r="G85" s="102">
        <v>0</v>
      </c>
      <c r="I85" s="102">
        <v>-714</v>
      </c>
      <c r="J85" s="102">
        <v>1139</v>
      </c>
      <c r="K85" s="102">
        <v>0</v>
      </c>
      <c r="L85" s="102">
        <v>0</v>
      </c>
      <c r="M85" s="102">
        <v>0</v>
      </c>
      <c r="O85" s="102">
        <v>20238.321</v>
      </c>
      <c r="P85" s="102">
        <v>16188.849</v>
      </c>
      <c r="Q85" s="102">
        <v>3651.7559999999999</v>
      </c>
      <c r="R85" s="102">
        <v>144.624</v>
      </c>
      <c r="S85" s="102">
        <v>0</v>
      </c>
      <c r="AA85" s="102">
        <v>555</v>
      </c>
      <c r="AB85" s="102">
        <v>555</v>
      </c>
      <c r="AC85" s="102">
        <v>0</v>
      </c>
      <c r="AD85" s="102">
        <v>0</v>
      </c>
      <c r="AE85" s="102">
        <v>0</v>
      </c>
      <c r="AG85" s="102">
        <v>-5720</v>
      </c>
      <c r="AH85" s="102">
        <v>0</v>
      </c>
      <c r="AI85" s="102">
        <v>0</v>
      </c>
      <c r="AJ85" s="102">
        <v>0</v>
      </c>
      <c r="AK85" s="102">
        <v>0</v>
      </c>
    </row>
    <row r="86" spans="1:37">
      <c r="A86" s="136" t="s">
        <v>101</v>
      </c>
      <c r="B86" s="118">
        <v>9.4657000000000005E-3</v>
      </c>
      <c r="C86" s="102">
        <v>12255.702300000001</v>
      </c>
      <c r="D86" s="102">
        <v>18449.0687</v>
      </c>
      <c r="E86" s="102">
        <v>3824.1428000000001</v>
      </c>
      <c r="F86" s="102">
        <v>151.4512</v>
      </c>
      <c r="G86" s="102">
        <v>0</v>
      </c>
      <c r="I86" s="102">
        <v>-748</v>
      </c>
      <c r="J86" s="102">
        <v>1193</v>
      </c>
      <c r="K86" s="102">
        <v>0</v>
      </c>
      <c r="L86" s="102">
        <v>0</v>
      </c>
      <c r="M86" s="102">
        <v>0</v>
      </c>
      <c r="O86" s="102">
        <v>21193.702300000001</v>
      </c>
      <c r="P86" s="102">
        <v>16953.0687</v>
      </c>
      <c r="Q86" s="102">
        <v>3824.1428000000001</v>
      </c>
      <c r="R86" s="102">
        <v>151.4512</v>
      </c>
      <c r="S86" s="102">
        <v>0</v>
      </c>
      <c r="AA86" s="102">
        <v>303</v>
      </c>
      <c r="AB86" s="102">
        <v>303</v>
      </c>
      <c r="AC86" s="102">
        <v>0</v>
      </c>
      <c r="AD86" s="102">
        <v>0</v>
      </c>
      <c r="AE86" s="102">
        <v>0</v>
      </c>
      <c r="AG86" s="102">
        <v>-8493</v>
      </c>
      <c r="AH86" s="102">
        <v>0</v>
      </c>
      <c r="AI86" s="102">
        <v>0</v>
      </c>
      <c r="AJ86" s="102">
        <v>0</v>
      </c>
      <c r="AK86" s="102">
        <v>0</v>
      </c>
    </row>
    <row r="87" spans="1:37">
      <c r="A87" s="136" t="s">
        <v>102</v>
      </c>
      <c r="B87" s="118">
        <v>1.45422E-2</v>
      </c>
      <c r="C87" s="102">
        <v>24226.985799999999</v>
      </c>
      <c r="D87" s="102">
        <v>28463.0802</v>
      </c>
      <c r="E87" s="102">
        <v>5875.0487999999996</v>
      </c>
      <c r="F87" s="102">
        <v>232.67519999999999</v>
      </c>
      <c r="G87" s="102">
        <v>0</v>
      </c>
      <c r="I87" s="102">
        <v>-1149</v>
      </c>
      <c r="J87" s="102">
        <v>1832</v>
      </c>
      <c r="K87" s="102">
        <v>0</v>
      </c>
      <c r="L87" s="102">
        <v>0</v>
      </c>
      <c r="M87" s="102">
        <v>0</v>
      </c>
      <c r="O87" s="102">
        <v>32559.985799999999</v>
      </c>
      <c r="P87" s="102">
        <v>26045.0802</v>
      </c>
      <c r="Q87" s="102">
        <v>5875.0487999999996</v>
      </c>
      <c r="R87" s="102">
        <v>232.67519999999999</v>
      </c>
      <c r="S87" s="102">
        <v>0</v>
      </c>
      <c r="AA87" s="102">
        <v>586</v>
      </c>
      <c r="AB87" s="102">
        <v>586</v>
      </c>
      <c r="AC87" s="102">
        <v>0</v>
      </c>
      <c r="AD87" s="102">
        <v>0</v>
      </c>
      <c r="AE87" s="102">
        <v>0</v>
      </c>
      <c r="AG87" s="102">
        <v>-7770</v>
      </c>
      <c r="AH87" s="102">
        <v>0</v>
      </c>
      <c r="AI87" s="102">
        <v>0</v>
      </c>
      <c r="AJ87" s="102">
        <v>0</v>
      </c>
      <c r="AK87" s="102">
        <v>0</v>
      </c>
    </row>
    <row r="88" spans="1:37">
      <c r="A88" s="136" t="s">
        <v>103</v>
      </c>
      <c r="B88" s="118">
        <v>6.9391000000000001E-3</v>
      </c>
      <c r="C88" s="102">
        <v>14977.644900000001</v>
      </c>
      <c r="D88" s="102">
        <v>13565.928100000001</v>
      </c>
      <c r="E88" s="102">
        <v>2803.3964000000001</v>
      </c>
      <c r="F88" s="102">
        <v>111.0256</v>
      </c>
      <c r="G88" s="102">
        <v>0</v>
      </c>
      <c r="I88" s="102">
        <v>-548</v>
      </c>
      <c r="J88" s="102">
        <v>874</v>
      </c>
      <c r="K88" s="102">
        <v>0</v>
      </c>
      <c r="L88" s="102">
        <v>0</v>
      </c>
      <c r="M88" s="102">
        <v>0</v>
      </c>
      <c r="O88" s="102">
        <v>15536.644900000001</v>
      </c>
      <c r="P88" s="102">
        <v>12427.928100000001</v>
      </c>
      <c r="Q88" s="102">
        <v>2803.3964000000001</v>
      </c>
      <c r="R88" s="102">
        <v>111.0256</v>
      </c>
      <c r="S88" s="102">
        <v>0</v>
      </c>
      <c r="AA88" s="102">
        <v>264</v>
      </c>
      <c r="AB88" s="102">
        <v>264</v>
      </c>
      <c r="AC88" s="102">
        <v>0</v>
      </c>
      <c r="AD88" s="102">
        <v>0</v>
      </c>
      <c r="AE88" s="102">
        <v>0</v>
      </c>
      <c r="AG88" s="102">
        <v>-275</v>
      </c>
      <c r="AH88" s="102">
        <v>0</v>
      </c>
      <c r="AI88" s="102">
        <v>0</v>
      </c>
      <c r="AJ88" s="102">
        <v>0</v>
      </c>
      <c r="AK88" s="102">
        <v>0</v>
      </c>
    </row>
    <row r="89" spans="1:37">
      <c r="A89" s="136" t="s">
        <v>104</v>
      </c>
      <c r="B89" s="118">
        <v>4.6246000000000004E-3</v>
      </c>
      <c r="C89" s="102">
        <v>6825.4794000000002</v>
      </c>
      <c r="D89" s="102">
        <v>8625.6586000000007</v>
      </c>
      <c r="E89" s="102">
        <v>1868.3384000000001</v>
      </c>
      <c r="F89" s="102">
        <v>73.993600000000001</v>
      </c>
      <c r="G89" s="102">
        <v>0</v>
      </c>
      <c r="I89" s="102">
        <v>-365</v>
      </c>
      <c r="J89" s="102">
        <v>583</v>
      </c>
      <c r="K89" s="102">
        <v>0</v>
      </c>
      <c r="L89" s="102">
        <v>0</v>
      </c>
      <c r="M89" s="102">
        <v>0</v>
      </c>
      <c r="O89" s="102">
        <v>10354.4794</v>
      </c>
      <c r="P89" s="102">
        <v>8282.6586000000007</v>
      </c>
      <c r="Q89" s="102">
        <v>1868.3384000000001</v>
      </c>
      <c r="R89" s="102">
        <v>73.993600000000001</v>
      </c>
      <c r="S89" s="102">
        <v>0</v>
      </c>
      <c r="AA89" s="102">
        <v>0</v>
      </c>
      <c r="AB89" s="102">
        <v>0</v>
      </c>
      <c r="AC89" s="102">
        <v>0</v>
      </c>
      <c r="AD89" s="102">
        <v>0</v>
      </c>
      <c r="AE89" s="102">
        <v>0</v>
      </c>
      <c r="AG89" s="102">
        <v>-3164</v>
      </c>
      <c r="AH89" s="102">
        <v>-240</v>
      </c>
      <c r="AI89" s="102">
        <v>0</v>
      </c>
      <c r="AJ89" s="102">
        <v>0</v>
      </c>
      <c r="AK89" s="102">
        <v>0</v>
      </c>
    </row>
    <row r="90" spans="1:37">
      <c r="A90" s="136" t="s">
        <v>105</v>
      </c>
      <c r="B90" s="118">
        <v>3.2081000000000002E-3</v>
      </c>
      <c r="C90" s="102">
        <v>3608.9359000000004</v>
      </c>
      <c r="D90" s="102">
        <v>7137.7071000000005</v>
      </c>
      <c r="E90" s="102">
        <v>1296.0724</v>
      </c>
      <c r="F90" s="102">
        <v>51.329600000000006</v>
      </c>
      <c r="G90" s="102">
        <v>0</v>
      </c>
      <c r="I90" s="102">
        <v>-253</v>
      </c>
      <c r="J90" s="102">
        <v>404</v>
      </c>
      <c r="K90" s="102">
        <v>0</v>
      </c>
      <c r="L90" s="102">
        <v>0</v>
      </c>
      <c r="M90" s="102">
        <v>0</v>
      </c>
      <c r="O90" s="102">
        <v>7182.9359000000004</v>
      </c>
      <c r="P90" s="102">
        <v>5745.7071000000005</v>
      </c>
      <c r="Q90" s="102">
        <v>1296.0724</v>
      </c>
      <c r="R90" s="102">
        <v>51.329600000000006</v>
      </c>
      <c r="S90" s="102">
        <v>0</v>
      </c>
      <c r="AA90" s="102">
        <v>988</v>
      </c>
      <c r="AB90" s="102">
        <v>988</v>
      </c>
      <c r="AC90" s="102">
        <v>0</v>
      </c>
      <c r="AD90" s="102">
        <v>0</v>
      </c>
      <c r="AE90" s="102">
        <v>0</v>
      </c>
      <c r="AG90" s="102">
        <v>-4309</v>
      </c>
      <c r="AH90" s="102">
        <v>0</v>
      </c>
      <c r="AI90" s="102">
        <v>0</v>
      </c>
      <c r="AJ90" s="102">
        <v>0</v>
      </c>
      <c r="AK90" s="102">
        <v>0</v>
      </c>
    </row>
    <row r="91" spans="1:37">
      <c r="A91" s="136" t="s">
        <v>106</v>
      </c>
      <c r="B91" s="118">
        <v>7.0280000000000004E-3</v>
      </c>
      <c r="C91" s="102">
        <v>13026.692000000003</v>
      </c>
      <c r="D91" s="102">
        <v>15552.148000000001</v>
      </c>
      <c r="E91" s="102">
        <v>2839.3120000000004</v>
      </c>
      <c r="F91" s="102">
        <v>112.44800000000001</v>
      </c>
      <c r="G91" s="102">
        <v>0</v>
      </c>
      <c r="I91" s="102">
        <v>-555</v>
      </c>
      <c r="J91" s="102">
        <v>886</v>
      </c>
      <c r="K91" s="102">
        <v>0</v>
      </c>
      <c r="L91" s="102">
        <v>0</v>
      </c>
      <c r="M91" s="102">
        <v>0</v>
      </c>
      <c r="O91" s="102">
        <v>15735.692000000001</v>
      </c>
      <c r="P91" s="102">
        <v>12587.148000000001</v>
      </c>
      <c r="Q91" s="102">
        <v>2839.3120000000004</v>
      </c>
      <c r="R91" s="102">
        <v>112.44800000000001</v>
      </c>
      <c r="S91" s="102">
        <v>0</v>
      </c>
      <c r="AA91" s="102">
        <v>2079</v>
      </c>
      <c r="AB91" s="102">
        <v>2079</v>
      </c>
      <c r="AC91" s="102">
        <v>0</v>
      </c>
      <c r="AD91" s="102">
        <v>0</v>
      </c>
      <c r="AE91" s="102">
        <v>0</v>
      </c>
      <c r="AG91" s="102">
        <v>-4233</v>
      </c>
      <c r="AH91" s="102">
        <v>0</v>
      </c>
      <c r="AI91" s="102">
        <v>0</v>
      </c>
      <c r="AJ91" s="102">
        <v>0</v>
      </c>
      <c r="AK91" s="102">
        <v>0</v>
      </c>
    </row>
    <row r="92" spans="1:37">
      <c r="A92" s="136" t="s">
        <v>107</v>
      </c>
      <c r="B92" s="118">
        <v>4.0825999999999996E-3</v>
      </c>
      <c r="C92" s="102">
        <v>6101.9413999999997</v>
      </c>
      <c r="D92" s="102">
        <v>6902.9365999999991</v>
      </c>
      <c r="E92" s="102">
        <v>1649.3703999999998</v>
      </c>
      <c r="F92" s="102">
        <v>65.321599999999989</v>
      </c>
      <c r="G92" s="102">
        <v>0</v>
      </c>
      <c r="I92" s="102">
        <v>-323</v>
      </c>
      <c r="J92" s="102">
        <v>514</v>
      </c>
      <c r="K92" s="102">
        <v>0</v>
      </c>
      <c r="L92" s="102">
        <v>0</v>
      </c>
      <c r="M92" s="102">
        <v>0</v>
      </c>
      <c r="O92" s="102">
        <v>9140.9413999999997</v>
      </c>
      <c r="P92" s="102">
        <v>7311.9365999999991</v>
      </c>
      <c r="Q92" s="102">
        <v>1649.3703999999998</v>
      </c>
      <c r="R92" s="102">
        <v>65.321599999999989</v>
      </c>
      <c r="S92" s="102">
        <v>0</v>
      </c>
      <c r="AA92" s="102">
        <v>0</v>
      </c>
      <c r="AB92" s="102">
        <v>0</v>
      </c>
      <c r="AC92" s="102">
        <v>0</v>
      </c>
      <c r="AD92" s="102">
        <v>0</v>
      </c>
      <c r="AE92" s="102">
        <v>0</v>
      </c>
      <c r="AG92" s="102">
        <v>-2716</v>
      </c>
      <c r="AH92" s="102">
        <v>-923</v>
      </c>
      <c r="AI92" s="102">
        <v>0</v>
      </c>
      <c r="AJ92" s="102">
        <v>0</v>
      </c>
      <c r="AK92" s="102">
        <v>0</v>
      </c>
    </row>
    <row r="93" spans="1:37">
      <c r="A93" s="136" t="s">
        <v>108</v>
      </c>
      <c r="B93" s="118">
        <v>7.7064000000000004E-3</v>
      </c>
      <c r="C93" s="102">
        <v>7199.6296000000002</v>
      </c>
      <c r="D93" s="102">
        <v>13636.162400000001</v>
      </c>
      <c r="E93" s="102">
        <v>3113.3856000000001</v>
      </c>
      <c r="F93" s="102">
        <v>123.30240000000001</v>
      </c>
      <c r="G93" s="102">
        <v>0</v>
      </c>
      <c r="I93" s="102">
        <v>-609</v>
      </c>
      <c r="J93" s="102">
        <v>971</v>
      </c>
      <c r="K93" s="102">
        <v>0</v>
      </c>
      <c r="L93" s="102">
        <v>0</v>
      </c>
      <c r="M93" s="102">
        <v>0</v>
      </c>
      <c r="O93" s="102">
        <v>17254.6296</v>
      </c>
      <c r="P93" s="102">
        <v>13802.162400000001</v>
      </c>
      <c r="Q93" s="102">
        <v>3113.3856000000001</v>
      </c>
      <c r="R93" s="102">
        <v>123.30240000000001</v>
      </c>
      <c r="S93" s="102">
        <v>0</v>
      </c>
      <c r="AA93" s="102">
        <v>0</v>
      </c>
      <c r="AB93" s="102">
        <v>0</v>
      </c>
      <c r="AC93" s="102">
        <v>0</v>
      </c>
      <c r="AD93" s="102">
        <v>0</v>
      </c>
      <c r="AE93" s="102">
        <v>0</v>
      </c>
      <c r="AG93" s="102">
        <v>-9446</v>
      </c>
      <c r="AH93" s="102">
        <v>-1137</v>
      </c>
      <c r="AI93" s="102">
        <v>0</v>
      </c>
      <c r="AJ93" s="102">
        <v>0</v>
      </c>
      <c r="AK93" s="102">
        <v>0</v>
      </c>
    </row>
    <row r="94" spans="1:37">
      <c r="A94" s="136" t="s">
        <v>109</v>
      </c>
      <c r="B94" s="118">
        <v>1.3548E-3</v>
      </c>
      <c r="C94" s="102">
        <v>2702.3971999999999</v>
      </c>
      <c r="D94" s="102">
        <v>2625.4468000000002</v>
      </c>
      <c r="E94" s="102">
        <v>547.33920000000001</v>
      </c>
      <c r="F94" s="102">
        <v>21.6768</v>
      </c>
      <c r="G94" s="102">
        <v>0</v>
      </c>
      <c r="I94" s="102">
        <v>-107</v>
      </c>
      <c r="J94" s="102">
        <v>171</v>
      </c>
      <c r="K94" s="102">
        <v>0</v>
      </c>
      <c r="L94" s="102">
        <v>0</v>
      </c>
      <c r="M94" s="102">
        <v>0</v>
      </c>
      <c r="O94" s="102">
        <v>3033.3971999999999</v>
      </c>
      <c r="P94" s="102">
        <v>2426.4468000000002</v>
      </c>
      <c r="Q94" s="102">
        <v>547.33920000000001</v>
      </c>
      <c r="R94" s="102">
        <v>21.6768</v>
      </c>
      <c r="S94" s="102">
        <v>0</v>
      </c>
      <c r="AA94" s="102">
        <v>28</v>
      </c>
      <c r="AB94" s="102">
        <v>28</v>
      </c>
      <c r="AC94" s="102">
        <v>0</v>
      </c>
      <c r="AD94" s="102">
        <v>0</v>
      </c>
      <c r="AE94" s="102">
        <v>0</v>
      </c>
      <c r="AG94" s="102">
        <v>-252</v>
      </c>
      <c r="AH94" s="102">
        <v>0</v>
      </c>
      <c r="AI94" s="102">
        <v>0</v>
      </c>
      <c r="AJ94" s="102">
        <v>0</v>
      </c>
      <c r="AK94" s="102">
        <v>0</v>
      </c>
    </row>
    <row r="95" spans="1:37">
      <c r="A95" s="136" t="s">
        <v>110</v>
      </c>
      <c r="B95" s="118">
        <v>3.9332000000000004E-3</v>
      </c>
      <c r="C95" s="102">
        <v>9195.4348000000009</v>
      </c>
      <c r="D95" s="102">
        <v>8866.3612000000012</v>
      </c>
      <c r="E95" s="102">
        <v>1589.0128000000002</v>
      </c>
      <c r="F95" s="102">
        <v>62.931200000000004</v>
      </c>
      <c r="G95" s="102">
        <v>0</v>
      </c>
      <c r="I95" s="102">
        <v>-311</v>
      </c>
      <c r="J95" s="102">
        <v>496</v>
      </c>
      <c r="K95" s="102">
        <v>0</v>
      </c>
      <c r="L95" s="102">
        <v>0</v>
      </c>
      <c r="M95" s="102">
        <v>0</v>
      </c>
      <c r="O95" s="102">
        <v>8806.4348000000009</v>
      </c>
      <c r="P95" s="102">
        <v>7044.3612000000012</v>
      </c>
      <c r="Q95" s="102">
        <v>1589.0128000000002</v>
      </c>
      <c r="R95" s="102">
        <v>62.931200000000004</v>
      </c>
      <c r="S95" s="102">
        <v>0</v>
      </c>
      <c r="AA95" s="102">
        <v>1326</v>
      </c>
      <c r="AB95" s="102">
        <v>1326</v>
      </c>
      <c r="AC95" s="102">
        <v>0</v>
      </c>
      <c r="AD95" s="102">
        <v>0</v>
      </c>
      <c r="AE95" s="102">
        <v>0</v>
      </c>
      <c r="AG95" s="102">
        <v>-626</v>
      </c>
      <c r="AH95" s="102">
        <v>0</v>
      </c>
      <c r="AI95" s="102">
        <v>0</v>
      </c>
      <c r="AJ95" s="102">
        <v>0</v>
      </c>
      <c r="AK95" s="102">
        <v>0</v>
      </c>
    </row>
    <row r="96" spans="1:37">
      <c r="A96" s="136" t="s">
        <v>111</v>
      </c>
      <c r="B96" s="118">
        <v>3.0269999999999999E-4</v>
      </c>
      <c r="C96" s="102">
        <v>777.74529999999993</v>
      </c>
      <c r="D96" s="102">
        <v>631.13569999999993</v>
      </c>
      <c r="E96" s="102">
        <v>122.29079999999999</v>
      </c>
      <c r="F96" s="102">
        <v>4.8431999999999995</v>
      </c>
      <c r="G96" s="102">
        <v>0</v>
      </c>
      <c r="I96" s="102">
        <v>-24</v>
      </c>
      <c r="J96" s="102">
        <v>38</v>
      </c>
      <c r="K96" s="102">
        <v>0</v>
      </c>
      <c r="L96" s="102">
        <v>0</v>
      </c>
      <c r="M96" s="102">
        <v>0</v>
      </c>
      <c r="O96" s="102">
        <v>677.74529999999993</v>
      </c>
      <c r="P96" s="102">
        <v>542.13569999999993</v>
      </c>
      <c r="Q96" s="102">
        <v>122.29079999999999</v>
      </c>
      <c r="R96" s="102">
        <v>4.8431999999999995</v>
      </c>
      <c r="S96" s="102">
        <v>0</v>
      </c>
      <c r="AA96" s="102">
        <v>124</v>
      </c>
      <c r="AB96" s="102">
        <v>51</v>
      </c>
      <c r="AC96" s="102">
        <v>0</v>
      </c>
      <c r="AD96" s="102">
        <v>0</v>
      </c>
      <c r="AE96" s="102">
        <v>0</v>
      </c>
      <c r="AG96" s="102">
        <v>0</v>
      </c>
      <c r="AH96" s="102">
        <v>0</v>
      </c>
      <c r="AI96" s="102">
        <v>0</v>
      </c>
      <c r="AJ96" s="102">
        <v>0</v>
      </c>
      <c r="AK96" s="102">
        <v>0</v>
      </c>
    </row>
    <row r="97" spans="1:37">
      <c r="A97" s="136" t="s">
        <v>112</v>
      </c>
      <c r="B97" s="118">
        <v>3.0232999999999999E-2</v>
      </c>
      <c r="C97" s="102">
        <v>54276.687000000005</v>
      </c>
      <c r="D97" s="102">
        <v>62215.303</v>
      </c>
      <c r="E97" s="102">
        <v>12214.132</v>
      </c>
      <c r="F97" s="102">
        <v>483.72800000000001</v>
      </c>
      <c r="G97" s="102">
        <v>0</v>
      </c>
      <c r="I97" s="102">
        <v>-2388</v>
      </c>
      <c r="J97" s="102">
        <v>3809</v>
      </c>
      <c r="K97" s="102">
        <v>0</v>
      </c>
      <c r="L97" s="102">
        <v>0</v>
      </c>
      <c r="M97" s="102">
        <v>0</v>
      </c>
      <c r="O97" s="102">
        <v>67691.687000000005</v>
      </c>
      <c r="P97" s="102">
        <v>54147.303</v>
      </c>
      <c r="Q97" s="102">
        <v>12214.132</v>
      </c>
      <c r="R97" s="102">
        <v>483.72800000000001</v>
      </c>
      <c r="S97" s="102">
        <v>0</v>
      </c>
      <c r="AA97" s="102">
        <v>4259</v>
      </c>
      <c r="AB97" s="102">
        <v>4259</v>
      </c>
      <c r="AC97" s="102">
        <v>0</v>
      </c>
      <c r="AD97" s="102">
        <v>0</v>
      </c>
      <c r="AE97" s="102">
        <v>0</v>
      </c>
      <c r="AG97" s="102">
        <v>-15286</v>
      </c>
      <c r="AH97" s="102">
        <v>0</v>
      </c>
      <c r="AI97" s="102">
        <v>0</v>
      </c>
      <c r="AJ97" s="102">
        <v>0</v>
      </c>
      <c r="AK97" s="102">
        <v>0</v>
      </c>
    </row>
    <row r="98" spans="1:37">
      <c r="A98" s="136" t="s">
        <v>113</v>
      </c>
      <c r="B98" s="118">
        <v>3.2701000000000002E-3</v>
      </c>
      <c r="C98" s="102">
        <v>5976.7538999999997</v>
      </c>
      <c r="D98" s="102">
        <v>7907.7491</v>
      </c>
      <c r="E98" s="102">
        <v>1321.1204</v>
      </c>
      <c r="F98" s="102">
        <v>52.321600000000004</v>
      </c>
      <c r="G98" s="102">
        <v>0</v>
      </c>
      <c r="I98" s="102">
        <v>-258</v>
      </c>
      <c r="J98" s="102">
        <v>412</v>
      </c>
      <c r="K98" s="102">
        <v>0</v>
      </c>
      <c r="L98" s="102">
        <v>0</v>
      </c>
      <c r="M98" s="102">
        <v>0</v>
      </c>
      <c r="O98" s="102">
        <v>7321.7539000000006</v>
      </c>
      <c r="P98" s="102">
        <v>5856.7491</v>
      </c>
      <c r="Q98" s="102">
        <v>1321.1204</v>
      </c>
      <c r="R98" s="102">
        <v>52.321600000000004</v>
      </c>
      <c r="S98" s="102">
        <v>0</v>
      </c>
      <c r="AA98" s="102">
        <v>1639</v>
      </c>
      <c r="AB98" s="102">
        <v>1639</v>
      </c>
      <c r="AC98" s="102">
        <v>0</v>
      </c>
      <c r="AD98" s="102">
        <v>0</v>
      </c>
      <c r="AE98" s="102">
        <v>0</v>
      </c>
      <c r="AG98" s="102">
        <v>-2726</v>
      </c>
      <c r="AH98" s="102">
        <v>0</v>
      </c>
      <c r="AI98" s="102">
        <v>0</v>
      </c>
      <c r="AJ98" s="102">
        <v>0</v>
      </c>
      <c r="AK98" s="102">
        <v>0</v>
      </c>
    </row>
    <row r="99" spans="1:37">
      <c r="A99" s="136" t="s">
        <v>114</v>
      </c>
      <c r="B99" s="118">
        <v>9.9627400000000005E-2</v>
      </c>
      <c r="C99" s="102">
        <v>279300.74860000005</v>
      </c>
      <c r="D99" s="102">
        <v>210658.6734</v>
      </c>
      <c r="E99" s="102">
        <v>40249.469600000004</v>
      </c>
      <c r="F99" s="102">
        <v>1594.0384000000001</v>
      </c>
      <c r="G99" s="102">
        <v>0</v>
      </c>
      <c r="I99" s="102">
        <v>-7871</v>
      </c>
      <c r="J99" s="102">
        <v>12553</v>
      </c>
      <c r="K99" s="102">
        <v>0</v>
      </c>
      <c r="L99" s="102">
        <v>0</v>
      </c>
      <c r="M99" s="102">
        <v>0</v>
      </c>
      <c r="O99" s="102">
        <v>223065.74860000002</v>
      </c>
      <c r="P99" s="102">
        <v>178432.6734</v>
      </c>
      <c r="Q99" s="102">
        <v>40249.469600000004</v>
      </c>
      <c r="R99" s="102">
        <v>1594.0384000000001</v>
      </c>
      <c r="S99" s="102">
        <v>0</v>
      </c>
      <c r="AA99" s="102">
        <v>64106</v>
      </c>
      <c r="AB99" s="102">
        <v>19673</v>
      </c>
      <c r="AC99" s="102">
        <v>0</v>
      </c>
      <c r="AD99" s="102">
        <v>0</v>
      </c>
      <c r="AE99" s="102">
        <v>0</v>
      </c>
      <c r="AG99" s="102">
        <v>0</v>
      </c>
      <c r="AH99" s="102">
        <v>0</v>
      </c>
      <c r="AI99" s="102">
        <v>0</v>
      </c>
      <c r="AJ99" s="102">
        <v>0</v>
      </c>
      <c r="AK99" s="102">
        <v>0</v>
      </c>
    </row>
    <row r="100" spans="1:37">
      <c r="A100" s="136" t="s">
        <v>115</v>
      </c>
      <c r="B100" s="118">
        <v>1.4586E-3</v>
      </c>
      <c r="C100" s="102">
        <v>3475.8054000000002</v>
      </c>
      <c r="D100" s="102">
        <v>3371.3526000000002</v>
      </c>
      <c r="E100" s="102">
        <v>589.27440000000001</v>
      </c>
      <c r="F100" s="102">
        <v>23.337599999999998</v>
      </c>
      <c r="G100" s="102">
        <v>0</v>
      </c>
      <c r="I100" s="102">
        <v>-115</v>
      </c>
      <c r="J100" s="102">
        <v>184</v>
      </c>
      <c r="K100" s="102">
        <v>0</v>
      </c>
      <c r="L100" s="102">
        <v>0</v>
      </c>
      <c r="M100" s="102">
        <v>0</v>
      </c>
      <c r="O100" s="102">
        <v>3265.8054000000002</v>
      </c>
      <c r="P100" s="102">
        <v>2612.3526000000002</v>
      </c>
      <c r="Q100" s="102">
        <v>589.27440000000001</v>
      </c>
      <c r="R100" s="102">
        <v>23.337599999999998</v>
      </c>
      <c r="S100" s="102">
        <v>0</v>
      </c>
      <c r="AA100" s="102">
        <v>575</v>
      </c>
      <c r="AB100" s="102">
        <v>575</v>
      </c>
      <c r="AC100" s="102">
        <v>0</v>
      </c>
      <c r="AD100" s="102">
        <v>0</v>
      </c>
      <c r="AE100" s="102">
        <v>0</v>
      </c>
      <c r="AG100" s="102">
        <v>-250</v>
      </c>
      <c r="AH100" s="102">
        <v>0</v>
      </c>
      <c r="AI100" s="102">
        <v>0</v>
      </c>
      <c r="AJ100" s="102">
        <v>0</v>
      </c>
      <c r="AK100" s="102">
        <v>0</v>
      </c>
    </row>
    <row r="101" spans="1:37">
      <c r="A101" s="136" t="s">
        <v>116</v>
      </c>
      <c r="B101" s="118">
        <v>7.6449999999999999E-4</v>
      </c>
      <c r="C101" s="102">
        <v>851.71550000000025</v>
      </c>
      <c r="D101" s="102">
        <v>2085.2195000000002</v>
      </c>
      <c r="E101" s="102">
        <v>308.858</v>
      </c>
      <c r="F101" s="102">
        <v>12.231999999999999</v>
      </c>
      <c r="G101" s="102">
        <v>0</v>
      </c>
      <c r="I101" s="102">
        <v>-60</v>
      </c>
      <c r="J101" s="102">
        <v>96</v>
      </c>
      <c r="K101" s="102">
        <v>0</v>
      </c>
      <c r="L101" s="102">
        <v>0</v>
      </c>
      <c r="M101" s="102">
        <v>0</v>
      </c>
      <c r="O101" s="102">
        <v>1711.7155</v>
      </c>
      <c r="P101" s="102">
        <v>1369.2194999999999</v>
      </c>
      <c r="Q101" s="102">
        <v>308.858</v>
      </c>
      <c r="R101" s="102">
        <v>12.231999999999999</v>
      </c>
      <c r="S101" s="102">
        <v>0</v>
      </c>
      <c r="AA101" s="102">
        <v>620</v>
      </c>
      <c r="AB101" s="102">
        <v>620</v>
      </c>
      <c r="AC101" s="102">
        <v>0</v>
      </c>
      <c r="AD101" s="102">
        <v>0</v>
      </c>
      <c r="AE101" s="102">
        <v>0</v>
      </c>
      <c r="AG101" s="102">
        <v>-1420</v>
      </c>
      <c r="AH101" s="102">
        <v>0</v>
      </c>
      <c r="AI101" s="102">
        <v>0</v>
      </c>
      <c r="AJ101" s="102">
        <v>0</v>
      </c>
      <c r="AK101" s="102">
        <v>0</v>
      </c>
    </row>
    <row r="102" spans="1:37">
      <c r="A102" s="136" t="s">
        <v>117</v>
      </c>
      <c r="B102" s="118">
        <v>6.1095000000000003E-3</v>
      </c>
      <c r="C102" s="102">
        <v>13962.1705</v>
      </c>
      <c r="D102" s="102">
        <v>12943.114500000001</v>
      </c>
      <c r="E102" s="102">
        <v>2468.2380000000003</v>
      </c>
      <c r="F102" s="102">
        <v>97.75200000000001</v>
      </c>
      <c r="G102" s="102">
        <v>0</v>
      </c>
      <c r="I102" s="102">
        <v>-483</v>
      </c>
      <c r="J102" s="102">
        <v>770</v>
      </c>
      <c r="K102" s="102">
        <v>0</v>
      </c>
      <c r="L102" s="102">
        <v>0</v>
      </c>
      <c r="M102" s="102">
        <v>0</v>
      </c>
      <c r="O102" s="102">
        <v>13679.1705</v>
      </c>
      <c r="P102" s="102">
        <v>10942.114500000001</v>
      </c>
      <c r="Q102" s="102">
        <v>2468.2380000000003</v>
      </c>
      <c r="R102" s="102">
        <v>97.75200000000001</v>
      </c>
      <c r="S102" s="102">
        <v>0</v>
      </c>
      <c r="AA102" s="102">
        <v>1231</v>
      </c>
      <c r="AB102" s="102">
        <v>1231</v>
      </c>
      <c r="AC102" s="102">
        <v>0</v>
      </c>
      <c r="AD102" s="102">
        <v>0</v>
      </c>
      <c r="AE102" s="102">
        <v>0</v>
      </c>
      <c r="AG102" s="102">
        <v>-465</v>
      </c>
      <c r="AH102" s="102">
        <v>0</v>
      </c>
      <c r="AI102" s="102">
        <v>0</v>
      </c>
      <c r="AJ102" s="102">
        <v>0</v>
      </c>
      <c r="AK102" s="102">
        <v>0</v>
      </c>
    </row>
    <row r="103" spans="1:37">
      <c r="A103" s="136" t="s">
        <v>118</v>
      </c>
      <c r="B103" s="118">
        <v>9.6740000000000003E-3</v>
      </c>
      <c r="C103" s="102">
        <v>13914.085999999999</v>
      </c>
      <c r="D103" s="102">
        <v>18801.134000000002</v>
      </c>
      <c r="E103" s="102">
        <v>3908.2960000000003</v>
      </c>
      <c r="F103" s="102">
        <v>154.78399999999999</v>
      </c>
      <c r="G103" s="102">
        <v>0</v>
      </c>
      <c r="I103" s="102">
        <v>-764</v>
      </c>
      <c r="J103" s="102">
        <v>1219</v>
      </c>
      <c r="K103" s="102">
        <v>0</v>
      </c>
      <c r="L103" s="102">
        <v>0</v>
      </c>
      <c r="M103" s="102">
        <v>0</v>
      </c>
      <c r="O103" s="102">
        <v>21660.085999999999</v>
      </c>
      <c r="P103" s="102">
        <v>17326.134000000002</v>
      </c>
      <c r="Q103" s="102">
        <v>3908.2960000000003</v>
      </c>
      <c r="R103" s="102">
        <v>154.78399999999999</v>
      </c>
      <c r="S103" s="102">
        <v>0</v>
      </c>
      <c r="AA103" s="102">
        <v>256</v>
      </c>
      <c r="AB103" s="102">
        <v>256</v>
      </c>
      <c r="AC103" s="102">
        <v>0</v>
      </c>
      <c r="AD103" s="102">
        <v>0</v>
      </c>
      <c r="AE103" s="102">
        <v>0</v>
      </c>
      <c r="AG103" s="102">
        <v>-7238</v>
      </c>
      <c r="AH103" s="102">
        <v>0</v>
      </c>
      <c r="AI103" s="102">
        <v>0</v>
      </c>
      <c r="AJ103" s="102">
        <v>0</v>
      </c>
      <c r="AK103" s="102">
        <v>0</v>
      </c>
    </row>
    <row r="104" spans="1:37">
      <c r="A104" s="136" t="s">
        <v>119</v>
      </c>
      <c r="B104" s="118">
        <v>5.8627000000000002E-3</v>
      </c>
      <c r="C104" s="102">
        <v>9815.5853000000006</v>
      </c>
      <c r="D104" s="102">
        <v>13130.0957</v>
      </c>
      <c r="E104" s="102">
        <v>2368.5308</v>
      </c>
      <c r="F104" s="102">
        <v>93.803200000000004</v>
      </c>
      <c r="G104" s="102">
        <v>0</v>
      </c>
      <c r="I104" s="102">
        <v>-463</v>
      </c>
      <c r="J104" s="102">
        <v>739</v>
      </c>
      <c r="K104" s="102">
        <v>0</v>
      </c>
      <c r="L104" s="102">
        <v>0</v>
      </c>
      <c r="M104" s="102">
        <v>0</v>
      </c>
      <c r="O104" s="102">
        <v>13126.585300000001</v>
      </c>
      <c r="P104" s="102">
        <v>10500.0957</v>
      </c>
      <c r="Q104" s="102">
        <v>2368.5308</v>
      </c>
      <c r="R104" s="102">
        <v>93.803200000000004</v>
      </c>
      <c r="S104" s="102">
        <v>0</v>
      </c>
      <c r="AA104" s="102">
        <v>1891</v>
      </c>
      <c r="AB104" s="102">
        <v>1891</v>
      </c>
      <c r="AC104" s="102">
        <v>0</v>
      </c>
      <c r="AD104" s="102">
        <v>0</v>
      </c>
      <c r="AE104" s="102">
        <v>0</v>
      </c>
      <c r="AG104" s="102">
        <v>-4739</v>
      </c>
      <c r="AH104" s="102">
        <v>0</v>
      </c>
      <c r="AI104" s="102">
        <v>0</v>
      </c>
      <c r="AJ104" s="102">
        <v>0</v>
      </c>
      <c r="AK104" s="102">
        <v>0</v>
      </c>
    </row>
    <row r="105" spans="1:37">
      <c r="A105" s="136" t="s">
        <v>120</v>
      </c>
      <c r="B105" s="118">
        <v>6.6851000000000002E-3</v>
      </c>
      <c r="C105" s="102">
        <v>10313.938900000001</v>
      </c>
      <c r="D105" s="102">
        <v>12833.0141</v>
      </c>
      <c r="E105" s="102">
        <v>2700.7804000000001</v>
      </c>
      <c r="F105" s="102">
        <v>106.9616</v>
      </c>
      <c r="G105" s="102">
        <v>0</v>
      </c>
      <c r="I105" s="102">
        <v>-528</v>
      </c>
      <c r="J105" s="102">
        <v>842</v>
      </c>
      <c r="K105" s="102">
        <v>0</v>
      </c>
      <c r="L105" s="102">
        <v>0</v>
      </c>
      <c r="M105" s="102">
        <v>0</v>
      </c>
      <c r="O105" s="102">
        <v>14967.938900000001</v>
      </c>
      <c r="P105" s="102">
        <v>11973.0141</v>
      </c>
      <c r="Q105" s="102">
        <v>2700.7804000000001</v>
      </c>
      <c r="R105" s="102">
        <v>106.9616</v>
      </c>
      <c r="S105" s="102">
        <v>0</v>
      </c>
      <c r="AA105" s="102">
        <v>18</v>
      </c>
      <c r="AB105" s="102">
        <v>18</v>
      </c>
      <c r="AC105" s="102">
        <v>0</v>
      </c>
      <c r="AD105" s="102">
        <v>0</v>
      </c>
      <c r="AE105" s="102">
        <v>0</v>
      </c>
      <c r="AG105" s="102">
        <v>-4144</v>
      </c>
      <c r="AH105" s="102">
        <v>0</v>
      </c>
      <c r="AI105" s="102">
        <v>0</v>
      </c>
      <c r="AJ105" s="102">
        <v>0</v>
      </c>
      <c r="AK105" s="102">
        <v>0</v>
      </c>
    </row>
    <row r="106" spans="1:37">
      <c r="A106" s="136" t="s">
        <v>121</v>
      </c>
      <c r="B106" s="118">
        <v>3.5105000000000002E-3</v>
      </c>
      <c r="C106" s="102">
        <v>4390.0095000000001</v>
      </c>
      <c r="D106" s="102">
        <v>5344.3055000000004</v>
      </c>
      <c r="E106" s="102">
        <v>1418.242</v>
      </c>
      <c r="F106" s="102">
        <v>56.167999999999999</v>
      </c>
      <c r="G106" s="102">
        <v>0</v>
      </c>
      <c r="I106" s="102">
        <v>-277</v>
      </c>
      <c r="J106" s="102">
        <v>442</v>
      </c>
      <c r="K106" s="102">
        <v>0</v>
      </c>
      <c r="L106" s="102">
        <v>0</v>
      </c>
      <c r="M106" s="102">
        <v>0</v>
      </c>
      <c r="O106" s="102">
        <v>7860.0095000000001</v>
      </c>
      <c r="P106" s="102">
        <v>6287.3055000000004</v>
      </c>
      <c r="Q106" s="102">
        <v>1418.242</v>
      </c>
      <c r="R106" s="102">
        <v>56.167999999999999</v>
      </c>
      <c r="S106" s="102">
        <v>0</v>
      </c>
      <c r="AA106" s="102">
        <v>0</v>
      </c>
      <c r="AB106" s="102">
        <v>0</v>
      </c>
      <c r="AC106" s="102">
        <v>0</v>
      </c>
      <c r="AD106" s="102">
        <v>0</v>
      </c>
      <c r="AE106" s="102">
        <v>0</v>
      </c>
      <c r="AG106" s="102">
        <v>-3193</v>
      </c>
      <c r="AH106" s="102">
        <v>-1385</v>
      </c>
      <c r="AI106" s="102">
        <v>0</v>
      </c>
      <c r="AJ106" s="102">
        <v>0</v>
      </c>
      <c r="AK106" s="102">
        <v>0</v>
      </c>
    </row>
    <row r="107" spans="1:37">
      <c r="A107" s="136" t="s">
        <v>122</v>
      </c>
      <c r="B107" s="118">
        <v>1.6946000000000001E-3</v>
      </c>
      <c r="C107" s="102">
        <v>4466.2093999999997</v>
      </c>
      <c r="D107" s="102">
        <v>4513.0285999999996</v>
      </c>
      <c r="E107" s="102">
        <v>684.61840000000007</v>
      </c>
      <c r="F107" s="102">
        <v>27.113600000000002</v>
      </c>
      <c r="G107" s="102">
        <v>0</v>
      </c>
      <c r="I107" s="102">
        <v>-134</v>
      </c>
      <c r="J107" s="102">
        <v>214</v>
      </c>
      <c r="K107" s="102">
        <v>0</v>
      </c>
      <c r="L107" s="102">
        <v>0</v>
      </c>
      <c r="M107" s="102">
        <v>0</v>
      </c>
      <c r="O107" s="102">
        <v>3794.2094000000002</v>
      </c>
      <c r="P107" s="102">
        <v>3035.0286000000001</v>
      </c>
      <c r="Q107" s="102">
        <v>684.61840000000007</v>
      </c>
      <c r="R107" s="102">
        <v>27.113600000000002</v>
      </c>
      <c r="S107" s="102">
        <v>0</v>
      </c>
      <c r="AA107" s="102">
        <v>1264</v>
      </c>
      <c r="AB107" s="102">
        <v>1264</v>
      </c>
      <c r="AC107" s="102">
        <v>0</v>
      </c>
      <c r="AD107" s="102">
        <v>0</v>
      </c>
      <c r="AE107" s="102">
        <v>0</v>
      </c>
      <c r="AG107" s="102">
        <v>-458</v>
      </c>
      <c r="AH107" s="102">
        <v>0</v>
      </c>
      <c r="AI107" s="102">
        <v>0</v>
      </c>
      <c r="AJ107" s="102">
        <v>0</v>
      </c>
      <c r="AK107" s="102">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DC3C-8C8B-4637-A9F5-AA2797268264}">
  <dimension ref="A1:AN108"/>
  <sheetViews>
    <sheetView workbookViewId="0">
      <selection activeCell="C3" sqref="C3"/>
    </sheetView>
  </sheetViews>
  <sheetFormatPr defaultRowHeight="15"/>
  <cols>
    <col min="1" max="1" width="27.42578125" customWidth="1"/>
    <col min="2" max="2" width="13.5703125" customWidth="1"/>
    <col min="3" max="3" width="18.7109375" customWidth="1"/>
    <col min="4" max="4" width="19.85546875" customWidth="1"/>
    <col min="5" max="5" width="19.28515625" customWidth="1"/>
    <col min="6" max="6" width="18.140625" customWidth="1"/>
    <col min="7" max="7" width="23" customWidth="1"/>
    <col min="8" max="8" width="4.85546875" customWidth="1"/>
    <col min="9" max="9" width="18.7109375" customWidth="1"/>
    <col min="10" max="10" width="19.28515625" customWidth="1"/>
    <col min="11" max="11" width="15" customWidth="1"/>
    <col min="12" max="12" width="15.85546875" customWidth="1"/>
    <col min="13" max="13" width="16.28515625" customWidth="1"/>
    <col min="15" max="15" width="18.140625" customWidth="1"/>
    <col min="16" max="16" width="16.85546875" customWidth="1"/>
    <col min="17" max="17" width="17.5703125" customWidth="1"/>
    <col min="18" max="18" width="17.7109375" customWidth="1"/>
    <col min="19" max="19" width="18.140625" customWidth="1"/>
    <col min="21" max="21" width="14.5703125" customWidth="1"/>
    <col min="22" max="22" width="12.85546875" customWidth="1"/>
    <col min="23" max="23" width="13.7109375" customWidth="1"/>
    <col min="24" max="24" width="13.5703125" customWidth="1"/>
    <col min="25" max="25" width="12.5703125" customWidth="1"/>
    <col min="27" max="27" width="17.140625" customWidth="1"/>
    <col min="28" max="28" width="15.85546875" customWidth="1"/>
    <col min="29" max="29" width="17" customWidth="1"/>
    <col min="30" max="30" width="13.42578125" customWidth="1"/>
    <col min="31" max="31" width="15.7109375" customWidth="1"/>
    <col min="33" max="33" width="14.42578125" customWidth="1"/>
    <col min="34" max="34" width="15.42578125" customWidth="1"/>
    <col min="35" max="35" width="16" customWidth="1"/>
    <col min="36" max="36" width="13.5703125" customWidth="1"/>
    <col min="37" max="37" width="16.5703125" customWidth="1"/>
  </cols>
  <sheetData>
    <row r="1" spans="1:40">
      <c r="A1" s="101"/>
      <c r="B1" s="101"/>
      <c r="C1" s="101" t="s">
        <v>407</v>
      </c>
      <c r="D1" s="101"/>
      <c r="E1" s="101"/>
      <c r="F1" s="101"/>
      <c r="G1" s="101"/>
      <c r="H1" s="101"/>
      <c r="I1" s="101" t="s">
        <v>286</v>
      </c>
      <c r="J1" s="101"/>
      <c r="K1" s="101"/>
      <c r="L1" s="101"/>
      <c r="M1" s="101"/>
      <c r="N1" s="101"/>
      <c r="O1" s="101" t="s">
        <v>287</v>
      </c>
      <c r="P1" s="101"/>
      <c r="Q1" s="101"/>
      <c r="R1" s="101"/>
      <c r="S1" s="101"/>
      <c r="T1" s="101"/>
      <c r="U1" s="101" t="s">
        <v>288</v>
      </c>
      <c r="V1" s="101"/>
      <c r="W1" s="101"/>
      <c r="X1" s="101"/>
      <c r="Y1" s="101"/>
      <c r="Z1" s="101"/>
      <c r="AA1" s="101" t="s">
        <v>289</v>
      </c>
      <c r="AB1" s="101"/>
      <c r="AC1" s="101"/>
      <c r="AD1" s="101"/>
      <c r="AE1" s="101"/>
      <c r="AF1" s="101"/>
      <c r="AG1" s="101" t="s">
        <v>290</v>
      </c>
      <c r="AH1" s="101"/>
      <c r="AI1" s="101"/>
      <c r="AJ1" s="101"/>
      <c r="AK1" s="101"/>
    </row>
    <row r="2" spans="1:40">
      <c r="A2" s="101"/>
      <c r="B2" s="101" t="s">
        <v>285</v>
      </c>
      <c r="C2" s="1">
        <v>0</v>
      </c>
      <c r="D2" s="1">
        <v>0</v>
      </c>
      <c r="E2" s="1">
        <v>0</v>
      </c>
      <c r="F2" s="1">
        <v>0</v>
      </c>
      <c r="G2" s="1">
        <v>0</v>
      </c>
      <c r="H2" s="101"/>
      <c r="I2" s="1">
        <v>0</v>
      </c>
      <c r="J2" s="1">
        <v>0</v>
      </c>
      <c r="K2" s="1">
        <v>0</v>
      </c>
      <c r="L2" s="1">
        <v>0</v>
      </c>
      <c r="M2" s="1">
        <v>0</v>
      </c>
      <c r="N2" s="101"/>
      <c r="O2" s="1">
        <v>0</v>
      </c>
      <c r="P2" s="1">
        <v>0</v>
      </c>
      <c r="Q2" s="1">
        <v>0</v>
      </c>
      <c r="R2" s="1"/>
      <c r="S2" s="1">
        <v>0</v>
      </c>
      <c r="T2" s="101"/>
      <c r="U2" s="1">
        <v>0</v>
      </c>
      <c r="V2" s="1"/>
      <c r="W2" s="1">
        <v>0</v>
      </c>
      <c r="X2" s="1">
        <v>0</v>
      </c>
      <c r="Y2" s="1">
        <v>0</v>
      </c>
      <c r="Z2" s="101"/>
      <c r="AA2" s="1">
        <v>0</v>
      </c>
      <c r="AB2" s="1">
        <v>0</v>
      </c>
      <c r="AC2" s="1">
        <v>0</v>
      </c>
      <c r="AD2" s="1">
        <v>0</v>
      </c>
      <c r="AE2" s="1">
        <v>0</v>
      </c>
      <c r="AF2" s="101"/>
      <c r="AG2" s="1">
        <v>0</v>
      </c>
      <c r="AH2" s="1">
        <v>0</v>
      </c>
      <c r="AI2" s="1">
        <v>0</v>
      </c>
      <c r="AJ2" s="1">
        <v>0</v>
      </c>
      <c r="AK2" s="1">
        <v>0</v>
      </c>
    </row>
    <row r="3" spans="1:40">
      <c r="A3" s="101"/>
      <c r="B3" s="101" t="s">
        <v>180</v>
      </c>
      <c r="C3" s="1">
        <f>SUM(C8:C107)</f>
        <v>1630998.9999999995</v>
      </c>
      <c r="D3" s="1">
        <f>SUM(D8:D107)</f>
        <v>1218993.9999999995</v>
      </c>
      <c r="E3" s="1">
        <f>SUM(E8:E107)</f>
        <v>1832000.0000000002</v>
      </c>
      <c r="F3" s="1">
        <f>SUM(F8:F107)</f>
        <v>1384000.0000000002</v>
      </c>
      <c r="G3" s="1">
        <v>0</v>
      </c>
      <c r="H3" s="101"/>
      <c r="I3" s="1">
        <f>SUM(I8:I107)</f>
        <v>-17999.999999999996</v>
      </c>
      <c r="J3" s="1">
        <f>SUM(J8:J107)</f>
        <v>-120000.00000000003</v>
      </c>
      <c r="K3" s="1">
        <f>SUM(K8:K107)</f>
        <v>0</v>
      </c>
      <c r="L3" s="1">
        <f>SUM(L8:L107)</f>
        <v>0</v>
      </c>
      <c r="M3" s="1">
        <f>SUM(M8:M107)</f>
        <v>0</v>
      </c>
      <c r="N3" s="101"/>
      <c r="O3" s="1">
        <f>SUM(O8:O107)</f>
        <v>948000</v>
      </c>
      <c r="P3" s="1">
        <f>SUM(P8:P107)</f>
        <v>1339000.0000000002</v>
      </c>
      <c r="Q3" s="1">
        <f>SUM(Q8:Q107)</f>
        <v>1832000.0000000002</v>
      </c>
      <c r="R3" s="1">
        <f>SUM(R8:R107)</f>
        <v>1384000.0000000002</v>
      </c>
      <c r="S3" s="1">
        <v>0</v>
      </c>
      <c r="T3" s="101"/>
      <c r="U3" s="1">
        <f>SUM(U8:U107)</f>
        <v>700999.99999999977</v>
      </c>
      <c r="V3" s="1">
        <f>SUM(V8:V107)</f>
        <v>0</v>
      </c>
      <c r="W3" s="1">
        <v>0</v>
      </c>
      <c r="X3" s="1">
        <v>0</v>
      </c>
      <c r="Y3" s="1">
        <v>0</v>
      </c>
      <c r="Z3" s="101"/>
      <c r="AA3" s="1">
        <f>SUM(AA8:AA107)</f>
        <v>475396</v>
      </c>
      <c r="AB3" s="1">
        <f>SUM(AB8:AB107)</f>
        <v>252510</v>
      </c>
      <c r="AC3" s="1">
        <v>0</v>
      </c>
      <c r="AD3" s="1">
        <v>0</v>
      </c>
      <c r="AE3" s="1">
        <v>0</v>
      </c>
      <c r="AF3" s="101"/>
      <c r="AG3" s="1">
        <f>SUM(AG8:AG107)</f>
        <v>-475397</v>
      </c>
      <c r="AH3" s="1">
        <f>SUM(AH8:AH107)</f>
        <v>-252516</v>
      </c>
      <c r="AI3" s="1">
        <v>0</v>
      </c>
      <c r="AJ3" s="1">
        <v>0</v>
      </c>
      <c r="AK3" s="1">
        <v>0</v>
      </c>
    </row>
    <row r="4" spans="1:40">
      <c r="A4" s="101" t="s">
        <v>405</v>
      </c>
      <c r="B4" s="101" t="s">
        <v>276</v>
      </c>
      <c r="C4" s="119">
        <v>1630998.9999999995</v>
      </c>
      <c r="D4" s="119">
        <v>1218993.9999999995</v>
      </c>
      <c r="E4" s="119">
        <v>1832000.0000000002</v>
      </c>
      <c r="F4" s="119">
        <v>1384000.0000000002</v>
      </c>
      <c r="G4" s="119">
        <v>0</v>
      </c>
      <c r="H4" s="101"/>
      <c r="I4" s="119">
        <v>-17999.999999999996</v>
      </c>
      <c r="J4" s="119">
        <v>-120000.00000000003</v>
      </c>
      <c r="K4" s="119">
        <v>0</v>
      </c>
      <c r="L4" s="119">
        <v>0</v>
      </c>
      <c r="M4" s="119">
        <v>0</v>
      </c>
      <c r="N4" s="101"/>
      <c r="O4" s="119">
        <v>948000</v>
      </c>
      <c r="P4" s="119">
        <v>1339000.0000000002</v>
      </c>
      <c r="Q4" s="119">
        <v>1832000.0000000002</v>
      </c>
      <c r="R4" s="119">
        <v>1384000.0000000002</v>
      </c>
      <c r="S4" s="119">
        <v>0</v>
      </c>
      <c r="T4" s="101"/>
      <c r="U4" s="1">
        <v>700999.99999999977</v>
      </c>
      <c r="V4" s="1">
        <v>0</v>
      </c>
      <c r="W4" s="1">
        <v>0</v>
      </c>
      <c r="X4" s="1">
        <v>0</v>
      </c>
      <c r="Y4" s="1">
        <v>0</v>
      </c>
      <c r="Z4" s="101"/>
      <c r="AA4" s="1">
        <v>475396</v>
      </c>
      <c r="AB4" s="1">
        <v>252510</v>
      </c>
      <c r="AC4" s="1">
        <v>0</v>
      </c>
      <c r="AD4" s="1">
        <v>0</v>
      </c>
      <c r="AE4" s="1">
        <v>0</v>
      </c>
      <c r="AF4" s="101"/>
      <c r="AG4" s="119">
        <v>-475397</v>
      </c>
      <c r="AH4" s="119">
        <v>-252516</v>
      </c>
      <c r="AI4" s="119">
        <v>0</v>
      </c>
      <c r="AJ4" s="119">
        <v>0</v>
      </c>
      <c r="AK4" s="119">
        <v>0</v>
      </c>
    </row>
    <row r="5" spans="1:40">
      <c r="A5" s="101"/>
      <c r="B5" s="101"/>
      <c r="C5" s="101">
        <v>2023</v>
      </c>
      <c r="D5" s="101">
        <v>2024</v>
      </c>
      <c r="E5" s="101">
        <v>2025</v>
      </c>
      <c r="F5" s="101">
        <v>2026</v>
      </c>
      <c r="G5" s="101">
        <v>2027</v>
      </c>
      <c r="H5" s="101"/>
      <c r="I5" s="101">
        <v>2023</v>
      </c>
      <c r="J5" s="101">
        <v>2024</v>
      </c>
      <c r="K5" s="101">
        <v>2025</v>
      </c>
      <c r="L5" s="101">
        <v>2026</v>
      </c>
      <c r="M5" s="101">
        <v>2027</v>
      </c>
      <c r="N5" s="101"/>
      <c r="O5" s="101">
        <v>2023</v>
      </c>
      <c r="P5" s="101">
        <v>2024</v>
      </c>
      <c r="Q5" s="101">
        <v>2025</v>
      </c>
      <c r="R5" s="101">
        <v>2026</v>
      </c>
      <c r="S5" s="101">
        <v>2027</v>
      </c>
      <c r="T5" s="101"/>
      <c r="U5" s="101">
        <v>2023</v>
      </c>
      <c r="V5" s="101">
        <v>2024</v>
      </c>
      <c r="W5" s="101">
        <v>2025</v>
      </c>
      <c r="X5" s="101">
        <v>2026</v>
      </c>
      <c r="Y5" s="101">
        <v>2027</v>
      </c>
      <c r="Z5" s="101"/>
      <c r="AA5" s="101">
        <v>2023</v>
      </c>
      <c r="AB5" s="101">
        <v>2024</v>
      </c>
      <c r="AC5" s="101">
        <v>2025</v>
      </c>
      <c r="AD5" s="101">
        <v>2026</v>
      </c>
      <c r="AE5" s="101">
        <v>2027</v>
      </c>
      <c r="AF5" s="101"/>
      <c r="AG5" s="101">
        <v>2023</v>
      </c>
      <c r="AH5" s="101">
        <v>2024</v>
      </c>
      <c r="AI5" s="101">
        <v>2025</v>
      </c>
      <c r="AJ5" s="101">
        <v>2026</v>
      </c>
      <c r="AK5" s="101">
        <v>2027</v>
      </c>
    </row>
    <row r="6" spans="1:40" ht="96.75" customHeight="1">
      <c r="A6" s="101" t="s">
        <v>171</v>
      </c>
      <c r="B6" s="191" t="s">
        <v>151</v>
      </c>
      <c r="C6" s="191" t="s">
        <v>172</v>
      </c>
      <c r="D6" s="190" t="s">
        <v>172</v>
      </c>
      <c r="E6" s="191" t="s">
        <v>172</v>
      </c>
      <c r="F6" s="191" t="s">
        <v>172</v>
      </c>
      <c r="G6" s="191" t="s">
        <v>172</v>
      </c>
      <c r="H6" s="191"/>
      <c r="I6" s="191" t="s">
        <v>5</v>
      </c>
      <c r="J6" s="191" t="s">
        <v>5</v>
      </c>
      <c r="K6" s="191" t="s">
        <v>5</v>
      </c>
      <c r="L6" s="191" t="s">
        <v>5</v>
      </c>
      <c r="M6" s="191" t="s">
        <v>5</v>
      </c>
      <c r="N6" s="191"/>
      <c r="O6" s="191" t="s">
        <v>6</v>
      </c>
      <c r="P6" s="191" t="s">
        <v>6</v>
      </c>
      <c r="Q6" s="191" t="s">
        <v>6</v>
      </c>
      <c r="R6" s="191" t="s">
        <v>6</v>
      </c>
      <c r="S6" s="191" t="s">
        <v>6</v>
      </c>
      <c r="T6" s="191"/>
      <c r="U6" s="191" t="s">
        <v>7</v>
      </c>
      <c r="V6" s="191" t="s">
        <v>7</v>
      </c>
      <c r="W6" s="191" t="s">
        <v>7</v>
      </c>
      <c r="X6" s="191" t="s">
        <v>7</v>
      </c>
      <c r="Y6" s="191" t="s">
        <v>7</v>
      </c>
      <c r="Z6" s="191"/>
      <c r="AA6" s="191" t="s">
        <v>173</v>
      </c>
      <c r="AB6" s="191" t="s">
        <v>173</v>
      </c>
      <c r="AC6" s="191" t="s">
        <v>173</v>
      </c>
      <c r="AD6" s="191" t="s">
        <v>173</v>
      </c>
      <c r="AE6" s="191" t="s">
        <v>173</v>
      </c>
      <c r="AF6" s="189"/>
      <c r="AG6" s="191" t="s">
        <v>174</v>
      </c>
      <c r="AH6" s="191" t="s">
        <v>174</v>
      </c>
      <c r="AI6" s="191" t="s">
        <v>174</v>
      </c>
      <c r="AJ6" s="191" t="s">
        <v>174</v>
      </c>
      <c r="AK6" s="191" t="s">
        <v>174</v>
      </c>
      <c r="AL6" s="189"/>
      <c r="AM6" s="189"/>
      <c r="AN6" s="189"/>
    </row>
    <row r="7" spans="1:40">
      <c r="A7" s="101" t="s">
        <v>206</v>
      </c>
      <c r="B7" s="188"/>
      <c r="C7" s="1"/>
      <c r="D7" s="1">
        <v>0</v>
      </c>
      <c r="E7" s="1">
        <v>0</v>
      </c>
      <c r="F7" s="1">
        <v>0</v>
      </c>
      <c r="G7" s="1">
        <v>0</v>
      </c>
      <c r="H7" s="1"/>
      <c r="I7" s="1">
        <v>0</v>
      </c>
      <c r="J7" s="1">
        <v>0</v>
      </c>
      <c r="K7" s="1">
        <v>0</v>
      </c>
      <c r="L7" s="1">
        <v>0</v>
      </c>
      <c r="M7" s="1">
        <v>0</v>
      </c>
      <c r="N7" s="1"/>
      <c r="O7" s="1">
        <v>0</v>
      </c>
      <c r="P7" s="1">
        <v>0</v>
      </c>
      <c r="Q7" s="1">
        <v>0</v>
      </c>
      <c r="R7" s="1">
        <v>0</v>
      </c>
      <c r="S7" s="1">
        <v>0</v>
      </c>
      <c r="T7" s="1"/>
      <c r="U7" s="1">
        <v>0</v>
      </c>
      <c r="V7" s="1">
        <v>0</v>
      </c>
      <c r="W7" s="1">
        <v>0</v>
      </c>
      <c r="X7" s="1">
        <v>0</v>
      </c>
      <c r="Y7" s="1">
        <v>0</v>
      </c>
      <c r="Z7" s="1"/>
      <c r="AA7" s="1">
        <v>0</v>
      </c>
      <c r="AB7" s="1">
        <v>0</v>
      </c>
      <c r="AC7" s="1">
        <v>0</v>
      </c>
      <c r="AD7" s="1">
        <v>0</v>
      </c>
      <c r="AE7" s="1">
        <v>0</v>
      </c>
      <c r="AF7" s="1"/>
      <c r="AG7" s="1">
        <v>0</v>
      </c>
      <c r="AH7" s="1">
        <v>0</v>
      </c>
      <c r="AI7" s="1">
        <v>0</v>
      </c>
      <c r="AJ7" s="1">
        <v>0</v>
      </c>
      <c r="AK7" s="1">
        <v>0</v>
      </c>
    </row>
    <row r="8" spans="1:40">
      <c r="A8" s="136" t="s">
        <v>24</v>
      </c>
      <c r="B8" s="188">
        <v>1.5839200000000001E-2</v>
      </c>
      <c r="C8" s="119">
        <v>21535.735200000003</v>
      </c>
      <c r="D8" s="119">
        <v>13485.984799999998</v>
      </c>
      <c r="E8" s="119">
        <v>29017.414400000001</v>
      </c>
      <c r="F8" s="119">
        <v>21921.452800000003</v>
      </c>
      <c r="G8" s="119">
        <v>0</v>
      </c>
      <c r="H8" s="1"/>
      <c r="I8" s="119">
        <v>-285.10560000000004</v>
      </c>
      <c r="J8" s="119">
        <v>-1900.7040000000002</v>
      </c>
      <c r="K8" s="119">
        <v>0</v>
      </c>
      <c r="L8" s="119">
        <v>0</v>
      </c>
      <c r="M8" s="119">
        <v>0</v>
      </c>
      <c r="N8" s="1"/>
      <c r="O8" s="119">
        <v>15015.561600000001</v>
      </c>
      <c r="P8" s="119">
        <v>21208.6888</v>
      </c>
      <c r="Q8" s="119">
        <v>29017.414400000001</v>
      </c>
      <c r="R8" s="119">
        <v>21921.452800000003</v>
      </c>
      <c r="S8" s="119">
        <v>0</v>
      </c>
      <c r="T8" s="1"/>
      <c r="U8" s="119">
        <v>11103.279200000001</v>
      </c>
      <c r="V8" s="119">
        <v>0</v>
      </c>
      <c r="W8" s="119">
        <v>0</v>
      </c>
      <c r="X8" s="119">
        <v>0</v>
      </c>
      <c r="Y8" s="119">
        <v>0</v>
      </c>
      <c r="Z8" s="1"/>
      <c r="AA8" s="119">
        <v>1524</v>
      </c>
      <c r="AB8" s="119">
        <v>0</v>
      </c>
      <c r="AC8" s="119">
        <v>0</v>
      </c>
      <c r="AD8" s="119">
        <v>0</v>
      </c>
      <c r="AE8" s="119">
        <v>0</v>
      </c>
      <c r="AF8" s="1"/>
      <c r="AG8" s="119">
        <v>-5822</v>
      </c>
      <c r="AH8" s="119">
        <v>-5822</v>
      </c>
      <c r="AI8" s="119">
        <v>0</v>
      </c>
      <c r="AJ8" s="119">
        <v>0</v>
      </c>
      <c r="AK8" s="119">
        <v>0</v>
      </c>
    </row>
    <row r="9" spans="1:40">
      <c r="A9" s="136" t="s">
        <v>25</v>
      </c>
      <c r="B9" s="188">
        <v>2.8690999999999999E-3</v>
      </c>
      <c r="C9" s="119">
        <v>3456.5020999999997</v>
      </c>
      <c r="D9" s="119">
        <v>2575.4328999999998</v>
      </c>
      <c r="E9" s="119">
        <v>5256.1911999999993</v>
      </c>
      <c r="F9" s="119">
        <v>3970.8343999999997</v>
      </c>
      <c r="G9" s="119">
        <v>0</v>
      </c>
      <c r="H9" s="1"/>
      <c r="I9" s="119">
        <v>-51.643799999999999</v>
      </c>
      <c r="J9" s="119">
        <v>-344.29199999999997</v>
      </c>
      <c r="K9" s="1">
        <v>0</v>
      </c>
      <c r="L9" s="1">
        <v>0</v>
      </c>
      <c r="M9" s="1">
        <v>0</v>
      </c>
      <c r="N9" s="1"/>
      <c r="O9" s="119">
        <v>2719.9067999999997</v>
      </c>
      <c r="P9" s="119">
        <v>3841.7248999999997</v>
      </c>
      <c r="Q9" s="119">
        <v>5256.1911999999993</v>
      </c>
      <c r="R9" s="119">
        <v>3970.8343999999997</v>
      </c>
      <c r="S9" s="119">
        <v>0</v>
      </c>
      <c r="T9" s="1"/>
      <c r="U9" s="119">
        <v>2011.2391</v>
      </c>
      <c r="V9" s="119">
        <v>0</v>
      </c>
      <c r="W9" s="119">
        <v>0</v>
      </c>
      <c r="X9" s="119">
        <v>0</v>
      </c>
      <c r="Y9" s="119">
        <v>0</v>
      </c>
      <c r="Z9" s="1"/>
      <c r="AA9" s="119">
        <v>0</v>
      </c>
      <c r="AB9" s="119">
        <v>0</v>
      </c>
      <c r="AC9" s="119">
        <v>0</v>
      </c>
      <c r="AD9" s="119">
        <v>0</v>
      </c>
      <c r="AE9" s="119">
        <v>0</v>
      </c>
      <c r="AF9" s="1"/>
      <c r="AG9" s="119">
        <v>-1223</v>
      </c>
      <c r="AH9" s="119">
        <v>-922</v>
      </c>
      <c r="AI9" s="119">
        <v>0</v>
      </c>
      <c r="AJ9" s="119">
        <v>0</v>
      </c>
      <c r="AK9" s="119">
        <v>0</v>
      </c>
    </row>
    <row r="10" spans="1:40">
      <c r="A10" s="136" t="s">
        <v>26</v>
      </c>
      <c r="B10" s="188">
        <v>1.5079E-3</v>
      </c>
      <c r="C10" s="119">
        <v>2588.3849</v>
      </c>
      <c r="D10" s="119">
        <v>2131.1300999999999</v>
      </c>
      <c r="E10" s="119">
        <v>2762.4728</v>
      </c>
      <c r="F10" s="119">
        <v>2086.9335999999998</v>
      </c>
      <c r="G10" s="119">
        <v>0</v>
      </c>
      <c r="H10" s="1"/>
      <c r="I10" s="119">
        <v>-27.142199999999999</v>
      </c>
      <c r="J10" s="119">
        <v>-180.94800000000001</v>
      </c>
      <c r="K10" s="1">
        <v>0</v>
      </c>
      <c r="L10" s="1">
        <v>0</v>
      </c>
      <c r="M10" s="1">
        <v>0</v>
      </c>
      <c r="N10" s="1"/>
      <c r="O10" s="119">
        <v>1429.4892</v>
      </c>
      <c r="P10" s="119">
        <v>2019.0780999999999</v>
      </c>
      <c r="Q10" s="119">
        <v>2762.4728</v>
      </c>
      <c r="R10" s="119">
        <v>2086.9335999999998</v>
      </c>
      <c r="S10" s="119">
        <v>0</v>
      </c>
      <c r="T10" s="1"/>
      <c r="U10" s="119">
        <v>1057.0379</v>
      </c>
      <c r="V10" s="119">
        <v>0</v>
      </c>
      <c r="W10" s="119">
        <v>0</v>
      </c>
      <c r="X10" s="119">
        <v>0</v>
      </c>
      <c r="Y10" s="119">
        <v>0</v>
      </c>
      <c r="Z10" s="1"/>
      <c r="AA10" s="119">
        <v>293</v>
      </c>
      <c r="AB10" s="119">
        <v>293</v>
      </c>
      <c r="AC10" s="119">
        <v>0</v>
      </c>
      <c r="AD10" s="119">
        <v>0</v>
      </c>
      <c r="AE10" s="119">
        <v>0</v>
      </c>
      <c r="AF10" s="1"/>
      <c r="AG10" s="119">
        <v>-164</v>
      </c>
      <c r="AH10" s="119">
        <v>0</v>
      </c>
      <c r="AI10" s="119">
        <v>0</v>
      </c>
      <c r="AJ10" s="119">
        <v>0</v>
      </c>
      <c r="AK10" s="119">
        <v>0</v>
      </c>
    </row>
    <row r="11" spans="1:40">
      <c r="A11" s="136" t="s">
        <v>27</v>
      </c>
      <c r="B11" s="188">
        <v>1.4764000000000001E-3</v>
      </c>
      <c r="C11" s="119">
        <v>3145.0084000000002</v>
      </c>
      <c r="D11" s="119">
        <v>1154.7316000000001</v>
      </c>
      <c r="E11" s="119">
        <v>2704.7648000000004</v>
      </c>
      <c r="F11" s="119">
        <v>2043.3376000000001</v>
      </c>
      <c r="G11" s="119">
        <v>0</v>
      </c>
      <c r="H11" s="1"/>
      <c r="I11" s="119">
        <v>-26.575200000000002</v>
      </c>
      <c r="J11" s="119">
        <v>-177.16800000000001</v>
      </c>
      <c r="K11" s="1">
        <v>0</v>
      </c>
      <c r="L11" s="1">
        <v>0</v>
      </c>
      <c r="M11" s="1">
        <v>0</v>
      </c>
      <c r="N11" s="1"/>
      <c r="O11" s="119">
        <v>1399.6272000000001</v>
      </c>
      <c r="P11" s="119">
        <v>1976.8996000000002</v>
      </c>
      <c r="Q11" s="119">
        <v>2704.7648000000004</v>
      </c>
      <c r="R11" s="119">
        <v>2043.3376000000001</v>
      </c>
      <c r="S11" s="119">
        <v>0</v>
      </c>
      <c r="T11" s="1"/>
      <c r="U11" s="119">
        <v>1034.9564</v>
      </c>
      <c r="V11" s="119">
        <v>0</v>
      </c>
      <c r="W11" s="119">
        <v>0</v>
      </c>
      <c r="X11" s="119">
        <v>0</v>
      </c>
      <c r="Y11" s="119">
        <v>0</v>
      </c>
      <c r="Z11" s="1"/>
      <c r="AA11" s="119">
        <v>1382</v>
      </c>
      <c r="AB11" s="119">
        <v>0</v>
      </c>
      <c r="AC11" s="119">
        <v>0</v>
      </c>
      <c r="AD11" s="119">
        <v>0</v>
      </c>
      <c r="AE11" s="119">
        <v>0</v>
      </c>
      <c r="AF11" s="1"/>
      <c r="AG11" s="119">
        <v>-645</v>
      </c>
      <c r="AH11" s="119">
        <v>-645</v>
      </c>
      <c r="AI11" s="119">
        <v>0</v>
      </c>
      <c r="AJ11" s="119">
        <v>0</v>
      </c>
      <c r="AK11" s="119">
        <v>0</v>
      </c>
    </row>
    <row r="12" spans="1:40">
      <c r="A12" s="136" t="s">
        <v>28</v>
      </c>
      <c r="B12" s="188">
        <v>3.3722000000000001E-3</v>
      </c>
      <c r="C12" s="119">
        <v>5063.0582000000004</v>
      </c>
      <c r="D12" s="119">
        <v>3258.7118</v>
      </c>
      <c r="E12" s="119">
        <v>6177.8703999999998</v>
      </c>
      <c r="F12" s="119">
        <v>4667.1248000000005</v>
      </c>
      <c r="G12" s="119">
        <v>0</v>
      </c>
      <c r="H12" s="1"/>
      <c r="I12" s="119">
        <v>-60.699600000000004</v>
      </c>
      <c r="J12" s="119">
        <v>-404.66399999999999</v>
      </c>
      <c r="K12" s="1">
        <v>0</v>
      </c>
      <c r="L12" s="1">
        <v>0</v>
      </c>
      <c r="M12" s="1">
        <v>0</v>
      </c>
      <c r="N12" s="1"/>
      <c r="O12" s="119">
        <v>3196.8456000000001</v>
      </c>
      <c r="P12" s="119">
        <v>4515.3757999999998</v>
      </c>
      <c r="Q12" s="119">
        <v>6177.8703999999998</v>
      </c>
      <c r="R12" s="119">
        <v>4667.1248000000005</v>
      </c>
      <c r="S12" s="119">
        <v>0</v>
      </c>
      <c r="T12" s="1"/>
      <c r="U12" s="119">
        <v>2363.9122000000002</v>
      </c>
      <c r="V12" s="119">
        <v>0</v>
      </c>
      <c r="W12" s="119">
        <v>0</v>
      </c>
      <c r="X12" s="119">
        <v>0</v>
      </c>
      <c r="Y12" s="119">
        <v>0</v>
      </c>
      <c r="Z12" s="1"/>
      <c r="AA12" s="119">
        <v>415</v>
      </c>
      <c r="AB12" s="119">
        <v>0</v>
      </c>
      <c r="AC12" s="119">
        <v>0</v>
      </c>
      <c r="AD12" s="119">
        <v>0</v>
      </c>
      <c r="AE12" s="119">
        <v>0</v>
      </c>
      <c r="AF12" s="1"/>
      <c r="AG12" s="119">
        <v>-852</v>
      </c>
      <c r="AH12" s="119">
        <v>-852</v>
      </c>
      <c r="AI12" s="119">
        <v>0</v>
      </c>
      <c r="AJ12" s="119">
        <v>0</v>
      </c>
      <c r="AK12" s="119">
        <v>0</v>
      </c>
    </row>
    <row r="13" spans="1:40">
      <c r="A13" s="136" t="s">
        <v>29</v>
      </c>
      <c r="B13" s="188">
        <v>3.6754999999999999E-3</v>
      </c>
      <c r="C13" s="119">
        <v>4780.7404999999999</v>
      </c>
      <c r="D13" s="119">
        <v>2514.4344999999994</v>
      </c>
      <c r="E13" s="119">
        <v>6733.5159999999996</v>
      </c>
      <c r="F13" s="119">
        <v>5086.8919999999998</v>
      </c>
      <c r="G13" s="119">
        <v>0</v>
      </c>
      <c r="H13" s="1"/>
      <c r="I13" s="119">
        <v>-66.159000000000006</v>
      </c>
      <c r="J13" s="119">
        <v>-441.06</v>
      </c>
      <c r="K13" s="1">
        <v>0</v>
      </c>
      <c r="L13" s="1">
        <v>0</v>
      </c>
      <c r="M13" s="1">
        <v>0</v>
      </c>
      <c r="N13" s="1"/>
      <c r="O13" s="119">
        <v>3484.3739999999998</v>
      </c>
      <c r="P13" s="119">
        <v>4921.4944999999998</v>
      </c>
      <c r="Q13" s="119">
        <v>6733.5159999999996</v>
      </c>
      <c r="R13" s="119">
        <v>5086.8919999999998</v>
      </c>
      <c r="S13" s="119">
        <v>0</v>
      </c>
      <c r="T13" s="1"/>
      <c r="U13" s="119">
        <v>2576.5254999999997</v>
      </c>
      <c r="V13" s="119">
        <v>0</v>
      </c>
      <c r="W13" s="119">
        <v>0</v>
      </c>
      <c r="X13" s="119">
        <v>0</v>
      </c>
      <c r="Y13" s="119">
        <v>0</v>
      </c>
      <c r="Z13" s="1"/>
      <c r="AA13" s="119">
        <v>752</v>
      </c>
      <c r="AB13" s="119">
        <v>0</v>
      </c>
      <c r="AC13" s="119">
        <v>0</v>
      </c>
      <c r="AD13" s="119">
        <v>0</v>
      </c>
      <c r="AE13" s="119">
        <v>0</v>
      </c>
      <c r="AF13" s="1"/>
      <c r="AG13" s="119">
        <v>-1966</v>
      </c>
      <c r="AH13" s="119">
        <v>-1966</v>
      </c>
      <c r="AI13" s="119">
        <v>0</v>
      </c>
      <c r="AJ13" s="119">
        <v>0</v>
      </c>
      <c r="AK13" s="119">
        <v>0</v>
      </c>
    </row>
    <row r="14" spans="1:40">
      <c r="A14" s="136" t="s">
        <v>30</v>
      </c>
      <c r="B14" s="188">
        <v>4.0854000000000003E-3</v>
      </c>
      <c r="C14" s="119">
        <v>6366.2874000000011</v>
      </c>
      <c r="D14" s="119">
        <v>2898.1026000000002</v>
      </c>
      <c r="E14" s="119">
        <v>7484.4528000000009</v>
      </c>
      <c r="F14" s="119">
        <v>5654.1936000000005</v>
      </c>
      <c r="G14" s="119">
        <v>0</v>
      </c>
      <c r="H14" s="1"/>
      <c r="I14" s="119">
        <v>-73.537200000000013</v>
      </c>
      <c r="J14" s="119">
        <v>-490.24800000000005</v>
      </c>
      <c r="K14" s="1">
        <v>0</v>
      </c>
      <c r="L14" s="1">
        <v>0</v>
      </c>
      <c r="M14" s="1">
        <v>0</v>
      </c>
      <c r="N14" s="1"/>
      <c r="O14" s="119">
        <v>3872.9592000000002</v>
      </c>
      <c r="P14" s="119">
        <v>5470.3506000000007</v>
      </c>
      <c r="Q14" s="119">
        <v>7484.4528000000009</v>
      </c>
      <c r="R14" s="119">
        <v>5654.1936000000005</v>
      </c>
      <c r="S14" s="119">
        <v>0</v>
      </c>
      <c r="T14" s="1"/>
      <c r="U14" s="119">
        <v>2863.8654000000001</v>
      </c>
      <c r="V14" s="119">
        <v>0</v>
      </c>
      <c r="W14" s="119">
        <v>0</v>
      </c>
      <c r="X14" s="119">
        <v>0</v>
      </c>
      <c r="Y14" s="119">
        <v>0</v>
      </c>
      <c r="Z14" s="1"/>
      <c r="AA14" s="119">
        <v>1785</v>
      </c>
      <c r="AB14" s="119">
        <v>0</v>
      </c>
      <c r="AC14" s="119">
        <v>0</v>
      </c>
      <c r="AD14" s="119">
        <v>0</v>
      </c>
      <c r="AE14" s="119">
        <v>0</v>
      </c>
      <c r="AF14" s="1"/>
      <c r="AG14" s="119">
        <v>-2082</v>
      </c>
      <c r="AH14" s="119">
        <v>-2082</v>
      </c>
      <c r="AI14" s="119">
        <v>0</v>
      </c>
      <c r="AJ14" s="119">
        <v>0</v>
      </c>
      <c r="AK14" s="119">
        <v>0</v>
      </c>
    </row>
    <row r="15" spans="1:40">
      <c r="A15" s="136" t="s">
        <v>31</v>
      </c>
      <c r="B15" s="188">
        <v>1.0074000000000001E-3</v>
      </c>
      <c r="C15" s="119">
        <v>766.06940000000009</v>
      </c>
      <c r="D15" s="119">
        <v>254.02060000000029</v>
      </c>
      <c r="E15" s="119">
        <v>1845.5568000000001</v>
      </c>
      <c r="F15" s="119">
        <v>1394.2416000000001</v>
      </c>
      <c r="G15" s="119">
        <v>0</v>
      </c>
      <c r="H15" s="1"/>
      <c r="I15" s="119">
        <v>-18.133200000000002</v>
      </c>
      <c r="J15" s="119">
        <v>-120.88800000000001</v>
      </c>
      <c r="K15" s="1">
        <v>0</v>
      </c>
      <c r="L15" s="1">
        <v>0</v>
      </c>
      <c r="M15" s="1">
        <v>0</v>
      </c>
      <c r="N15" s="1"/>
      <c r="O15" s="119">
        <v>955.01520000000005</v>
      </c>
      <c r="P15" s="119">
        <v>1348.9086000000002</v>
      </c>
      <c r="Q15" s="119">
        <v>1845.5568000000001</v>
      </c>
      <c r="R15" s="119">
        <v>1394.2416000000001</v>
      </c>
      <c r="S15" s="119">
        <v>0</v>
      </c>
      <c r="T15" s="1"/>
      <c r="U15" s="119">
        <v>706.18740000000003</v>
      </c>
      <c r="V15" s="119">
        <v>0</v>
      </c>
      <c r="W15" s="119">
        <v>0</v>
      </c>
      <c r="X15" s="119">
        <v>0</v>
      </c>
      <c r="Y15" s="119">
        <v>0</v>
      </c>
      <c r="Z15" s="1"/>
      <c r="AA15" s="119">
        <v>97</v>
      </c>
      <c r="AB15" s="119">
        <v>0</v>
      </c>
      <c r="AC15" s="119">
        <v>0</v>
      </c>
      <c r="AD15" s="119">
        <v>0</v>
      </c>
      <c r="AE15" s="119">
        <v>0</v>
      </c>
      <c r="AF15" s="1"/>
      <c r="AG15" s="119">
        <v>-974</v>
      </c>
      <c r="AH15" s="119">
        <v>-974</v>
      </c>
      <c r="AI15" s="119">
        <v>0</v>
      </c>
      <c r="AJ15" s="119">
        <v>0</v>
      </c>
      <c r="AK15" s="119">
        <v>0</v>
      </c>
    </row>
    <row r="16" spans="1:40">
      <c r="A16" s="136" t="s">
        <v>32</v>
      </c>
      <c r="B16" s="188">
        <v>2.0960000000000002E-3</v>
      </c>
      <c r="C16" s="119">
        <v>3751.576</v>
      </c>
      <c r="D16" s="119">
        <v>1604.0240000000003</v>
      </c>
      <c r="E16" s="119">
        <v>3839.8720000000003</v>
      </c>
      <c r="F16" s="119">
        <v>2900.8640000000005</v>
      </c>
      <c r="G16" s="119">
        <v>0</v>
      </c>
      <c r="H16" s="1"/>
      <c r="I16" s="119">
        <v>-37.728000000000002</v>
      </c>
      <c r="J16" s="119">
        <v>-251.52000000000004</v>
      </c>
      <c r="K16" s="1">
        <v>0</v>
      </c>
      <c r="L16" s="1">
        <v>0</v>
      </c>
      <c r="M16" s="1">
        <v>0</v>
      </c>
      <c r="N16" s="1"/>
      <c r="O16" s="119">
        <v>1987.0080000000003</v>
      </c>
      <c r="P16" s="119">
        <v>2806.5440000000003</v>
      </c>
      <c r="Q16" s="119">
        <v>3839.8720000000003</v>
      </c>
      <c r="R16" s="119">
        <v>2900.8640000000005</v>
      </c>
      <c r="S16" s="119">
        <v>0</v>
      </c>
      <c r="T16" s="1"/>
      <c r="U16" s="119">
        <v>1469.296</v>
      </c>
      <c r="V16" s="119">
        <v>0</v>
      </c>
      <c r="W16" s="119">
        <v>0</v>
      </c>
      <c r="X16" s="119">
        <v>0</v>
      </c>
      <c r="Y16" s="119">
        <v>0</v>
      </c>
      <c r="Z16" s="1"/>
      <c r="AA16" s="119">
        <v>1284</v>
      </c>
      <c r="AB16" s="119">
        <v>0</v>
      </c>
      <c r="AC16" s="119">
        <v>0</v>
      </c>
      <c r="AD16" s="119">
        <v>0</v>
      </c>
      <c r="AE16" s="119">
        <v>0</v>
      </c>
      <c r="AF16" s="1"/>
      <c r="AG16" s="119">
        <v>-951</v>
      </c>
      <c r="AH16" s="119">
        <v>-951</v>
      </c>
      <c r="AI16" s="119">
        <v>0</v>
      </c>
      <c r="AJ16" s="119">
        <v>0</v>
      </c>
      <c r="AK16" s="119">
        <v>0</v>
      </c>
    </row>
    <row r="17" spans="1:37">
      <c r="A17" s="136" t="s">
        <v>33</v>
      </c>
      <c r="B17" s="188">
        <v>2.40451E-2</v>
      </c>
      <c r="C17" s="119">
        <v>30766.558099999995</v>
      </c>
      <c r="D17" s="119">
        <v>38827.976899999994</v>
      </c>
      <c r="E17" s="119">
        <v>44050.623200000002</v>
      </c>
      <c r="F17" s="119">
        <v>33278.418400000002</v>
      </c>
      <c r="G17" s="119">
        <v>0</v>
      </c>
      <c r="H17" s="1"/>
      <c r="I17" s="119">
        <v>-432.81180000000001</v>
      </c>
      <c r="J17" s="119">
        <v>-2885.4119999999998</v>
      </c>
      <c r="K17" s="1">
        <v>0</v>
      </c>
      <c r="L17" s="1">
        <v>0</v>
      </c>
      <c r="M17" s="1">
        <v>0</v>
      </c>
      <c r="N17" s="1"/>
      <c r="O17" s="119">
        <v>22794.754799999999</v>
      </c>
      <c r="P17" s="119">
        <v>32196.388899999998</v>
      </c>
      <c r="Q17" s="119">
        <v>44050.623200000002</v>
      </c>
      <c r="R17" s="119">
        <v>33278.418400000002</v>
      </c>
      <c r="S17" s="119">
        <v>0</v>
      </c>
      <c r="T17" s="1"/>
      <c r="U17" s="119">
        <v>16855.615099999999</v>
      </c>
      <c r="V17" s="119">
        <v>0</v>
      </c>
      <c r="W17" s="119">
        <v>0</v>
      </c>
      <c r="X17" s="119">
        <v>0</v>
      </c>
      <c r="Y17" s="119">
        <v>0</v>
      </c>
      <c r="Z17" s="1"/>
      <c r="AA17" s="119">
        <v>9517</v>
      </c>
      <c r="AB17" s="119">
        <v>9517</v>
      </c>
      <c r="AC17" s="119">
        <v>0</v>
      </c>
      <c r="AD17" s="119">
        <v>0</v>
      </c>
      <c r="AE17" s="119">
        <v>0</v>
      </c>
      <c r="AF17" s="1"/>
      <c r="AG17" s="119">
        <v>-17968</v>
      </c>
      <c r="AH17" s="119">
        <v>0</v>
      </c>
      <c r="AI17" s="119">
        <v>0</v>
      </c>
      <c r="AJ17" s="119">
        <v>0</v>
      </c>
      <c r="AK17" s="119">
        <v>0</v>
      </c>
    </row>
    <row r="18" spans="1:37">
      <c r="A18" s="136" t="s">
        <v>34</v>
      </c>
      <c r="B18" s="188">
        <v>2.9773399999999998E-2</v>
      </c>
      <c r="C18" s="119">
        <v>56389.415399999998</v>
      </c>
      <c r="D18" s="119">
        <v>39996.774600000004</v>
      </c>
      <c r="E18" s="119">
        <v>54544.868799999997</v>
      </c>
      <c r="F18" s="119">
        <v>41206.385600000001</v>
      </c>
      <c r="G18" s="119">
        <v>0</v>
      </c>
      <c r="H18" s="1"/>
      <c r="I18" s="119">
        <v>-535.9212</v>
      </c>
      <c r="J18" s="119">
        <v>-3572.808</v>
      </c>
      <c r="K18" s="1">
        <v>0</v>
      </c>
      <c r="L18" s="1">
        <v>0</v>
      </c>
      <c r="M18" s="1">
        <v>0</v>
      </c>
      <c r="N18" s="1"/>
      <c r="O18" s="119">
        <v>28225.183199999999</v>
      </c>
      <c r="P18" s="119">
        <v>39866.582600000002</v>
      </c>
      <c r="Q18" s="119">
        <v>54544.868799999997</v>
      </c>
      <c r="R18" s="119">
        <v>41206.385600000001</v>
      </c>
      <c r="S18" s="119">
        <v>0</v>
      </c>
      <c r="T18" s="1"/>
      <c r="U18" s="119">
        <v>20871.153399999999</v>
      </c>
      <c r="V18" s="119">
        <v>0</v>
      </c>
      <c r="W18" s="119">
        <v>0</v>
      </c>
      <c r="X18" s="119">
        <v>0</v>
      </c>
      <c r="Y18" s="119">
        <v>0</v>
      </c>
      <c r="Z18" s="1"/>
      <c r="AA18" s="119">
        <v>7829</v>
      </c>
      <c r="AB18" s="119">
        <v>3703</v>
      </c>
      <c r="AC18" s="119">
        <v>0</v>
      </c>
      <c r="AD18" s="119">
        <v>0</v>
      </c>
      <c r="AE18" s="119">
        <v>0</v>
      </c>
      <c r="AF18" s="1"/>
      <c r="AG18" s="119">
        <v>0</v>
      </c>
      <c r="AH18" s="119">
        <v>0</v>
      </c>
      <c r="AI18" s="119">
        <v>0</v>
      </c>
      <c r="AJ18" s="119">
        <v>0</v>
      </c>
      <c r="AK18" s="119">
        <v>0</v>
      </c>
    </row>
    <row r="19" spans="1:37">
      <c r="A19" s="136" t="s">
        <v>35</v>
      </c>
      <c r="B19" s="188">
        <v>6.6635000000000002E-3</v>
      </c>
      <c r="C19" s="119">
        <v>8818.1684999999998</v>
      </c>
      <c r="D19" s="119">
        <v>4090.8064999999997</v>
      </c>
      <c r="E19" s="119">
        <v>12207.532000000001</v>
      </c>
      <c r="F19" s="119">
        <v>9222.2839999999997</v>
      </c>
      <c r="G19" s="119">
        <v>0</v>
      </c>
      <c r="H19" s="1"/>
      <c r="I19" s="119">
        <v>-119.943</v>
      </c>
      <c r="J19" s="119">
        <v>-799.62</v>
      </c>
      <c r="K19" s="1">
        <v>0</v>
      </c>
      <c r="L19" s="1">
        <v>0</v>
      </c>
      <c r="M19" s="1">
        <v>0</v>
      </c>
      <c r="N19" s="1"/>
      <c r="O19" s="119">
        <v>6316.9980000000005</v>
      </c>
      <c r="P19" s="119">
        <v>8922.4264999999996</v>
      </c>
      <c r="Q19" s="119">
        <v>12207.532000000001</v>
      </c>
      <c r="R19" s="119">
        <v>9222.2839999999997</v>
      </c>
      <c r="S19" s="119">
        <v>0</v>
      </c>
      <c r="T19" s="1"/>
      <c r="U19" s="119">
        <v>4671.1135000000004</v>
      </c>
      <c r="V19" s="119">
        <v>0</v>
      </c>
      <c r="W19" s="119">
        <v>0</v>
      </c>
      <c r="X19" s="119">
        <v>0</v>
      </c>
      <c r="Y19" s="119">
        <v>0</v>
      </c>
      <c r="Z19" s="1"/>
      <c r="AA19" s="119">
        <v>1982</v>
      </c>
      <c r="AB19" s="119">
        <v>0</v>
      </c>
      <c r="AC19" s="119">
        <v>0</v>
      </c>
      <c r="AD19" s="119">
        <v>0</v>
      </c>
      <c r="AE19" s="119">
        <v>0</v>
      </c>
      <c r="AF19" s="1"/>
      <c r="AG19" s="119">
        <v>-4032</v>
      </c>
      <c r="AH19" s="119">
        <v>-4032</v>
      </c>
      <c r="AI19" s="119">
        <v>0</v>
      </c>
      <c r="AJ19" s="119">
        <v>0</v>
      </c>
      <c r="AK19" s="119">
        <v>0</v>
      </c>
    </row>
    <row r="20" spans="1:37">
      <c r="A20" s="136" t="s">
        <v>36</v>
      </c>
      <c r="B20" s="188">
        <v>2.3395900000000001E-2</v>
      </c>
      <c r="C20" s="119">
        <v>32288.712899999999</v>
      </c>
      <c r="D20" s="119">
        <v>53634.602100000004</v>
      </c>
      <c r="E20" s="119">
        <v>42861.288800000002</v>
      </c>
      <c r="F20" s="119">
        <v>32379.925600000002</v>
      </c>
      <c r="G20" s="119">
        <v>0</v>
      </c>
      <c r="H20" s="1"/>
      <c r="I20" s="119">
        <v>-421.12620000000004</v>
      </c>
      <c r="J20" s="119">
        <v>-2807.5080000000003</v>
      </c>
      <c r="K20" s="1">
        <v>0</v>
      </c>
      <c r="L20" s="1">
        <v>0</v>
      </c>
      <c r="M20" s="1">
        <v>0</v>
      </c>
      <c r="N20" s="1"/>
      <c r="O20" s="119">
        <v>22179.313200000001</v>
      </c>
      <c r="P20" s="119">
        <v>31327.110100000002</v>
      </c>
      <c r="Q20" s="119">
        <v>42861.288800000002</v>
      </c>
      <c r="R20" s="119">
        <v>32379.925600000002</v>
      </c>
      <c r="S20" s="119">
        <v>0</v>
      </c>
      <c r="T20" s="1"/>
      <c r="U20" s="119">
        <v>16400.525900000001</v>
      </c>
      <c r="V20" s="119">
        <v>0</v>
      </c>
      <c r="W20" s="119">
        <v>0</v>
      </c>
      <c r="X20" s="119">
        <v>0</v>
      </c>
      <c r="Y20" s="119">
        <v>0</v>
      </c>
      <c r="Z20" s="1"/>
      <c r="AA20" s="119">
        <v>25115</v>
      </c>
      <c r="AB20" s="119">
        <v>25115</v>
      </c>
      <c r="AC20" s="119">
        <v>0</v>
      </c>
      <c r="AD20" s="119">
        <v>0</v>
      </c>
      <c r="AE20" s="119">
        <v>0</v>
      </c>
      <c r="AF20" s="1"/>
      <c r="AG20" s="119">
        <v>-30985</v>
      </c>
      <c r="AH20" s="119">
        <v>0</v>
      </c>
      <c r="AI20" s="119">
        <v>0</v>
      </c>
      <c r="AJ20" s="119">
        <v>0</v>
      </c>
      <c r="AK20" s="119">
        <v>0</v>
      </c>
    </row>
    <row r="21" spans="1:37">
      <c r="A21" s="136" t="s">
        <v>37</v>
      </c>
      <c r="B21" s="188">
        <v>6.9668000000000004E-3</v>
      </c>
      <c r="C21" s="119">
        <v>8963.8508000000002</v>
      </c>
      <c r="D21" s="119">
        <v>3997.5292000000009</v>
      </c>
      <c r="E21" s="119">
        <v>12763.177600000001</v>
      </c>
      <c r="F21" s="119">
        <v>9642.0511999999999</v>
      </c>
      <c r="G21" s="119">
        <v>0</v>
      </c>
      <c r="H21" s="1"/>
      <c r="I21" s="119">
        <v>-125.40240000000001</v>
      </c>
      <c r="J21" s="119">
        <v>-836.01600000000008</v>
      </c>
      <c r="K21" s="1">
        <v>0</v>
      </c>
      <c r="L21" s="1">
        <v>0</v>
      </c>
      <c r="M21" s="1">
        <v>0</v>
      </c>
      <c r="N21" s="1"/>
      <c r="O21" s="119">
        <v>6604.5264000000006</v>
      </c>
      <c r="P21" s="119">
        <v>9328.5452000000005</v>
      </c>
      <c r="Q21" s="119">
        <v>12763.177600000001</v>
      </c>
      <c r="R21" s="119">
        <v>9642.0511999999999</v>
      </c>
      <c r="S21" s="119">
        <v>0</v>
      </c>
      <c r="T21" s="1"/>
      <c r="U21" s="119">
        <v>4883.7268000000004</v>
      </c>
      <c r="V21" s="119">
        <v>0</v>
      </c>
      <c r="W21" s="119">
        <v>0</v>
      </c>
      <c r="X21" s="119">
        <v>0</v>
      </c>
      <c r="Y21" s="119">
        <v>0</v>
      </c>
      <c r="Z21" s="1"/>
      <c r="AA21" s="119">
        <v>2096</v>
      </c>
      <c r="AB21" s="119">
        <v>0</v>
      </c>
      <c r="AC21" s="119">
        <v>0</v>
      </c>
      <c r="AD21" s="119">
        <v>0</v>
      </c>
      <c r="AE21" s="119">
        <v>0</v>
      </c>
      <c r="AF21" s="1"/>
      <c r="AG21" s="119">
        <v>-4495</v>
      </c>
      <c r="AH21" s="119">
        <v>-4495</v>
      </c>
      <c r="AI21" s="119">
        <v>0</v>
      </c>
      <c r="AJ21" s="119">
        <v>0</v>
      </c>
      <c r="AK21" s="119">
        <v>0</v>
      </c>
    </row>
    <row r="22" spans="1:37">
      <c r="A22" s="136" t="s">
        <v>38</v>
      </c>
      <c r="B22" s="188">
        <v>1.1354E-3</v>
      </c>
      <c r="C22" s="119">
        <v>2521.8373999999999</v>
      </c>
      <c r="D22" s="119">
        <v>1885.0526</v>
      </c>
      <c r="E22" s="119">
        <v>2080.0527999999999</v>
      </c>
      <c r="F22" s="119">
        <v>1571.3935999999999</v>
      </c>
      <c r="G22" s="119" t="s">
        <v>408</v>
      </c>
      <c r="H22" s="1"/>
      <c r="I22" s="119">
        <v>-20.437200000000001</v>
      </c>
      <c r="J22" s="119">
        <v>-136.24799999999999</v>
      </c>
      <c r="K22" s="1">
        <v>0</v>
      </c>
      <c r="L22" s="1">
        <v>0</v>
      </c>
      <c r="M22" s="1">
        <v>0</v>
      </c>
      <c r="N22" s="1"/>
      <c r="O22" s="119">
        <v>1076.3591999999999</v>
      </c>
      <c r="P22" s="119">
        <v>1520.3006</v>
      </c>
      <c r="Q22" s="119">
        <v>2080.0527999999999</v>
      </c>
      <c r="R22" s="119">
        <v>1571.3935999999999</v>
      </c>
      <c r="S22" s="119">
        <v>0</v>
      </c>
      <c r="T22" s="1"/>
      <c r="U22" s="119">
        <v>795.91539999999998</v>
      </c>
      <c r="V22" s="119">
        <v>0</v>
      </c>
      <c r="W22" s="119">
        <v>0</v>
      </c>
      <c r="X22" s="119">
        <v>0</v>
      </c>
      <c r="Y22" s="119">
        <v>0</v>
      </c>
      <c r="Z22" s="1"/>
      <c r="AA22" s="119">
        <v>670</v>
      </c>
      <c r="AB22" s="119">
        <v>501</v>
      </c>
      <c r="AC22" s="119">
        <v>0</v>
      </c>
      <c r="AD22" s="119">
        <v>0</v>
      </c>
      <c r="AE22" s="119">
        <v>0</v>
      </c>
      <c r="AF22" s="1"/>
      <c r="AG22" s="119">
        <v>0</v>
      </c>
      <c r="AH22" s="119">
        <v>0</v>
      </c>
      <c r="AI22" s="119">
        <v>0</v>
      </c>
      <c r="AJ22" s="119">
        <v>0</v>
      </c>
      <c r="AK22" s="119">
        <v>0</v>
      </c>
    </row>
    <row r="23" spans="1:37">
      <c r="A23" s="136" t="s">
        <v>39</v>
      </c>
      <c r="B23" s="188">
        <v>1.06401E-2</v>
      </c>
      <c r="C23" s="119">
        <v>16077.003099999998</v>
      </c>
      <c r="D23" s="119">
        <v>20344.281900000002</v>
      </c>
      <c r="E23" s="119">
        <v>19492.663199999999</v>
      </c>
      <c r="F23" s="119">
        <v>14725.8984</v>
      </c>
      <c r="G23" s="119">
        <v>0</v>
      </c>
      <c r="H23" s="1"/>
      <c r="I23" s="119">
        <v>-191.52179999999998</v>
      </c>
      <c r="J23" s="119">
        <v>-1276.8119999999999</v>
      </c>
      <c r="K23" s="1">
        <v>0</v>
      </c>
      <c r="L23" s="1">
        <v>0</v>
      </c>
      <c r="M23" s="1">
        <v>0</v>
      </c>
      <c r="N23" s="1"/>
      <c r="O23" s="119">
        <v>10086.8148</v>
      </c>
      <c r="P23" s="119">
        <v>14247.0939</v>
      </c>
      <c r="Q23" s="119">
        <v>19492.663199999999</v>
      </c>
      <c r="R23" s="119">
        <v>14725.8984</v>
      </c>
      <c r="S23" s="119">
        <v>0</v>
      </c>
      <c r="T23" s="1"/>
      <c r="U23" s="119">
        <v>7458.7100999999993</v>
      </c>
      <c r="V23" s="119">
        <v>0</v>
      </c>
      <c r="W23" s="119">
        <v>0</v>
      </c>
      <c r="X23" s="119">
        <v>0</v>
      </c>
      <c r="Y23" s="119">
        <v>0</v>
      </c>
      <c r="Z23" s="1"/>
      <c r="AA23" s="119">
        <v>7374</v>
      </c>
      <c r="AB23" s="119">
        <v>7374</v>
      </c>
      <c r="AC23" s="119">
        <v>0</v>
      </c>
      <c r="AD23" s="119">
        <v>0</v>
      </c>
      <c r="AE23" s="119">
        <v>0</v>
      </c>
      <c r="AF23" s="1"/>
      <c r="AG23" s="119">
        <v>-8651</v>
      </c>
      <c r="AH23" s="119">
        <v>0</v>
      </c>
      <c r="AI23" s="119">
        <v>0</v>
      </c>
      <c r="AJ23" s="119">
        <v>0</v>
      </c>
      <c r="AK23" s="119">
        <v>0</v>
      </c>
    </row>
    <row r="24" spans="1:37">
      <c r="A24" s="136" t="s">
        <v>40</v>
      </c>
      <c r="B24" s="188">
        <v>1.5625999999999999E-3</v>
      </c>
      <c r="C24" s="119">
        <v>3660.6005999999998</v>
      </c>
      <c r="D24" s="119">
        <v>788.80939999999987</v>
      </c>
      <c r="E24" s="119">
        <v>2862.6831999999999</v>
      </c>
      <c r="F24" s="119">
        <v>2162.6383999999998</v>
      </c>
      <c r="G24" s="119">
        <v>0</v>
      </c>
      <c r="H24" s="1"/>
      <c r="I24" s="119">
        <v>-28.126799999999999</v>
      </c>
      <c r="J24" s="119">
        <v>-187.512</v>
      </c>
      <c r="K24" s="1">
        <v>0</v>
      </c>
      <c r="L24" s="1">
        <v>0</v>
      </c>
      <c r="M24" s="1">
        <v>0</v>
      </c>
      <c r="N24" s="1"/>
      <c r="O24" s="119">
        <v>1481.3447999999999</v>
      </c>
      <c r="P24" s="119">
        <v>2092.3213999999998</v>
      </c>
      <c r="Q24" s="119">
        <v>2862.6831999999999</v>
      </c>
      <c r="R24" s="119">
        <v>2162.6383999999998</v>
      </c>
      <c r="S24" s="119">
        <v>0</v>
      </c>
      <c r="T24" s="1"/>
      <c r="U24" s="119">
        <v>1095.3825999999999</v>
      </c>
      <c r="V24" s="119">
        <v>0</v>
      </c>
      <c r="W24" s="119">
        <v>0</v>
      </c>
      <c r="X24" s="119">
        <v>0</v>
      </c>
      <c r="Y24" s="119">
        <v>0</v>
      </c>
      <c r="Z24" s="1"/>
      <c r="AA24" s="119">
        <v>2228</v>
      </c>
      <c r="AB24" s="119">
        <v>0</v>
      </c>
      <c r="AC24" s="119">
        <v>0</v>
      </c>
      <c r="AD24" s="119">
        <v>0</v>
      </c>
      <c r="AE24" s="119">
        <v>0</v>
      </c>
      <c r="AF24" s="1"/>
      <c r="AG24" s="119">
        <v>-1116</v>
      </c>
      <c r="AH24" s="119">
        <v>-1116</v>
      </c>
      <c r="AI24" s="119">
        <v>0</v>
      </c>
      <c r="AJ24" s="119">
        <v>0</v>
      </c>
      <c r="AK24" s="119">
        <v>0</v>
      </c>
    </row>
    <row r="25" spans="1:37">
      <c r="A25" s="136" t="s">
        <v>41</v>
      </c>
      <c r="B25" s="188">
        <v>1.6189499999999999E-2</v>
      </c>
      <c r="C25" s="119">
        <v>23230.074499999999</v>
      </c>
      <c r="D25" s="119">
        <v>12943.000500000002</v>
      </c>
      <c r="E25" s="119">
        <v>29659.163999999997</v>
      </c>
      <c r="F25" s="119">
        <v>22406.268</v>
      </c>
      <c r="G25" s="119">
        <v>0</v>
      </c>
      <c r="H25" s="1"/>
      <c r="I25" s="119">
        <v>-291.411</v>
      </c>
      <c r="J25" s="119">
        <v>-1942.7399999999998</v>
      </c>
      <c r="K25" s="1">
        <v>0</v>
      </c>
      <c r="L25" s="1">
        <v>0</v>
      </c>
      <c r="M25" s="1">
        <v>0</v>
      </c>
      <c r="N25" s="1"/>
      <c r="O25" s="119">
        <v>15347.645999999999</v>
      </c>
      <c r="P25" s="119">
        <v>21677.7405</v>
      </c>
      <c r="Q25" s="119">
        <v>29659.163999999997</v>
      </c>
      <c r="R25" s="119">
        <v>22406.268</v>
      </c>
      <c r="S25" s="119">
        <v>0</v>
      </c>
      <c r="T25" s="1"/>
      <c r="U25" s="119">
        <v>11348.8395</v>
      </c>
      <c r="V25" s="119">
        <v>0</v>
      </c>
      <c r="W25" s="119">
        <v>0</v>
      </c>
      <c r="X25" s="119">
        <v>0</v>
      </c>
      <c r="Y25" s="119">
        <v>0</v>
      </c>
      <c r="Z25" s="1"/>
      <c r="AA25" s="119">
        <v>3617</v>
      </c>
      <c r="AB25" s="119">
        <v>0</v>
      </c>
      <c r="AC25" s="119">
        <v>0</v>
      </c>
      <c r="AD25" s="119">
        <v>0</v>
      </c>
      <c r="AE25" s="119">
        <v>0</v>
      </c>
      <c r="AF25" s="1"/>
      <c r="AG25" s="119">
        <v>-6792</v>
      </c>
      <c r="AH25" s="119">
        <v>-6792</v>
      </c>
      <c r="AI25" s="119">
        <v>0</v>
      </c>
      <c r="AJ25" s="119">
        <v>0</v>
      </c>
      <c r="AK25" s="119">
        <v>0</v>
      </c>
    </row>
    <row r="26" spans="1:37">
      <c r="A26" s="136" t="s">
        <v>42</v>
      </c>
      <c r="B26" s="188">
        <v>8.2485000000000006E-3</v>
      </c>
      <c r="C26" s="119">
        <v>14581.303500000002</v>
      </c>
      <c r="D26" s="119">
        <v>31564.9215</v>
      </c>
      <c r="E26" s="119">
        <v>15111.252</v>
      </c>
      <c r="F26" s="119">
        <v>11415.924000000001</v>
      </c>
      <c r="G26" s="119">
        <v>0</v>
      </c>
      <c r="H26" s="1"/>
      <c r="I26" s="119">
        <v>-148.47300000000001</v>
      </c>
      <c r="J26" s="119">
        <v>-989.82</v>
      </c>
      <c r="K26" s="1">
        <v>0</v>
      </c>
      <c r="L26" s="1">
        <v>0</v>
      </c>
      <c r="M26" s="1">
        <v>0</v>
      </c>
      <c r="N26" s="1"/>
      <c r="O26" s="119">
        <v>7819.5780000000004</v>
      </c>
      <c r="P26" s="119">
        <v>11044.7415</v>
      </c>
      <c r="Q26" s="119">
        <v>15111.252</v>
      </c>
      <c r="R26" s="119">
        <v>11415.924000000001</v>
      </c>
      <c r="S26" s="119">
        <v>0</v>
      </c>
      <c r="T26" s="1"/>
      <c r="U26" s="119">
        <v>5782.1985000000004</v>
      </c>
      <c r="V26" s="119">
        <v>0</v>
      </c>
      <c r="W26" s="119">
        <v>0</v>
      </c>
      <c r="X26" s="119">
        <v>0</v>
      </c>
      <c r="Y26" s="119">
        <v>0</v>
      </c>
      <c r="Z26" s="1"/>
      <c r="AA26" s="119">
        <v>21510</v>
      </c>
      <c r="AB26" s="119">
        <v>21510</v>
      </c>
      <c r="AC26" s="119">
        <v>0</v>
      </c>
      <c r="AD26" s="119">
        <v>0</v>
      </c>
      <c r="AE26" s="119">
        <v>0</v>
      </c>
      <c r="AF26" s="1"/>
      <c r="AG26" s="119">
        <v>-20382</v>
      </c>
      <c r="AH26" s="119">
        <v>0</v>
      </c>
      <c r="AI26" s="119">
        <v>0</v>
      </c>
      <c r="AJ26" s="119">
        <v>0</v>
      </c>
      <c r="AK26" s="119">
        <v>0</v>
      </c>
    </row>
    <row r="27" spans="1:37">
      <c r="A27" s="136" t="s">
        <v>43</v>
      </c>
      <c r="B27" s="188">
        <v>3.9513999999999999E-3</v>
      </c>
      <c r="C27" s="119">
        <v>4632.7334000000001</v>
      </c>
      <c r="D27" s="119">
        <v>3235.7566000000006</v>
      </c>
      <c r="E27" s="119">
        <v>7238.9647999999997</v>
      </c>
      <c r="F27" s="119">
        <v>5468.7375999999995</v>
      </c>
      <c r="G27" s="119">
        <v>0</v>
      </c>
      <c r="H27" s="1"/>
      <c r="I27" s="119">
        <v>-71.125199999999992</v>
      </c>
      <c r="J27" s="119">
        <v>-474.16800000000001</v>
      </c>
      <c r="K27" s="1">
        <v>0</v>
      </c>
      <c r="L27" s="1">
        <v>0</v>
      </c>
      <c r="M27" s="1">
        <v>0</v>
      </c>
      <c r="N27" s="1"/>
      <c r="O27" s="119">
        <v>3745.9272000000001</v>
      </c>
      <c r="P27" s="119">
        <v>5290.9246000000003</v>
      </c>
      <c r="Q27" s="119">
        <v>7238.9647999999997</v>
      </c>
      <c r="R27" s="119">
        <v>5468.7375999999995</v>
      </c>
      <c r="S27" s="119">
        <v>0</v>
      </c>
      <c r="T27" s="1"/>
      <c r="U27" s="119">
        <v>2769.9313999999999</v>
      </c>
      <c r="V27" s="119">
        <v>0</v>
      </c>
      <c r="W27" s="119">
        <v>0</v>
      </c>
      <c r="X27" s="119">
        <v>0</v>
      </c>
      <c r="Y27" s="119">
        <v>0</v>
      </c>
      <c r="Z27" s="1"/>
      <c r="AA27" s="119">
        <v>0</v>
      </c>
      <c r="AB27" s="119">
        <v>0</v>
      </c>
      <c r="AC27" s="119">
        <v>0</v>
      </c>
      <c r="AD27" s="119">
        <v>0</v>
      </c>
      <c r="AE27" s="119">
        <v>0</v>
      </c>
      <c r="AF27" s="1"/>
      <c r="AG27" s="119">
        <v>-1812</v>
      </c>
      <c r="AH27" s="119">
        <v>-1581</v>
      </c>
      <c r="AI27" s="119">
        <v>0</v>
      </c>
      <c r="AJ27" s="119">
        <v>0</v>
      </c>
      <c r="AK27" s="119">
        <v>0</v>
      </c>
    </row>
    <row r="28" spans="1:37">
      <c r="A28" s="136" t="s">
        <v>44</v>
      </c>
      <c r="B28" s="188">
        <v>1.5357999999999999E-3</v>
      </c>
      <c r="C28" s="119">
        <v>1099.8897999999999</v>
      </c>
      <c r="D28" s="119">
        <v>1667.1402</v>
      </c>
      <c r="E28" s="119">
        <v>2813.5855999999999</v>
      </c>
      <c r="F28" s="119">
        <v>2125.5472</v>
      </c>
      <c r="G28" s="119">
        <v>0</v>
      </c>
      <c r="H28" s="1"/>
      <c r="I28" s="119">
        <v>-27.644399999999997</v>
      </c>
      <c r="J28" s="119">
        <v>-184.29599999999999</v>
      </c>
      <c r="K28" s="1">
        <v>0</v>
      </c>
      <c r="L28" s="1">
        <v>0</v>
      </c>
      <c r="M28" s="1">
        <v>0</v>
      </c>
      <c r="N28" s="1"/>
      <c r="O28" s="119">
        <v>1455.9384</v>
      </c>
      <c r="P28" s="119">
        <v>2056.4362000000001</v>
      </c>
      <c r="Q28" s="119">
        <v>2813.5855999999999</v>
      </c>
      <c r="R28" s="119">
        <v>2125.5472</v>
      </c>
      <c r="S28" s="119">
        <v>0</v>
      </c>
      <c r="T28" s="1"/>
      <c r="U28" s="119">
        <v>1076.5958000000001</v>
      </c>
      <c r="V28" s="119">
        <v>0</v>
      </c>
      <c r="W28" s="119">
        <v>0</v>
      </c>
      <c r="X28" s="119">
        <v>0</v>
      </c>
      <c r="Y28" s="119">
        <v>0</v>
      </c>
      <c r="Z28" s="1"/>
      <c r="AA28" s="119">
        <v>0</v>
      </c>
      <c r="AB28" s="119">
        <v>0</v>
      </c>
      <c r="AC28" s="119">
        <v>0</v>
      </c>
      <c r="AD28" s="119">
        <v>0</v>
      </c>
      <c r="AE28" s="119">
        <v>0</v>
      </c>
      <c r="AF28" s="1"/>
      <c r="AG28" s="119">
        <v>-1405</v>
      </c>
      <c r="AH28" s="119">
        <v>-205</v>
      </c>
      <c r="AI28" s="119">
        <v>0</v>
      </c>
      <c r="AJ28" s="119">
        <v>0</v>
      </c>
      <c r="AK28" s="119">
        <v>0</v>
      </c>
    </row>
    <row r="29" spans="1:37">
      <c r="A29" s="136" t="s">
        <v>45</v>
      </c>
      <c r="B29" s="188">
        <v>1.5782999999999999E-3</v>
      </c>
      <c r="C29" s="119">
        <v>2536.2073</v>
      </c>
      <c r="D29" s="119">
        <v>2895.9476999999997</v>
      </c>
      <c r="E29" s="119">
        <v>2891.4456</v>
      </c>
      <c r="F29" s="119">
        <v>2184.3671999999997</v>
      </c>
      <c r="G29" s="119">
        <v>0</v>
      </c>
      <c r="H29" s="1"/>
      <c r="I29" s="119">
        <v>-28.409399999999998</v>
      </c>
      <c r="J29" s="119">
        <v>-189.39599999999999</v>
      </c>
      <c r="K29" s="1">
        <v>0</v>
      </c>
      <c r="L29" s="1">
        <v>0</v>
      </c>
      <c r="M29" s="1">
        <v>0</v>
      </c>
      <c r="N29" s="1"/>
      <c r="O29" s="119">
        <v>1496.2284</v>
      </c>
      <c r="P29" s="119">
        <v>2113.3436999999999</v>
      </c>
      <c r="Q29" s="119">
        <v>2891.4456</v>
      </c>
      <c r="R29" s="119">
        <v>2184.3671999999997</v>
      </c>
      <c r="S29" s="119">
        <v>0</v>
      </c>
      <c r="T29" s="1"/>
      <c r="U29" s="119">
        <v>1106.3882999999998</v>
      </c>
      <c r="V29" s="119">
        <v>0</v>
      </c>
      <c r="W29" s="119">
        <v>0</v>
      </c>
      <c r="X29" s="119">
        <v>0</v>
      </c>
      <c r="Y29" s="119">
        <v>0</v>
      </c>
      <c r="Z29" s="1"/>
      <c r="AA29" s="119">
        <v>972</v>
      </c>
      <c r="AB29" s="119">
        <v>972</v>
      </c>
      <c r="AC29" s="119">
        <v>0</v>
      </c>
      <c r="AD29" s="119">
        <v>0</v>
      </c>
      <c r="AE29" s="119">
        <v>0</v>
      </c>
      <c r="AF29" s="1"/>
      <c r="AG29" s="119">
        <v>-1010</v>
      </c>
      <c r="AH29" s="119">
        <v>0</v>
      </c>
      <c r="AI29" s="119">
        <v>0</v>
      </c>
      <c r="AJ29" s="119">
        <v>0</v>
      </c>
      <c r="AK29" s="119">
        <v>0</v>
      </c>
    </row>
    <row r="30" spans="1:37">
      <c r="A30" s="136" t="s">
        <v>46</v>
      </c>
      <c r="B30" s="188">
        <v>8.8707000000000005E-3</v>
      </c>
      <c r="C30" s="119">
        <v>8848.1117000000013</v>
      </c>
      <c r="D30" s="119">
        <v>1561.3832999999995</v>
      </c>
      <c r="E30" s="119">
        <v>16251.1224</v>
      </c>
      <c r="F30" s="119">
        <v>12277.0488</v>
      </c>
      <c r="G30" s="119">
        <v>0</v>
      </c>
      <c r="H30" s="1"/>
      <c r="I30" s="119">
        <v>-159.67260000000002</v>
      </c>
      <c r="J30" s="119">
        <v>-1064.4840000000002</v>
      </c>
      <c r="K30" s="1">
        <v>0</v>
      </c>
      <c r="L30" s="1">
        <v>0</v>
      </c>
      <c r="M30" s="1">
        <v>0</v>
      </c>
      <c r="N30" s="1"/>
      <c r="O30" s="119">
        <v>8409.4236000000001</v>
      </c>
      <c r="P30" s="119">
        <v>11877.8673</v>
      </c>
      <c r="Q30" s="119">
        <v>16251.1224</v>
      </c>
      <c r="R30" s="119">
        <v>12277.0488</v>
      </c>
      <c r="S30" s="119">
        <v>0</v>
      </c>
      <c r="T30" s="1"/>
      <c r="U30" s="119">
        <v>6218.3607000000002</v>
      </c>
      <c r="V30" s="119">
        <v>0</v>
      </c>
      <c r="W30" s="119">
        <v>0</v>
      </c>
      <c r="X30" s="119">
        <v>0</v>
      </c>
      <c r="Y30" s="119">
        <v>0</v>
      </c>
      <c r="Z30" s="1"/>
      <c r="AA30" s="119">
        <v>3632</v>
      </c>
      <c r="AB30" s="119">
        <v>0</v>
      </c>
      <c r="AC30" s="119">
        <v>0</v>
      </c>
      <c r="AD30" s="119">
        <v>0</v>
      </c>
      <c r="AE30" s="119">
        <v>0</v>
      </c>
      <c r="AF30" s="1"/>
      <c r="AG30" s="119">
        <v>-9252</v>
      </c>
      <c r="AH30" s="119">
        <v>-9252</v>
      </c>
      <c r="AI30" s="119">
        <v>0</v>
      </c>
      <c r="AJ30" s="119">
        <v>0</v>
      </c>
      <c r="AK30" s="119">
        <v>0</v>
      </c>
    </row>
    <row r="31" spans="1:37">
      <c r="A31" s="136" t="s">
        <v>47</v>
      </c>
      <c r="B31" s="188">
        <v>4.0555000000000001E-3</v>
      </c>
      <c r="C31" s="119">
        <v>6154.5205000000005</v>
      </c>
      <c r="D31" s="119">
        <v>1750.6545000000006</v>
      </c>
      <c r="E31" s="119">
        <v>7429.6760000000004</v>
      </c>
      <c r="F31" s="119">
        <v>5612.8119999999999</v>
      </c>
      <c r="G31" s="119">
        <v>0</v>
      </c>
      <c r="H31" s="1"/>
      <c r="I31" s="119">
        <v>-72.998999999999995</v>
      </c>
      <c r="J31" s="119">
        <v>-486.66</v>
      </c>
      <c r="K31" s="1">
        <v>0</v>
      </c>
      <c r="L31" s="1">
        <v>0</v>
      </c>
      <c r="M31" s="1">
        <v>0</v>
      </c>
      <c r="N31" s="1"/>
      <c r="O31" s="119">
        <v>3844.614</v>
      </c>
      <c r="P31" s="119">
        <v>5430.3145000000004</v>
      </c>
      <c r="Q31" s="119">
        <v>7429.6760000000004</v>
      </c>
      <c r="R31" s="119">
        <v>5612.8119999999999</v>
      </c>
      <c r="S31" s="119">
        <v>0</v>
      </c>
      <c r="T31" s="1"/>
      <c r="U31" s="119">
        <v>2842.9054999999998</v>
      </c>
      <c r="V31" s="119">
        <v>0</v>
      </c>
      <c r="W31" s="119">
        <v>0</v>
      </c>
      <c r="X31" s="119">
        <v>0</v>
      </c>
      <c r="Y31" s="119">
        <v>0</v>
      </c>
      <c r="Z31" s="1"/>
      <c r="AA31" s="119">
        <v>2733</v>
      </c>
      <c r="AB31" s="119">
        <v>0</v>
      </c>
      <c r="AC31" s="119">
        <v>0</v>
      </c>
      <c r="AD31" s="119">
        <v>0</v>
      </c>
      <c r="AE31" s="119">
        <v>0</v>
      </c>
      <c r="AF31" s="1"/>
      <c r="AG31" s="119">
        <v>-3193</v>
      </c>
      <c r="AH31" s="119">
        <v>-3193</v>
      </c>
      <c r="AI31" s="119">
        <v>0</v>
      </c>
      <c r="AJ31" s="119">
        <v>0</v>
      </c>
      <c r="AK31" s="119">
        <v>0</v>
      </c>
    </row>
    <row r="32" spans="1:37">
      <c r="A32" s="136" t="s">
        <v>48</v>
      </c>
      <c r="B32" s="188">
        <v>1.07254E-2</v>
      </c>
      <c r="C32" s="119">
        <v>16060.127399999998</v>
      </c>
      <c r="D32" s="119">
        <v>11191.262599999998</v>
      </c>
      <c r="E32" s="119">
        <v>19648.932799999999</v>
      </c>
      <c r="F32" s="119">
        <v>14843.953599999999</v>
      </c>
      <c r="G32" s="119">
        <v>0</v>
      </c>
      <c r="H32" s="1"/>
      <c r="I32" s="119">
        <v>-193.05719999999999</v>
      </c>
      <c r="J32" s="119">
        <v>-1287.048</v>
      </c>
      <c r="K32" s="1">
        <v>0</v>
      </c>
      <c r="L32" s="1">
        <v>0</v>
      </c>
      <c r="M32" s="1">
        <v>0</v>
      </c>
      <c r="N32" s="1"/>
      <c r="O32" s="119">
        <v>10167.679199999999</v>
      </c>
      <c r="P32" s="119">
        <v>14361.310599999999</v>
      </c>
      <c r="Q32" s="119">
        <v>19648.932799999999</v>
      </c>
      <c r="R32" s="119">
        <v>14843.953599999999</v>
      </c>
      <c r="S32" s="119">
        <v>0</v>
      </c>
      <c r="T32" s="1"/>
      <c r="U32" s="119">
        <v>7518.5054</v>
      </c>
      <c r="V32" s="119">
        <v>0</v>
      </c>
      <c r="W32" s="119">
        <v>0</v>
      </c>
      <c r="X32" s="119">
        <v>0</v>
      </c>
      <c r="Y32" s="119">
        <v>0</v>
      </c>
      <c r="Z32" s="1"/>
      <c r="AA32" s="119">
        <v>450</v>
      </c>
      <c r="AB32" s="119">
        <v>0</v>
      </c>
      <c r="AC32" s="119">
        <v>0</v>
      </c>
      <c r="AD32" s="119">
        <v>0</v>
      </c>
      <c r="AE32" s="119">
        <v>0</v>
      </c>
      <c r="AF32" s="1"/>
      <c r="AG32" s="119">
        <v>-1883</v>
      </c>
      <c r="AH32" s="119">
        <v>-1883</v>
      </c>
      <c r="AI32" s="119">
        <v>0</v>
      </c>
      <c r="AJ32" s="119">
        <v>0</v>
      </c>
      <c r="AK32" s="119">
        <v>0</v>
      </c>
    </row>
    <row r="33" spans="1:37">
      <c r="A33" s="136" t="s">
        <v>49</v>
      </c>
      <c r="B33" s="188">
        <v>3.2217099999999999E-2</v>
      </c>
      <c r="C33" s="119">
        <v>46222.090100000001</v>
      </c>
      <c r="D33" s="119">
        <v>22048.644899999999</v>
      </c>
      <c r="E33" s="119">
        <v>59021.727199999994</v>
      </c>
      <c r="F33" s="119">
        <v>44588.466399999998</v>
      </c>
      <c r="G33" s="119">
        <v>0</v>
      </c>
      <c r="H33" s="1"/>
      <c r="I33" s="119">
        <v>-579.90779999999995</v>
      </c>
      <c r="J33" s="119">
        <v>-3866.0519999999997</v>
      </c>
      <c r="K33" s="1">
        <v>0</v>
      </c>
      <c r="L33" s="1">
        <v>0</v>
      </c>
      <c r="M33" s="1">
        <v>0</v>
      </c>
      <c r="N33" s="1"/>
      <c r="O33" s="119">
        <v>30541.810799999999</v>
      </c>
      <c r="P33" s="119">
        <v>43138.696899999995</v>
      </c>
      <c r="Q33" s="119">
        <v>59021.727199999994</v>
      </c>
      <c r="R33" s="119">
        <v>44588.466399999998</v>
      </c>
      <c r="S33" s="119">
        <v>0</v>
      </c>
      <c r="T33" s="1"/>
      <c r="U33" s="119">
        <v>22584.187099999999</v>
      </c>
      <c r="V33" s="119">
        <v>0</v>
      </c>
      <c r="W33" s="119">
        <v>0</v>
      </c>
      <c r="X33" s="119">
        <v>0</v>
      </c>
      <c r="Y33" s="119">
        <v>0</v>
      </c>
      <c r="Z33" s="1"/>
      <c r="AA33" s="119">
        <v>10900</v>
      </c>
      <c r="AB33" s="119">
        <v>0</v>
      </c>
      <c r="AC33" s="119">
        <v>0</v>
      </c>
      <c r="AD33" s="119">
        <v>0</v>
      </c>
      <c r="AE33" s="119">
        <v>0</v>
      </c>
      <c r="AF33" s="1"/>
      <c r="AG33" s="119">
        <v>-17224</v>
      </c>
      <c r="AH33" s="119">
        <v>-17224</v>
      </c>
      <c r="AI33" s="119">
        <v>0</v>
      </c>
      <c r="AJ33" s="119">
        <v>0</v>
      </c>
      <c r="AK33" s="119">
        <v>0</v>
      </c>
    </row>
    <row r="34" spans="1:37">
      <c r="A34" s="136" t="s">
        <v>50</v>
      </c>
      <c r="B34" s="188">
        <v>4.3588999999999998E-3</v>
      </c>
      <c r="C34" s="119">
        <v>6107.3658999999989</v>
      </c>
      <c r="D34" s="119">
        <v>11186.499099999999</v>
      </c>
      <c r="E34" s="119">
        <v>7985.5047999999997</v>
      </c>
      <c r="F34" s="119">
        <v>6032.7175999999999</v>
      </c>
      <c r="G34" s="119">
        <v>0</v>
      </c>
      <c r="H34" s="1"/>
      <c r="I34" s="119">
        <v>-78.4602</v>
      </c>
      <c r="J34" s="119">
        <v>-523.06799999999998</v>
      </c>
      <c r="K34" s="1">
        <v>0</v>
      </c>
      <c r="L34" s="1">
        <v>0</v>
      </c>
      <c r="M34" s="1">
        <v>0</v>
      </c>
      <c r="N34" s="1"/>
      <c r="O34" s="119">
        <v>4132.2371999999996</v>
      </c>
      <c r="P34" s="119">
        <v>5836.5670999999993</v>
      </c>
      <c r="Q34" s="119">
        <v>7985.5047999999997</v>
      </c>
      <c r="R34" s="119">
        <v>6032.7175999999999</v>
      </c>
      <c r="S34" s="119">
        <v>0</v>
      </c>
      <c r="T34" s="1"/>
      <c r="U34" s="119">
        <v>3055.5888999999997</v>
      </c>
      <c r="V34" s="119">
        <v>0</v>
      </c>
      <c r="W34" s="119">
        <v>0</v>
      </c>
      <c r="X34" s="119">
        <v>0</v>
      </c>
      <c r="Y34" s="119">
        <v>0</v>
      </c>
      <c r="Z34" s="1"/>
      <c r="AA34" s="119">
        <v>5873</v>
      </c>
      <c r="AB34" s="119">
        <v>5873</v>
      </c>
      <c r="AC34" s="119">
        <v>0</v>
      </c>
      <c r="AD34" s="119">
        <v>0</v>
      </c>
      <c r="AE34" s="119">
        <v>0</v>
      </c>
      <c r="AF34" s="1"/>
      <c r="AG34" s="119">
        <v>-6875</v>
      </c>
      <c r="AH34" s="119">
        <v>0</v>
      </c>
      <c r="AI34" s="119">
        <v>0</v>
      </c>
      <c r="AJ34" s="119">
        <v>0</v>
      </c>
      <c r="AK34" s="119">
        <v>0</v>
      </c>
    </row>
    <row r="35" spans="1:37">
      <c r="A35" s="136" t="s">
        <v>51</v>
      </c>
      <c r="B35" s="188">
        <v>8.6192000000000005E-3</v>
      </c>
      <c r="C35" s="119">
        <v>7751.9152000000031</v>
      </c>
      <c r="D35" s="119">
        <v>16837.804799999998</v>
      </c>
      <c r="E35" s="119">
        <v>15790.374400000001</v>
      </c>
      <c r="F35" s="119">
        <v>11928.972800000001</v>
      </c>
      <c r="G35" s="119">
        <v>0</v>
      </c>
      <c r="H35" s="1"/>
      <c r="I35" s="119">
        <v>-155.1456</v>
      </c>
      <c r="J35" s="119">
        <v>-1034.3040000000001</v>
      </c>
      <c r="K35" s="1">
        <v>0</v>
      </c>
      <c r="L35" s="1">
        <v>0</v>
      </c>
      <c r="M35" s="1">
        <v>0</v>
      </c>
      <c r="N35" s="1"/>
      <c r="O35" s="119">
        <v>8171.0016000000005</v>
      </c>
      <c r="P35" s="119">
        <v>11541.1088</v>
      </c>
      <c r="Q35" s="119">
        <v>15790.374400000001</v>
      </c>
      <c r="R35" s="119">
        <v>11928.972800000001</v>
      </c>
      <c r="S35" s="119">
        <v>0</v>
      </c>
      <c r="T35" s="1"/>
      <c r="U35" s="119">
        <v>6042.0592000000006</v>
      </c>
      <c r="V35" s="119">
        <v>0</v>
      </c>
      <c r="W35" s="119">
        <v>0</v>
      </c>
      <c r="X35" s="119">
        <v>0</v>
      </c>
      <c r="Y35" s="119">
        <v>0</v>
      </c>
      <c r="Z35" s="1"/>
      <c r="AA35" s="119">
        <v>6331</v>
      </c>
      <c r="AB35" s="119">
        <v>6331</v>
      </c>
      <c r="AC35" s="119">
        <v>0</v>
      </c>
      <c r="AD35" s="119">
        <v>0</v>
      </c>
      <c r="AE35" s="119">
        <v>0</v>
      </c>
      <c r="AF35" s="1"/>
      <c r="AG35" s="119">
        <v>-12637</v>
      </c>
      <c r="AH35" s="119">
        <v>0</v>
      </c>
      <c r="AI35" s="119">
        <v>0</v>
      </c>
      <c r="AJ35" s="119">
        <v>0</v>
      </c>
      <c r="AK35" s="119">
        <v>0</v>
      </c>
    </row>
    <row r="36" spans="1:37">
      <c r="A36" s="136" t="s">
        <v>52</v>
      </c>
      <c r="B36" s="188">
        <v>1.5415399999999999E-2</v>
      </c>
      <c r="C36" s="119">
        <v>10115.517399999997</v>
      </c>
      <c r="D36" s="119">
        <v>23182.372600000002</v>
      </c>
      <c r="E36" s="119">
        <v>28241.0128</v>
      </c>
      <c r="F36" s="119">
        <v>21334.9136</v>
      </c>
      <c r="G36" s="119">
        <v>0</v>
      </c>
      <c r="H36" s="1"/>
      <c r="I36" s="119">
        <v>-277.47719999999998</v>
      </c>
      <c r="J36" s="119">
        <v>-1849.848</v>
      </c>
      <c r="K36" s="1">
        <v>0</v>
      </c>
      <c r="L36" s="1">
        <v>0</v>
      </c>
      <c r="M36" s="1">
        <v>0</v>
      </c>
      <c r="N36" s="1"/>
      <c r="O36" s="119">
        <v>14613.799199999999</v>
      </c>
      <c r="P36" s="119">
        <v>20641.220600000001</v>
      </c>
      <c r="Q36" s="119">
        <v>28241.0128</v>
      </c>
      <c r="R36" s="119">
        <v>21334.9136</v>
      </c>
      <c r="S36" s="119">
        <v>0</v>
      </c>
      <c r="T36" s="1"/>
      <c r="U36" s="119">
        <v>10806.195399999999</v>
      </c>
      <c r="V36" s="119">
        <v>0</v>
      </c>
      <c r="W36" s="119">
        <v>0</v>
      </c>
      <c r="X36" s="119">
        <v>0</v>
      </c>
      <c r="Y36" s="119">
        <v>0</v>
      </c>
      <c r="Z36" s="1"/>
      <c r="AA36" s="119">
        <v>4391</v>
      </c>
      <c r="AB36" s="119">
        <v>4391</v>
      </c>
      <c r="AC36" s="119">
        <v>0</v>
      </c>
      <c r="AD36" s="119">
        <v>0</v>
      </c>
      <c r="AE36" s="119">
        <v>0</v>
      </c>
      <c r="AF36" s="1"/>
      <c r="AG36" s="119">
        <v>-19418</v>
      </c>
      <c r="AH36" s="119">
        <v>0</v>
      </c>
      <c r="AI36" s="119">
        <v>0</v>
      </c>
      <c r="AJ36" s="119">
        <v>0</v>
      </c>
      <c r="AK36" s="119">
        <v>0</v>
      </c>
    </row>
    <row r="37" spans="1:37">
      <c r="A37" s="136" t="s">
        <v>53</v>
      </c>
      <c r="B37" s="188">
        <v>3.9326999999999999E-3</v>
      </c>
      <c r="C37" s="119">
        <v>6579.2337000000007</v>
      </c>
      <c r="D37" s="119">
        <v>2853.9612999999999</v>
      </c>
      <c r="E37" s="119">
        <v>7204.7064</v>
      </c>
      <c r="F37" s="119">
        <v>5442.8567999999996</v>
      </c>
      <c r="G37" s="119">
        <v>0</v>
      </c>
      <c r="H37" s="1"/>
      <c r="I37" s="119">
        <v>-70.788600000000002</v>
      </c>
      <c r="J37" s="119">
        <v>-471.92399999999998</v>
      </c>
      <c r="K37" s="1">
        <v>0</v>
      </c>
      <c r="L37" s="1">
        <v>0</v>
      </c>
      <c r="M37" s="1">
        <v>0</v>
      </c>
      <c r="N37" s="1"/>
      <c r="O37" s="119">
        <v>3728.1995999999999</v>
      </c>
      <c r="P37" s="119">
        <v>5265.8852999999999</v>
      </c>
      <c r="Q37" s="119">
        <v>7204.7064</v>
      </c>
      <c r="R37" s="119">
        <v>5442.8567999999996</v>
      </c>
      <c r="S37" s="119">
        <v>0</v>
      </c>
      <c r="T37" s="1"/>
      <c r="U37" s="119">
        <v>2756.8226999999997</v>
      </c>
      <c r="V37" s="119">
        <v>0</v>
      </c>
      <c r="W37" s="119">
        <v>0</v>
      </c>
      <c r="X37" s="119">
        <v>0</v>
      </c>
      <c r="Y37" s="119">
        <v>0</v>
      </c>
      <c r="Z37" s="1"/>
      <c r="AA37" s="119">
        <v>2105</v>
      </c>
      <c r="AB37" s="119">
        <v>0</v>
      </c>
      <c r="AC37" s="119">
        <v>0</v>
      </c>
      <c r="AD37" s="119">
        <v>0</v>
      </c>
      <c r="AE37" s="119">
        <v>0</v>
      </c>
      <c r="AF37" s="1"/>
      <c r="AG37" s="119">
        <v>-1940</v>
      </c>
      <c r="AH37" s="119">
        <v>-1940</v>
      </c>
      <c r="AI37" s="119">
        <v>0</v>
      </c>
      <c r="AJ37" s="119">
        <v>0</v>
      </c>
      <c r="AK37" s="119">
        <v>0</v>
      </c>
    </row>
    <row r="38" spans="1:37">
      <c r="A38" s="136" t="s">
        <v>54</v>
      </c>
      <c r="B38" s="188">
        <v>4.0006E-3</v>
      </c>
      <c r="C38" s="119">
        <v>3495.9786000000004</v>
      </c>
      <c r="D38" s="119">
        <v>1163.7313999999997</v>
      </c>
      <c r="E38" s="119">
        <v>7329.0991999999997</v>
      </c>
      <c r="F38" s="119">
        <v>5536.8303999999998</v>
      </c>
      <c r="G38" s="119">
        <v>0</v>
      </c>
      <c r="H38" s="1"/>
      <c r="I38" s="119">
        <v>-72.010800000000003</v>
      </c>
      <c r="J38" s="119">
        <v>-480.072</v>
      </c>
      <c r="K38" s="1">
        <v>0</v>
      </c>
      <c r="L38" s="1">
        <v>0</v>
      </c>
      <c r="M38" s="1">
        <v>0</v>
      </c>
      <c r="N38" s="1"/>
      <c r="O38" s="119">
        <v>3792.5688</v>
      </c>
      <c r="P38" s="119">
        <v>5356.8033999999998</v>
      </c>
      <c r="Q38" s="119">
        <v>7329.0991999999997</v>
      </c>
      <c r="R38" s="119">
        <v>5536.8303999999998</v>
      </c>
      <c r="S38" s="119">
        <v>0</v>
      </c>
      <c r="T38" s="1"/>
      <c r="U38" s="119">
        <v>2804.4205999999999</v>
      </c>
      <c r="V38" s="119">
        <v>0</v>
      </c>
      <c r="W38" s="119">
        <v>0</v>
      </c>
      <c r="X38" s="119">
        <v>0</v>
      </c>
      <c r="Y38" s="119">
        <v>0</v>
      </c>
      <c r="Z38" s="1"/>
      <c r="AA38" s="119">
        <v>684</v>
      </c>
      <c r="AB38" s="119">
        <v>0</v>
      </c>
      <c r="AC38" s="119">
        <v>0</v>
      </c>
      <c r="AD38" s="119">
        <v>0</v>
      </c>
      <c r="AE38" s="119">
        <v>0</v>
      </c>
      <c r="AF38" s="1"/>
      <c r="AG38" s="119">
        <v>-3713</v>
      </c>
      <c r="AH38" s="119">
        <v>-3713</v>
      </c>
      <c r="AI38" s="119">
        <v>0</v>
      </c>
      <c r="AJ38" s="119">
        <v>0</v>
      </c>
      <c r="AK38" s="119">
        <v>0</v>
      </c>
    </row>
    <row r="39" spans="1:37">
      <c r="A39" s="136" t="s">
        <v>55</v>
      </c>
      <c r="B39" s="188">
        <v>3.1958599999999997E-2</v>
      </c>
      <c r="C39" s="119">
        <v>141555.47659999999</v>
      </c>
      <c r="D39" s="119">
        <v>56755.533399999993</v>
      </c>
      <c r="E39" s="119">
        <v>58548.155199999994</v>
      </c>
      <c r="F39" s="119">
        <v>44230.702399999995</v>
      </c>
      <c r="G39" s="119">
        <v>0</v>
      </c>
      <c r="H39" s="1"/>
      <c r="I39" s="119">
        <v>-575.25479999999993</v>
      </c>
      <c r="J39" s="119">
        <v>-3835.0319999999997</v>
      </c>
      <c r="K39" s="1">
        <v>0</v>
      </c>
      <c r="L39" s="1">
        <v>0</v>
      </c>
      <c r="M39" s="1">
        <v>0</v>
      </c>
      <c r="N39" s="1"/>
      <c r="O39" s="119">
        <v>30296.752799999998</v>
      </c>
      <c r="P39" s="119">
        <v>42792.565399999992</v>
      </c>
      <c r="Q39" s="119">
        <v>58548.155199999994</v>
      </c>
      <c r="R39" s="119">
        <v>44230.702399999995</v>
      </c>
      <c r="S39" s="119">
        <v>0</v>
      </c>
      <c r="T39" s="1"/>
      <c r="U39" s="119">
        <v>22402.978599999999</v>
      </c>
      <c r="V39" s="119">
        <v>0</v>
      </c>
      <c r="W39" s="119">
        <v>0</v>
      </c>
      <c r="X39" s="119">
        <v>0</v>
      </c>
      <c r="Y39" s="119">
        <v>0</v>
      </c>
      <c r="Z39" s="1"/>
      <c r="AA39" s="119">
        <v>89431</v>
      </c>
      <c r="AB39" s="119">
        <v>17798</v>
      </c>
      <c r="AC39" s="119">
        <v>0</v>
      </c>
      <c r="AD39" s="119">
        <v>0</v>
      </c>
      <c r="AE39" s="119">
        <v>0</v>
      </c>
      <c r="AF39" s="1"/>
      <c r="AG39" s="119">
        <v>0</v>
      </c>
      <c r="AH39" s="119">
        <v>0</v>
      </c>
      <c r="AI39" s="119">
        <v>0</v>
      </c>
      <c r="AJ39" s="119">
        <v>0</v>
      </c>
      <c r="AK39" s="119">
        <v>0</v>
      </c>
    </row>
    <row r="40" spans="1:37">
      <c r="A40" s="136" t="s">
        <v>56</v>
      </c>
      <c r="B40" s="188">
        <v>3.2747000000000002E-3</v>
      </c>
      <c r="C40" s="119">
        <v>3889.0357000000004</v>
      </c>
      <c r="D40" s="119">
        <v>2983.8593000000001</v>
      </c>
      <c r="E40" s="119">
        <v>5999.2503999999999</v>
      </c>
      <c r="F40" s="119">
        <v>4532.1848</v>
      </c>
      <c r="G40" s="119">
        <v>0</v>
      </c>
      <c r="H40" s="1"/>
      <c r="I40" s="119">
        <v>-58.944600000000001</v>
      </c>
      <c r="J40" s="119">
        <v>-392.964</v>
      </c>
      <c r="K40" s="1">
        <v>0</v>
      </c>
      <c r="L40" s="1">
        <v>0</v>
      </c>
      <c r="M40" s="1">
        <v>0</v>
      </c>
      <c r="N40" s="1"/>
      <c r="O40" s="119">
        <v>3104.4156000000003</v>
      </c>
      <c r="P40" s="119">
        <v>4384.8233</v>
      </c>
      <c r="Q40" s="119">
        <v>5999.2503999999999</v>
      </c>
      <c r="R40" s="119">
        <v>4532.1848</v>
      </c>
      <c r="S40" s="119">
        <v>0</v>
      </c>
      <c r="T40" s="1"/>
      <c r="U40" s="119">
        <v>2295.5646999999999</v>
      </c>
      <c r="V40" s="119">
        <v>0</v>
      </c>
      <c r="W40" s="119">
        <v>0</v>
      </c>
      <c r="X40" s="119">
        <v>0</v>
      </c>
      <c r="Y40" s="119">
        <v>0</v>
      </c>
      <c r="Z40" s="1"/>
      <c r="AA40" s="119">
        <v>0</v>
      </c>
      <c r="AB40" s="119">
        <v>0</v>
      </c>
      <c r="AC40" s="119">
        <v>0</v>
      </c>
      <c r="AD40" s="119">
        <v>0</v>
      </c>
      <c r="AE40" s="119">
        <v>0</v>
      </c>
      <c r="AF40" s="1"/>
      <c r="AG40" s="119">
        <v>-1452</v>
      </c>
      <c r="AH40" s="119">
        <v>-1008</v>
      </c>
      <c r="AI40" s="119">
        <v>0</v>
      </c>
      <c r="AJ40" s="119">
        <v>0</v>
      </c>
      <c r="AK40" s="119">
        <v>0</v>
      </c>
    </row>
    <row r="41" spans="1:37">
      <c r="A41" s="136" t="s">
        <v>57</v>
      </c>
      <c r="B41" s="188">
        <v>3.7655300000000003E-2</v>
      </c>
      <c r="C41" s="119">
        <v>47601.794299999994</v>
      </c>
      <c r="D41" s="119">
        <v>26238.810700000002</v>
      </c>
      <c r="E41" s="119">
        <v>68984.509600000005</v>
      </c>
      <c r="F41" s="119">
        <v>52114.935200000007</v>
      </c>
      <c r="G41" s="119">
        <v>0</v>
      </c>
      <c r="H41" s="1"/>
      <c r="I41" s="119">
        <v>-677.79540000000009</v>
      </c>
      <c r="J41" s="119">
        <v>-4518.6360000000004</v>
      </c>
      <c r="K41" s="1">
        <v>0</v>
      </c>
      <c r="L41" s="1">
        <v>0</v>
      </c>
      <c r="M41" s="1">
        <v>0</v>
      </c>
      <c r="N41" s="1"/>
      <c r="O41" s="119">
        <v>35697.224399999999</v>
      </c>
      <c r="P41" s="119">
        <v>50420.4467</v>
      </c>
      <c r="Q41" s="119">
        <v>68984.509600000005</v>
      </c>
      <c r="R41" s="119">
        <v>52114.935200000007</v>
      </c>
      <c r="S41" s="119">
        <v>0</v>
      </c>
      <c r="T41" s="1"/>
      <c r="U41" s="119">
        <v>26396.365300000001</v>
      </c>
      <c r="V41" s="119">
        <v>0</v>
      </c>
      <c r="W41" s="119">
        <v>0</v>
      </c>
      <c r="X41" s="119">
        <v>0</v>
      </c>
      <c r="Y41" s="119">
        <v>0</v>
      </c>
      <c r="Z41" s="1"/>
      <c r="AA41" s="119">
        <v>5849</v>
      </c>
      <c r="AB41" s="119">
        <v>0</v>
      </c>
      <c r="AC41" s="119">
        <v>0</v>
      </c>
      <c r="AD41" s="119">
        <v>0</v>
      </c>
      <c r="AE41" s="119">
        <v>0</v>
      </c>
      <c r="AF41" s="1"/>
      <c r="AG41" s="119">
        <v>-19663</v>
      </c>
      <c r="AH41" s="119">
        <v>-19663</v>
      </c>
      <c r="AI41" s="119">
        <v>0</v>
      </c>
      <c r="AJ41" s="119">
        <v>0</v>
      </c>
      <c r="AK41" s="119">
        <v>0</v>
      </c>
    </row>
    <row r="42" spans="1:37">
      <c r="A42" s="136" t="s">
        <v>58</v>
      </c>
      <c r="B42" s="188">
        <v>7.0488E-3</v>
      </c>
      <c r="C42" s="119">
        <v>6385.5928000000004</v>
      </c>
      <c r="D42" s="119">
        <v>6099.4871999999996</v>
      </c>
      <c r="E42" s="119">
        <v>12913.401599999999</v>
      </c>
      <c r="F42" s="119">
        <v>9755.5391999999993</v>
      </c>
      <c r="G42" s="119">
        <v>0</v>
      </c>
      <c r="H42" s="1"/>
      <c r="I42" s="119">
        <v>-126.8784</v>
      </c>
      <c r="J42" s="119">
        <v>-845.85599999999999</v>
      </c>
      <c r="K42" s="1">
        <v>0</v>
      </c>
      <c r="L42" s="1">
        <v>0</v>
      </c>
      <c r="M42" s="1">
        <v>0</v>
      </c>
      <c r="N42" s="1"/>
      <c r="O42" s="119">
        <v>6682.2623999999996</v>
      </c>
      <c r="P42" s="119">
        <v>9438.3431999999993</v>
      </c>
      <c r="Q42" s="119">
        <v>12913.401599999999</v>
      </c>
      <c r="R42" s="119">
        <v>9755.5391999999993</v>
      </c>
      <c r="S42" s="119">
        <v>0</v>
      </c>
      <c r="T42" s="1"/>
      <c r="U42" s="119">
        <v>4941.2088000000003</v>
      </c>
      <c r="V42" s="119">
        <v>0</v>
      </c>
      <c r="W42" s="119">
        <v>0</v>
      </c>
      <c r="X42" s="119">
        <v>0</v>
      </c>
      <c r="Y42" s="119">
        <v>0</v>
      </c>
      <c r="Z42" s="1"/>
      <c r="AA42" s="119">
        <v>0</v>
      </c>
      <c r="AB42" s="119">
        <v>0</v>
      </c>
      <c r="AC42" s="119">
        <v>0</v>
      </c>
      <c r="AD42" s="119">
        <v>0</v>
      </c>
      <c r="AE42" s="119">
        <v>0</v>
      </c>
      <c r="AF42" s="1"/>
      <c r="AG42" s="119">
        <v>-5111</v>
      </c>
      <c r="AH42" s="119">
        <v>-2493</v>
      </c>
      <c r="AI42" s="119">
        <v>0</v>
      </c>
      <c r="AJ42" s="119">
        <v>0</v>
      </c>
      <c r="AK42" s="119">
        <v>0</v>
      </c>
    </row>
    <row r="43" spans="1:37">
      <c r="A43" s="136" t="s">
        <v>59</v>
      </c>
      <c r="B43" s="188">
        <v>2.4467200000000001E-2</v>
      </c>
      <c r="C43" s="119">
        <v>33969.003200000006</v>
      </c>
      <c r="D43" s="119">
        <v>19620.516800000005</v>
      </c>
      <c r="E43" s="119">
        <v>44823.910400000001</v>
      </c>
      <c r="F43" s="119">
        <v>33862.604800000001</v>
      </c>
      <c r="G43" s="119">
        <v>0</v>
      </c>
      <c r="H43" s="1"/>
      <c r="I43" s="119">
        <v>-440.40960000000001</v>
      </c>
      <c r="J43" s="119">
        <v>-2936.0640000000003</v>
      </c>
      <c r="K43" s="1">
        <v>0</v>
      </c>
      <c r="L43" s="1">
        <v>0</v>
      </c>
      <c r="M43" s="1">
        <v>0</v>
      </c>
      <c r="N43" s="1"/>
      <c r="O43" s="119">
        <v>23194.905600000002</v>
      </c>
      <c r="P43" s="119">
        <v>32761.580800000003</v>
      </c>
      <c r="Q43" s="119">
        <v>44823.910400000001</v>
      </c>
      <c r="R43" s="119">
        <v>33862.604800000001</v>
      </c>
      <c r="S43" s="119">
        <v>0</v>
      </c>
      <c r="T43" s="1"/>
      <c r="U43" s="119">
        <v>17151.5072</v>
      </c>
      <c r="V43" s="119">
        <v>0</v>
      </c>
      <c r="W43" s="119">
        <v>0</v>
      </c>
      <c r="X43" s="119">
        <v>0</v>
      </c>
      <c r="Y43" s="119">
        <v>0</v>
      </c>
      <c r="Z43" s="1"/>
      <c r="AA43" s="119">
        <v>4268</v>
      </c>
      <c r="AB43" s="119">
        <v>0</v>
      </c>
      <c r="AC43" s="119">
        <v>0</v>
      </c>
      <c r="AD43" s="119">
        <v>0</v>
      </c>
      <c r="AE43" s="119">
        <v>0</v>
      </c>
      <c r="AF43" s="1"/>
      <c r="AG43" s="119">
        <v>-10205</v>
      </c>
      <c r="AH43" s="119">
        <v>-10205</v>
      </c>
      <c r="AI43" s="119">
        <v>0</v>
      </c>
      <c r="AJ43" s="119">
        <v>0</v>
      </c>
      <c r="AK43" s="119">
        <v>0</v>
      </c>
    </row>
    <row r="44" spans="1:37">
      <c r="A44" s="136" t="s">
        <v>60</v>
      </c>
      <c r="B44" s="188">
        <v>7.3340000000000005E-4</v>
      </c>
      <c r="C44" s="119">
        <v>1493.1754000000001</v>
      </c>
      <c r="D44" s="119">
        <v>709.01459999999997</v>
      </c>
      <c r="E44" s="119">
        <v>1343.5888</v>
      </c>
      <c r="F44" s="119">
        <v>1015.0256000000001</v>
      </c>
      <c r="G44" s="119">
        <v>0</v>
      </c>
      <c r="H44" s="1"/>
      <c r="I44" s="119">
        <v>-13.2012</v>
      </c>
      <c r="J44" s="119">
        <v>-88.00800000000001</v>
      </c>
      <c r="K44" s="1">
        <v>0</v>
      </c>
      <c r="L44" s="1">
        <v>0</v>
      </c>
      <c r="M44" s="1">
        <v>0</v>
      </c>
      <c r="N44" s="1"/>
      <c r="O44" s="119">
        <v>695.2632000000001</v>
      </c>
      <c r="P44" s="119">
        <v>982.02260000000001</v>
      </c>
      <c r="Q44" s="119">
        <v>1343.5888</v>
      </c>
      <c r="R44" s="119">
        <v>1015.0256000000001</v>
      </c>
      <c r="S44" s="119">
        <v>0</v>
      </c>
      <c r="T44" s="1"/>
      <c r="U44" s="119">
        <v>514.11340000000007</v>
      </c>
      <c r="V44" s="119">
        <v>0</v>
      </c>
      <c r="W44" s="119">
        <v>0</v>
      </c>
      <c r="X44" s="119">
        <v>0</v>
      </c>
      <c r="Y44" s="119">
        <v>0</v>
      </c>
      <c r="Z44" s="1"/>
      <c r="AA44" s="119">
        <v>482</v>
      </c>
      <c r="AB44" s="119">
        <v>0</v>
      </c>
      <c r="AC44" s="119">
        <v>0</v>
      </c>
      <c r="AD44" s="119">
        <v>0</v>
      </c>
      <c r="AE44" s="119">
        <v>0</v>
      </c>
      <c r="AF44" s="1"/>
      <c r="AG44" s="119">
        <v>-185</v>
      </c>
      <c r="AH44" s="119">
        <v>-185</v>
      </c>
      <c r="AI44" s="119">
        <v>0</v>
      </c>
      <c r="AJ44" s="119">
        <v>0</v>
      </c>
      <c r="AK44" s="119">
        <v>0</v>
      </c>
    </row>
    <row r="45" spans="1:37">
      <c r="A45" s="136" t="s">
        <v>61</v>
      </c>
      <c r="B45" s="188">
        <v>3.0584000000000002E-3</v>
      </c>
      <c r="C45" s="119">
        <v>-2452.7495999999992</v>
      </c>
      <c r="D45" s="119">
        <v>-215.81039999999939</v>
      </c>
      <c r="E45" s="119">
        <v>5602.9888000000001</v>
      </c>
      <c r="F45" s="119">
        <v>4232.8256000000001</v>
      </c>
      <c r="G45" s="119">
        <v>0</v>
      </c>
      <c r="H45" s="1"/>
      <c r="I45" s="119">
        <v>-55.051200000000001</v>
      </c>
      <c r="J45" s="119">
        <v>-367.00800000000004</v>
      </c>
      <c r="K45" s="1">
        <v>0</v>
      </c>
      <c r="L45" s="1">
        <v>0</v>
      </c>
      <c r="M45" s="1">
        <v>0</v>
      </c>
      <c r="N45" s="1"/>
      <c r="O45" s="119">
        <v>2899.3632000000002</v>
      </c>
      <c r="P45" s="119">
        <v>4095.1976000000004</v>
      </c>
      <c r="Q45" s="119">
        <v>5602.9888000000001</v>
      </c>
      <c r="R45" s="119">
        <v>4232.8256000000001</v>
      </c>
      <c r="S45" s="119">
        <v>0</v>
      </c>
      <c r="T45" s="1"/>
      <c r="U45" s="119">
        <v>2143.9384</v>
      </c>
      <c r="V45" s="119">
        <v>0</v>
      </c>
      <c r="W45" s="119">
        <v>0</v>
      </c>
      <c r="X45" s="119">
        <v>0</v>
      </c>
      <c r="Y45" s="119">
        <v>0</v>
      </c>
      <c r="Z45" s="1"/>
      <c r="AA45" s="119">
        <v>0</v>
      </c>
      <c r="AB45" s="119">
        <v>0</v>
      </c>
      <c r="AC45" s="119">
        <v>0</v>
      </c>
      <c r="AD45" s="119">
        <v>0</v>
      </c>
      <c r="AE45" s="119">
        <v>0</v>
      </c>
      <c r="AF45" s="1"/>
      <c r="AG45" s="119">
        <v>-7441</v>
      </c>
      <c r="AH45" s="119">
        <v>-3944</v>
      </c>
      <c r="AI45" s="119">
        <v>0</v>
      </c>
      <c r="AJ45" s="119">
        <v>0</v>
      </c>
      <c r="AK45" s="119">
        <v>0</v>
      </c>
    </row>
    <row r="46" spans="1:37">
      <c r="A46" s="136" t="s">
        <v>62</v>
      </c>
      <c r="B46" s="188">
        <v>4.5732999999999998E-3</v>
      </c>
      <c r="C46" s="119">
        <v>7883.0522999999994</v>
      </c>
      <c r="D46" s="119">
        <v>5543.8526999999995</v>
      </c>
      <c r="E46" s="119">
        <v>8378.2855999999992</v>
      </c>
      <c r="F46" s="119">
        <v>6329.4471999999996</v>
      </c>
      <c r="G46" s="119">
        <v>0</v>
      </c>
      <c r="H46" s="1"/>
      <c r="I46" s="119">
        <v>-82.319400000000002</v>
      </c>
      <c r="J46" s="119">
        <v>-548.79599999999994</v>
      </c>
      <c r="K46" s="1">
        <v>0</v>
      </c>
      <c r="L46" s="1">
        <v>0</v>
      </c>
      <c r="M46" s="1">
        <v>0</v>
      </c>
      <c r="N46" s="1"/>
      <c r="O46" s="119">
        <v>4335.4884000000002</v>
      </c>
      <c r="P46" s="119">
        <v>6123.6486999999997</v>
      </c>
      <c r="Q46" s="119">
        <v>8378.2855999999992</v>
      </c>
      <c r="R46" s="119">
        <v>6329.4471999999996</v>
      </c>
      <c r="S46" s="119">
        <v>0</v>
      </c>
      <c r="T46" s="1"/>
      <c r="U46" s="119">
        <v>3205.8833</v>
      </c>
      <c r="V46" s="119">
        <v>0</v>
      </c>
      <c r="W46" s="119">
        <v>0</v>
      </c>
      <c r="X46" s="119">
        <v>0</v>
      </c>
      <c r="Y46" s="119">
        <v>0</v>
      </c>
      <c r="Z46" s="1"/>
      <c r="AA46" s="119">
        <v>455</v>
      </c>
      <c r="AB46" s="119">
        <v>0</v>
      </c>
      <c r="AC46" s="119">
        <v>0</v>
      </c>
      <c r="AD46" s="119">
        <v>0</v>
      </c>
      <c r="AE46" s="119">
        <v>0</v>
      </c>
      <c r="AF46" s="1"/>
      <c r="AG46" s="119">
        <v>-31</v>
      </c>
      <c r="AH46" s="119">
        <v>-31</v>
      </c>
      <c r="AI46" s="119">
        <v>0</v>
      </c>
      <c r="AJ46" s="119">
        <v>0</v>
      </c>
      <c r="AK46" s="119">
        <v>0</v>
      </c>
    </row>
    <row r="47" spans="1:37">
      <c r="A47" s="136" t="s">
        <v>63</v>
      </c>
      <c r="B47" s="188">
        <v>9.794999999999999E-4</v>
      </c>
      <c r="C47" s="119">
        <v>1765.5645</v>
      </c>
      <c r="D47" s="119">
        <v>677.01049999999987</v>
      </c>
      <c r="E47" s="119">
        <v>1794.4439999999997</v>
      </c>
      <c r="F47" s="119">
        <v>1355.6279999999999</v>
      </c>
      <c r="G47" s="119">
        <v>0</v>
      </c>
      <c r="H47" s="1"/>
      <c r="I47" s="119">
        <v>-17.630999999999997</v>
      </c>
      <c r="J47" s="119">
        <v>-117.53999999999999</v>
      </c>
      <c r="K47" s="1">
        <v>0</v>
      </c>
      <c r="L47" s="1">
        <v>0</v>
      </c>
      <c r="M47" s="1">
        <v>0</v>
      </c>
      <c r="N47" s="1"/>
      <c r="O47" s="119">
        <v>928.56599999999992</v>
      </c>
      <c r="P47" s="119">
        <v>1311.5504999999998</v>
      </c>
      <c r="Q47" s="119">
        <v>1794.4439999999997</v>
      </c>
      <c r="R47" s="119">
        <v>1355.6279999999999</v>
      </c>
      <c r="S47" s="119">
        <v>0</v>
      </c>
      <c r="T47" s="1"/>
      <c r="U47" s="119">
        <v>686.62949999999989</v>
      </c>
      <c r="V47" s="119">
        <v>0</v>
      </c>
      <c r="W47" s="119">
        <v>0</v>
      </c>
      <c r="X47" s="119">
        <v>0</v>
      </c>
      <c r="Y47" s="119">
        <v>0</v>
      </c>
      <c r="Z47" s="1"/>
      <c r="AA47" s="119">
        <v>685</v>
      </c>
      <c r="AB47" s="119">
        <v>0</v>
      </c>
      <c r="AC47" s="119">
        <v>0</v>
      </c>
      <c r="AD47" s="119">
        <v>0</v>
      </c>
      <c r="AE47" s="119">
        <v>0</v>
      </c>
      <c r="AF47" s="1"/>
      <c r="AG47" s="119">
        <v>-517</v>
      </c>
      <c r="AH47" s="119">
        <v>-517</v>
      </c>
      <c r="AI47" s="119">
        <v>0</v>
      </c>
      <c r="AJ47" s="119">
        <v>0</v>
      </c>
      <c r="AK47" s="119">
        <v>0</v>
      </c>
    </row>
    <row r="48" spans="1:37">
      <c r="A48" s="136" t="s">
        <v>64</v>
      </c>
      <c r="B48" s="188">
        <v>4.00849E-2</v>
      </c>
      <c r="C48" s="119">
        <v>68184.471900000004</v>
      </c>
      <c r="D48" s="119">
        <v>46207.4931</v>
      </c>
      <c r="E48" s="119">
        <v>73435.536800000002</v>
      </c>
      <c r="F48" s="119">
        <v>55477.501599999996</v>
      </c>
      <c r="G48" s="119">
        <v>0</v>
      </c>
      <c r="H48" s="1"/>
      <c r="I48" s="119">
        <v>-721.52819999999997</v>
      </c>
      <c r="J48" s="119">
        <v>-4810.1880000000001</v>
      </c>
      <c r="K48" s="1">
        <v>0</v>
      </c>
      <c r="L48" s="1">
        <v>0</v>
      </c>
      <c r="M48" s="1">
        <v>0</v>
      </c>
      <c r="N48" s="1"/>
      <c r="O48" s="119">
        <v>38000.485200000003</v>
      </c>
      <c r="P48" s="119">
        <v>53673.681100000002</v>
      </c>
      <c r="Q48" s="119">
        <v>73435.536800000002</v>
      </c>
      <c r="R48" s="119">
        <v>55477.501599999996</v>
      </c>
      <c r="S48" s="119">
        <v>0</v>
      </c>
      <c r="T48" s="1"/>
      <c r="U48" s="119">
        <v>28099.514899999998</v>
      </c>
      <c r="V48" s="119">
        <v>0</v>
      </c>
      <c r="W48" s="119">
        <v>0</v>
      </c>
      <c r="X48" s="119">
        <v>0</v>
      </c>
      <c r="Y48" s="119">
        <v>0</v>
      </c>
      <c r="Z48" s="1"/>
      <c r="AA48" s="119">
        <v>5462</v>
      </c>
      <c r="AB48" s="119">
        <v>0</v>
      </c>
      <c r="AC48" s="119">
        <v>0</v>
      </c>
      <c r="AD48" s="119">
        <v>0</v>
      </c>
      <c r="AE48" s="119">
        <v>0</v>
      </c>
      <c r="AF48" s="1"/>
      <c r="AG48" s="119">
        <v>-2656</v>
      </c>
      <c r="AH48" s="119">
        <v>-2656</v>
      </c>
      <c r="AI48" s="119">
        <v>0</v>
      </c>
      <c r="AJ48" s="119">
        <v>0</v>
      </c>
      <c r="AK48" s="119">
        <v>0</v>
      </c>
    </row>
    <row r="49" spans="1:37">
      <c r="A49" s="136" t="s">
        <v>65</v>
      </c>
      <c r="B49" s="188">
        <v>3.5230000000000001E-3</v>
      </c>
      <c r="C49" s="119">
        <v>5002.0129999999999</v>
      </c>
      <c r="D49" s="119">
        <v>3204.5370000000003</v>
      </c>
      <c r="E49" s="119">
        <v>6454.1360000000004</v>
      </c>
      <c r="F49" s="119">
        <v>4875.8320000000003</v>
      </c>
      <c r="G49" s="119">
        <v>0</v>
      </c>
      <c r="H49" s="1"/>
      <c r="I49" s="119">
        <v>-63.414000000000001</v>
      </c>
      <c r="J49" s="119">
        <v>-422.76</v>
      </c>
      <c r="K49" s="1">
        <v>0</v>
      </c>
      <c r="L49" s="1">
        <v>0</v>
      </c>
      <c r="M49" s="1">
        <v>0</v>
      </c>
      <c r="N49" s="1"/>
      <c r="O49" s="119">
        <v>3339.8040000000001</v>
      </c>
      <c r="P49" s="119">
        <v>4717.2970000000005</v>
      </c>
      <c r="Q49" s="119">
        <v>6454.1360000000004</v>
      </c>
      <c r="R49" s="119">
        <v>4875.8320000000003</v>
      </c>
      <c r="S49" s="119">
        <v>0</v>
      </c>
      <c r="T49" s="1"/>
      <c r="U49" s="119">
        <v>2469.623</v>
      </c>
      <c r="V49" s="119">
        <v>0</v>
      </c>
      <c r="W49" s="119">
        <v>0</v>
      </c>
      <c r="X49" s="119">
        <v>0</v>
      </c>
      <c r="Y49" s="119">
        <v>0</v>
      </c>
      <c r="Z49" s="1"/>
      <c r="AA49" s="119">
        <v>346</v>
      </c>
      <c r="AB49" s="119">
        <v>0</v>
      </c>
      <c r="AC49" s="119">
        <v>0</v>
      </c>
      <c r="AD49" s="119">
        <v>0</v>
      </c>
      <c r="AE49" s="119">
        <v>0</v>
      </c>
      <c r="AF49" s="1"/>
      <c r="AG49" s="119">
        <v>-1090</v>
      </c>
      <c r="AH49" s="119">
        <v>-1090</v>
      </c>
      <c r="AI49" s="119">
        <v>0</v>
      </c>
      <c r="AJ49" s="119">
        <v>0</v>
      </c>
      <c r="AK49" s="119">
        <v>0</v>
      </c>
    </row>
    <row r="50" spans="1:37">
      <c r="A50" s="136" t="s">
        <v>66</v>
      </c>
      <c r="B50" s="188">
        <v>1.35894E-2</v>
      </c>
      <c r="C50" s="119">
        <v>12704.311399999999</v>
      </c>
      <c r="D50" s="119">
        <v>13274.478600000002</v>
      </c>
      <c r="E50" s="119">
        <v>24895.7808</v>
      </c>
      <c r="F50" s="119">
        <v>18807.729599999999</v>
      </c>
      <c r="G50" s="119">
        <v>0</v>
      </c>
      <c r="H50" s="1"/>
      <c r="I50" s="119">
        <v>-244.60919999999999</v>
      </c>
      <c r="J50" s="119">
        <v>-1630.7280000000001</v>
      </c>
      <c r="K50" s="1">
        <v>0</v>
      </c>
      <c r="L50" s="1">
        <v>0</v>
      </c>
      <c r="M50" s="1">
        <v>0</v>
      </c>
      <c r="N50" s="1"/>
      <c r="O50" s="119">
        <v>12882.751200000001</v>
      </c>
      <c r="P50" s="119">
        <v>18196.206600000001</v>
      </c>
      <c r="Q50" s="119">
        <v>24895.7808</v>
      </c>
      <c r="R50" s="119">
        <v>18807.729599999999</v>
      </c>
      <c r="S50" s="119">
        <v>0</v>
      </c>
      <c r="T50" s="1"/>
      <c r="U50" s="119">
        <v>9526.1694000000007</v>
      </c>
      <c r="V50" s="119">
        <v>0</v>
      </c>
      <c r="W50" s="119">
        <v>0</v>
      </c>
      <c r="X50" s="119">
        <v>0</v>
      </c>
      <c r="Y50" s="119">
        <v>0</v>
      </c>
      <c r="Z50" s="1"/>
      <c r="AA50" s="119">
        <v>0</v>
      </c>
      <c r="AB50" s="119">
        <v>0</v>
      </c>
      <c r="AC50" s="119">
        <v>0</v>
      </c>
      <c r="AD50" s="119">
        <v>0</v>
      </c>
      <c r="AE50" s="119">
        <v>0</v>
      </c>
      <c r="AF50" s="1"/>
      <c r="AG50" s="119">
        <v>-9460</v>
      </c>
      <c r="AH50" s="119">
        <v>-3291</v>
      </c>
      <c r="AI50" s="119">
        <v>0</v>
      </c>
      <c r="AJ50" s="119">
        <v>0</v>
      </c>
      <c r="AK50" s="119">
        <v>0</v>
      </c>
    </row>
    <row r="51" spans="1:37">
      <c r="A51" s="136" t="s">
        <v>23</v>
      </c>
      <c r="B51" s="188">
        <v>7.1655E-3</v>
      </c>
      <c r="C51" s="119">
        <v>12006.9305</v>
      </c>
      <c r="D51" s="119">
        <v>8315.7444999999989</v>
      </c>
      <c r="E51" s="119">
        <v>13127.196</v>
      </c>
      <c r="F51" s="119">
        <v>9917.0519999999997</v>
      </c>
      <c r="G51" s="119">
        <v>0</v>
      </c>
      <c r="H51" s="1"/>
      <c r="I51" s="119">
        <v>-128.97900000000001</v>
      </c>
      <c r="J51" s="119">
        <v>-859.86</v>
      </c>
      <c r="K51" s="1">
        <v>0</v>
      </c>
      <c r="L51" s="1">
        <v>0</v>
      </c>
      <c r="M51" s="1">
        <v>0</v>
      </c>
      <c r="N51" s="1"/>
      <c r="O51" s="119">
        <v>6792.8940000000002</v>
      </c>
      <c r="P51" s="119">
        <v>9594.6044999999995</v>
      </c>
      <c r="Q51" s="119">
        <v>13127.196</v>
      </c>
      <c r="R51" s="119">
        <v>9917.0519999999997</v>
      </c>
      <c r="S51" s="119">
        <v>0</v>
      </c>
      <c r="T51" s="1"/>
      <c r="U51" s="119">
        <v>5023.0155000000004</v>
      </c>
      <c r="V51" s="119">
        <v>0</v>
      </c>
      <c r="W51" s="119">
        <v>0</v>
      </c>
      <c r="X51" s="119">
        <v>0</v>
      </c>
      <c r="Y51" s="119">
        <v>0</v>
      </c>
      <c r="Z51" s="1"/>
      <c r="AA51" s="119">
        <v>739</v>
      </c>
      <c r="AB51" s="119">
        <v>0</v>
      </c>
      <c r="AC51" s="119">
        <v>0</v>
      </c>
      <c r="AD51" s="119">
        <v>0</v>
      </c>
      <c r="AE51" s="119">
        <v>0</v>
      </c>
      <c r="AF51" s="1"/>
      <c r="AG51" s="119">
        <v>-419</v>
      </c>
      <c r="AH51" s="119">
        <v>-419</v>
      </c>
      <c r="AI51" s="119">
        <v>0</v>
      </c>
      <c r="AJ51" s="119">
        <v>0</v>
      </c>
      <c r="AK51" s="119">
        <v>0</v>
      </c>
    </row>
    <row r="52" spans="1:37">
      <c r="A52" s="136" t="s">
        <v>67</v>
      </c>
      <c r="B52" s="188">
        <v>1.2406500000000001E-2</v>
      </c>
      <c r="C52" s="119">
        <v>25093.001500000002</v>
      </c>
      <c r="D52" s="119">
        <v>17265.523500000003</v>
      </c>
      <c r="E52" s="119">
        <v>22728.708000000002</v>
      </c>
      <c r="F52" s="119">
        <v>17170.596000000001</v>
      </c>
      <c r="G52" s="119">
        <v>0</v>
      </c>
      <c r="H52" s="1"/>
      <c r="I52" s="119">
        <v>-223.31700000000001</v>
      </c>
      <c r="J52" s="119">
        <v>-1488.7800000000002</v>
      </c>
      <c r="K52" s="1">
        <v>0</v>
      </c>
      <c r="L52" s="1">
        <v>0</v>
      </c>
      <c r="M52" s="1">
        <v>0</v>
      </c>
      <c r="N52" s="1"/>
      <c r="O52" s="119">
        <v>11761.362000000001</v>
      </c>
      <c r="P52" s="119">
        <v>16612.303500000002</v>
      </c>
      <c r="Q52" s="119">
        <v>22728.708000000002</v>
      </c>
      <c r="R52" s="119">
        <v>17170.596000000001</v>
      </c>
      <c r="S52" s="119">
        <v>0</v>
      </c>
      <c r="T52" s="1"/>
      <c r="U52" s="119">
        <v>8696.9565000000002</v>
      </c>
      <c r="V52" s="119">
        <v>0</v>
      </c>
      <c r="W52" s="119">
        <v>0</v>
      </c>
      <c r="X52" s="119">
        <v>0</v>
      </c>
      <c r="Y52" s="119">
        <v>0</v>
      </c>
      <c r="Z52" s="1"/>
      <c r="AA52" s="119">
        <v>4858</v>
      </c>
      <c r="AB52" s="119">
        <v>2142</v>
      </c>
      <c r="AC52" s="119">
        <v>0</v>
      </c>
      <c r="AD52" s="119">
        <v>0</v>
      </c>
      <c r="AE52" s="119">
        <v>0</v>
      </c>
      <c r="AF52" s="1"/>
      <c r="AG52" s="119">
        <v>0</v>
      </c>
      <c r="AH52" s="119">
        <v>0</v>
      </c>
      <c r="AI52" s="119">
        <v>0</v>
      </c>
      <c r="AJ52" s="119">
        <v>0</v>
      </c>
      <c r="AK52" s="119">
        <v>0</v>
      </c>
    </row>
    <row r="53" spans="1:37">
      <c r="A53" s="136" t="s">
        <v>68</v>
      </c>
      <c r="B53" s="188">
        <v>1.4262000000000001E-3</v>
      </c>
      <c r="C53" s="119">
        <v>2945.1322</v>
      </c>
      <c r="D53" s="119">
        <v>1182.5378000000001</v>
      </c>
      <c r="E53" s="119">
        <v>2612.7984000000001</v>
      </c>
      <c r="F53" s="119">
        <v>1973.8608000000002</v>
      </c>
      <c r="G53" s="119">
        <v>0</v>
      </c>
      <c r="H53" s="1"/>
      <c r="I53" s="119">
        <v>-25.671600000000002</v>
      </c>
      <c r="J53" s="119">
        <v>-171.14400000000001</v>
      </c>
      <c r="K53" s="1">
        <v>0</v>
      </c>
      <c r="L53" s="1">
        <v>0</v>
      </c>
      <c r="M53" s="1">
        <v>0</v>
      </c>
      <c r="N53" s="1"/>
      <c r="O53" s="119">
        <v>1352.0376000000001</v>
      </c>
      <c r="P53" s="119">
        <v>1909.6818000000001</v>
      </c>
      <c r="Q53" s="119">
        <v>2612.7984000000001</v>
      </c>
      <c r="R53" s="119">
        <v>1973.8608000000002</v>
      </c>
      <c r="S53" s="119">
        <v>0</v>
      </c>
      <c r="T53" s="1"/>
      <c r="U53" s="119">
        <v>999.76620000000003</v>
      </c>
      <c r="V53" s="119">
        <v>0</v>
      </c>
      <c r="W53" s="119">
        <v>0</v>
      </c>
      <c r="X53" s="119">
        <v>0</v>
      </c>
      <c r="Y53" s="119">
        <v>0</v>
      </c>
      <c r="Z53" s="1"/>
      <c r="AA53" s="119">
        <v>1175</v>
      </c>
      <c r="AB53" s="119">
        <v>0</v>
      </c>
      <c r="AC53" s="119">
        <v>0</v>
      </c>
      <c r="AD53" s="119">
        <v>0</v>
      </c>
      <c r="AE53" s="119">
        <v>0</v>
      </c>
      <c r="AF53" s="1"/>
      <c r="AG53" s="119">
        <v>-556</v>
      </c>
      <c r="AH53" s="119">
        <v>-556</v>
      </c>
      <c r="AI53" s="119">
        <v>0</v>
      </c>
      <c r="AJ53" s="119">
        <v>0</v>
      </c>
      <c r="AK53" s="119">
        <v>0</v>
      </c>
    </row>
    <row r="54" spans="1:37">
      <c r="A54" s="136" t="s">
        <v>69</v>
      </c>
      <c r="B54" s="188">
        <v>5.2312000000000001E-3</v>
      </c>
      <c r="C54" s="119">
        <v>7885.0871999999999</v>
      </c>
      <c r="D54" s="119">
        <v>8117.8328000000001</v>
      </c>
      <c r="E54" s="119">
        <v>9583.5583999999999</v>
      </c>
      <c r="F54" s="119">
        <v>7239.9808000000003</v>
      </c>
      <c r="G54" s="119">
        <v>0</v>
      </c>
      <c r="H54" s="1"/>
      <c r="I54" s="119">
        <v>-94.161600000000007</v>
      </c>
      <c r="J54" s="119">
        <v>-627.74400000000003</v>
      </c>
      <c r="K54" s="1">
        <v>0</v>
      </c>
      <c r="L54" s="1">
        <v>0</v>
      </c>
      <c r="M54" s="1">
        <v>0</v>
      </c>
      <c r="N54" s="1"/>
      <c r="O54" s="119">
        <v>4959.1776</v>
      </c>
      <c r="P54" s="119">
        <v>7004.5767999999998</v>
      </c>
      <c r="Q54" s="119">
        <v>9583.5583999999999</v>
      </c>
      <c r="R54" s="119">
        <v>7239.9808000000003</v>
      </c>
      <c r="S54" s="119">
        <v>0</v>
      </c>
      <c r="T54" s="1"/>
      <c r="U54" s="119">
        <v>3667.0711999999999</v>
      </c>
      <c r="V54" s="119">
        <v>0</v>
      </c>
      <c r="W54" s="119">
        <v>0</v>
      </c>
      <c r="X54" s="119">
        <v>0</v>
      </c>
      <c r="Y54" s="119">
        <v>0</v>
      </c>
      <c r="Z54" s="1"/>
      <c r="AA54" s="119">
        <v>1741</v>
      </c>
      <c r="AB54" s="119">
        <v>1741</v>
      </c>
      <c r="AC54" s="119">
        <v>0</v>
      </c>
      <c r="AD54" s="119">
        <v>0</v>
      </c>
      <c r="AE54" s="119">
        <v>0</v>
      </c>
      <c r="AF54" s="1"/>
      <c r="AG54" s="119">
        <v>-2388</v>
      </c>
      <c r="AH54" s="119">
        <v>0</v>
      </c>
      <c r="AI54" s="119">
        <v>0</v>
      </c>
      <c r="AJ54" s="119">
        <v>0</v>
      </c>
      <c r="AK54" s="119">
        <v>0</v>
      </c>
    </row>
    <row r="55" spans="1:37">
      <c r="A55" s="136" t="s">
        <v>70</v>
      </c>
      <c r="B55" s="188">
        <v>5.0319999999999998E-4</v>
      </c>
      <c r="C55" s="119">
        <v>-358.2808</v>
      </c>
      <c r="D55" s="119">
        <v>-1282.5992000000001</v>
      </c>
      <c r="E55" s="119">
        <v>921.86239999999998</v>
      </c>
      <c r="F55" s="119">
        <v>696.42880000000002</v>
      </c>
      <c r="G55" s="119">
        <v>0</v>
      </c>
      <c r="H55" s="1"/>
      <c r="I55" s="119">
        <v>-9.057599999999999</v>
      </c>
      <c r="J55" s="119">
        <v>-60.384</v>
      </c>
      <c r="K55" s="1">
        <v>0</v>
      </c>
      <c r="L55" s="1">
        <v>0</v>
      </c>
      <c r="M55" s="1">
        <v>0</v>
      </c>
      <c r="N55" s="1"/>
      <c r="O55" s="119">
        <v>477.03359999999998</v>
      </c>
      <c r="P55" s="119">
        <v>673.78480000000002</v>
      </c>
      <c r="Q55" s="119">
        <v>921.86239999999998</v>
      </c>
      <c r="R55" s="119">
        <v>696.42880000000002</v>
      </c>
      <c r="S55" s="119">
        <v>0</v>
      </c>
      <c r="T55" s="1"/>
      <c r="U55" s="119">
        <v>352.7432</v>
      </c>
      <c r="V55" s="119">
        <v>0</v>
      </c>
      <c r="W55" s="119">
        <v>0</v>
      </c>
      <c r="X55" s="119">
        <v>0</v>
      </c>
      <c r="Y55" s="119">
        <v>0</v>
      </c>
      <c r="Z55" s="1"/>
      <c r="AA55" s="119">
        <v>717</v>
      </c>
      <c r="AB55" s="119">
        <v>0</v>
      </c>
      <c r="AC55" s="119">
        <v>0</v>
      </c>
      <c r="AD55" s="119">
        <v>0</v>
      </c>
      <c r="AE55" s="119">
        <v>0</v>
      </c>
      <c r="AF55" s="1"/>
      <c r="AG55" s="119">
        <v>-1896</v>
      </c>
      <c r="AH55" s="119">
        <v>-1896</v>
      </c>
      <c r="AI55" s="119">
        <v>0</v>
      </c>
      <c r="AJ55" s="119">
        <v>0</v>
      </c>
      <c r="AK55" s="119">
        <v>0</v>
      </c>
    </row>
    <row r="56" spans="1:37">
      <c r="A56" s="136" t="s">
        <v>71</v>
      </c>
      <c r="B56" s="188">
        <v>2.1193300000000002E-2</v>
      </c>
      <c r="C56" s="119">
        <v>31649.272299999997</v>
      </c>
      <c r="D56" s="119">
        <v>30613.632700000002</v>
      </c>
      <c r="E56" s="119">
        <v>38826.125600000007</v>
      </c>
      <c r="F56" s="119">
        <v>29331.527200000004</v>
      </c>
      <c r="G56" s="119">
        <v>0</v>
      </c>
      <c r="H56" s="1"/>
      <c r="I56" s="119">
        <v>-381.47940000000006</v>
      </c>
      <c r="J56" s="119">
        <v>-2543.1960000000004</v>
      </c>
      <c r="K56" s="1">
        <v>0</v>
      </c>
      <c r="L56" s="1">
        <v>0</v>
      </c>
      <c r="M56" s="1">
        <v>0</v>
      </c>
      <c r="N56" s="1"/>
      <c r="O56" s="119">
        <v>20091.2484</v>
      </c>
      <c r="P56" s="119">
        <v>28377.828700000002</v>
      </c>
      <c r="Q56" s="119">
        <v>38826.125600000007</v>
      </c>
      <c r="R56" s="119">
        <v>29331.527200000004</v>
      </c>
      <c r="S56" s="119">
        <v>0</v>
      </c>
      <c r="T56" s="1"/>
      <c r="U56" s="119">
        <v>14856.5033</v>
      </c>
      <c r="V56" s="119">
        <v>0</v>
      </c>
      <c r="W56" s="119">
        <v>0</v>
      </c>
      <c r="X56" s="119">
        <v>0</v>
      </c>
      <c r="Y56" s="119">
        <v>0</v>
      </c>
      <c r="Z56" s="1"/>
      <c r="AA56" s="119">
        <v>4779</v>
      </c>
      <c r="AB56" s="119">
        <v>4779</v>
      </c>
      <c r="AC56" s="119">
        <v>0</v>
      </c>
      <c r="AD56" s="119">
        <v>0</v>
      </c>
      <c r="AE56" s="119">
        <v>0</v>
      </c>
      <c r="AF56" s="1"/>
      <c r="AG56" s="119">
        <v>-7696</v>
      </c>
      <c r="AH56" s="119">
        <v>0</v>
      </c>
      <c r="AI56" s="119">
        <v>0</v>
      </c>
      <c r="AJ56" s="119">
        <v>0</v>
      </c>
      <c r="AK56" s="119">
        <v>0</v>
      </c>
    </row>
    <row r="57" spans="1:37">
      <c r="A57" s="136" t="s">
        <v>72</v>
      </c>
      <c r="B57" s="188">
        <v>5.0764E-3</v>
      </c>
      <c r="C57" s="119">
        <v>14892.608399999999</v>
      </c>
      <c r="D57" s="119">
        <v>9169.1316000000006</v>
      </c>
      <c r="E57" s="119">
        <v>9299.9647999999997</v>
      </c>
      <c r="F57" s="119">
        <v>7025.7376000000004</v>
      </c>
      <c r="G57" s="119">
        <v>0</v>
      </c>
      <c r="H57" s="1"/>
      <c r="I57" s="119">
        <v>-91.375200000000007</v>
      </c>
      <c r="J57" s="119">
        <v>-609.16800000000001</v>
      </c>
      <c r="K57" s="1">
        <v>0</v>
      </c>
      <c r="L57" s="1">
        <v>0</v>
      </c>
      <c r="M57" s="1">
        <v>0</v>
      </c>
      <c r="N57" s="1"/>
      <c r="O57" s="119">
        <v>4812.4272000000001</v>
      </c>
      <c r="P57" s="119">
        <v>6797.2996000000003</v>
      </c>
      <c r="Q57" s="119">
        <v>9299.9647999999997</v>
      </c>
      <c r="R57" s="119">
        <v>7025.7376000000004</v>
      </c>
      <c r="S57" s="119">
        <v>0</v>
      </c>
      <c r="T57" s="1"/>
      <c r="U57" s="119">
        <v>3558.5563999999999</v>
      </c>
      <c r="V57" s="119">
        <v>0</v>
      </c>
      <c r="W57" s="119">
        <v>0</v>
      </c>
      <c r="X57" s="119">
        <v>0</v>
      </c>
      <c r="Y57" s="119">
        <v>0</v>
      </c>
      <c r="Z57" s="1"/>
      <c r="AA57" s="119">
        <v>6613</v>
      </c>
      <c r="AB57" s="119">
        <v>2981</v>
      </c>
      <c r="AC57" s="119">
        <v>0</v>
      </c>
      <c r="AD57" s="119">
        <v>0</v>
      </c>
      <c r="AE57" s="119">
        <v>0</v>
      </c>
      <c r="AF57" s="1"/>
      <c r="AG57" s="119">
        <v>0</v>
      </c>
      <c r="AH57" s="119">
        <v>0</v>
      </c>
      <c r="AI57" s="119">
        <v>0</v>
      </c>
      <c r="AJ57" s="119">
        <v>0</v>
      </c>
      <c r="AK57" s="119">
        <v>0</v>
      </c>
    </row>
    <row r="58" spans="1:37">
      <c r="A58" s="136" t="s">
        <v>73</v>
      </c>
      <c r="B58" s="188">
        <v>2.64333E-2</v>
      </c>
      <c r="C58" s="119">
        <v>27048.712299999999</v>
      </c>
      <c r="D58" s="119">
        <v>29291.1927</v>
      </c>
      <c r="E58" s="119">
        <v>48425.8056</v>
      </c>
      <c r="F58" s="119">
        <v>36583.6872</v>
      </c>
      <c r="G58" s="119">
        <v>0</v>
      </c>
      <c r="H58" s="1"/>
      <c r="I58" s="119">
        <v>-475.79939999999999</v>
      </c>
      <c r="J58" s="119">
        <v>-3171.9960000000001</v>
      </c>
      <c r="K58" s="1">
        <v>0</v>
      </c>
      <c r="L58" s="1">
        <v>0</v>
      </c>
      <c r="M58" s="1">
        <v>0</v>
      </c>
      <c r="N58" s="1"/>
      <c r="O58" s="119">
        <v>25058.768400000001</v>
      </c>
      <c r="P58" s="119">
        <v>35394.188699999999</v>
      </c>
      <c r="Q58" s="119">
        <v>48425.8056</v>
      </c>
      <c r="R58" s="119">
        <v>36583.6872</v>
      </c>
      <c r="S58" s="119">
        <v>0</v>
      </c>
      <c r="T58" s="1"/>
      <c r="U58" s="119">
        <v>18529.743299999998</v>
      </c>
      <c r="V58" s="119">
        <v>0</v>
      </c>
      <c r="W58" s="119">
        <v>0</v>
      </c>
      <c r="X58" s="119">
        <v>0</v>
      </c>
      <c r="Y58" s="119">
        <v>0</v>
      </c>
      <c r="Z58" s="1"/>
      <c r="AA58" s="119">
        <v>0</v>
      </c>
      <c r="AB58" s="119">
        <v>0</v>
      </c>
      <c r="AC58" s="119">
        <v>0</v>
      </c>
      <c r="AD58" s="119">
        <v>0</v>
      </c>
      <c r="AE58" s="119">
        <v>0</v>
      </c>
      <c r="AF58" s="1"/>
      <c r="AG58" s="119">
        <v>-16064</v>
      </c>
      <c r="AH58" s="119">
        <v>-2931</v>
      </c>
      <c r="AI58" s="119">
        <v>0</v>
      </c>
      <c r="AJ58" s="119">
        <v>0</v>
      </c>
      <c r="AK58" s="119">
        <v>0</v>
      </c>
    </row>
    <row r="59" spans="1:37">
      <c r="A59" s="136" t="s">
        <v>74</v>
      </c>
      <c r="B59" s="188">
        <v>7.0470000000000005E-4</v>
      </c>
      <c r="C59" s="119">
        <v>1688.3657000000001</v>
      </c>
      <c r="D59" s="119">
        <v>1200.0293000000001</v>
      </c>
      <c r="E59" s="119">
        <v>1291.0104000000001</v>
      </c>
      <c r="F59" s="119">
        <v>975.30480000000011</v>
      </c>
      <c r="G59" s="119">
        <v>0</v>
      </c>
      <c r="H59" s="1"/>
      <c r="I59" s="119">
        <v>-12.684600000000001</v>
      </c>
      <c r="J59" s="119">
        <v>-84.564000000000007</v>
      </c>
      <c r="K59" s="1">
        <v>0</v>
      </c>
      <c r="L59" s="1">
        <v>0</v>
      </c>
      <c r="M59" s="1">
        <v>0</v>
      </c>
      <c r="N59" s="1"/>
      <c r="O59" s="119">
        <v>668.05560000000003</v>
      </c>
      <c r="P59" s="119">
        <v>943.59330000000011</v>
      </c>
      <c r="Q59" s="119">
        <v>1291.0104000000001</v>
      </c>
      <c r="R59" s="119">
        <v>975.30480000000011</v>
      </c>
      <c r="S59" s="119">
        <v>0</v>
      </c>
      <c r="T59" s="1"/>
      <c r="U59" s="119">
        <v>493.99470000000002</v>
      </c>
      <c r="V59" s="119">
        <v>0</v>
      </c>
      <c r="W59" s="119">
        <v>0</v>
      </c>
      <c r="X59" s="119">
        <v>0</v>
      </c>
      <c r="Y59" s="119">
        <v>0</v>
      </c>
      <c r="Z59" s="1"/>
      <c r="AA59" s="119">
        <v>539</v>
      </c>
      <c r="AB59" s="119">
        <v>341</v>
      </c>
      <c r="AC59" s="119">
        <v>0</v>
      </c>
      <c r="AD59" s="119">
        <v>0</v>
      </c>
      <c r="AE59" s="119">
        <v>0</v>
      </c>
      <c r="AF59" s="1"/>
      <c r="AG59" s="119">
        <v>0</v>
      </c>
      <c r="AH59" s="119">
        <v>0</v>
      </c>
      <c r="AI59" s="119">
        <v>0</v>
      </c>
      <c r="AJ59" s="119">
        <v>0</v>
      </c>
      <c r="AK59" s="119">
        <v>0</v>
      </c>
    </row>
    <row r="60" spans="1:37">
      <c r="A60" s="136" t="s">
        <v>75</v>
      </c>
      <c r="B60" s="188">
        <v>5.6150000000000002E-3</v>
      </c>
      <c r="C60" s="119">
        <v>7229.0650000000005</v>
      </c>
      <c r="D60" s="119">
        <v>3623.6850000000004</v>
      </c>
      <c r="E60" s="119">
        <v>10286.68</v>
      </c>
      <c r="F60" s="119">
        <v>7771.16</v>
      </c>
      <c r="G60" s="119">
        <v>0</v>
      </c>
      <c r="H60" s="1"/>
      <c r="I60" s="119">
        <v>-101.07000000000001</v>
      </c>
      <c r="J60" s="119">
        <v>-673.80000000000007</v>
      </c>
      <c r="K60" s="1">
        <v>0</v>
      </c>
      <c r="L60" s="1">
        <v>0</v>
      </c>
      <c r="M60" s="1">
        <v>0</v>
      </c>
      <c r="N60" s="1"/>
      <c r="O60" s="119">
        <v>5323.02</v>
      </c>
      <c r="P60" s="119">
        <v>7518.4850000000006</v>
      </c>
      <c r="Q60" s="119">
        <v>10286.68</v>
      </c>
      <c r="R60" s="119">
        <v>7771.16</v>
      </c>
      <c r="S60" s="119">
        <v>0</v>
      </c>
      <c r="T60" s="1"/>
      <c r="U60" s="119">
        <v>3936.1150000000002</v>
      </c>
      <c r="V60" s="119">
        <v>0</v>
      </c>
      <c r="W60" s="119">
        <v>0</v>
      </c>
      <c r="X60" s="119">
        <v>0</v>
      </c>
      <c r="Y60" s="119">
        <v>0</v>
      </c>
      <c r="Z60" s="1"/>
      <c r="AA60" s="119">
        <v>1292</v>
      </c>
      <c r="AB60" s="119">
        <v>0</v>
      </c>
      <c r="AC60" s="119">
        <v>0</v>
      </c>
      <c r="AD60" s="119">
        <v>0</v>
      </c>
      <c r="AE60" s="119">
        <v>0</v>
      </c>
      <c r="AF60" s="1"/>
      <c r="AG60" s="119">
        <v>-3221</v>
      </c>
      <c r="AH60" s="119">
        <v>-3221</v>
      </c>
      <c r="AI60" s="119">
        <v>0</v>
      </c>
      <c r="AJ60" s="119">
        <v>0</v>
      </c>
      <c r="AK60" s="119">
        <v>0</v>
      </c>
    </row>
    <row r="61" spans="1:37">
      <c r="A61" s="136" t="s">
        <v>76</v>
      </c>
      <c r="B61" s="188">
        <v>3.1091999999999999E-3</v>
      </c>
      <c r="C61" s="119">
        <v>3266.1052</v>
      </c>
      <c r="D61" s="119">
        <v>1288.1147999999998</v>
      </c>
      <c r="E61" s="119">
        <v>5696.0544</v>
      </c>
      <c r="F61" s="119">
        <v>4303.1327999999994</v>
      </c>
      <c r="G61" s="119">
        <v>0</v>
      </c>
      <c r="H61" s="1"/>
      <c r="I61" s="119">
        <v>-55.965599999999995</v>
      </c>
      <c r="J61" s="119">
        <v>-373.10399999999998</v>
      </c>
      <c r="K61" s="1">
        <v>0</v>
      </c>
      <c r="L61" s="1">
        <v>0</v>
      </c>
      <c r="M61" s="1">
        <v>0</v>
      </c>
      <c r="N61" s="1"/>
      <c r="O61" s="119">
        <v>2947.5216</v>
      </c>
      <c r="P61" s="119">
        <v>4163.2187999999996</v>
      </c>
      <c r="Q61" s="119">
        <v>5696.0544</v>
      </c>
      <c r="R61" s="119">
        <v>4303.1327999999994</v>
      </c>
      <c r="S61" s="119">
        <v>0</v>
      </c>
      <c r="T61" s="1"/>
      <c r="U61" s="119">
        <v>2179.5491999999999</v>
      </c>
      <c r="V61" s="119">
        <v>0</v>
      </c>
      <c r="W61" s="119">
        <v>0</v>
      </c>
      <c r="X61" s="119">
        <v>0</v>
      </c>
      <c r="Y61" s="119">
        <v>0</v>
      </c>
      <c r="Z61" s="1"/>
      <c r="AA61" s="119">
        <v>697</v>
      </c>
      <c r="AB61" s="119">
        <v>0</v>
      </c>
      <c r="AC61" s="119">
        <v>0</v>
      </c>
      <c r="AD61" s="119">
        <v>0</v>
      </c>
      <c r="AE61" s="119">
        <v>0</v>
      </c>
      <c r="AF61" s="1"/>
      <c r="AG61" s="119">
        <v>-2502</v>
      </c>
      <c r="AH61" s="119">
        <v>-2502</v>
      </c>
      <c r="AI61" s="119">
        <v>0</v>
      </c>
      <c r="AJ61" s="119">
        <v>0</v>
      </c>
      <c r="AK61" s="119">
        <v>0</v>
      </c>
    </row>
    <row r="62" spans="1:37">
      <c r="A62" s="136" t="s">
        <v>77</v>
      </c>
      <c r="B62" s="188">
        <v>9.9704000000000008E-3</v>
      </c>
      <c r="C62" s="119">
        <v>13724.722400000002</v>
      </c>
      <c r="D62" s="119">
        <v>14111.917600000001</v>
      </c>
      <c r="E62" s="119">
        <v>18265.772800000002</v>
      </c>
      <c r="F62" s="119">
        <v>13799.033600000001</v>
      </c>
      <c r="G62" s="119">
        <v>0</v>
      </c>
      <c r="H62" s="1"/>
      <c r="I62" s="119">
        <v>-179.46720000000002</v>
      </c>
      <c r="J62" s="119">
        <v>-1196.4480000000001</v>
      </c>
      <c r="K62" s="1">
        <v>0</v>
      </c>
      <c r="L62" s="1">
        <v>0</v>
      </c>
      <c r="M62" s="1">
        <v>0</v>
      </c>
      <c r="N62" s="1"/>
      <c r="O62" s="119">
        <v>9451.9392000000007</v>
      </c>
      <c r="P62" s="119">
        <v>13350.365600000001</v>
      </c>
      <c r="Q62" s="119">
        <v>18265.772800000002</v>
      </c>
      <c r="R62" s="119">
        <v>13799.033600000001</v>
      </c>
      <c r="S62" s="119">
        <v>0</v>
      </c>
      <c r="T62" s="1"/>
      <c r="U62" s="119">
        <v>6989.2504000000008</v>
      </c>
      <c r="V62" s="119">
        <v>0</v>
      </c>
      <c r="W62" s="119">
        <v>0</v>
      </c>
      <c r="X62" s="119">
        <v>0</v>
      </c>
      <c r="Y62" s="119">
        <v>0</v>
      </c>
      <c r="Z62" s="1"/>
      <c r="AA62" s="119">
        <v>1958</v>
      </c>
      <c r="AB62" s="119">
        <v>1958</v>
      </c>
      <c r="AC62" s="119">
        <v>0</v>
      </c>
      <c r="AD62" s="119">
        <v>0</v>
      </c>
      <c r="AE62" s="119">
        <v>0</v>
      </c>
      <c r="AF62" s="1"/>
      <c r="AG62" s="119">
        <v>-4495</v>
      </c>
      <c r="AH62" s="119">
        <v>0</v>
      </c>
      <c r="AI62" s="119">
        <v>0</v>
      </c>
      <c r="AJ62" s="119">
        <v>0</v>
      </c>
      <c r="AK62" s="119">
        <v>0</v>
      </c>
    </row>
    <row r="63" spans="1:37">
      <c r="A63" s="136" t="s">
        <v>78</v>
      </c>
      <c r="B63" s="188">
        <v>3.7856999999999999E-3</v>
      </c>
      <c r="C63" s="119">
        <v>7002.4766999999993</v>
      </c>
      <c r="D63" s="119">
        <v>8044.7683000000006</v>
      </c>
      <c r="E63" s="119">
        <v>6935.4023999999999</v>
      </c>
      <c r="F63" s="119">
        <v>5239.4088000000002</v>
      </c>
      <c r="G63" s="119">
        <v>0</v>
      </c>
      <c r="H63" s="1"/>
      <c r="I63" s="119">
        <v>-68.142600000000002</v>
      </c>
      <c r="J63" s="119">
        <v>-454.28399999999999</v>
      </c>
      <c r="K63" s="1">
        <v>0</v>
      </c>
      <c r="L63" s="1">
        <v>0</v>
      </c>
      <c r="M63" s="1">
        <v>0</v>
      </c>
      <c r="N63" s="1"/>
      <c r="O63" s="119">
        <v>3588.8435999999997</v>
      </c>
      <c r="P63" s="119">
        <v>5069.0523000000003</v>
      </c>
      <c r="Q63" s="119">
        <v>6935.4023999999999</v>
      </c>
      <c r="R63" s="119">
        <v>5239.4088000000002</v>
      </c>
      <c r="S63" s="119">
        <v>0</v>
      </c>
      <c r="T63" s="1"/>
      <c r="U63" s="119">
        <v>2653.7757000000001</v>
      </c>
      <c r="V63" s="119">
        <v>0</v>
      </c>
      <c r="W63" s="119">
        <v>0</v>
      </c>
      <c r="X63" s="119">
        <v>0</v>
      </c>
      <c r="Y63" s="119">
        <v>0</v>
      </c>
      <c r="Z63" s="1"/>
      <c r="AA63" s="119">
        <v>3430</v>
      </c>
      <c r="AB63" s="119">
        <v>3430</v>
      </c>
      <c r="AC63" s="119">
        <v>0</v>
      </c>
      <c r="AD63" s="119">
        <v>0</v>
      </c>
      <c r="AE63" s="119">
        <v>0</v>
      </c>
      <c r="AF63" s="1"/>
      <c r="AG63" s="119">
        <v>-2602</v>
      </c>
      <c r="AH63" s="119">
        <v>0</v>
      </c>
      <c r="AI63" s="119">
        <v>0</v>
      </c>
      <c r="AJ63" s="119">
        <v>0</v>
      </c>
      <c r="AK63" s="119">
        <v>0</v>
      </c>
    </row>
    <row r="64" spans="1:37">
      <c r="A64" s="136" t="s">
        <v>79</v>
      </c>
      <c r="B64" s="188">
        <v>2.2430000000000002E-3</v>
      </c>
      <c r="C64" s="119">
        <v>7672.3330000000005</v>
      </c>
      <c r="D64" s="119">
        <v>2542.2170000000006</v>
      </c>
      <c r="E64" s="119">
        <v>4109.1760000000004</v>
      </c>
      <c r="F64" s="119">
        <v>3104.3120000000004</v>
      </c>
      <c r="G64" s="119">
        <v>0</v>
      </c>
      <c r="H64" s="1"/>
      <c r="I64" s="119">
        <v>-40.374000000000002</v>
      </c>
      <c r="J64" s="119">
        <v>-269.16000000000003</v>
      </c>
      <c r="K64" s="1">
        <v>0</v>
      </c>
      <c r="L64" s="1">
        <v>0</v>
      </c>
      <c r="M64" s="1">
        <v>0</v>
      </c>
      <c r="N64" s="1"/>
      <c r="O64" s="119">
        <v>2126.364</v>
      </c>
      <c r="P64" s="119">
        <v>3003.3770000000004</v>
      </c>
      <c r="Q64" s="119">
        <v>4109.1760000000004</v>
      </c>
      <c r="R64" s="119">
        <v>3104.3120000000004</v>
      </c>
      <c r="S64" s="119">
        <v>0</v>
      </c>
      <c r="T64" s="1"/>
      <c r="U64" s="119">
        <v>1572.3430000000001</v>
      </c>
      <c r="V64" s="119">
        <v>0</v>
      </c>
      <c r="W64" s="119">
        <v>0</v>
      </c>
      <c r="X64" s="119">
        <v>0</v>
      </c>
      <c r="Y64" s="119">
        <v>0</v>
      </c>
      <c r="Z64" s="1"/>
      <c r="AA64" s="119">
        <v>4206</v>
      </c>
      <c r="AB64" s="119">
        <v>0</v>
      </c>
      <c r="AC64" s="119">
        <v>0</v>
      </c>
      <c r="AD64" s="119">
        <v>0</v>
      </c>
      <c r="AE64" s="119">
        <v>0</v>
      </c>
      <c r="AF64" s="1"/>
      <c r="AG64" s="119">
        <v>-192</v>
      </c>
      <c r="AH64" s="119">
        <v>-192</v>
      </c>
      <c r="AI64" s="119">
        <v>0</v>
      </c>
      <c r="AJ64" s="119">
        <v>0</v>
      </c>
      <c r="AK64" s="119">
        <v>0</v>
      </c>
    </row>
    <row r="65" spans="1:37">
      <c r="A65" s="136" t="s">
        <v>80</v>
      </c>
      <c r="B65" s="188">
        <v>1.3929000000000001E-3</v>
      </c>
      <c r="C65" s="119">
        <v>2894.8199</v>
      </c>
      <c r="D65" s="119">
        <v>1197.9451000000001</v>
      </c>
      <c r="E65" s="119">
        <v>2551.7928000000002</v>
      </c>
      <c r="F65" s="119">
        <v>1927.7736000000002</v>
      </c>
      <c r="G65" s="119">
        <v>0</v>
      </c>
      <c r="H65" s="1"/>
      <c r="I65" s="119">
        <v>-25.072200000000002</v>
      </c>
      <c r="J65" s="119">
        <v>-167.148</v>
      </c>
      <c r="K65" s="1">
        <v>0</v>
      </c>
      <c r="L65" s="1">
        <v>0</v>
      </c>
      <c r="M65" s="1">
        <v>0</v>
      </c>
      <c r="N65" s="1"/>
      <c r="O65" s="119">
        <v>1320.4692</v>
      </c>
      <c r="P65" s="119">
        <v>1865.0931</v>
      </c>
      <c r="Q65" s="119">
        <v>2551.7928000000002</v>
      </c>
      <c r="R65" s="119">
        <v>1927.7736000000002</v>
      </c>
      <c r="S65" s="119">
        <v>0</v>
      </c>
      <c r="T65" s="1"/>
      <c r="U65" s="119">
        <v>976.42290000000003</v>
      </c>
      <c r="V65" s="119">
        <v>0</v>
      </c>
      <c r="W65" s="119">
        <v>0</v>
      </c>
      <c r="X65" s="119">
        <v>0</v>
      </c>
      <c r="Y65" s="119">
        <v>0</v>
      </c>
      <c r="Z65" s="1"/>
      <c r="AA65" s="119">
        <v>1123</v>
      </c>
      <c r="AB65" s="119">
        <v>0</v>
      </c>
      <c r="AC65" s="119">
        <v>0</v>
      </c>
      <c r="AD65" s="119">
        <v>0</v>
      </c>
      <c r="AE65" s="119">
        <v>0</v>
      </c>
      <c r="AF65" s="1"/>
      <c r="AG65" s="119">
        <v>-500</v>
      </c>
      <c r="AH65" s="119">
        <v>-500</v>
      </c>
      <c r="AI65" s="119">
        <v>0</v>
      </c>
      <c r="AJ65" s="119">
        <v>0</v>
      </c>
      <c r="AK65" s="119">
        <v>0</v>
      </c>
    </row>
    <row r="66" spans="1:37">
      <c r="A66" s="136" t="s">
        <v>81</v>
      </c>
      <c r="B66" s="188">
        <v>3.8964999999999998E-3</v>
      </c>
      <c r="C66" s="119">
        <v>5005.191499999999</v>
      </c>
      <c r="D66" s="119">
        <v>2202.8334999999997</v>
      </c>
      <c r="E66" s="119">
        <v>7138.3879999999999</v>
      </c>
      <c r="F66" s="119">
        <v>5392.7559999999994</v>
      </c>
      <c r="G66" s="119">
        <v>0</v>
      </c>
      <c r="H66" s="1"/>
      <c r="I66" s="119">
        <v>-70.137</v>
      </c>
      <c r="J66" s="119">
        <v>-467.58</v>
      </c>
      <c r="K66" s="1">
        <v>0</v>
      </c>
      <c r="L66" s="1">
        <v>0</v>
      </c>
      <c r="M66" s="1">
        <v>0</v>
      </c>
      <c r="N66" s="1"/>
      <c r="O66" s="119">
        <v>3693.8819999999996</v>
      </c>
      <c r="P66" s="119">
        <v>5217.4134999999997</v>
      </c>
      <c r="Q66" s="119">
        <v>7138.3879999999999</v>
      </c>
      <c r="R66" s="119">
        <v>5392.7559999999994</v>
      </c>
      <c r="S66" s="119">
        <v>0</v>
      </c>
      <c r="T66" s="1"/>
      <c r="U66" s="119">
        <v>2731.4465</v>
      </c>
      <c r="V66" s="119">
        <v>0</v>
      </c>
      <c r="W66" s="119">
        <v>0</v>
      </c>
      <c r="X66" s="119">
        <v>0</v>
      </c>
      <c r="Y66" s="119">
        <v>0</v>
      </c>
      <c r="Z66" s="1"/>
      <c r="AA66" s="119">
        <v>1197</v>
      </c>
      <c r="AB66" s="119">
        <v>0</v>
      </c>
      <c r="AC66" s="119">
        <v>0</v>
      </c>
      <c r="AD66" s="119">
        <v>0</v>
      </c>
      <c r="AE66" s="119">
        <v>0</v>
      </c>
      <c r="AF66" s="1"/>
      <c r="AG66" s="119">
        <v>-2547</v>
      </c>
      <c r="AH66" s="119">
        <v>-2547</v>
      </c>
      <c r="AI66" s="119">
        <v>0</v>
      </c>
      <c r="AJ66" s="119">
        <v>0</v>
      </c>
      <c r="AK66" s="119">
        <v>0</v>
      </c>
    </row>
    <row r="67" spans="1:37">
      <c r="A67" s="136" t="s">
        <v>82</v>
      </c>
      <c r="B67" s="188">
        <v>7.2112200000000001E-2</v>
      </c>
      <c r="C67" s="119">
        <v>167497.9982</v>
      </c>
      <c r="D67" s="119">
        <v>116115.77179999999</v>
      </c>
      <c r="E67" s="119">
        <v>132109.55040000001</v>
      </c>
      <c r="F67" s="119">
        <v>99803.284800000009</v>
      </c>
      <c r="G67" s="119">
        <v>0</v>
      </c>
      <c r="H67" s="1"/>
      <c r="I67" s="119">
        <v>-1298.0196000000001</v>
      </c>
      <c r="J67" s="119">
        <v>-8653.4639999999999</v>
      </c>
      <c r="K67" s="1">
        <v>0</v>
      </c>
      <c r="L67" s="1">
        <v>0</v>
      </c>
      <c r="M67" s="1">
        <v>0</v>
      </c>
      <c r="N67" s="1"/>
      <c r="O67" s="119">
        <v>68362.365600000005</v>
      </c>
      <c r="P67" s="119">
        <v>96558.235799999995</v>
      </c>
      <c r="Q67" s="119">
        <v>132109.55040000001</v>
      </c>
      <c r="R67" s="119">
        <v>99803.284800000009</v>
      </c>
      <c r="S67" s="119">
        <v>0</v>
      </c>
      <c r="T67" s="1"/>
      <c r="U67" s="119">
        <v>50550.652200000004</v>
      </c>
      <c r="V67" s="119">
        <v>0</v>
      </c>
      <c r="W67" s="119">
        <v>0</v>
      </c>
      <c r="X67" s="119">
        <v>0</v>
      </c>
      <c r="Y67" s="119">
        <v>0</v>
      </c>
      <c r="Z67" s="1"/>
      <c r="AA67" s="119">
        <v>49883</v>
      </c>
      <c r="AB67" s="119">
        <v>28211</v>
      </c>
      <c r="AC67" s="119">
        <v>0</v>
      </c>
      <c r="AD67" s="119">
        <v>0</v>
      </c>
      <c r="AE67" s="119">
        <v>0</v>
      </c>
      <c r="AF67" s="1"/>
      <c r="AG67" s="119">
        <v>0</v>
      </c>
      <c r="AH67" s="119">
        <v>0</v>
      </c>
      <c r="AI67" s="119">
        <v>0</v>
      </c>
      <c r="AJ67" s="119">
        <v>0</v>
      </c>
      <c r="AK67" s="119">
        <v>0</v>
      </c>
    </row>
    <row r="68" spans="1:37">
      <c r="A68" s="136" t="s">
        <v>83</v>
      </c>
      <c r="B68" s="188">
        <v>1.6448999999999999E-3</v>
      </c>
      <c r="C68" s="119">
        <v>499.83190000000013</v>
      </c>
      <c r="D68" s="119">
        <v>-405.86689999999999</v>
      </c>
      <c r="E68" s="119">
        <v>3013.4567999999999</v>
      </c>
      <c r="F68" s="119">
        <v>2276.5416</v>
      </c>
      <c r="G68" s="119">
        <v>0</v>
      </c>
      <c r="H68" s="1"/>
      <c r="I68" s="119">
        <v>-29.6082</v>
      </c>
      <c r="J68" s="119">
        <v>-197.38799999999998</v>
      </c>
      <c r="K68" s="1">
        <v>0</v>
      </c>
      <c r="L68" s="1">
        <v>0</v>
      </c>
      <c r="M68" s="1">
        <v>0</v>
      </c>
      <c r="N68" s="1"/>
      <c r="O68" s="119">
        <v>1559.3652</v>
      </c>
      <c r="P68" s="119">
        <v>2202.5210999999999</v>
      </c>
      <c r="Q68" s="119">
        <v>3013.4567999999999</v>
      </c>
      <c r="R68" s="119">
        <v>2276.5416</v>
      </c>
      <c r="S68" s="119">
        <v>0</v>
      </c>
      <c r="T68" s="1"/>
      <c r="U68" s="119">
        <v>1153.0748999999998</v>
      </c>
      <c r="V68" s="119">
        <v>0</v>
      </c>
      <c r="W68" s="119">
        <v>0</v>
      </c>
      <c r="X68" s="119">
        <v>0</v>
      </c>
      <c r="Y68" s="119">
        <v>0</v>
      </c>
      <c r="Z68" s="1"/>
      <c r="AA68" s="119">
        <v>228</v>
      </c>
      <c r="AB68" s="119">
        <v>0</v>
      </c>
      <c r="AC68" s="119">
        <v>0</v>
      </c>
      <c r="AD68" s="119">
        <v>0</v>
      </c>
      <c r="AE68" s="119">
        <v>0</v>
      </c>
      <c r="AF68" s="1"/>
      <c r="AG68" s="119">
        <v>-2411</v>
      </c>
      <c r="AH68" s="119">
        <v>-2411</v>
      </c>
      <c r="AI68" s="119">
        <v>0</v>
      </c>
      <c r="AJ68" s="119">
        <v>0</v>
      </c>
      <c r="AK68" s="119">
        <v>0</v>
      </c>
    </row>
    <row r="69" spans="1:37">
      <c r="A69" s="136" t="s">
        <v>84</v>
      </c>
      <c r="B69" s="188">
        <v>2.4410999999999999E-3</v>
      </c>
      <c r="C69" s="119">
        <v>3852.4341000000004</v>
      </c>
      <c r="D69" s="119">
        <v>1269.7008999999998</v>
      </c>
      <c r="E69" s="119">
        <v>4472.0951999999997</v>
      </c>
      <c r="F69" s="119">
        <v>3378.4823999999999</v>
      </c>
      <c r="G69" s="119">
        <v>0</v>
      </c>
      <c r="H69" s="1"/>
      <c r="I69" s="119">
        <v>-43.939799999999998</v>
      </c>
      <c r="J69" s="119">
        <v>-292.93199999999996</v>
      </c>
      <c r="K69" s="1">
        <v>0</v>
      </c>
      <c r="L69" s="1">
        <v>0</v>
      </c>
      <c r="M69" s="1">
        <v>0</v>
      </c>
      <c r="N69" s="1"/>
      <c r="O69" s="119">
        <v>2314.1628000000001</v>
      </c>
      <c r="P69" s="119">
        <v>3268.6328999999996</v>
      </c>
      <c r="Q69" s="119">
        <v>4472.0951999999997</v>
      </c>
      <c r="R69" s="119">
        <v>3378.4823999999999</v>
      </c>
      <c r="S69" s="119">
        <v>0</v>
      </c>
      <c r="T69" s="1"/>
      <c r="U69" s="119">
        <v>1711.2111</v>
      </c>
      <c r="V69" s="119">
        <v>0</v>
      </c>
      <c r="W69" s="119">
        <v>0</v>
      </c>
      <c r="X69" s="119">
        <v>0</v>
      </c>
      <c r="Y69" s="119">
        <v>0</v>
      </c>
      <c r="Z69" s="1"/>
      <c r="AA69" s="119">
        <v>1577</v>
      </c>
      <c r="AB69" s="119">
        <v>0</v>
      </c>
      <c r="AC69" s="119">
        <v>0</v>
      </c>
      <c r="AD69" s="119">
        <v>0</v>
      </c>
      <c r="AE69" s="119">
        <v>0</v>
      </c>
      <c r="AF69" s="1"/>
      <c r="AG69" s="119">
        <v>-1706</v>
      </c>
      <c r="AH69" s="119">
        <v>-1706</v>
      </c>
      <c r="AI69" s="119">
        <v>0</v>
      </c>
      <c r="AJ69" s="119">
        <v>0</v>
      </c>
      <c r="AK69" s="119">
        <v>0</v>
      </c>
    </row>
    <row r="70" spans="1:37">
      <c r="A70" s="136" t="s">
        <v>85</v>
      </c>
      <c r="B70" s="188">
        <v>1.22922E-2</v>
      </c>
      <c r="C70" s="119">
        <v>24858.578200000004</v>
      </c>
      <c r="D70" s="119">
        <v>29695.191800000001</v>
      </c>
      <c r="E70" s="119">
        <v>22519.310399999998</v>
      </c>
      <c r="F70" s="119">
        <v>17012.4048</v>
      </c>
      <c r="G70" s="119">
        <v>0</v>
      </c>
      <c r="H70" s="1"/>
      <c r="I70" s="119">
        <v>-221.25960000000001</v>
      </c>
      <c r="J70" s="119">
        <v>-1475.0639999999999</v>
      </c>
      <c r="K70" s="1">
        <v>0</v>
      </c>
      <c r="L70" s="1">
        <v>0</v>
      </c>
      <c r="M70" s="1">
        <v>0</v>
      </c>
      <c r="N70" s="1"/>
      <c r="O70" s="119">
        <v>11653.0056</v>
      </c>
      <c r="P70" s="119">
        <v>16459.255799999999</v>
      </c>
      <c r="Q70" s="119">
        <v>22519.310399999998</v>
      </c>
      <c r="R70" s="119">
        <v>17012.4048</v>
      </c>
      <c r="S70" s="119">
        <v>0</v>
      </c>
      <c r="T70" s="1"/>
      <c r="U70" s="119">
        <v>8616.8321999999989</v>
      </c>
      <c r="V70" s="119">
        <v>0</v>
      </c>
      <c r="W70" s="119">
        <v>0</v>
      </c>
      <c r="X70" s="119">
        <v>0</v>
      </c>
      <c r="Y70" s="119">
        <v>0</v>
      </c>
      <c r="Z70" s="1"/>
      <c r="AA70" s="119">
        <v>14711</v>
      </c>
      <c r="AB70" s="119">
        <v>14711</v>
      </c>
      <c r="AC70" s="119">
        <v>0</v>
      </c>
      <c r="AD70" s="119">
        <v>0</v>
      </c>
      <c r="AE70" s="119">
        <v>0</v>
      </c>
      <c r="AF70" s="1"/>
      <c r="AG70" s="119">
        <v>-9901</v>
      </c>
      <c r="AH70" s="119">
        <v>0</v>
      </c>
      <c r="AI70" s="119">
        <v>0</v>
      </c>
      <c r="AJ70" s="119">
        <v>0</v>
      </c>
      <c r="AK70" s="119">
        <v>0</v>
      </c>
    </row>
    <row r="71" spans="1:37">
      <c r="A71" s="136" t="s">
        <v>86</v>
      </c>
      <c r="B71" s="188">
        <v>8.5121999999999993E-3</v>
      </c>
      <c r="C71" s="119">
        <v>10931.398199999998</v>
      </c>
      <c r="D71" s="119">
        <v>5157.371799999999</v>
      </c>
      <c r="E71" s="119">
        <v>15594.350399999999</v>
      </c>
      <c r="F71" s="119">
        <v>11780.8848</v>
      </c>
      <c r="G71" s="119">
        <v>0</v>
      </c>
      <c r="H71" s="1"/>
      <c r="I71" s="119">
        <v>-153.21959999999999</v>
      </c>
      <c r="J71" s="119">
        <v>-1021.4639999999999</v>
      </c>
      <c r="K71" s="1">
        <v>0</v>
      </c>
      <c r="L71" s="1">
        <v>0</v>
      </c>
      <c r="M71" s="1">
        <v>0</v>
      </c>
      <c r="N71" s="1"/>
      <c r="O71" s="119">
        <v>8069.565599999999</v>
      </c>
      <c r="P71" s="119">
        <v>11397.835799999999</v>
      </c>
      <c r="Q71" s="119">
        <v>15594.350399999999</v>
      </c>
      <c r="R71" s="119">
        <v>11780.8848</v>
      </c>
      <c r="S71" s="119">
        <v>0</v>
      </c>
      <c r="T71" s="1"/>
      <c r="U71" s="119">
        <v>5967.0521999999992</v>
      </c>
      <c r="V71" s="119">
        <v>0</v>
      </c>
      <c r="W71" s="119">
        <v>0</v>
      </c>
      <c r="X71" s="119">
        <v>0</v>
      </c>
      <c r="Y71" s="119">
        <v>0</v>
      </c>
      <c r="Z71" s="1"/>
      <c r="AA71" s="119">
        <v>2267</v>
      </c>
      <c r="AB71" s="119">
        <v>0</v>
      </c>
      <c r="AC71" s="119">
        <v>0</v>
      </c>
      <c r="AD71" s="119">
        <v>0</v>
      </c>
      <c r="AE71" s="119">
        <v>0</v>
      </c>
      <c r="AF71" s="1"/>
      <c r="AG71" s="119">
        <v>-5219</v>
      </c>
      <c r="AH71" s="119">
        <v>-5219</v>
      </c>
      <c r="AI71" s="119">
        <v>0</v>
      </c>
      <c r="AJ71" s="119">
        <v>0</v>
      </c>
      <c r="AK71" s="119">
        <v>0</v>
      </c>
    </row>
    <row r="72" spans="1:37">
      <c r="A72" s="136" t="s">
        <v>87</v>
      </c>
      <c r="B72" s="188">
        <v>3.4126999999999998E-2</v>
      </c>
      <c r="C72" s="119">
        <v>12039.136999999995</v>
      </c>
      <c r="D72" s="119">
        <v>2275.8130000000019</v>
      </c>
      <c r="E72" s="119">
        <v>62520.663999999997</v>
      </c>
      <c r="F72" s="119">
        <v>47231.767999999996</v>
      </c>
      <c r="G72" s="119">
        <v>0</v>
      </c>
      <c r="H72" s="1"/>
      <c r="I72" s="119">
        <v>-614.28599999999994</v>
      </c>
      <c r="J72" s="119">
        <v>-4095.24</v>
      </c>
      <c r="K72" s="1">
        <v>0</v>
      </c>
      <c r="L72" s="1">
        <v>0</v>
      </c>
      <c r="M72" s="1">
        <v>0</v>
      </c>
      <c r="N72" s="1"/>
      <c r="O72" s="119">
        <v>32352.395999999997</v>
      </c>
      <c r="P72" s="119">
        <v>45696.053</v>
      </c>
      <c r="Q72" s="119">
        <v>62520.663999999997</v>
      </c>
      <c r="R72" s="119">
        <v>47231.767999999996</v>
      </c>
      <c r="S72" s="119">
        <v>0</v>
      </c>
      <c r="T72" s="1"/>
      <c r="U72" s="119">
        <v>23923.026999999998</v>
      </c>
      <c r="V72" s="119">
        <v>0</v>
      </c>
      <c r="W72" s="119">
        <v>0</v>
      </c>
      <c r="X72" s="119">
        <v>0</v>
      </c>
      <c r="Y72" s="119">
        <v>0</v>
      </c>
      <c r="Z72" s="1"/>
      <c r="AA72" s="119">
        <v>0</v>
      </c>
      <c r="AB72" s="119">
        <v>0</v>
      </c>
      <c r="AC72" s="119">
        <v>0</v>
      </c>
      <c r="AD72" s="119">
        <v>0</v>
      </c>
      <c r="AE72" s="119">
        <v>0</v>
      </c>
      <c r="AF72" s="1"/>
      <c r="AG72" s="119">
        <v>-43622</v>
      </c>
      <c r="AH72" s="119">
        <v>-39325</v>
      </c>
      <c r="AI72" s="119">
        <v>0</v>
      </c>
      <c r="AJ72" s="119">
        <v>0</v>
      </c>
      <c r="AK72" s="119">
        <v>0</v>
      </c>
    </row>
    <row r="73" spans="1:37">
      <c r="A73" s="136" t="s">
        <v>88</v>
      </c>
      <c r="B73" s="188">
        <v>1.3626000000000001E-3</v>
      </c>
      <c r="C73" s="119">
        <v>1651.4005999999999</v>
      </c>
      <c r="D73" s="119">
        <v>-202.99059999999986</v>
      </c>
      <c r="E73" s="119">
        <v>2496.2832000000003</v>
      </c>
      <c r="F73" s="119">
        <v>1885.8384000000001</v>
      </c>
      <c r="G73" s="119">
        <v>0</v>
      </c>
      <c r="H73" s="1"/>
      <c r="I73" s="119">
        <v>-24.526800000000001</v>
      </c>
      <c r="J73" s="119">
        <v>-163.512</v>
      </c>
      <c r="K73" s="1">
        <v>0</v>
      </c>
      <c r="L73" s="1">
        <v>0</v>
      </c>
      <c r="M73" s="1">
        <v>0</v>
      </c>
      <c r="N73" s="1"/>
      <c r="O73" s="119">
        <v>1291.7447999999999</v>
      </c>
      <c r="P73" s="119">
        <v>1824.5214000000001</v>
      </c>
      <c r="Q73" s="119">
        <v>2496.2832000000003</v>
      </c>
      <c r="R73" s="119">
        <v>1885.8384000000001</v>
      </c>
      <c r="S73" s="119">
        <v>0</v>
      </c>
      <c r="T73" s="1"/>
      <c r="U73" s="119">
        <v>955.18260000000009</v>
      </c>
      <c r="V73" s="119">
        <v>0</v>
      </c>
      <c r="W73" s="119">
        <v>0</v>
      </c>
      <c r="X73" s="119">
        <v>0</v>
      </c>
      <c r="Y73" s="119">
        <v>0</v>
      </c>
      <c r="Z73" s="1"/>
      <c r="AA73" s="119">
        <v>1293</v>
      </c>
      <c r="AB73" s="119">
        <v>0</v>
      </c>
      <c r="AC73" s="119">
        <v>0</v>
      </c>
      <c r="AD73" s="119">
        <v>0</v>
      </c>
      <c r="AE73" s="119">
        <v>0</v>
      </c>
      <c r="AF73" s="1"/>
      <c r="AG73" s="119">
        <v>-1864</v>
      </c>
      <c r="AH73" s="119">
        <v>-1864</v>
      </c>
      <c r="AI73" s="119">
        <v>0</v>
      </c>
      <c r="AJ73" s="119">
        <v>0</v>
      </c>
      <c r="AK73" s="119">
        <v>0</v>
      </c>
    </row>
    <row r="74" spans="1:37">
      <c r="A74" s="136" t="s">
        <v>89</v>
      </c>
      <c r="B74" s="188">
        <v>2.3415700000000001E-2</v>
      </c>
      <c r="C74" s="119">
        <v>32899.006699999998</v>
      </c>
      <c r="D74" s="119">
        <v>18041.738300000005</v>
      </c>
      <c r="E74" s="119">
        <v>42897.562400000003</v>
      </c>
      <c r="F74" s="119">
        <v>32407.328800000003</v>
      </c>
      <c r="G74" s="119">
        <v>0</v>
      </c>
      <c r="H74" s="1"/>
      <c r="I74" s="119">
        <v>-421.48260000000005</v>
      </c>
      <c r="J74" s="119">
        <v>-2809.884</v>
      </c>
      <c r="K74" s="1">
        <v>0</v>
      </c>
      <c r="L74" s="1">
        <v>0</v>
      </c>
      <c r="M74" s="1">
        <v>0</v>
      </c>
      <c r="N74" s="1"/>
      <c r="O74" s="119">
        <v>22198.083600000002</v>
      </c>
      <c r="P74" s="119">
        <v>31353.622300000003</v>
      </c>
      <c r="Q74" s="119">
        <v>42897.562400000003</v>
      </c>
      <c r="R74" s="119">
        <v>32407.328800000003</v>
      </c>
      <c r="S74" s="119">
        <v>0</v>
      </c>
      <c r="T74" s="1"/>
      <c r="U74" s="119">
        <v>16414.405699999999</v>
      </c>
      <c r="V74" s="119">
        <v>0</v>
      </c>
      <c r="W74" s="119">
        <v>0</v>
      </c>
      <c r="X74" s="119">
        <v>0</v>
      </c>
      <c r="Y74" s="119">
        <v>0</v>
      </c>
      <c r="Z74" s="1"/>
      <c r="AA74" s="119">
        <v>5210</v>
      </c>
      <c r="AB74" s="119">
        <v>0</v>
      </c>
      <c r="AC74" s="119">
        <v>0</v>
      </c>
      <c r="AD74" s="119">
        <v>0</v>
      </c>
      <c r="AE74" s="119">
        <v>0</v>
      </c>
      <c r="AF74" s="1"/>
      <c r="AG74" s="119">
        <v>-10502</v>
      </c>
      <c r="AH74" s="119">
        <v>-10502</v>
      </c>
      <c r="AI74" s="119">
        <v>0</v>
      </c>
      <c r="AJ74" s="119">
        <v>0</v>
      </c>
      <c r="AK74" s="119">
        <v>0</v>
      </c>
    </row>
    <row r="75" spans="1:37">
      <c r="A75" s="136" t="s">
        <v>90</v>
      </c>
      <c r="B75" s="188">
        <v>1.07341E-2</v>
      </c>
      <c r="C75" s="119">
        <v>18127.3171</v>
      </c>
      <c r="D75" s="119">
        <v>10334.867899999999</v>
      </c>
      <c r="E75" s="119">
        <v>19664.871200000001</v>
      </c>
      <c r="F75" s="119">
        <v>14855.9944</v>
      </c>
      <c r="G75" s="119">
        <v>0</v>
      </c>
      <c r="H75" s="1"/>
      <c r="I75" s="119">
        <v>-193.21379999999999</v>
      </c>
      <c r="J75" s="119">
        <v>-1288.0920000000001</v>
      </c>
      <c r="K75" s="1">
        <v>0</v>
      </c>
      <c r="L75" s="1">
        <v>0</v>
      </c>
      <c r="M75" s="1">
        <v>0</v>
      </c>
      <c r="N75" s="1"/>
      <c r="O75" s="119">
        <v>10175.926799999999</v>
      </c>
      <c r="P75" s="119">
        <v>14372.9599</v>
      </c>
      <c r="Q75" s="119">
        <v>19664.871200000001</v>
      </c>
      <c r="R75" s="119">
        <v>14855.9944</v>
      </c>
      <c r="S75" s="119">
        <v>0</v>
      </c>
      <c r="T75" s="1"/>
      <c r="U75" s="119">
        <v>7524.6040999999996</v>
      </c>
      <c r="V75" s="119">
        <v>0</v>
      </c>
      <c r="W75" s="119">
        <v>0</v>
      </c>
      <c r="X75" s="119">
        <v>0</v>
      </c>
      <c r="Y75" s="119">
        <v>0</v>
      </c>
      <c r="Z75" s="1"/>
      <c r="AA75" s="119">
        <v>3370</v>
      </c>
      <c r="AB75" s="119">
        <v>0</v>
      </c>
      <c r="AC75" s="119">
        <v>0</v>
      </c>
      <c r="AD75" s="119">
        <v>0</v>
      </c>
      <c r="AE75" s="119">
        <v>0</v>
      </c>
      <c r="AF75" s="1"/>
      <c r="AG75" s="119">
        <v>-2750</v>
      </c>
      <c r="AH75" s="119">
        <v>-2750</v>
      </c>
      <c r="AI75" s="119">
        <v>0</v>
      </c>
      <c r="AJ75" s="119">
        <v>0</v>
      </c>
      <c r="AK75" s="119">
        <v>0</v>
      </c>
    </row>
    <row r="76" spans="1:37">
      <c r="A76" s="136" t="s">
        <v>91</v>
      </c>
      <c r="B76" s="188">
        <v>1.4253E-3</v>
      </c>
      <c r="C76" s="119">
        <v>1737.6642999999999</v>
      </c>
      <c r="D76" s="119">
        <v>2011.4406999999999</v>
      </c>
      <c r="E76" s="119">
        <v>2611.1496000000002</v>
      </c>
      <c r="F76" s="119">
        <v>1972.6152</v>
      </c>
      <c r="G76" s="119">
        <v>0</v>
      </c>
      <c r="H76" s="1"/>
      <c r="I76" s="119">
        <v>-25.6554</v>
      </c>
      <c r="J76" s="119">
        <v>-171.036</v>
      </c>
      <c r="K76" s="1">
        <v>0</v>
      </c>
      <c r="L76" s="1">
        <v>0</v>
      </c>
      <c r="M76" s="1">
        <v>0</v>
      </c>
      <c r="N76" s="1"/>
      <c r="O76" s="119">
        <v>1351.1844000000001</v>
      </c>
      <c r="P76" s="119">
        <v>1908.4766999999999</v>
      </c>
      <c r="Q76" s="119">
        <v>2611.1496000000002</v>
      </c>
      <c r="R76" s="119">
        <v>1972.6152</v>
      </c>
      <c r="S76" s="119">
        <v>0</v>
      </c>
      <c r="T76" s="1"/>
      <c r="U76" s="119">
        <v>999.13530000000003</v>
      </c>
      <c r="V76" s="119">
        <v>0</v>
      </c>
      <c r="W76" s="119">
        <v>0</v>
      </c>
      <c r="X76" s="119">
        <v>0</v>
      </c>
      <c r="Y76" s="119">
        <v>0</v>
      </c>
      <c r="Z76" s="1"/>
      <c r="AA76" s="119">
        <v>274</v>
      </c>
      <c r="AB76" s="119">
        <v>274</v>
      </c>
      <c r="AC76" s="119">
        <v>0</v>
      </c>
      <c r="AD76" s="119">
        <v>0</v>
      </c>
      <c r="AE76" s="119">
        <v>0</v>
      </c>
      <c r="AF76" s="1"/>
      <c r="AG76" s="119">
        <v>-861</v>
      </c>
      <c r="AH76" s="119">
        <v>0</v>
      </c>
      <c r="AI76" s="119">
        <v>0</v>
      </c>
      <c r="AJ76" s="119">
        <v>0</v>
      </c>
      <c r="AK76" s="119">
        <v>0</v>
      </c>
    </row>
    <row r="77" spans="1:37">
      <c r="A77" s="136" t="s">
        <v>92</v>
      </c>
      <c r="B77" s="188">
        <v>3.9680999999999996E-3</v>
      </c>
      <c r="C77" s="119">
        <v>5090.9710999999988</v>
      </c>
      <c r="D77" s="119">
        <v>2770.1139000000003</v>
      </c>
      <c r="E77" s="119">
        <v>7269.5591999999988</v>
      </c>
      <c r="F77" s="119">
        <v>5491.8503999999994</v>
      </c>
      <c r="G77" s="119">
        <v>0</v>
      </c>
      <c r="H77" s="1"/>
      <c r="I77" s="119">
        <v>-71.425799999999995</v>
      </c>
      <c r="J77" s="119">
        <v>-476.17199999999997</v>
      </c>
      <c r="K77" s="1">
        <v>0</v>
      </c>
      <c r="L77" s="1">
        <v>0</v>
      </c>
      <c r="M77" s="1">
        <v>0</v>
      </c>
      <c r="N77" s="1"/>
      <c r="O77" s="119">
        <v>3761.7587999999996</v>
      </c>
      <c r="P77" s="119">
        <v>5313.2858999999999</v>
      </c>
      <c r="Q77" s="119">
        <v>7269.5591999999988</v>
      </c>
      <c r="R77" s="119">
        <v>5491.8503999999994</v>
      </c>
      <c r="S77" s="119">
        <v>0</v>
      </c>
      <c r="T77" s="1"/>
      <c r="U77" s="119">
        <v>2781.6380999999997</v>
      </c>
      <c r="V77" s="119">
        <v>0</v>
      </c>
      <c r="W77" s="119">
        <v>0</v>
      </c>
      <c r="X77" s="119">
        <v>0</v>
      </c>
      <c r="Y77" s="119">
        <v>0</v>
      </c>
      <c r="Z77" s="1"/>
      <c r="AA77" s="119">
        <v>686</v>
      </c>
      <c r="AB77" s="119">
        <v>0</v>
      </c>
      <c r="AC77" s="119">
        <v>0</v>
      </c>
      <c r="AD77" s="119">
        <v>0</v>
      </c>
      <c r="AE77" s="119">
        <v>0</v>
      </c>
      <c r="AF77" s="1"/>
      <c r="AG77" s="119">
        <v>-2067</v>
      </c>
      <c r="AH77" s="119">
        <v>-2067</v>
      </c>
      <c r="AI77" s="119">
        <v>0</v>
      </c>
      <c r="AJ77" s="119">
        <v>0</v>
      </c>
      <c r="AK77" s="119">
        <v>0</v>
      </c>
    </row>
    <row r="78" spans="1:37">
      <c r="A78" s="136" t="s">
        <v>93</v>
      </c>
      <c r="B78" s="188">
        <v>7.9354000000000004E-3</v>
      </c>
      <c r="C78" s="119">
        <v>12404.6374</v>
      </c>
      <c r="D78" s="119">
        <v>15562.252600000002</v>
      </c>
      <c r="E78" s="119">
        <v>14537.652800000002</v>
      </c>
      <c r="F78" s="119">
        <v>10982.5936</v>
      </c>
      <c r="G78" s="119">
        <v>0</v>
      </c>
      <c r="H78" s="1"/>
      <c r="I78" s="119">
        <v>-142.8372</v>
      </c>
      <c r="J78" s="119">
        <v>-952.24800000000005</v>
      </c>
      <c r="K78" s="1">
        <v>0</v>
      </c>
      <c r="L78" s="1">
        <v>0</v>
      </c>
      <c r="M78" s="1">
        <v>0</v>
      </c>
      <c r="N78" s="1"/>
      <c r="O78" s="119">
        <v>7522.7592000000004</v>
      </c>
      <c r="P78" s="119">
        <v>10625.500600000001</v>
      </c>
      <c r="Q78" s="119">
        <v>14537.652800000002</v>
      </c>
      <c r="R78" s="119">
        <v>10982.5936</v>
      </c>
      <c r="S78" s="119">
        <v>0</v>
      </c>
      <c r="T78" s="1"/>
      <c r="U78" s="119">
        <v>5562.7154</v>
      </c>
      <c r="V78" s="119">
        <v>0</v>
      </c>
      <c r="W78" s="119">
        <v>0</v>
      </c>
      <c r="X78" s="119">
        <v>0</v>
      </c>
      <c r="Y78" s="119">
        <v>0</v>
      </c>
      <c r="Z78" s="1"/>
      <c r="AA78" s="119">
        <v>5889</v>
      </c>
      <c r="AB78" s="119">
        <v>5889</v>
      </c>
      <c r="AC78" s="119">
        <v>0</v>
      </c>
      <c r="AD78" s="119">
        <v>0</v>
      </c>
      <c r="AE78" s="119">
        <v>0</v>
      </c>
      <c r="AF78" s="1"/>
      <c r="AG78" s="119">
        <v>-6427</v>
      </c>
      <c r="AH78" s="119">
        <v>0</v>
      </c>
      <c r="AI78" s="119">
        <v>0</v>
      </c>
      <c r="AJ78" s="119">
        <v>0</v>
      </c>
      <c r="AK78" s="119">
        <v>0</v>
      </c>
    </row>
    <row r="79" spans="1:37">
      <c r="A79" s="136" t="s">
        <v>94</v>
      </c>
      <c r="B79" s="188">
        <v>1.2668E-3</v>
      </c>
      <c r="C79" s="119">
        <v>2284.1507999999999</v>
      </c>
      <c r="D79" s="119">
        <v>1715.2292</v>
      </c>
      <c r="E79" s="119">
        <v>2320.7775999999999</v>
      </c>
      <c r="F79" s="119">
        <v>1753.2511999999999</v>
      </c>
      <c r="G79" s="119">
        <v>0</v>
      </c>
      <c r="H79" s="1"/>
      <c r="I79" s="119">
        <v>-22.802399999999999</v>
      </c>
      <c r="J79" s="119">
        <v>-152.01599999999999</v>
      </c>
      <c r="K79" s="1">
        <v>0</v>
      </c>
      <c r="L79" s="1">
        <v>0</v>
      </c>
      <c r="M79" s="1">
        <v>0</v>
      </c>
      <c r="N79" s="1"/>
      <c r="O79" s="119">
        <v>1200.9264000000001</v>
      </c>
      <c r="P79" s="119">
        <v>1696.2452000000001</v>
      </c>
      <c r="Q79" s="119">
        <v>2320.7775999999999</v>
      </c>
      <c r="R79" s="119">
        <v>1753.2511999999999</v>
      </c>
      <c r="S79" s="119">
        <v>0</v>
      </c>
      <c r="T79" s="1"/>
      <c r="U79" s="119">
        <v>888.02679999999998</v>
      </c>
      <c r="V79" s="119">
        <v>0</v>
      </c>
      <c r="W79" s="119">
        <v>0</v>
      </c>
      <c r="X79" s="119">
        <v>0</v>
      </c>
      <c r="Y79" s="119">
        <v>0</v>
      </c>
      <c r="Z79" s="1"/>
      <c r="AA79" s="119">
        <v>218</v>
      </c>
      <c r="AB79" s="119">
        <v>171</v>
      </c>
      <c r="AC79" s="119">
        <v>0</v>
      </c>
      <c r="AD79" s="119">
        <v>0</v>
      </c>
      <c r="AE79" s="119">
        <v>0</v>
      </c>
      <c r="AF79" s="1"/>
      <c r="AG79" s="119">
        <v>0</v>
      </c>
      <c r="AH79" s="119">
        <v>0</v>
      </c>
      <c r="AI79" s="119">
        <v>0</v>
      </c>
      <c r="AJ79" s="119">
        <v>0</v>
      </c>
      <c r="AK79" s="119">
        <v>0</v>
      </c>
    </row>
    <row r="80" spans="1:37">
      <c r="A80" s="136" t="s">
        <v>95</v>
      </c>
      <c r="B80" s="188">
        <v>3.3625E-3</v>
      </c>
      <c r="C80" s="119">
        <v>4069.2375000000002</v>
      </c>
      <c r="D80" s="119">
        <v>2895.8874999999998</v>
      </c>
      <c r="E80" s="119">
        <v>6160.1</v>
      </c>
      <c r="F80" s="119">
        <v>4653.7</v>
      </c>
      <c r="G80" s="119">
        <v>0</v>
      </c>
      <c r="H80" s="1"/>
      <c r="I80" s="119">
        <v>-60.524999999999999</v>
      </c>
      <c r="J80" s="119">
        <v>-403.5</v>
      </c>
      <c r="K80" s="1">
        <v>0</v>
      </c>
      <c r="L80" s="1">
        <v>0</v>
      </c>
      <c r="M80" s="1">
        <v>0</v>
      </c>
      <c r="N80" s="1"/>
      <c r="O80" s="119">
        <v>3187.65</v>
      </c>
      <c r="P80" s="119">
        <v>4502.3874999999998</v>
      </c>
      <c r="Q80" s="119">
        <v>6160.1</v>
      </c>
      <c r="R80" s="119">
        <v>4653.7</v>
      </c>
      <c r="S80" s="119">
        <v>0</v>
      </c>
      <c r="T80" s="1"/>
      <c r="U80" s="119">
        <v>2357.1125000000002</v>
      </c>
      <c r="V80" s="119">
        <v>0</v>
      </c>
      <c r="W80" s="119">
        <v>0</v>
      </c>
      <c r="X80" s="119">
        <v>0</v>
      </c>
      <c r="Y80" s="119">
        <v>0</v>
      </c>
      <c r="Z80" s="1"/>
      <c r="AA80" s="119">
        <v>0</v>
      </c>
      <c r="AB80" s="119">
        <v>0</v>
      </c>
      <c r="AC80" s="119">
        <v>0</v>
      </c>
      <c r="AD80" s="119">
        <v>0</v>
      </c>
      <c r="AE80" s="119">
        <v>0</v>
      </c>
      <c r="AF80" s="1"/>
      <c r="AG80" s="119">
        <v>-1415</v>
      </c>
      <c r="AH80" s="119">
        <v>-1203</v>
      </c>
      <c r="AI80" s="119">
        <v>0</v>
      </c>
      <c r="AJ80" s="119">
        <v>0</v>
      </c>
      <c r="AK80" s="119">
        <v>0</v>
      </c>
    </row>
    <row r="81" spans="1:37">
      <c r="A81" s="136" t="s">
        <v>96</v>
      </c>
      <c r="B81" s="188">
        <v>1.3734400000000001E-2</v>
      </c>
      <c r="C81" s="119">
        <v>25319.806400000001</v>
      </c>
      <c r="D81" s="119">
        <v>19505.2336</v>
      </c>
      <c r="E81" s="119">
        <v>25161.4208</v>
      </c>
      <c r="F81" s="119">
        <v>19008.409600000003</v>
      </c>
      <c r="G81" s="119">
        <v>0</v>
      </c>
      <c r="H81" s="1"/>
      <c r="I81" s="119">
        <v>-247.2192</v>
      </c>
      <c r="J81" s="119">
        <v>-1648.1280000000002</v>
      </c>
      <c r="K81" s="1">
        <v>0</v>
      </c>
      <c r="L81" s="1">
        <v>0</v>
      </c>
      <c r="M81" s="1">
        <v>0</v>
      </c>
      <c r="N81" s="1"/>
      <c r="O81" s="119">
        <v>13020.211200000002</v>
      </c>
      <c r="P81" s="119">
        <v>18390.3616</v>
      </c>
      <c r="Q81" s="119">
        <v>25161.4208</v>
      </c>
      <c r="R81" s="119">
        <v>19008.409600000003</v>
      </c>
      <c r="S81" s="119">
        <v>0</v>
      </c>
      <c r="T81" s="1"/>
      <c r="U81" s="119">
        <v>9627.8144000000011</v>
      </c>
      <c r="V81" s="119">
        <v>0</v>
      </c>
      <c r="W81" s="119">
        <v>0</v>
      </c>
      <c r="X81" s="119">
        <v>0</v>
      </c>
      <c r="Y81" s="119">
        <v>0</v>
      </c>
      <c r="Z81" s="1"/>
      <c r="AA81" s="119">
        <v>2919</v>
      </c>
      <c r="AB81" s="119">
        <v>2763</v>
      </c>
      <c r="AC81" s="119">
        <v>0</v>
      </c>
      <c r="AD81" s="119">
        <v>0</v>
      </c>
      <c r="AE81" s="119">
        <v>0</v>
      </c>
      <c r="AF81" s="1"/>
      <c r="AG81" s="119">
        <v>0</v>
      </c>
      <c r="AH81" s="119">
        <v>0</v>
      </c>
      <c r="AI81" s="119">
        <v>0</v>
      </c>
      <c r="AJ81" s="119">
        <v>0</v>
      </c>
      <c r="AK81" s="119">
        <v>0</v>
      </c>
    </row>
    <row r="82" spans="1:37">
      <c r="A82" s="136" t="s">
        <v>97</v>
      </c>
      <c r="B82" s="188">
        <v>2.2442E-3</v>
      </c>
      <c r="C82" s="119">
        <v>3706.2902000000004</v>
      </c>
      <c r="D82" s="119">
        <v>2836.6797999999999</v>
      </c>
      <c r="E82" s="119">
        <v>4111.3743999999997</v>
      </c>
      <c r="F82" s="119">
        <v>3105.9728</v>
      </c>
      <c r="G82" s="119">
        <v>0</v>
      </c>
      <c r="H82" s="1"/>
      <c r="I82" s="119">
        <v>-40.395600000000002</v>
      </c>
      <c r="J82" s="119">
        <v>-269.30399999999997</v>
      </c>
      <c r="K82" s="1">
        <v>0</v>
      </c>
      <c r="L82" s="1">
        <v>0</v>
      </c>
      <c r="M82" s="1">
        <v>0</v>
      </c>
      <c r="N82" s="1"/>
      <c r="O82" s="119">
        <v>2127.5016000000001</v>
      </c>
      <c r="P82" s="119">
        <v>3004.9838</v>
      </c>
      <c r="Q82" s="119">
        <v>4111.3743999999997</v>
      </c>
      <c r="R82" s="119">
        <v>3105.9728</v>
      </c>
      <c r="S82" s="119">
        <v>0</v>
      </c>
      <c r="T82" s="1"/>
      <c r="U82" s="119">
        <v>1573.1841999999999</v>
      </c>
      <c r="V82" s="119">
        <v>0</v>
      </c>
      <c r="W82" s="119">
        <v>0</v>
      </c>
      <c r="X82" s="119">
        <v>0</v>
      </c>
      <c r="Y82" s="119">
        <v>0</v>
      </c>
      <c r="Z82" s="1"/>
      <c r="AA82" s="119">
        <v>101</v>
      </c>
      <c r="AB82" s="119">
        <v>101</v>
      </c>
      <c r="AC82" s="119">
        <v>0</v>
      </c>
      <c r="AD82" s="119">
        <v>0</v>
      </c>
      <c r="AE82" s="119">
        <v>0</v>
      </c>
      <c r="AF82" s="1"/>
      <c r="AG82" s="119">
        <v>-55</v>
      </c>
      <c r="AH82" s="119">
        <v>0</v>
      </c>
      <c r="AI82" s="119">
        <v>0</v>
      </c>
      <c r="AJ82" s="119">
        <v>0</v>
      </c>
      <c r="AK82" s="119">
        <v>0</v>
      </c>
    </row>
    <row r="83" spans="1:37">
      <c r="A83" s="136" t="s">
        <v>98</v>
      </c>
      <c r="B83" s="188">
        <v>1.10499E-2</v>
      </c>
      <c r="C83" s="119">
        <v>18893.386899999998</v>
      </c>
      <c r="D83" s="119">
        <v>9459.8281000000006</v>
      </c>
      <c r="E83" s="119">
        <v>20243.416799999999</v>
      </c>
      <c r="F83" s="119">
        <v>15293.061599999999</v>
      </c>
      <c r="G83" s="119">
        <v>0</v>
      </c>
      <c r="H83" s="1"/>
      <c r="I83" s="119">
        <v>-198.8982</v>
      </c>
      <c r="J83" s="119">
        <v>-1325.9880000000001</v>
      </c>
      <c r="K83" s="1">
        <v>0</v>
      </c>
      <c r="L83" s="1">
        <v>0</v>
      </c>
      <c r="M83" s="1">
        <v>0</v>
      </c>
      <c r="N83" s="1"/>
      <c r="O83" s="119">
        <v>10475.305199999999</v>
      </c>
      <c r="P83" s="119">
        <v>14795.8161</v>
      </c>
      <c r="Q83" s="119">
        <v>20243.416799999999</v>
      </c>
      <c r="R83" s="119">
        <v>15293.061599999999</v>
      </c>
      <c r="S83" s="119">
        <v>0</v>
      </c>
      <c r="T83" s="1"/>
      <c r="U83" s="119">
        <v>7745.9798999999994</v>
      </c>
      <c r="V83" s="119">
        <v>0</v>
      </c>
      <c r="W83" s="119">
        <v>0</v>
      </c>
      <c r="X83" s="119">
        <v>0</v>
      </c>
      <c r="Y83" s="119">
        <v>0</v>
      </c>
      <c r="Z83" s="1"/>
      <c r="AA83" s="119">
        <v>4881</v>
      </c>
      <c r="AB83" s="119">
        <v>0</v>
      </c>
      <c r="AC83" s="119">
        <v>0</v>
      </c>
      <c r="AD83" s="119">
        <v>0</v>
      </c>
      <c r="AE83" s="119">
        <v>0</v>
      </c>
      <c r="AF83" s="1"/>
      <c r="AG83" s="119">
        <v>-4010</v>
      </c>
      <c r="AH83" s="119">
        <v>-4010</v>
      </c>
      <c r="AI83" s="119">
        <v>0</v>
      </c>
      <c r="AJ83" s="119">
        <v>0</v>
      </c>
      <c r="AK83" s="119">
        <v>0</v>
      </c>
    </row>
    <row r="84" spans="1:37">
      <c r="A84" s="136" t="s">
        <v>99</v>
      </c>
      <c r="B84" s="188">
        <v>2.5779000000000002E-3</v>
      </c>
      <c r="C84" s="119">
        <v>3952.5549000000001</v>
      </c>
      <c r="D84" s="119">
        <v>1636.4601000000002</v>
      </c>
      <c r="E84" s="119">
        <v>4722.7128000000002</v>
      </c>
      <c r="F84" s="119">
        <v>3567.8136000000004</v>
      </c>
      <c r="G84" s="119">
        <v>0</v>
      </c>
      <c r="H84" s="1"/>
      <c r="I84" s="119">
        <v>-46.402200000000001</v>
      </c>
      <c r="J84" s="119">
        <v>-309.34800000000001</v>
      </c>
      <c r="K84" s="1">
        <v>0</v>
      </c>
      <c r="L84" s="1">
        <v>0</v>
      </c>
      <c r="M84" s="1">
        <v>0</v>
      </c>
      <c r="N84" s="1"/>
      <c r="O84" s="119">
        <v>2443.8492000000001</v>
      </c>
      <c r="P84" s="119">
        <v>3451.8081000000002</v>
      </c>
      <c r="Q84" s="119">
        <v>4722.7128000000002</v>
      </c>
      <c r="R84" s="119">
        <v>3567.8136000000004</v>
      </c>
      <c r="S84" s="119">
        <v>0</v>
      </c>
      <c r="T84" s="1"/>
      <c r="U84" s="119">
        <v>1807.1079000000002</v>
      </c>
      <c r="V84" s="119">
        <v>0</v>
      </c>
      <c r="W84" s="119">
        <v>0</v>
      </c>
      <c r="X84" s="119">
        <v>0</v>
      </c>
      <c r="Y84" s="119">
        <v>0</v>
      </c>
      <c r="Z84" s="1"/>
      <c r="AA84" s="119">
        <v>1254</v>
      </c>
      <c r="AB84" s="119">
        <v>0</v>
      </c>
      <c r="AC84" s="119">
        <v>0</v>
      </c>
      <c r="AD84" s="119">
        <v>0</v>
      </c>
      <c r="AE84" s="119">
        <v>0</v>
      </c>
      <c r="AF84" s="1"/>
      <c r="AG84" s="119">
        <v>-1506</v>
      </c>
      <c r="AH84" s="119">
        <v>-1506</v>
      </c>
      <c r="AI84" s="119">
        <v>0</v>
      </c>
      <c r="AJ84" s="119">
        <v>0</v>
      </c>
      <c r="AK84" s="119">
        <v>0</v>
      </c>
    </row>
    <row r="85" spans="1:37">
      <c r="A85" s="136" t="s">
        <v>100</v>
      </c>
      <c r="B85" s="188">
        <v>8.2448999999999995E-3</v>
      </c>
      <c r="C85" s="119">
        <v>-1160.5681000000004</v>
      </c>
      <c r="D85" s="119">
        <v>-1849.4668999999994</v>
      </c>
      <c r="E85" s="119">
        <v>15104.656799999999</v>
      </c>
      <c r="F85" s="119">
        <v>11410.9416</v>
      </c>
      <c r="G85" s="119">
        <v>0</v>
      </c>
      <c r="H85" s="1"/>
      <c r="I85" s="119">
        <v>-148.40819999999999</v>
      </c>
      <c r="J85" s="119">
        <v>-989.38799999999992</v>
      </c>
      <c r="K85" s="1">
        <v>0</v>
      </c>
      <c r="L85" s="1">
        <v>0</v>
      </c>
      <c r="M85" s="1">
        <v>0</v>
      </c>
      <c r="N85" s="1"/>
      <c r="O85" s="119">
        <v>7816.1651999999995</v>
      </c>
      <c r="P85" s="119">
        <v>11039.9211</v>
      </c>
      <c r="Q85" s="119">
        <v>15104.656799999999</v>
      </c>
      <c r="R85" s="119">
        <v>11410.9416</v>
      </c>
      <c r="S85" s="119">
        <v>0</v>
      </c>
      <c r="T85" s="1"/>
      <c r="U85" s="119">
        <v>5779.6749</v>
      </c>
      <c r="V85" s="119">
        <v>0</v>
      </c>
      <c r="W85" s="119">
        <v>0</v>
      </c>
      <c r="X85" s="119">
        <v>0</v>
      </c>
      <c r="Y85" s="119">
        <v>0</v>
      </c>
      <c r="Z85" s="1"/>
      <c r="AA85" s="119">
        <v>0</v>
      </c>
      <c r="AB85" s="119">
        <v>0</v>
      </c>
      <c r="AC85" s="119">
        <v>0</v>
      </c>
      <c r="AD85" s="119">
        <v>0</v>
      </c>
      <c r="AE85" s="119">
        <v>0</v>
      </c>
      <c r="AF85" s="1"/>
      <c r="AG85" s="119">
        <v>-14608</v>
      </c>
      <c r="AH85" s="119">
        <v>-11900</v>
      </c>
      <c r="AI85" s="119">
        <v>0</v>
      </c>
      <c r="AJ85" s="119">
        <v>0</v>
      </c>
      <c r="AK85" s="119">
        <v>0</v>
      </c>
    </row>
    <row r="86" spans="1:37">
      <c r="A86" s="136" t="s">
        <v>101</v>
      </c>
      <c r="B86" s="188">
        <v>8.1975999999999993E-3</v>
      </c>
      <c r="C86" s="119">
        <v>10954.285599999999</v>
      </c>
      <c r="D86" s="119">
        <v>3285.8743999999988</v>
      </c>
      <c r="E86" s="119">
        <v>15018.003199999999</v>
      </c>
      <c r="F86" s="119">
        <v>11345.4784</v>
      </c>
      <c r="G86" s="119">
        <v>0</v>
      </c>
      <c r="H86" s="1"/>
      <c r="I86" s="119">
        <v>-147.55679999999998</v>
      </c>
      <c r="J86" s="119">
        <v>-983.71199999999988</v>
      </c>
      <c r="K86" s="1">
        <v>0</v>
      </c>
      <c r="L86" s="1">
        <v>0</v>
      </c>
      <c r="M86" s="1">
        <v>0</v>
      </c>
      <c r="N86" s="1"/>
      <c r="O86" s="119">
        <v>7771.3247999999994</v>
      </c>
      <c r="P86" s="119">
        <v>10976.586399999998</v>
      </c>
      <c r="Q86" s="119">
        <v>15018.003199999999</v>
      </c>
      <c r="R86" s="119">
        <v>11345.4784</v>
      </c>
      <c r="S86" s="119">
        <v>0</v>
      </c>
      <c r="T86" s="1"/>
      <c r="U86" s="119">
        <v>5746.5175999999992</v>
      </c>
      <c r="V86" s="119">
        <v>0</v>
      </c>
      <c r="W86" s="119">
        <v>0</v>
      </c>
      <c r="X86" s="119">
        <v>0</v>
      </c>
      <c r="Y86" s="119">
        <v>0</v>
      </c>
      <c r="Z86" s="1"/>
      <c r="AA86" s="119">
        <v>4291</v>
      </c>
      <c r="AB86" s="119">
        <v>0</v>
      </c>
      <c r="AC86" s="119">
        <v>0</v>
      </c>
      <c r="AD86" s="119">
        <v>0</v>
      </c>
      <c r="AE86" s="119">
        <v>0</v>
      </c>
      <c r="AF86" s="1"/>
      <c r="AG86" s="119">
        <v>-6707</v>
      </c>
      <c r="AH86" s="119">
        <v>-6707</v>
      </c>
      <c r="AI86" s="119">
        <v>0</v>
      </c>
      <c r="AJ86" s="119">
        <v>0</v>
      </c>
      <c r="AK86" s="119">
        <v>0</v>
      </c>
    </row>
    <row r="87" spans="1:37">
      <c r="A87" s="136" t="s">
        <v>102</v>
      </c>
      <c r="B87" s="188">
        <v>1.3434700000000001E-2</v>
      </c>
      <c r="C87" s="119">
        <v>19045.995699999999</v>
      </c>
      <c r="D87" s="119">
        <v>14070.899300000001</v>
      </c>
      <c r="E87" s="119">
        <v>24612.3704</v>
      </c>
      <c r="F87" s="119">
        <v>18593.624800000001</v>
      </c>
      <c r="G87" s="119">
        <v>0</v>
      </c>
      <c r="H87" s="1"/>
      <c r="I87" s="119">
        <v>-241.8246</v>
      </c>
      <c r="J87" s="119">
        <v>-1612.164</v>
      </c>
      <c r="K87" s="1">
        <v>0</v>
      </c>
      <c r="L87" s="1">
        <v>0</v>
      </c>
      <c r="M87" s="1">
        <v>0</v>
      </c>
      <c r="N87" s="1"/>
      <c r="O87" s="119">
        <v>12736.095600000001</v>
      </c>
      <c r="P87" s="119">
        <v>17989.063300000002</v>
      </c>
      <c r="Q87" s="119">
        <v>24612.3704</v>
      </c>
      <c r="R87" s="119">
        <v>18593.624800000001</v>
      </c>
      <c r="S87" s="119">
        <v>0</v>
      </c>
      <c r="T87" s="1"/>
      <c r="U87" s="119">
        <v>9417.7247000000007</v>
      </c>
      <c r="V87" s="119">
        <v>0</v>
      </c>
      <c r="W87" s="119">
        <v>0</v>
      </c>
      <c r="X87" s="119">
        <v>0</v>
      </c>
      <c r="Y87" s="119">
        <v>0</v>
      </c>
      <c r="Z87" s="1"/>
      <c r="AA87" s="119">
        <v>0</v>
      </c>
      <c r="AB87" s="119">
        <v>0</v>
      </c>
      <c r="AC87" s="119">
        <v>0</v>
      </c>
      <c r="AD87" s="119">
        <v>0</v>
      </c>
      <c r="AE87" s="119">
        <v>0</v>
      </c>
      <c r="AF87" s="1"/>
      <c r="AG87" s="119">
        <v>-2866</v>
      </c>
      <c r="AH87" s="119">
        <v>-2306</v>
      </c>
      <c r="AI87" s="119">
        <v>0</v>
      </c>
      <c r="AJ87" s="119">
        <v>0</v>
      </c>
      <c r="AK87" s="119">
        <v>0</v>
      </c>
    </row>
    <row r="88" spans="1:37">
      <c r="A88" s="136" t="s">
        <v>103</v>
      </c>
      <c r="B88" s="188">
        <v>6.9414999999999998E-3</v>
      </c>
      <c r="C88" s="119">
        <v>7410.5864999999994</v>
      </c>
      <c r="D88" s="119">
        <v>3447.6885000000002</v>
      </c>
      <c r="E88" s="119">
        <v>12716.828</v>
      </c>
      <c r="F88" s="119">
        <v>9607.0360000000001</v>
      </c>
      <c r="G88" s="119">
        <v>0</v>
      </c>
      <c r="H88" s="1"/>
      <c r="I88" s="119">
        <v>-124.94699999999999</v>
      </c>
      <c r="J88" s="119">
        <v>-832.98</v>
      </c>
      <c r="K88" s="1">
        <v>0</v>
      </c>
      <c r="L88" s="1">
        <v>0</v>
      </c>
      <c r="M88" s="1">
        <v>0</v>
      </c>
      <c r="N88" s="1"/>
      <c r="O88" s="119">
        <v>6580.5419999999995</v>
      </c>
      <c r="P88" s="119">
        <v>9294.6684999999998</v>
      </c>
      <c r="Q88" s="119">
        <v>12716.828</v>
      </c>
      <c r="R88" s="119">
        <v>9607.0360000000001</v>
      </c>
      <c r="S88" s="119">
        <v>0</v>
      </c>
      <c r="T88" s="1"/>
      <c r="U88" s="119">
        <v>4865.9915000000001</v>
      </c>
      <c r="V88" s="119">
        <v>0</v>
      </c>
      <c r="W88" s="119">
        <v>0</v>
      </c>
      <c r="X88" s="119">
        <v>0</v>
      </c>
      <c r="Y88" s="119">
        <v>0</v>
      </c>
      <c r="Z88" s="1"/>
      <c r="AA88" s="119">
        <v>1103</v>
      </c>
      <c r="AB88" s="119">
        <v>0</v>
      </c>
      <c r="AC88" s="119">
        <v>0</v>
      </c>
      <c r="AD88" s="119">
        <v>0</v>
      </c>
      <c r="AE88" s="119">
        <v>0</v>
      </c>
      <c r="AF88" s="1"/>
      <c r="AG88" s="119">
        <v>-5014</v>
      </c>
      <c r="AH88" s="119">
        <v>-5014</v>
      </c>
      <c r="AI88" s="119">
        <v>0</v>
      </c>
      <c r="AJ88" s="119">
        <v>0</v>
      </c>
      <c r="AK88" s="119">
        <v>0</v>
      </c>
    </row>
    <row r="89" spans="1:37">
      <c r="A89" s="136" t="s">
        <v>104</v>
      </c>
      <c r="B89" s="188">
        <v>4.1292999999999998E-3</v>
      </c>
      <c r="C89" s="119">
        <v>4938.8882999999987</v>
      </c>
      <c r="D89" s="119">
        <v>645.61670000000049</v>
      </c>
      <c r="E89" s="119">
        <v>7564.8775999999998</v>
      </c>
      <c r="F89" s="119">
        <v>5714.9511999999995</v>
      </c>
      <c r="G89" s="119">
        <v>0</v>
      </c>
      <c r="H89" s="1"/>
      <c r="I89" s="119">
        <v>-74.327399999999997</v>
      </c>
      <c r="J89" s="119">
        <v>-495.51599999999996</v>
      </c>
      <c r="K89" s="1">
        <v>0</v>
      </c>
      <c r="L89" s="1">
        <v>0</v>
      </c>
      <c r="M89" s="1">
        <v>0</v>
      </c>
      <c r="N89" s="1"/>
      <c r="O89" s="119">
        <v>3914.5763999999999</v>
      </c>
      <c r="P89" s="119">
        <v>5529.1327000000001</v>
      </c>
      <c r="Q89" s="119">
        <v>7564.8775999999998</v>
      </c>
      <c r="R89" s="119">
        <v>5714.9511999999995</v>
      </c>
      <c r="S89" s="119">
        <v>0</v>
      </c>
      <c r="T89" s="1"/>
      <c r="U89" s="119">
        <v>2894.6392999999998</v>
      </c>
      <c r="V89" s="119">
        <v>0</v>
      </c>
      <c r="W89" s="119">
        <v>0</v>
      </c>
      <c r="X89" s="119">
        <v>0</v>
      </c>
      <c r="Y89" s="119">
        <v>0</v>
      </c>
      <c r="Z89" s="1"/>
      <c r="AA89" s="119">
        <v>2592</v>
      </c>
      <c r="AB89" s="119">
        <v>0</v>
      </c>
      <c r="AC89" s="119">
        <v>0</v>
      </c>
      <c r="AD89" s="119">
        <v>0</v>
      </c>
      <c r="AE89" s="119">
        <v>0</v>
      </c>
      <c r="AF89" s="1"/>
      <c r="AG89" s="119">
        <v>-4388</v>
      </c>
      <c r="AH89" s="119">
        <v>-4388</v>
      </c>
      <c r="AI89" s="119">
        <v>0</v>
      </c>
      <c r="AJ89" s="119">
        <v>0</v>
      </c>
      <c r="AK89" s="119">
        <v>0</v>
      </c>
    </row>
    <row r="90" spans="1:37">
      <c r="A90" s="136" t="s">
        <v>105</v>
      </c>
      <c r="B90" s="188">
        <v>2.7070000000000002E-3</v>
      </c>
      <c r="C90" s="119">
        <v>4350.1170000000002</v>
      </c>
      <c r="D90" s="119">
        <v>1551.8330000000001</v>
      </c>
      <c r="E90" s="119">
        <v>4959.2240000000002</v>
      </c>
      <c r="F90" s="119">
        <v>3746.4880000000003</v>
      </c>
      <c r="G90" s="119">
        <v>0</v>
      </c>
      <c r="H90" s="1"/>
      <c r="I90" s="119">
        <v>-48.726000000000006</v>
      </c>
      <c r="J90" s="119">
        <v>-324.84000000000003</v>
      </c>
      <c r="K90" s="1">
        <v>0</v>
      </c>
      <c r="L90" s="1">
        <v>0</v>
      </c>
      <c r="M90" s="1">
        <v>0</v>
      </c>
      <c r="N90" s="1"/>
      <c r="O90" s="119">
        <v>2566.2360000000003</v>
      </c>
      <c r="P90" s="119">
        <v>3624.6730000000002</v>
      </c>
      <c r="Q90" s="119">
        <v>4959.2240000000002</v>
      </c>
      <c r="R90" s="119">
        <v>3746.4880000000003</v>
      </c>
      <c r="S90" s="119">
        <v>0</v>
      </c>
      <c r="T90" s="1"/>
      <c r="U90" s="119">
        <v>1897.6070000000002</v>
      </c>
      <c r="V90" s="119">
        <v>0</v>
      </c>
      <c r="W90" s="119">
        <v>0</v>
      </c>
      <c r="X90" s="119">
        <v>0</v>
      </c>
      <c r="Y90" s="119">
        <v>0</v>
      </c>
      <c r="Z90" s="1"/>
      <c r="AA90" s="119">
        <v>1683</v>
      </c>
      <c r="AB90" s="119">
        <v>0</v>
      </c>
      <c r="AC90" s="119">
        <v>0</v>
      </c>
      <c r="AD90" s="119">
        <v>0</v>
      </c>
      <c r="AE90" s="119">
        <v>0</v>
      </c>
      <c r="AF90" s="1"/>
      <c r="AG90" s="119">
        <v>-1748</v>
      </c>
      <c r="AH90" s="119">
        <v>-1748</v>
      </c>
      <c r="AI90" s="119">
        <v>0</v>
      </c>
      <c r="AJ90" s="119">
        <v>0</v>
      </c>
      <c r="AK90" s="119">
        <v>0</v>
      </c>
    </row>
    <row r="91" spans="1:37">
      <c r="A91" s="136" t="s">
        <v>106</v>
      </c>
      <c r="B91" s="188">
        <v>6.7248000000000004E-3</v>
      </c>
      <c r="C91" s="119">
        <v>8062.1488000000008</v>
      </c>
      <c r="D91" s="119">
        <v>7353.5311999999994</v>
      </c>
      <c r="E91" s="119">
        <v>12319.8336</v>
      </c>
      <c r="F91" s="119">
        <v>9307.1232</v>
      </c>
      <c r="G91" s="119">
        <v>0</v>
      </c>
      <c r="H91" s="1"/>
      <c r="I91" s="119">
        <v>-121.04640000000001</v>
      </c>
      <c r="J91" s="119">
        <v>-806.976</v>
      </c>
      <c r="K91" s="1">
        <v>0</v>
      </c>
      <c r="L91" s="1">
        <v>0</v>
      </c>
      <c r="M91" s="1">
        <v>0</v>
      </c>
      <c r="N91" s="1"/>
      <c r="O91" s="119">
        <v>6375.1104000000005</v>
      </c>
      <c r="P91" s="119">
        <v>9004.5072</v>
      </c>
      <c r="Q91" s="119">
        <v>12319.8336</v>
      </c>
      <c r="R91" s="119">
        <v>9307.1232</v>
      </c>
      <c r="S91" s="119">
        <v>0</v>
      </c>
      <c r="T91" s="1"/>
      <c r="U91" s="119">
        <v>4714.0848000000005</v>
      </c>
      <c r="V91" s="119">
        <v>0</v>
      </c>
      <c r="W91" s="119">
        <v>0</v>
      </c>
      <c r="X91" s="119">
        <v>0</v>
      </c>
      <c r="Y91" s="119">
        <v>0</v>
      </c>
      <c r="Z91" s="1"/>
      <c r="AA91" s="119">
        <v>0</v>
      </c>
      <c r="AB91" s="119">
        <v>0</v>
      </c>
      <c r="AC91" s="119">
        <v>0</v>
      </c>
      <c r="AD91" s="119">
        <v>0</v>
      </c>
      <c r="AE91" s="119">
        <v>0</v>
      </c>
      <c r="AF91" s="1"/>
      <c r="AG91" s="119">
        <v>-2906</v>
      </c>
      <c r="AH91" s="119">
        <v>-844</v>
      </c>
      <c r="AI91" s="119">
        <v>0</v>
      </c>
      <c r="AJ91" s="119">
        <v>0</v>
      </c>
      <c r="AK91" s="119">
        <v>0</v>
      </c>
    </row>
    <row r="92" spans="1:37">
      <c r="A92" s="136" t="s">
        <v>107</v>
      </c>
      <c r="B92" s="188">
        <v>3.6465E-3</v>
      </c>
      <c r="C92" s="119">
        <v>4809.4414999999999</v>
      </c>
      <c r="D92" s="119">
        <v>2912.0834999999997</v>
      </c>
      <c r="E92" s="119">
        <v>6680.3879999999999</v>
      </c>
      <c r="F92" s="119">
        <v>5046.7560000000003</v>
      </c>
      <c r="G92" s="119">
        <v>0</v>
      </c>
      <c r="H92" s="1"/>
      <c r="I92" s="119">
        <v>-65.637</v>
      </c>
      <c r="J92" s="119">
        <v>-437.58</v>
      </c>
      <c r="K92" s="1">
        <v>0</v>
      </c>
      <c r="L92" s="1">
        <v>0</v>
      </c>
      <c r="M92" s="1">
        <v>0</v>
      </c>
      <c r="N92" s="1"/>
      <c r="O92" s="119">
        <v>3456.8820000000001</v>
      </c>
      <c r="P92" s="119">
        <v>4882.6634999999997</v>
      </c>
      <c r="Q92" s="119">
        <v>6680.3879999999999</v>
      </c>
      <c r="R92" s="119">
        <v>5046.7560000000003</v>
      </c>
      <c r="S92" s="119">
        <v>0</v>
      </c>
      <c r="T92" s="1"/>
      <c r="U92" s="119">
        <v>2556.1965</v>
      </c>
      <c r="V92" s="119">
        <v>0</v>
      </c>
      <c r="W92" s="119">
        <v>0</v>
      </c>
      <c r="X92" s="119">
        <v>0</v>
      </c>
      <c r="Y92" s="119">
        <v>0</v>
      </c>
      <c r="Z92" s="1"/>
      <c r="AA92" s="119">
        <v>395</v>
      </c>
      <c r="AB92" s="119">
        <v>0</v>
      </c>
      <c r="AC92" s="119">
        <v>0</v>
      </c>
      <c r="AD92" s="119">
        <v>0</v>
      </c>
      <c r="AE92" s="119">
        <v>0</v>
      </c>
      <c r="AF92" s="1"/>
      <c r="AG92" s="119">
        <v>-1533</v>
      </c>
      <c r="AH92" s="119">
        <v>-1533</v>
      </c>
      <c r="AI92" s="119">
        <v>0</v>
      </c>
      <c r="AJ92" s="119">
        <v>0</v>
      </c>
      <c r="AK92" s="119">
        <v>0</v>
      </c>
    </row>
    <row r="93" spans="1:37">
      <c r="A93" s="136" t="s">
        <v>108</v>
      </c>
      <c r="B93" s="188">
        <v>6.2211999999999996E-3</v>
      </c>
      <c r="C93" s="119">
        <v>12365.7772</v>
      </c>
      <c r="D93" s="119">
        <v>4642.6427999999996</v>
      </c>
      <c r="E93" s="119">
        <v>11397.2384</v>
      </c>
      <c r="F93" s="119">
        <v>8610.1407999999992</v>
      </c>
      <c r="G93" s="119">
        <v>0</v>
      </c>
      <c r="H93" s="1"/>
      <c r="I93" s="119">
        <v>-111.9816</v>
      </c>
      <c r="J93" s="119">
        <v>-746.54399999999998</v>
      </c>
      <c r="K93" s="1">
        <v>0</v>
      </c>
      <c r="L93" s="1">
        <v>0</v>
      </c>
      <c r="M93" s="1">
        <v>0</v>
      </c>
      <c r="N93" s="1"/>
      <c r="O93" s="119">
        <v>5897.6975999999995</v>
      </c>
      <c r="P93" s="119">
        <v>8330.1867999999995</v>
      </c>
      <c r="Q93" s="119">
        <v>11397.2384</v>
      </c>
      <c r="R93" s="119">
        <v>8610.1407999999992</v>
      </c>
      <c r="S93" s="119">
        <v>0</v>
      </c>
      <c r="T93" s="1"/>
      <c r="U93" s="119">
        <v>4361.0612000000001</v>
      </c>
      <c r="V93" s="119">
        <v>0</v>
      </c>
      <c r="W93" s="119">
        <v>0</v>
      </c>
      <c r="X93" s="119">
        <v>0</v>
      </c>
      <c r="Y93" s="119">
        <v>0</v>
      </c>
      <c r="Z93" s="1"/>
      <c r="AA93" s="119">
        <v>5160</v>
      </c>
      <c r="AB93" s="119">
        <v>0</v>
      </c>
      <c r="AC93" s="119">
        <v>0</v>
      </c>
      <c r="AD93" s="119">
        <v>0</v>
      </c>
      <c r="AE93" s="119">
        <v>0</v>
      </c>
      <c r="AF93" s="1"/>
      <c r="AG93" s="119">
        <v>-2941</v>
      </c>
      <c r="AH93" s="119">
        <v>-2941</v>
      </c>
      <c r="AI93" s="119">
        <v>0</v>
      </c>
      <c r="AJ93" s="119">
        <v>0</v>
      </c>
      <c r="AK93" s="119">
        <v>0</v>
      </c>
    </row>
    <row r="94" spans="1:37">
      <c r="A94" s="136" t="s">
        <v>109</v>
      </c>
      <c r="B94" s="188">
        <v>1.3202999999999999E-3</v>
      </c>
      <c r="C94" s="119">
        <v>1475.4092999999998</v>
      </c>
      <c r="D94" s="119">
        <v>882.44569999999999</v>
      </c>
      <c r="E94" s="119">
        <v>2418.7896000000001</v>
      </c>
      <c r="F94" s="119">
        <v>1827.2952</v>
      </c>
      <c r="G94" s="119">
        <v>0</v>
      </c>
      <c r="H94" s="1"/>
      <c r="I94" s="119">
        <v>-23.7654</v>
      </c>
      <c r="J94" s="119">
        <v>-158.43600000000001</v>
      </c>
      <c r="K94" s="1">
        <v>0</v>
      </c>
      <c r="L94" s="1">
        <v>0</v>
      </c>
      <c r="M94" s="1">
        <v>0</v>
      </c>
      <c r="N94" s="1"/>
      <c r="O94" s="119">
        <v>1251.6443999999999</v>
      </c>
      <c r="P94" s="119">
        <v>1767.8816999999999</v>
      </c>
      <c r="Q94" s="119">
        <v>2418.7896000000001</v>
      </c>
      <c r="R94" s="119">
        <v>1827.2952</v>
      </c>
      <c r="S94" s="119">
        <v>0</v>
      </c>
      <c r="T94" s="1"/>
      <c r="U94" s="119">
        <v>925.53030000000001</v>
      </c>
      <c r="V94" s="119">
        <v>0</v>
      </c>
      <c r="W94" s="119">
        <v>0</v>
      </c>
      <c r="X94" s="119">
        <v>0</v>
      </c>
      <c r="Y94" s="119">
        <v>0</v>
      </c>
      <c r="Z94" s="1"/>
      <c r="AA94" s="119">
        <v>49</v>
      </c>
      <c r="AB94" s="119">
        <v>0</v>
      </c>
      <c r="AC94" s="119">
        <v>0</v>
      </c>
      <c r="AD94" s="119">
        <v>0</v>
      </c>
      <c r="AE94" s="119">
        <v>0</v>
      </c>
      <c r="AF94" s="1"/>
      <c r="AG94" s="119">
        <v>-727</v>
      </c>
      <c r="AH94" s="119">
        <v>-727</v>
      </c>
      <c r="AI94" s="119">
        <v>0</v>
      </c>
      <c r="AJ94" s="119">
        <v>0</v>
      </c>
      <c r="AK94" s="119">
        <v>0</v>
      </c>
    </row>
    <row r="95" spans="1:37">
      <c r="A95" s="136" t="s">
        <v>110</v>
      </c>
      <c r="B95" s="188">
        <v>4.0620999999999999E-3</v>
      </c>
      <c r="C95" s="119">
        <v>5291.2850999999991</v>
      </c>
      <c r="D95" s="119">
        <v>5098.6998999999996</v>
      </c>
      <c r="E95" s="119">
        <v>7441.7672000000002</v>
      </c>
      <c r="F95" s="119">
        <v>5621.9463999999998</v>
      </c>
      <c r="G95" s="119">
        <v>0</v>
      </c>
      <c r="H95" s="1"/>
      <c r="I95" s="119">
        <v>-73.117800000000003</v>
      </c>
      <c r="J95" s="119">
        <v>-487.452</v>
      </c>
      <c r="K95" s="1">
        <v>0</v>
      </c>
      <c r="L95" s="1">
        <v>0</v>
      </c>
      <c r="M95" s="1">
        <v>0</v>
      </c>
      <c r="N95" s="1"/>
      <c r="O95" s="119">
        <v>3850.8707999999997</v>
      </c>
      <c r="P95" s="119">
        <v>5439.1518999999998</v>
      </c>
      <c r="Q95" s="119">
        <v>7441.7672000000002</v>
      </c>
      <c r="R95" s="119">
        <v>5621.9463999999998</v>
      </c>
      <c r="S95" s="119">
        <v>0</v>
      </c>
      <c r="T95" s="1"/>
      <c r="U95" s="119">
        <v>2847.5320999999999</v>
      </c>
      <c r="V95" s="119">
        <v>0</v>
      </c>
      <c r="W95" s="119">
        <v>0</v>
      </c>
      <c r="X95" s="119">
        <v>0</v>
      </c>
      <c r="Y95" s="119">
        <v>0</v>
      </c>
      <c r="Z95" s="1"/>
      <c r="AA95" s="119">
        <v>147</v>
      </c>
      <c r="AB95" s="119">
        <v>147</v>
      </c>
      <c r="AC95" s="119">
        <v>0</v>
      </c>
      <c r="AD95" s="119">
        <v>0</v>
      </c>
      <c r="AE95" s="119">
        <v>0</v>
      </c>
      <c r="AF95" s="1"/>
      <c r="AG95" s="119">
        <v>-1481</v>
      </c>
      <c r="AH95" s="119">
        <v>0</v>
      </c>
      <c r="AI95" s="119">
        <v>0</v>
      </c>
      <c r="AJ95" s="119">
        <v>0</v>
      </c>
      <c r="AK95" s="119">
        <v>0</v>
      </c>
    </row>
    <row r="96" spans="1:37">
      <c r="A96" s="136" t="s">
        <v>111</v>
      </c>
      <c r="B96" s="188">
        <v>3.2269999999999998E-4</v>
      </c>
      <c r="C96" s="119">
        <v>412.32369999999992</v>
      </c>
      <c r="D96" s="119">
        <v>-86.628700000000038</v>
      </c>
      <c r="E96" s="119">
        <v>591.18639999999994</v>
      </c>
      <c r="F96" s="119">
        <v>446.61679999999996</v>
      </c>
      <c r="G96" s="119">
        <v>0</v>
      </c>
      <c r="H96" s="1"/>
      <c r="I96" s="119">
        <v>-5.8085999999999993</v>
      </c>
      <c r="J96" s="119">
        <v>-38.723999999999997</v>
      </c>
      <c r="K96" s="1">
        <v>0</v>
      </c>
      <c r="L96" s="1">
        <v>0</v>
      </c>
      <c r="M96" s="1">
        <v>0</v>
      </c>
      <c r="N96" s="1"/>
      <c r="O96" s="119">
        <v>305.9196</v>
      </c>
      <c r="P96" s="119">
        <v>432.09529999999995</v>
      </c>
      <c r="Q96" s="119">
        <v>591.18639999999994</v>
      </c>
      <c r="R96" s="119">
        <v>446.61679999999996</v>
      </c>
      <c r="S96" s="119">
        <v>0</v>
      </c>
      <c r="T96" s="1"/>
      <c r="U96" s="119">
        <v>226.21269999999998</v>
      </c>
      <c r="V96" s="119">
        <v>0</v>
      </c>
      <c r="W96" s="119">
        <v>0</v>
      </c>
      <c r="X96" s="119">
        <v>0</v>
      </c>
      <c r="Y96" s="119">
        <v>0</v>
      </c>
      <c r="Z96" s="1"/>
      <c r="AA96" s="119">
        <v>366</v>
      </c>
      <c r="AB96" s="119">
        <v>0</v>
      </c>
      <c r="AC96" s="119">
        <v>0</v>
      </c>
      <c r="AD96" s="119">
        <v>0</v>
      </c>
      <c r="AE96" s="119">
        <v>0</v>
      </c>
      <c r="AF96" s="1"/>
      <c r="AG96" s="119">
        <v>-480</v>
      </c>
      <c r="AH96" s="119">
        <v>-480</v>
      </c>
      <c r="AI96" s="119">
        <v>0</v>
      </c>
      <c r="AJ96" s="119">
        <v>0</v>
      </c>
      <c r="AK96" s="119">
        <v>0</v>
      </c>
    </row>
    <row r="97" spans="1:37">
      <c r="A97" s="136" t="s">
        <v>112</v>
      </c>
      <c r="B97" s="188">
        <v>2.8584100000000001E-2</v>
      </c>
      <c r="C97" s="119">
        <v>43519.667099999999</v>
      </c>
      <c r="D97" s="119">
        <v>45839.017900000006</v>
      </c>
      <c r="E97" s="119">
        <v>52366.071200000006</v>
      </c>
      <c r="F97" s="119">
        <v>39560.394400000005</v>
      </c>
      <c r="G97" s="119">
        <v>0</v>
      </c>
      <c r="H97" s="1"/>
      <c r="I97" s="119">
        <v>-514.51380000000006</v>
      </c>
      <c r="J97" s="119">
        <v>-3430.0920000000001</v>
      </c>
      <c r="K97" s="1">
        <v>0</v>
      </c>
      <c r="L97" s="1">
        <v>0</v>
      </c>
      <c r="M97" s="1">
        <v>0</v>
      </c>
      <c r="N97" s="1"/>
      <c r="O97" s="119">
        <v>27097.7268</v>
      </c>
      <c r="P97" s="119">
        <v>38274.109900000003</v>
      </c>
      <c r="Q97" s="119">
        <v>52366.071200000006</v>
      </c>
      <c r="R97" s="119">
        <v>39560.394400000005</v>
      </c>
      <c r="S97" s="119">
        <v>0</v>
      </c>
      <c r="T97" s="1"/>
      <c r="U97" s="119">
        <v>20037.454099999999</v>
      </c>
      <c r="V97" s="119">
        <v>0</v>
      </c>
      <c r="W97" s="119">
        <v>0</v>
      </c>
      <c r="X97" s="119">
        <v>0</v>
      </c>
      <c r="Y97" s="119">
        <v>0</v>
      </c>
      <c r="Z97" s="1"/>
      <c r="AA97" s="119">
        <v>10995</v>
      </c>
      <c r="AB97" s="119">
        <v>10995</v>
      </c>
      <c r="AC97" s="119">
        <v>0</v>
      </c>
      <c r="AD97" s="119">
        <v>0</v>
      </c>
      <c r="AE97" s="119">
        <v>0</v>
      </c>
      <c r="AF97" s="1"/>
      <c r="AG97" s="119">
        <v>-14096</v>
      </c>
      <c r="AH97" s="119">
        <v>0</v>
      </c>
      <c r="AI97" s="119">
        <v>0</v>
      </c>
      <c r="AJ97" s="119">
        <v>0</v>
      </c>
      <c r="AK97" s="119">
        <v>0</v>
      </c>
    </row>
    <row r="98" spans="1:37">
      <c r="A98" s="136" t="s">
        <v>113</v>
      </c>
      <c r="B98" s="188">
        <v>3.1261000000000001E-3</v>
      </c>
      <c r="C98" s="119">
        <v>6537.6690999999992</v>
      </c>
      <c r="D98" s="119">
        <v>1505.7158999999997</v>
      </c>
      <c r="E98" s="119">
        <v>5727.0151999999998</v>
      </c>
      <c r="F98" s="119">
        <v>4326.5223999999998</v>
      </c>
      <c r="G98" s="119">
        <v>0</v>
      </c>
      <c r="H98" s="1"/>
      <c r="I98" s="119">
        <v>-56.269800000000004</v>
      </c>
      <c r="J98" s="119">
        <v>-375.13200000000001</v>
      </c>
      <c r="K98" s="1">
        <v>0</v>
      </c>
      <c r="L98" s="1">
        <v>0</v>
      </c>
      <c r="M98" s="1">
        <v>0</v>
      </c>
      <c r="N98" s="1"/>
      <c r="O98" s="119">
        <v>2963.5428000000002</v>
      </c>
      <c r="P98" s="119">
        <v>4185.8478999999998</v>
      </c>
      <c r="Q98" s="119">
        <v>5727.0151999999998</v>
      </c>
      <c r="R98" s="119">
        <v>4326.5223999999998</v>
      </c>
      <c r="S98" s="119">
        <v>0</v>
      </c>
      <c r="T98" s="1"/>
      <c r="U98" s="119">
        <v>2191.3960999999999</v>
      </c>
      <c r="V98" s="119">
        <v>0</v>
      </c>
      <c r="W98" s="119">
        <v>0</v>
      </c>
      <c r="X98" s="119">
        <v>0</v>
      </c>
      <c r="Y98" s="119">
        <v>0</v>
      </c>
      <c r="Z98" s="1"/>
      <c r="AA98" s="119">
        <v>3744</v>
      </c>
      <c r="AB98" s="119">
        <v>0</v>
      </c>
      <c r="AC98" s="119">
        <v>0</v>
      </c>
      <c r="AD98" s="119">
        <v>0</v>
      </c>
      <c r="AE98" s="119">
        <v>0</v>
      </c>
      <c r="AF98" s="1"/>
      <c r="AG98" s="119">
        <v>-2305</v>
      </c>
      <c r="AH98" s="119">
        <v>-2305</v>
      </c>
      <c r="AI98" s="119">
        <v>0</v>
      </c>
      <c r="AJ98" s="119">
        <v>0</v>
      </c>
      <c r="AK98" s="119">
        <v>0</v>
      </c>
    </row>
    <row r="99" spans="1:37">
      <c r="A99" s="136" t="s">
        <v>114</v>
      </c>
      <c r="B99" s="188">
        <v>0.1098871</v>
      </c>
      <c r="C99" s="119">
        <v>231683.1863</v>
      </c>
      <c r="D99" s="119">
        <v>198048.61869999999</v>
      </c>
      <c r="E99" s="119">
        <v>201313.5336</v>
      </c>
      <c r="F99" s="119">
        <v>152084.0232</v>
      </c>
      <c r="G99" s="119">
        <v>0</v>
      </c>
      <c r="H99" s="1"/>
      <c r="I99" s="119">
        <v>-1977.9713999999999</v>
      </c>
      <c r="J99" s="119">
        <v>-13186.475999999999</v>
      </c>
      <c r="K99" s="1">
        <v>0</v>
      </c>
      <c r="L99" s="1">
        <v>0</v>
      </c>
      <c r="M99" s="1">
        <v>0</v>
      </c>
      <c r="N99" s="1"/>
      <c r="O99" s="119">
        <v>104173.16039999999</v>
      </c>
      <c r="P99" s="119">
        <v>147139.09469999999</v>
      </c>
      <c r="Q99" s="119">
        <v>201313.5336</v>
      </c>
      <c r="R99" s="119">
        <v>152084.0232</v>
      </c>
      <c r="S99" s="119">
        <v>0</v>
      </c>
      <c r="T99" s="1"/>
      <c r="U99" s="119">
        <v>77030.997299999988</v>
      </c>
      <c r="V99" s="119">
        <v>0</v>
      </c>
      <c r="W99" s="119">
        <v>0</v>
      </c>
      <c r="X99" s="119">
        <v>0</v>
      </c>
      <c r="Y99" s="119">
        <v>0</v>
      </c>
      <c r="Z99" s="1"/>
      <c r="AA99" s="119">
        <v>64096</v>
      </c>
      <c r="AB99" s="119">
        <v>64096</v>
      </c>
      <c r="AC99" s="119">
        <v>0</v>
      </c>
      <c r="AD99" s="119">
        <v>0</v>
      </c>
      <c r="AE99" s="119">
        <v>0</v>
      </c>
      <c r="AF99" s="1"/>
      <c r="AG99" s="119">
        <v>-11639</v>
      </c>
      <c r="AH99" s="119">
        <v>0</v>
      </c>
      <c r="AI99" s="119">
        <v>0</v>
      </c>
      <c r="AJ99" s="119">
        <v>0</v>
      </c>
      <c r="AK99" s="119">
        <v>0</v>
      </c>
    </row>
    <row r="100" spans="1:37">
      <c r="A100" s="136" t="s">
        <v>115</v>
      </c>
      <c r="B100" s="188">
        <v>1.5177999999999999E-3</v>
      </c>
      <c r="C100" s="119">
        <v>1673.5317999999997</v>
      </c>
      <c r="D100" s="119">
        <v>2061.1981999999998</v>
      </c>
      <c r="E100" s="119">
        <v>2780.6095999999998</v>
      </c>
      <c r="F100" s="119">
        <v>2100.6351999999997</v>
      </c>
      <c r="G100" s="119">
        <v>0</v>
      </c>
      <c r="H100" s="1"/>
      <c r="I100" s="119">
        <v>-27.320399999999999</v>
      </c>
      <c r="J100" s="119">
        <v>-182.136</v>
      </c>
      <c r="K100" s="1">
        <v>0</v>
      </c>
      <c r="L100" s="1">
        <v>0</v>
      </c>
      <c r="M100" s="1">
        <v>0</v>
      </c>
      <c r="N100" s="1"/>
      <c r="O100" s="119">
        <v>1438.8743999999999</v>
      </c>
      <c r="P100" s="119">
        <v>2032.3341999999998</v>
      </c>
      <c r="Q100" s="119">
        <v>2780.6095999999998</v>
      </c>
      <c r="R100" s="119">
        <v>2100.6351999999997</v>
      </c>
      <c r="S100" s="119">
        <v>0</v>
      </c>
      <c r="T100" s="1"/>
      <c r="U100" s="119">
        <v>1063.9777999999999</v>
      </c>
      <c r="V100" s="119">
        <v>0</v>
      </c>
      <c r="W100" s="119">
        <v>0</v>
      </c>
      <c r="X100" s="119">
        <v>0</v>
      </c>
      <c r="Y100" s="119">
        <v>0</v>
      </c>
      <c r="Z100" s="1"/>
      <c r="AA100" s="119">
        <v>211</v>
      </c>
      <c r="AB100" s="119">
        <v>211</v>
      </c>
      <c r="AC100" s="119">
        <v>0</v>
      </c>
      <c r="AD100" s="119">
        <v>0</v>
      </c>
      <c r="AE100" s="119">
        <v>0</v>
      </c>
      <c r="AF100" s="1"/>
      <c r="AG100" s="119">
        <v>-1013</v>
      </c>
      <c r="AH100" s="119">
        <v>0</v>
      </c>
      <c r="AI100" s="119">
        <v>0</v>
      </c>
      <c r="AJ100" s="119">
        <v>0</v>
      </c>
      <c r="AK100" s="119">
        <v>0</v>
      </c>
    </row>
    <row r="101" spans="1:37">
      <c r="A101" s="136" t="s">
        <v>116</v>
      </c>
      <c r="B101" s="188">
        <v>6.4970000000000002E-4</v>
      </c>
      <c r="C101" s="119">
        <v>1976.6606999999999</v>
      </c>
      <c r="D101" s="119">
        <v>1423.9843000000001</v>
      </c>
      <c r="E101" s="119">
        <v>1190.2504000000001</v>
      </c>
      <c r="F101" s="119">
        <v>899.1848</v>
      </c>
      <c r="G101" s="119">
        <v>0</v>
      </c>
      <c r="H101" s="1"/>
      <c r="I101" s="119">
        <v>-11.694599999999999</v>
      </c>
      <c r="J101" s="119">
        <v>-77.963999999999999</v>
      </c>
      <c r="K101" s="1">
        <v>0</v>
      </c>
      <c r="L101" s="1">
        <v>0</v>
      </c>
      <c r="M101" s="1">
        <v>0</v>
      </c>
      <c r="N101" s="1"/>
      <c r="O101" s="119">
        <v>615.91560000000004</v>
      </c>
      <c r="P101" s="119">
        <v>869.94830000000002</v>
      </c>
      <c r="Q101" s="119">
        <v>1190.2504000000001</v>
      </c>
      <c r="R101" s="119">
        <v>899.1848</v>
      </c>
      <c r="S101" s="119">
        <v>0</v>
      </c>
      <c r="T101" s="1"/>
      <c r="U101" s="119">
        <v>455.43970000000002</v>
      </c>
      <c r="V101" s="119">
        <v>0</v>
      </c>
      <c r="W101" s="119">
        <v>0</v>
      </c>
      <c r="X101" s="119">
        <v>0</v>
      </c>
      <c r="Y101" s="119">
        <v>0</v>
      </c>
      <c r="Z101" s="1"/>
      <c r="AA101" s="119">
        <v>917</v>
      </c>
      <c r="AB101" s="119">
        <v>632</v>
      </c>
      <c r="AC101" s="119">
        <v>0</v>
      </c>
      <c r="AD101" s="119">
        <v>0</v>
      </c>
      <c r="AE101" s="119">
        <v>0</v>
      </c>
      <c r="AF101" s="1"/>
      <c r="AG101" s="119">
        <v>0</v>
      </c>
      <c r="AH101" s="119">
        <v>0</v>
      </c>
      <c r="AI101" s="119">
        <v>0</v>
      </c>
      <c r="AJ101" s="119">
        <v>0</v>
      </c>
      <c r="AK101" s="119">
        <v>0</v>
      </c>
    </row>
    <row r="102" spans="1:37">
      <c r="A102" s="136" t="s">
        <v>117</v>
      </c>
      <c r="B102" s="188">
        <v>6.2471999999999996E-3</v>
      </c>
      <c r="C102" s="119">
        <v>10010.183199999999</v>
      </c>
      <c r="D102" s="119">
        <v>11117.336800000001</v>
      </c>
      <c r="E102" s="119">
        <v>11444.8704</v>
      </c>
      <c r="F102" s="119">
        <v>8646.1247999999996</v>
      </c>
      <c r="G102" s="119">
        <v>0</v>
      </c>
      <c r="H102" s="1"/>
      <c r="I102" s="119">
        <v>-112.44959999999999</v>
      </c>
      <c r="J102" s="119">
        <v>-749.66399999999999</v>
      </c>
      <c r="K102" s="1">
        <v>0</v>
      </c>
      <c r="L102" s="1">
        <v>0</v>
      </c>
      <c r="M102" s="1">
        <v>0</v>
      </c>
      <c r="N102" s="1"/>
      <c r="O102" s="119">
        <v>5922.3455999999996</v>
      </c>
      <c r="P102" s="119">
        <v>8365.0007999999998</v>
      </c>
      <c r="Q102" s="119">
        <v>11444.8704</v>
      </c>
      <c r="R102" s="119">
        <v>8646.1247999999996</v>
      </c>
      <c r="S102" s="119">
        <v>0</v>
      </c>
      <c r="T102" s="1"/>
      <c r="U102" s="119">
        <v>4379.2871999999998</v>
      </c>
      <c r="V102" s="119">
        <v>0</v>
      </c>
      <c r="W102" s="119">
        <v>0</v>
      </c>
      <c r="X102" s="119">
        <v>0</v>
      </c>
      <c r="Y102" s="119">
        <v>0</v>
      </c>
      <c r="Z102" s="1"/>
      <c r="AA102" s="119">
        <v>3502</v>
      </c>
      <c r="AB102" s="119">
        <v>3502</v>
      </c>
      <c r="AC102" s="119">
        <v>0</v>
      </c>
      <c r="AD102" s="119">
        <v>0</v>
      </c>
      <c r="AE102" s="119">
        <v>0</v>
      </c>
      <c r="AF102" s="1"/>
      <c r="AG102" s="119">
        <v>-3681</v>
      </c>
      <c r="AH102" s="119">
        <v>0</v>
      </c>
      <c r="AI102" s="119">
        <v>0</v>
      </c>
      <c r="AJ102" s="119">
        <v>0</v>
      </c>
      <c r="AK102" s="119">
        <v>0</v>
      </c>
    </row>
    <row r="103" spans="1:37">
      <c r="A103" s="136" t="s">
        <v>118</v>
      </c>
      <c r="B103" s="188">
        <v>8.5929000000000005E-3</v>
      </c>
      <c r="C103" s="119">
        <v>16944.019899999999</v>
      </c>
      <c r="D103" s="119">
        <v>7673.7451000000001</v>
      </c>
      <c r="E103" s="119">
        <v>15742.192800000001</v>
      </c>
      <c r="F103" s="119">
        <v>11892.573600000002</v>
      </c>
      <c r="G103" s="119">
        <v>0</v>
      </c>
      <c r="H103" s="1"/>
      <c r="I103" s="119">
        <v>-154.6722</v>
      </c>
      <c r="J103" s="119">
        <v>-1031.1480000000001</v>
      </c>
      <c r="K103" s="1">
        <v>0</v>
      </c>
      <c r="L103" s="1">
        <v>0</v>
      </c>
      <c r="M103" s="1">
        <v>0</v>
      </c>
      <c r="N103" s="1"/>
      <c r="O103" s="119">
        <v>8146.0692000000008</v>
      </c>
      <c r="P103" s="119">
        <v>11505.893100000001</v>
      </c>
      <c r="Q103" s="119">
        <v>15742.192800000001</v>
      </c>
      <c r="R103" s="119">
        <v>11892.573600000002</v>
      </c>
      <c r="S103" s="119">
        <v>0</v>
      </c>
      <c r="T103" s="1"/>
      <c r="U103" s="119">
        <v>6023.6229000000003</v>
      </c>
      <c r="V103" s="119">
        <v>0</v>
      </c>
      <c r="W103" s="119">
        <v>0</v>
      </c>
      <c r="X103" s="119">
        <v>0</v>
      </c>
      <c r="Y103" s="119">
        <v>0</v>
      </c>
      <c r="Z103" s="1"/>
      <c r="AA103" s="119">
        <v>5730</v>
      </c>
      <c r="AB103" s="119">
        <v>0</v>
      </c>
      <c r="AC103" s="119">
        <v>0</v>
      </c>
      <c r="AD103" s="119">
        <v>0</v>
      </c>
      <c r="AE103" s="119">
        <v>0</v>
      </c>
      <c r="AF103" s="1"/>
      <c r="AG103" s="119">
        <v>-2801</v>
      </c>
      <c r="AH103" s="119">
        <v>-2801</v>
      </c>
      <c r="AI103" s="119">
        <v>0</v>
      </c>
      <c r="AJ103" s="119">
        <v>0</v>
      </c>
      <c r="AK103" s="119">
        <v>0</v>
      </c>
    </row>
    <row r="104" spans="1:37">
      <c r="A104" s="136" t="s">
        <v>119</v>
      </c>
      <c r="B104" s="188">
        <v>5.4488000000000002E-3</v>
      </c>
      <c r="C104" s="119">
        <v>6451.9928</v>
      </c>
      <c r="D104" s="119">
        <v>4548.0872000000008</v>
      </c>
      <c r="E104" s="119">
        <v>9982.2016000000003</v>
      </c>
      <c r="F104" s="119">
        <v>7541.1392000000005</v>
      </c>
      <c r="G104" s="119">
        <v>0</v>
      </c>
      <c r="H104" s="1"/>
      <c r="I104" s="119">
        <v>-98.078400000000002</v>
      </c>
      <c r="J104" s="119">
        <v>-653.85599999999999</v>
      </c>
      <c r="K104" s="1">
        <v>0</v>
      </c>
      <c r="L104" s="1">
        <v>0</v>
      </c>
      <c r="M104" s="1">
        <v>0</v>
      </c>
      <c r="N104" s="1"/>
      <c r="O104" s="119">
        <v>5165.4624000000003</v>
      </c>
      <c r="P104" s="119">
        <v>7295.9432000000006</v>
      </c>
      <c r="Q104" s="119">
        <v>9982.2016000000003</v>
      </c>
      <c r="R104" s="119">
        <v>7541.1392000000005</v>
      </c>
      <c r="S104" s="119">
        <v>0</v>
      </c>
      <c r="T104" s="1"/>
      <c r="U104" s="119">
        <v>3819.6088</v>
      </c>
      <c r="V104" s="119">
        <v>0</v>
      </c>
      <c r="W104" s="119">
        <v>0</v>
      </c>
      <c r="X104" s="119">
        <v>0</v>
      </c>
      <c r="Y104" s="119">
        <v>0</v>
      </c>
      <c r="Z104" s="1"/>
      <c r="AA104" s="119">
        <v>0</v>
      </c>
      <c r="AB104" s="119">
        <v>0</v>
      </c>
      <c r="AC104" s="119">
        <v>0</v>
      </c>
      <c r="AD104" s="119">
        <v>0</v>
      </c>
      <c r="AE104" s="119">
        <v>0</v>
      </c>
      <c r="AF104" s="1"/>
      <c r="AG104" s="119">
        <v>-2435</v>
      </c>
      <c r="AH104" s="119">
        <v>-2094</v>
      </c>
      <c r="AI104" s="119">
        <v>0</v>
      </c>
      <c r="AJ104" s="119">
        <v>0</v>
      </c>
      <c r="AK104" s="119">
        <v>0</v>
      </c>
    </row>
    <row r="105" spans="1:37">
      <c r="A105" s="136" t="s">
        <v>120</v>
      </c>
      <c r="B105" s="188">
        <v>6.0441999999999996E-3</v>
      </c>
      <c r="C105" s="119">
        <v>11436.090199999999</v>
      </c>
      <c r="D105" s="119">
        <v>4720.8797999999997</v>
      </c>
      <c r="E105" s="119">
        <v>11072.974399999999</v>
      </c>
      <c r="F105" s="119">
        <v>8365.1728000000003</v>
      </c>
      <c r="G105" s="119">
        <v>0</v>
      </c>
      <c r="H105" s="1"/>
      <c r="I105" s="119">
        <v>-108.79559999999999</v>
      </c>
      <c r="J105" s="119">
        <v>-725.30399999999997</v>
      </c>
      <c r="K105" s="1">
        <v>0</v>
      </c>
      <c r="L105" s="1">
        <v>0</v>
      </c>
      <c r="M105" s="1">
        <v>0</v>
      </c>
      <c r="N105" s="1"/>
      <c r="O105" s="119">
        <v>5729.9015999999992</v>
      </c>
      <c r="P105" s="119">
        <v>8093.1837999999998</v>
      </c>
      <c r="Q105" s="119">
        <v>11072.974399999999</v>
      </c>
      <c r="R105" s="119">
        <v>8365.1728000000003</v>
      </c>
      <c r="S105" s="119">
        <v>0</v>
      </c>
      <c r="T105" s="1"/>
      <c r="U105" s="119">
        <v>4236.9841999999999</v>
      </c>
      <c r="V105" s="119">
        <v>0</v>
      </c>
      <c r="W105" s="119">
        <v>0</v>
      </c>
      <c r="X105" s="119">
        <v>0</v>
      </c>
      <c r="Y105" s="119">
        <v>0</v>
      </c>
      <c r="Z105" s="1"/>
      <c r="AA105" s="119">
        <v>4225</v>
      </c>
      <c r="AB105" s="119">
        <v>0</v>
      </c>
      <c r="AC105" s="119">
        <v>0</v>
      </c>
      <c r="AD105" s="119">
        <v>0</v>
      </c>
      <c r="AE105" s="119">
        <v>0</v>
      </c>
      <c r="AF105" s="1"/>
      <c r="AG105" s="119">
        <v>-2647</v>
      </c>
      <c r="AH105" s="119">
        <v>-2647</v>
      </c>
      <c r="AI105" s="119">
        <v>0</v>
      </c>
      <c r="AJ105" s="119">
        <v>0</v>
      </c>
      <c r="AK105" s="119">
        <v>0</v>
      </c>
    </row>
    <row r="106" spans="1:37">
      <c r="A106" s="136" t="s">
        <v>121</v>
      </c>
      <c r="B106" s="188">
        <v>2.9933999999999998E-3</v>
      </c>
      <c r="C106" s="119">
        <v>4640.2353999999996</v>
      </c>
      <c r="D106" s="119">
        <v>1617.9545999999996</v>
      </c>
      <c r="E106" s="119">
        <v>5483.9087999999992</v>
      </c>
      <c r="F106" s="119">
        <v>4142.8656000000001</v>
      </c>
      <c r="G106" s="119">
        <v>0</v>
      </c>
      <c r="H106" s="1"/>
      <c r="I106" s="119">
        <v>-53.8812</v>
      </c>
      <c r="J106" s="119">
        <v>-359.20799999999997</v>
      </c>
      <c r="K106" s="1">
        <v>0</v>
      </c>
      <c r="L106" s="1">
        <v>0</v>
      </c>
      <c r="M106" s="1">
        <v>0</v>
      </c>
      <c r="N106" s="1"/>
      <c r="O106" s="119">
        <v>2837.7431999999999</v>
      </c>
      <c r="P106" s="119">
        <v>4008.1625999999997</v>
      </c>
      <c r="Q106" s="119">
        <v>5483.9087999999992</v>
      </c>
      <c r="R106" s="119">
        <v>4142.8656000000001</v>
      </c>
      <c r="S106" s="119">
        <v>0</v>
      </c>
      <c r="T106" s="1"/>
      <c r="U106" s="119">
        <v>2098.3733999999999</v>
      </c>
      <c r="V106" s="119">
        <v>0</v>
      </c>
      <c r="W106" s="119">
        <v>0</v>
      </c>
      <c r="X106" s="119">
        <v>0</v>
      </c>
      <c r="Y106" s="119">
        <v>0</v>
      </c>
      <c r="Z106" s="1"/>
      <c r="AA106" s="119">
        <v>1789</v>
      </c>
      <c r="AB106" s="119">
        <v>0</v>
      </c>
      <c r="AC106" s="119">
        <v>0</v>
      </c>
      <c r="AD106" s="119">
        <v>0</v>
      </c>
      <c r="AE106" s="119">
        <v>0</v>
      </c>
      <c r="AF106" s="1"/>
      <c r="AG106" s="119">
        <v>-2031</v>
      </c>
      <c r="AH106" s="119">
        <v>-2031</v>
      </c>
      <c r="AI106" s="119">
        <v>0</v>
      </c>
      <c r="AJ106" s="119">
        <v>0</v>
      </c>
      <c r="AK106" s="119">
        <v>0</v>
      </c>
    </row>
    <row r="107" spans="1:37">
      <c r="A107" s="136" t="s">
        <v>122</v>
      </c>
      <c r="B107" s="188">
        <v>1.8389999999999999E-3</v>
      </c>
      <c r="C107" s="119">
        <v>2373.4089999999997</v>
      </c>
      <c r="D107" s="119">
        <v>2298.741</v>
      </c>
      <c r="E107" s="119">
        <v>3369.0479999999998</v>
      </c>
      <c r="F107" s="119">
        <v>2545.1759999999999</v>
      </c>
      <c r="G107" s="119">
        <v>0</v>
      </c>
      <c r="H107" s="1"/>
      <c r="I107" s="119">
        <v>-33.101999999999997</v>
      </c>
      <c r="J107" s="119">
        <v>-220.67999999999998</v>
      </c>
      <c r="K107" s="1">
        <v>0</v>
      </c>
      <c r="L107" s="1">
        <v>0</v>
      </c>
      <c r="M107" s="1">
        <v>0</v>
      </c>
      <c r="N107" s="1"/>
      <c r="O107" s="119">
        <v>1743.3719999999998</v>
      </c>
      <c r="P107" s="119">
        <v>2462.4209999999998</v>
      </c>
      <c r="Q107" s="119">
        <v>3369.0479999999998</v>
      </c>
      <c r="R107" s="119">
        <v>2545.1759999999999</v>
      </c>
      <c r="S107" s="119">
        <v>0</v>
      </c>
      <c r="T107" s="1"/>
      <c r="U107" s="119">
        <v>1289.1389999999999</v>
      </c>
      <c r="V107" s="119">
        <v>0</v>
      </c>
      <c r="W107" s="119">
        <v>0</v>
      </c>
      <c r="X107" s="119">
        <v>0</v>
      </c>
      <c r="Y107" s="119">
        <v>0</v>
      </c>
      <c r="Z107" s="1"/>
      <c r="AA107" s="119">
        <v>57</v>
      </c>
      <c r="AB107" s="119">
        <v>57</v>
      </c>
      <c r="AC107" s="119">
        <v>0</v>
      </c>
      <c r="AD107" s="119">
        <v>0</v>
      </c>
      <c r="AE107" s="119">
        <v>0</v>
      </c>
      <c r="AF107" s="1"/>
      <c r="AG107" s="119">
        <v>-683</v>
      </c>
      <c r="AH107" s="119">
        <v>0</v>
      </c>
      <c r="AI107" s="119">
        <v>0</v>
      </c>
      <c r="AJ107" s="119">
        <v>0</v>
      </c>
      <c r="AK107" s="119">
        <v>0</v>
      </c>
    </row>
    <row r="108" spans="1:37">
      <c r="A108" s="101"/>
      <c r="B108" s="101"/>
      <c r="C108" s="101"/>
      <c r="D108" s="101"/>
      <c r="E108" s="101"/>
      <c r="F108" s="101"/>
      <c r="G108" s="101"/>
      <c r="H108" s="101"/>
      <c r="I108" s="101"/>
      <c r="J108" s="101"/>
      <c r="K108" s="101"/>
      <c r="L108" s="101"/>
      <c r="M108" s="101"/>
      <c r="N108" s="101"/>
      <c r="O108" s="101"/>
      <c r="P108" s="101"/>
      <c r="Q108" s="101"/>
      <c r="R108" s="101"/>
      <c r="S108" s="101"/>
      <c r="T108" s="101"/>
      <c r="U108" s="119"/>
      <c r="V108" s="101"/>
      <c r="W108" s="101"/>
      <c r="X108" s="119"/>
      <c r="Y108" s="101"/>
      <c r="Z108" s="101"/>
      <c r="AA108" s="101"/>
      <c r="AB108" s="101"/>
      <c r="AC108" s="101"/>
      <c r="AD108" s="101"/>
      <c r="AE108" s="101"/>
      <c r="AF108" s="101"/>
      <c r="AG108" s="101"/>
      <c r="AH108" s="101"/>
      <c r="AI108" s="101"/>
      <c r="AJ108" s="101"/>
      <c r="AK108" s="101"/>
    </row>
  </sheetData>
  <sheetProtection algorithmName="SHA-512" hashValue="oMQuzSfVEOFpWGFMb+LZaFfrNfY7QLcTBsSmDNhE5bwQVWD2EAECMwKFRdDATB4IWova8ndHeIqFrPLnhwieCA==" saltValue="Hlfi1gPdIU9gurK828C9P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11B2-CB61-4A0E-A5BC-0B972D88D8A2}">
  <dimension ref="A1:U119"/>
  <sheetViews>
    <sheetView workbookViewId="0">
      <selection activeCell="U3" sqref="U3"/>
    </sheetView>
  </sheetViews>
  <sheetFormatPr defaultColWidth="9.140625" defaultRowHeight="15"/>
  <cols>
    <col min="1" max="1" width="30.5703125" style="40" customWidth="1"/>
    <col min="2" max="3" width="12.140625" style="40" customWidth="1"/>
    <col min="4" max="4" width="17" style="40" bestFit="1" customWidth="1"/>
    <col min="5" max="5" width="3.85546875" style="40" customWidth="1"/>
    <col min="6" max="6" width="14.28515625" style="40" bestFit="1" customWidth="1"/>
    <col min="7" max="7" width="15.28515625" style="40" bestFit="1" customWidth="1"/>
    <col min="8" max="8" width="12.5703125" style="40" bestFit="1" customWidth="1"/>
    <col min="9" max="9" width="17.28515625" style="40" customWidth="1"/>
    <col min="10" max="10" width="3.85546875" style="40" customWidth="1"/>
    <col min="11" max="11" width="11.5703125" style="40" bestFit="1" customWidth="1"/>
    <col min="12" max="12" width="11.28515625" style="40" customWidth="1"/>
    <col min="13" max="13" width="12.5703125" style="40" bestFit="1" customWidth="1"/>
    <col min="14" max="14" width="17.28515625" style="40" customWidth="1"/>
    <col min="15" max="15" width="3.85546875" style="40" customWidth="1"/>
    <col min="16" max="16" width="13.28515625" style="40" bestFit="1" customWidth="1"/>
    <col min="17" max="17" width="19.7109375" style="40" customWidth="1"/>
    <col min="18" max="18" width="16" style="40" bestFit="1" customWidth="1"/>
    <col min="19" max="19" width="1.7109375" style="40" customWidth="1"/>
    <col min="20" max="21" width="13.7109375" style="101" customWidth="1"/>
    <col min="22" max="16384" width="9.140625" style="101"/>
  </cols>
  <sheetData>
    <row r="1" spans="1:21">
      <c r="A1" s="40" t="s">
        <v>413</v>
      </c>
    </row>
    <row r="2" spans="1:21" ht="15.75" thickBot="1">
      <c r="A2" s="137"/>
      <c r="B2" s="196">
        <v>0.99999999999999978</v>
      </c>
      <c r="C2" s="196">
        <v>1.0000000000000002</v>
      </c>
      <c r="D2" s="216">
        <v>-11523000</v>
      </c>
      <c r="E2" s="109"/>
      <c r="F2" s="216">
        <v>253004</v>
      </c>
      <c r="G2" s="216">
        <v>4450000</v>
      </c>
      <c r="H2" s="109">
        <v>0</v>
      </c>
      <c r="I2" s="216">
        <v>628685</v>
      </c>
      <c r="J2" s="109"/>
      <c r="K2" s="216">
        <v>206000</v>
      </c>
      <c r="L2" s="109"/>
      <c r="M2" s="109">
        <v>0</v>
      </c>
      <c r="N2" s="216">
        <v>628676</v>
      </c>
      <c r="O2" s="109"/>
      <c r="P2" s="216">
        <v>2429001</v>
      </c>
      <c r="Q2" s="216">
        <v>-2</v>
      </c>
      <c r="R2" s="216">
        <v>2428999</v>
      </c>
      <c r="S2" s="109"/>
      <c r="T2" s="4">
        <v>-7635000</v>
      </c>
      <c r="U2" s="4">
        <v>-14798000</v>
      </c>
    </row>
    <row r="3" spans="1:21">
      <c r="A3" s="137"/>
      <c r="B3" s="196">
        <f>SUM(B7:B107)</f>
        <v>1</v>
      </c>
      <c r="C3" s="196">
        <f>SUM(C7:C107)</f>
        <v>0.99999999999999978</v>
      </c>
      <c r="D3" s="109">
        <f>SUM(D7:D107)</f>
        <v>-11523000</v>
      </c>
      <c r="F3" s="109">
        <f>SUM(F7:F107)</f>
        <v>253004</v>
      </c>
      <c r="G3" s="109">
        <f t="shared" ref="G3:N3" si="0">SUM(G7:G107)</f>
        <v>4450000</v>
      </c>
      <c r="H3" s="109">
        <f t="shared" si="0"/>
        <v>0</v>
      </c>
      <c r="I3" s="109">
        <f t="shared" si="0"/>
        <v>628685</v>
      </c>
      <c r="K3" s="109">
        <f t="shared" si="0"/>
        <v>206000</v>
      </c>
      <c r="L3" s="109">
        <f t="shared" si="0"/>
        <v>0</v>
      </c>
      <c r="M3" s="109">
        <f t="shared" si="0"/>
        <v>0</v>
      </c>
      <c r="N3" s="109">
        <f t="shared" si="0"/>
        <v>628676</v>
      </c>
      <c r="P3" s="109">
        <f>SUM(P7:P107)</f>
        <v>2429001</v>
      </c>
      <c r="Q3" s="109">
        <f t="shared" ref="Q3:U3" si="1">SUM(Q7:Q107)</f>
        <v>-2</v>
      </c>
      <c r="R3" s="109">
        <f>SUM(R7:R107)</f>
        <v>2428999</v>
      </c>
      <c r="T3" s="109">
        <f t="shared" si="1"/>
        <v>0</v>
      </c>
      <c r="U3" s="109">
        <f t="shared" si="1"/>
        <v>0</v>
      </c>
    </row>
    <row r="4" spans="1:21">
      <c r="A4" s="137"/>
    </row>
    <row r="5" spans="1:21">
      <c r="F5" s="197" t="s">
        <v>2</v>
      </c>
      <c r="G5" s="197"/>
      <c r="H5" s="197"/>
      <c r="I5" s="197"/>
      <c r="K5" s="197" t="s">
        <v>3</v>
      </c>
      <c r="L5" s="197"/>
      <c r="M5" s="197"/>
      <c r="N5" s="197"/>
      <c r="P5" s="197" t="s">
        <v>4</v>
      </c>
      <c r="Q5" s="197"/>
      <c r="R5" s="197"/>
      <c r="S5" s="198" t="s">
        <v>209</v>
      </c>
      <c r="T5" s="236"/>
      <c r="U5" s="236"/>
    </row>
    <row r="6" spans="1:21" ht="134.25" customHeight="1">
      <c r="A6" s="143" t="s">
        <v>171</v>
      </c>
      <c r="B6" s="143" t="s">
        <v>151</v>
      </c>
      <c r="C6" s="143" t="s">
        <v>152</v>
      </c>
      <c r="D6" s="143" t="s">
        <v>217</v>
      </c>
      <c r="E6" s="143"/>
      <c r="F6" s="143" t="s">
        <v>5</v>
      </c>
      <c r="G6" s="143" t="s">
        <v>6</v>
      </c>
      <c r="H6" s="143" t="s">
        <v>7</v>
      </c>
      <c r="I6" s="143" t="s">
        <v>8</v>
      </c>
      <c r="J6" s="143"/>
      <c r="K6" s="143" t="s">
        <v>5</v>
      </c>
      <c r="L6" s="143" t="s">
        <v>6</v>
      </c>
      <c r="M6" s="143" t="s">
        <v>7</v>
      </c>
      <c r="N6" s="143" t="s">
        <v>8</v>
      </c>
      <c r="O6" s="143"/>
      <c r="P6" s="143" t="s">
        <v>9</v>
      </c>
      <c r="Q6" s="143" t="s">
        <v>10</v>
      </c>
      <c r="R6" s="143" t="s">
        <v>11</v>
      </c>
      <c r="S6" s="143"/>
      <c r="T6" s="143" t="s">
        <v>393</v>
      </c>
      <c r="U6" s="143" t="s">
        <v>394</v>
      </c>
    </row>
    <row r="7" spans="1:21">
      <c r="A7" s="199" t="s">
        <v>414</v>
      </c>
      <c r="B7" s="143"/>
      <c r="C7" s="143"/>
      <c r="D7" s="143"/>
      <c r="E7" s="143"/>
      <c r="F7" s="143"/>
      <c r="G7" s="143"/>
      <c r="H7" s="143"/>
      <c r="I7" s="143"/>
      <c r="J7" s="143"/>
      <c r="K7" s="143"/>
      <c r="L7" s="143"/>
      <c r="M7" s="143"/>
      <c r="N7" s="143"/>
      <c r="O7" s="143"/>
      <c r="P7" s="200"/>
      <c r="Q7" s="143"/>
      <c r="R7" s="143"/>
      <c r="S7" s="143"/>
    </row>
    <row r="8" spans="1:21">
      <c r="A8" s="136" t="s">
        <v>24</v>
      </c>
      <c r="B8" s="26">
        <v>1.6594899999999999E-2</v>
      </c>
      <c r="C8" s="26">
        <v>1.6822400000000001E-2</v>
      </c>
      <c r="D8" s="4">
        <v>-191223</v>
      </c>
      <c r="E8" s="4"/>
      <c r="F8" s="4">
        <v>4199</v>
      </c>
      <c r="G8" s="4">
        <v>73847</v>
      </c>
      <c r="H8" s="4">
        <v>0</v>
      </c>
      <c r="I8" s="4">
        <v>2668</v>
      </c>
      <c r="J8" s="4"/>
      <c r="K8" s="4">
        <v>3419</v>
      </c>
      <c r="L8" s="4">
        <v>0</v>
      </c>
      <c r="M8" s="4">
        <v>0</v>
      </c>
      <c r="N8" s="4">
        <v>6327</v>
      </c>
      <c r="O8" s="4"/>
      <c r="P8" s="4">
        <v>40309</v>
      </c>
      <c r="Q8" s="4">
        <v>-10815</v>
      </c>
      <c r="R8" s="4">
        <v>29494</v>
      </c>
      <c r="S8" s="26"/>
      <c r="T8" s="26"/>
      <c r="U8" s="26"/>
    </row>
    <row r="9" spans="1:21">
      <c r="A9" s="136" t="s">
        <v>25</v>
      </c>
      <c r="B9" s="26">
        <v>2.8559000000000002E-3</v>
      </c>
      <c r="C9" s="26">
        <v>2.9391E-3</v>
      </c>
      <c r="D9" s="4">
        <v>-32909</v>
      </c>
      <c r="E9" s="109"/>
      <c r="F9" s="4">
        <v>723</v>
      </c>
      <c r="G9" s="4">
        <v>12709</v>
      </c>
      <c r="H9" s="4">
        <v>0</v>
      </c>
      <c r="I9" s="4">
        <v>976</v>
      </c>
      <c r="J9" s="4"/>
      <c r="K9" s="4">
        <v>588</v>
      </c>
      <c r="L9" s="4">
        <v>0</v>
      </c>
      <c r="M9" s="4">
        <v>0</v>
      </c>
      <c r="N9" s="4">
        <v>450</v>
      </c>
      <c r="O9" s="4"/>
      <c r="P9" s="4">
        <v>6937</v>
      </c>
      <c r="Q9" s="4">
        <v>-884</v>
      </c>
      <c r="R9" s="4">
        <v>6053</v>
      </c>
      <c r="S9" s="102"/>
      <c r="T9" s="4"/>
      <c r="U9" s="4"/>
    </row>
    <row r="10" spans="1:21">
      <c r="A10" s="136" t="s">
        <v>26</v>
      </c>
      <c r="B10" s="26">
        <v>1.5906E-3</v>
      </c>
      <c r="C10" s="26">
        <v>2.3118000000000001E-3</v>
      </c>
      <c r="D10" s="4">
        <v>-18328</v>
      </c>
      <c r="E10" s="109"/>
      <c r="F10" s="4">
        <v>402</v>
      </c>
      <c r="G10" s="4">
        <v>7078</v>
      </c>
      <c r="H10" s="4">
        <v>0</v>
      </c>
      <c r="I10" s="4">
        <v>8456</v>
      </c>
      <c r="J10" s="4"/>
      <c r="K10" s="4">
        <v>328</v>
      </c>
      <c r="L10" s="4">
        <v>0</v>
      </c>
      <c r="M10" s="4">
        <v>0</v>
      </c>
      <c r="N10" s="4">
        <v>5173</v>
      </c>
      <c r="O10" s="4"/>
      <c r="P10" s="4">
        <v>3864</v>
      </c>
      <c r="Q10" s="4">
        <v>-652</v>
      </c>
      <c r="R10" s="4">
        <v>3212</v>
      </c>
      <c r="S10" s="102"/>
      <c r="T10" s="4"/>
      <c r="U10" s="4"/>
    </row>
    <row r="11" spans="1:21">
      <c r="A11" s="136" t="s">
        <v>27</v>
      </c>
      <c r="B11" s="26">
        <v>1.8281E-3</v>
      </c>
      <c r="C11" s="26">
        <v>1.7987999999999999E-3</v>
      </c>
      <c r="D11" s="4">
        <v>-21065</v>
      </c>
      <c r="E11" s="109"/>
      <c r="F11" s="4">
        <v>463</v>
      </c>
      <c r="G11" s="4">
        <v>8135</v>
      </c>
      <c r="H11" s="4">
        <v>0</v>
      </c>
      <c r="I11" s="4">
        <v>0</v>
      </c>
      <c r="J11" s="4"/>
      <c r="K11" s="4">
        <v>377</v>
      </c>
      <c r="L11" s="4">
        <v>0</v>
      </c>
      <c r="M11" s="4">
        <v>0</v>
      </c>
      <c r="N11" s="4">
        <v>2419</v>
      </c>
      <c r="O11" s="4"/>
      <c r="P11" s="4">
        <v>4440</v>
      </c>
      <c r="Q11" s="4">
        <v>-2892</v>
      </c>
      <c r="R11" s="4">
        <v>1548</v>
      </c>
      <c r="S11" s="102"/>
      <c r="T11" s="4"/>
      <c r="U11" s="4"/>
    </row>
    <row r="12" spans="1:21">
      <c r="A12" s="136" t="s">
        <v>28</v>
      </c>
      <c r="B12" s="26">
        <v>3.5829999999999998E-3</v>
      </c>
      <c r="C12" s="26">
        <v>3.5461999999999998E-3</v>
      </c>
      <c r="D12" s="4">
        <v>-41287</v>
      </c>
      <c r="E12" s="109"/>
      <c r="F12" s="4">
        <v>906</v>
      </c>
      <c r="G12" s="4">
        <v>15944</v>
      </c>
      <c r="H12" s="4">
        <v>0</v>
      </c>
      <c r="I12" s="4">
        <v>0</v>
      </c>
      <c r="J12" s="4"/>
      <c r="K12" s="4">
        <v>738</v>
      </c>
      <c r="L12" s="4">
        <v>0</v>
      </c>
      <c r="M12" s="4">
        <v>0</v>
      </c>
      <c r="N12" s="4">
        <v>1552</v>
      </c>
      <c r="O12" s="4"/>
      <c r="P12" s="4">
        <v>8703</v>
      </c>
      <c r="Q12" s="4">
        <v>-2188</v>
      </c>
      <c r="R12" s="4">
        <v>6515</v>
      </c>
      <c r="S12" s="102"/>
      <c r="T12" s="4"/>
      <c r="U12" s="4"/>
    </row>
    <row r="13" spans="1:21">
      <c r="A13" s="136" t="s">
        <v>29</v>
      </c>
      <c r="B13" s="26">
        <v>3.3340000000000002E-3</v>
      </c>
      <c r="C13" s="26">
        <v>3.3739E-3</v>
      </c>
      <c r="D13" s="4">
        <v>-38418</v>
      </c>
      <c r="E13" s="109"/>
      <c r="F13" s="4">
        <v>844</v>
      </c>
      <c r="G13" s="4">
        <v>14836</v>
      </c>
      <c r="H13" s="4">
        <v>0</v>
      </c>
      <c r="I13" s="4">
        <v>2409</v>
      </c>
      <c r="J13" s="4"/>
      <c r="K13" s="4">
        <v>687</v>
      </c>
      <c r="L13" s="4">
        <v>0</v>
      </c>
      <c r="M13" s="4">
        <v>0</v>
      </c>
      <c r="N13" s="4">
        <v>0</v>
      </c>
      <c r="O13" s="4"/>
      <c r="P13" s="4">
        <v>8098</v>
      </c>
      <c r="Q13" s="4">
        <v>209</v>
      </c>
      <c r="R13" s="4">
        <v>8307</v>
      </c>
      <c r="S13" s="102"/>
      <c r="T13" s="4"/>
      <c r="U13" s="4"/>
    </row>
    <row r="14" spans="1:21">
      <c r="A14" s="136" t="s">
        <v>30</v>
      </c>
      <c r="B14" s="26">
        <v>4.1862999999999996E-3</v>
      </c>
      <c r="C14" s="26">
        <v>4.4879999999999998E-3</v>
      </c>
      <c r="D14" s="4">
        <v>-48239</v>
      </c>
      <c r="E14" s="109"/>
      <c r="F14" s="4">
        <v>1059</v>
      </c>
      <c r="G14" s="4">
        <v>18629</v>
      </c>
      <c r="H14" s="4">
        <v>0</v>
      </c>
      <c r="I14" s="4">
        <v>3538</v>
      </c>
      <c r="J14" s="4"/>
      <c r="K14" s="4">
        <v>862</v>
      </c>
      <c r="L14" s="4">
        <v>0</v>
      </c>
      <c r="M14" s="4">
        <v>0</v>
      </c>
      <c r="N14" s="4">
        <v>2591</v>
      </c>
      <c r="O14" s="4"/>
      <c r="P14" s="4">
        <v>10169</v>
      </c>
      <c r="Q14" s="4">
        <v>-2904</v>
      </c>
      <c r="R14" s="4">
        <v>7265</v>
      </c>
      <c r="S14" s="102"/>
      <c r="T14" s="4"/>
      <c r="U14" s="4"/>
    </row>
    <row r="15" spans="1:21">
      <c r="A15" s="136" t="s">
        <v>31</v>
      </c>
      <c r="B15" s="26">
        <v>1.0433E-3</v>
      </c>
      <c r="C15" s="26">
        <v>1.1280999999999999E-3</v>
      </c>
      <c r="D15" s="4">
        <v>-12022</v>
      </c>
      <c r="E15" s="109"/>
      <c r="F15" s="4">
        <v>264</v>
      </c>
      <c r="G15" s="4">
        <v>4643</v>
      </c>
      <c r="H15" s="4">
        <v>0</v>
      </c>
      <c r="I15" s="4">
        <v>994</v>
      </c>
      <c r="J15" s="4"/>
      <c r="K15" s="4">
        <v>215</v>
      </c>
      <c r="L15" s="4">
        <v>0</v>
      </c>
      <c r="M15" s="4">
        <v>0</v>
      </c>
      <c r="N15" s="4">
        <v>777</v>
      </c>
      <c r="O15" s="4"/>
      <c r="P15" s="4">
        <v>2534</v>
      </c>
      <c r="Q15" s="4">
        <v>-1254</v>
      </c>
      <c r="R15" s="4">
        <v>1280</v>
      </c>
      <c r="S15" s="102"/>
      <c r="T15" s="4"/>
      <c r="U15" s="4"/>
    </row>
    <row r="16" spans="1:21">
      <c r="A16" s="136" t="s">
        <v>32</v>
      </c>
      <c r="B16" s="26">
        <v>2.3841000000000001E-3</v>
      </c>
      <c r="C16" s="26">
        <v>2.3511999999999999E-3</v>
      </c>
      <c r="D16" s="4">
        <v>-27472</v>
      </c>
      <c r="E16" s="109"/>
      <c r="F16" s="4">
        <v>603</v>
      </c>
      <c r="G16" s="4">
        <v>10609</v>
      </c>
      <c r="H16" s="4">
        <v>0</v>
      </c>
      <c r="I16" s="4">
        <v>0</v>
      </c>
      <c r="J16" s="4"/>
      <c r="K16" s="4">
        <v>491</v>
      </c>
      <c r="L16" s="4">
        <v>0</v>
      </c>
      <c r="M16" s="4">
        <v>0</v>
      </c>
      <c r="N16" s="4">
        <v>2028</v>
      </c>
      <c r="O16" s="4"/>
      <c r="P16" s="4">
        <v>5791</v>
      </c>
      <c r="Q16" s="4">
        <v>-2786</v>
      </c>
      <c r="R16" s="4">
        <v>3005</v>
      </c>
      <c r="S16" s="102"/>
      <c r="T16" s="4"/>
      <c r="U16" s="4"/>
    </row>
    <row r="17" spans="1:21">
      <c r="A17" s="136" t="s">
        <v>33</v>
      </c>
      <c r="B17" s="26">
        <v>2.4991900000000001E-2</v>
      </c>
      <c r="C17" s="26">
        <v>2.4562E-2</v>
      </c>
      <c r="D17" s="4">
        <v>-287982</v>
      </c>
      <c r="E17" s="109"/>
      <c r="F17" s="4">
        <v>6323</v>
      </c>
      <c r="G17" s="4">
        <v>111214</v>
      </c>
      <c r="H17" s="4">
        <v>0</v>
      </c>
      <c r="I17" s="4">
        <v>0</v>
      </c>
      <c r="J17" s="4"/>
      <c r="K17" s="4">
        <v>5148</v>
      </c>
      <c r="L17" s="4">
        <v>0</v>
      </c>
      <c r="M17" s="4">
        <v>0</v>
      </c>
      <c r="N17" s="4">
        <v>8368</v>
      </c>
      <c r="O17" s="4"/>
      <c r="P17" s="4">
        <v>60705</v>
      </c>
      <c r="Q17" s="4">
        <v>3670</v>
      </c>
      <c r="R17" s="4">
        <v>64375</v>
      </c>
      <c r="S17" s="102"/>
      <c r="T17" s="4"/>
      <c r="U17" s="4"/>
    </row>
    <row r="18" spans="1:21">
      <c r="A18" s="136" t="s">
        <v>34</v>
      </c>
      <c r="B18" s="26">
        <v>3.1142599999999999E-2</v>
      </c>
      <c r="C18" s="26">
        <v>2.6856499999999998E-2</v>
      </c>
      <c r="D18" s="4">
        <v>-358856</v>
      </c>
      <c r="E18" s="109"/>
      <c r="F18" s="4">
        <v>7879</v>
      </c>
      <c r="G18" s="4">
        <v>138585</v>
      </c>
      <c r="H18" s="4">
        <v>0</v>
      </c>
      <c r="I18" s="4">
        <v>18771</v>
      </c>
      <c r="J18" s="4"/>
      <c r="K18" s="4">
        <v>6415</v>
      </c>
      <c r="L18" s="4">
        <v>0</v>
      </c>
      <c r="M18" s="4">
        <v>0</v>
      </c>
      <c r="N18" s="4">
        <v>50258</v>
      </c>
      <c r="O18" s="4"/>
      <c r="P18" s="4">
        <v>75645</v>
      </c>
      <c r="Q18" s="4">
        <v>-2655</v>
      </c>
      <c r="R18" s="4">
        <v>72990</v>
      </c>
      <c r="S18" s="102"/>
      <c r="T18" s="4"/>
      <c r="U18" s="4"/>
    </row>
    <row r="19" spans="1:21">
      <c r="A19" s="136" t="s">
        <v>35</v>
      </c>
      <c r="B19" s="26">
        <v>7.9395999999999998E-3</v>
      </c>
      <c r="C19" s="26">
        <v>7.6958E-3</v>
      </c>
      <c r="D19" s="4">
        <v>-91488</v>
      </c>
      <c r="E19" s="109"/>
      <c r="F19" s="4">
        <v>2009</v>
      </c>
      <c r="G19" s="4">
        <v>35331</v>
      </c>
      <c r="H19" s="4">
        <v>0</v>
      </c>
      <c r="I19" s="4">
        <v>0</v>
      </c>
      <c r="J19" s="4"/>
      <c r="K19" s="4">
        <v>1636</v>
      </c>
      <c r="L19" s="4">
        <v>0</v>
      </c>
      <c r="M19" s="4">
        <v>0</v>
      </c>
      <c r="N19" s="4">
        <v>9501</v>
      </c>
      <c r="O19" s="4"/>
      <c r="P19" s="4">
        <v>19285</v>
      </c>
      <c r="Q19" s="4">
        <v>-12104</v>
      </c>
      <c r="R19" s="4">
        <v>7181</v>
      </c>
      <c r="S19" s="102"/>
      <c r="T19" s="4"/>
      <c r="U19" s="4"/>
    </row>
    <row r="20" spans="1:21">
      <c r="A20" s="136" t="s">
        <v>36</v>
      </c>
      <c r="B20" s="26">
        <v>2.13618E-2</v>
      </c>
      <c r="C20" s="26">
        <v>2.1263399999999998E-2</v>
      </c>
      <c r="D20" s="4">
        <v>-246152</v>
      </c>
      <c r="E20" s="109"/>
      <c r="F20" s="4">
        <v>5405</v>
      </c>
      <c r="G20" s="4">
        <v>95060</v>
      </c>
      <c r="H20" s="4">
        <v>0</v>
      </c>
      <c r="I20" s="4">
        <v>13723</v>
      </c>
      <c r="J20" s="4"/>
      <c r="K20" s="4">
        <v>4401</v>
      </c>
      <c r="L20" s="4">
        <v>0</v>
      </c>
      <c r="M20" s="4">
        <v>0</v>
      </c>
      <c r="N20" s="4">
        <v>1154</v>
      </c>
      <c r="O20" s="4"/>
      <c r="P20" s="4">
        <v>51888</v>
      </c>
      <c r="Q20" s="4">
        <v>38261</v>
      </c>
      <c r="R20" s="4">
        <v>90149</v>
      </c>
      <c r="S20" s="102"/>
      <c r="T20" s="4"/>
      <c r="U20" s="4"/>
    </row>
    <row r="21" spans="1:21">
      <c r="A21" s="136" t="s">
        <v>37</v>
      </c>
      <c r="B21" s="26">
        <v>8.0493000000000006E-3</v>
      </c>
      <c r="C21" s="26">
        <v>8.1259999999999995E-3</v>
      </c>
      <c r="D21" s="4">
        <v>-92752</v>
      </c>
      <c r="E21" s="109"/>
      <c r="F21" s="4">
        <v>2036</v>
      </c>
      <c r="G21" s="4">
        <v>35819</v>
      </c>
      <c r="H21" s="4">
        <v>0</v>
      </c>
      <c r="I21" s="4">
        <v>900</v>
      </c>
      <c r="J21" s="4"/>
      <c r="K21" s="4">
        <v>1658</v>
      </c>
      <c r="L21" s="4">
        <v>0</v>
      </c>
      <c r="M21" s="4">
        <v>0</v>
      </c>
      <c r="N21" s="4">
        <v>7460</v>
      </c>
      <c r="O21" s="4"/>
      <c r="P21" s="4">
        <v>19552</v>
      </c>
      <c r="Q21" s="4">
        <v>-11505</v>
      </c>
      <c r="R21" s="4">
        <v>8047</v>
      </c>
      <c r="S21" s="102"/>
      <c r="T21" s="4"/>
      <c r="U21" s="4"/>
    </row>
    <row r="22" spans="1:21">
      <c r="A22" s="136" t="s">
        <v>38</v>
      </c>
      <c r="B22" s="26">
        <v>1.0912999999999999E-3</v>
      </c>
      <c r="C22" s="26">
        <v>9.7210000000000005E-4</v>
      </c>
      <c r="D22" s="4">
        <v>-12575</v>
      </c>
      <c r="E22" s="109"/>
      <c r="F22" s="4">
        <v>276</v>
      </c>
      <c r="G22" s="4">
        <v>4856</v>
      </c>
      <c r="H22" s="4">
        <v>0</v>
      </c>
      <c r="I22" s="4">
        <v>1051</v>
      </c>
      <c r="J22" s="4"/>
      <c r="K22" s="4">
        <v>225</v>
      </c>
      <c r="L22" s="4">
        <v>0</v>
      </c>
      <c r="M22" s="4">
        <v>0</v>
      </c>
      <c r="N22" s="4">
        <v>1398</v>
      </c>
      <c r="O22" s="4"/>
      <c r="P22" s="4">
        <v>2651</v>
      </c>
      <c r="Q22" s="4">
        <v>853</v>
      </c>
      <c r="R22" s="4">
        <v>3504</v>
      </c>
      <c r="S22" s="102"/>
      <c r="T22" s="4"/>
      <c r="U22" s="4"/>
    </row>
    <row r="23" spans="1:21">
      <c r="A23" s="136" t="s">
        <v>39</v>
      </c>
      <c r="B23" s="26">
        <v>9.9182000000000003E-3</v>
      </c>
      <c r="C23" s="26">
        <v>1.03301E-2</v>
      </c>
      <c r="D23" s="4">
        <v>-114287</v>
      </c>
      <c r="E23" s="109"/>
      <c r="F23" s="4">
        <v>2509</v>
      </c>
      <c r="G23" s="4">
        <v>44136</v>
      </c>
      <c r="H23" s="4">
        <v>0</v>
      </c>
      <c r="I23" s="4">
        <v>6825</v>
      </c>
      <c r="J23" s="4"/>
      <c r="K23" s="4">
        <v>2043</v>
      </c>
      <c r="L23" s="4">
        <v>0</v>
      </c>
      <c r="M23" s="4">
        <v>0</v>
      </c>
      <c r="N23" s="4">
        <v>0</v>
      </c>
      <c r="O23" s="4"/>
      <c r="P23" s="4">
        <v>24091</v>
      </c>
      <c r="Q23" s="4">
        <v>11784</v>
      </c>
      <c r="R23" s="4">
        <v>35875</v>
      </c>
      <c r="S23" s="102"/>
      <c r="T23" s="4"/>
      <c r="U23" s="4"/>
    </row>
    <row r="24" spans="1:21">
      <c r="A24" s="136" t="s">
        <v>40</v>
      </c>
      <c r="B24" s="26">
        <v>1.7608999999999999E-3</v>
      </c>
      <c r="C24" s="26">
        <v>1.5506000000000001E-3</v>
      </c>
      <c r="D24" s="4">
        <v>-20291</v>
      </c>
      <c r="E24" s="109"/>
      <c r="F24" s="4">
        <v>446</v>
      </c>
      <c r="G24" s="4">
        <v>7836</v>
      </c>
      <c r="H24" s="4">
        <v>0</v>
      </c>
      <c r="I24" s="4">
        <v>77</v>
      </c>
      <c r="J24" s="4"/>
      <c r="K24" s="4">
        <v>363</v>
      </c>
      <c r="L24" s="4">
        <v>0</v>
      </c>
      <c r="M24" s="4">
        <v>0</v>
      </c>
      <c r="N24" s="4">
        <v>2466</v>
      </c>
      <c r="O24" s="4"/>
      <c r="P24" s="4">
        <v>4277</v>
      </c>
      <c r="Q24" s="4">
        <v>-2272</v>
      </c>
      <c r="R24" s="4">
        <v>2005</v>
      </c>
      <c r="S24" s="102"/>
      <c r="T24" s="4"/>
      <c r="U24" s="4"/>
    </row>
    <row r="25" spans="1:21">
      <c r="A25" s="136" t="s">
        <v>41</v>
      </c>
      <c r="B25" s="26">
        <v>1.7762300000000002E-2</v>
      </c>
      <c r="C25" s="26">
        <v>1.7523400000000001E-2</v>
      </c>
      <c r="D25" s="4">
        <v>-204675</v>
      </c>
      <c r="E25" s="109"/>
      <c r="F25" s="4">
        <v>4494</v>
      </c>
      <c r="G25" s="4">
        <v>79042</v>
      </c>
      <c r="H25" s="4">
        <v>0</v>
      </c>
      <c r="I25" s="4">
        <v>0</v>
      </c>
      <c r="J25" s="4"/>
      <c r="K25" s="4">
        <v>3659</v>
      </c>
      <c r="L25" s="4">
        <v>0</v>
      </c>
      <c r="M25" s="4">
        <v>0</v>
      </c>
      <c r="N25" s="4">
        <v>11386</v>
      </c>
      <c r="O25" s="4"/>
      <c r="P25" s="4">
        <v>43145</v>
      </c>
      <c r="Q25" s="4">
        <v>-16777</v>
      </c>
      <c r="R25" s="4">
        <v>26368</v>
      </c>
      <c r="S25" s="102"/>
      <c r="T25" s="4"/>
      <c r="U25" s="4"/>
    </row>
    <row r="26" spans="1:21">
      <c r="A26" s="136" t="s">
        <v>42</v>
      </c>
      <c r="B26" s="26">
        <v>7.5278999999999997E-3</v>
      </c>
      <c r="C26" s="26">
        <v>7.9740999999999996E-3</v>
      </c>
      <c r="D26" s="4">
        <v>-86744</v>
      </c>
      <c r="E26" s="109"/>
      <c r="F26" s="4">
        <v>1905</v>
      </c>
      <c r="G26" s="4">
        <v>33499</v>
      </c>
      <c r="H26" s="4">
        <v>0</v>
      </c>
      <c r="I26" s="4">
        <v>6998</v>
      </c>
      <c r="J26" s="4"/>
      <c r="K26" s="4">
        <v>1551</v>
      </c>
      <c r="L26" s="4">
        <v>0</v>
      </c>
      <c r="M26" s="4">
        <v>0</v>
      </c>
      <c r="N26" s="4">
        <v>0</v>
      </c>
      <c r="O26" s="4"/>
      <c r="P26" s="4">
        <v>18285</v>
      </c>
      <c r="Q26" s="4">
        <v>25892</v>
      </c>
      <c r="R26" s="4">
        <v>44177</v>
      </c>
      <c r="S26" s="102"/>
      <c r="T26" s="4"/>
      <c r="U26" s="4"/>
    </row>
    <row r="27" spans="1:21">
      <c r="A27" s="136" t="s">
        <v>43</v>
      </c>
      <c r="B27" s="26">
        <v>4.1263000000000003E-3</v>
      </c>
      <c r="C27" s="26">
        <v>4.0353000000000003E-3</v>
      </c>
      <c r="D27" s="4">
        <v>-47547</v>
      </c>
      <c r="E27" s="109"/>
      <c r="F27" s="4">
        <v>1044</v>
      </c>
      <c r="G27" s="4">
        <v>18362</v>
      </c>
      <c r="H27" s="4">
        <v>0</v>
      </c>
      <c r="I27" s="4">
        <v>0</v>
      </c>
      <c r="J27" s="4"/>
      <c r="K27" s="4">
        <v>850</v>
      </c>
      <c r="L27" s="4">
        <v>0</v>
      </c>
      <c r="M27" s="4">
        <v>0</v>
      </c>
      <c r="N27" s="4">
        <v>1608</v>
      </c>
      <c r="O27" s="4"/>
      <c r="P27" s="4">
        <v>10023</v>
      </c>
      <c r="Q27" s="4">
        <v>-2655</v>
      </c>
      <c r="R27" s="4">
        <v>7368</v>
      </c>
      <c r="S27" s="102"/>
      <c r="T27" s="4"/>
      <c r="U27" s="4"/>
    </row>
    <row r="28" spans="1:21">
      <c r="A28" s="136" t="s">
        <v>44</v>
      </c>
      <c r="B28" s="26">
        <v>1.4633999999999999E-3</v>
      </c>
      <c r="C28" s="26">
        <v>1.7198000000000001E-3</v>
      </c>
      <c r="D28" s="4">
        <v>-16863</v>
      </c>
      <c r="E28" s="109"/>
      <c r="F28" s="4">
        <v>370</v>
      </c>
      <c r="G28" s="4">
        <v>6512</v>
      </c>
      <c r="H28" s="4">
        <v>0</v>
      </c>
      <c r="I28" s="4">
        <v>3006</v>
      </c>
      <c r="J28" s="4"/>
      <c r="K28" s="4">
        <v>301</v>
      </c>
      <c r="L28" s="4">
        <v>0</v>
      </c>
      <c r="M28" s="4">
        <v>0</v>
      </c>
      <c r="N28" s="4">
        <v>1184</v>
      </c>
      <c r="O28" s="4"/>
      <c r="P28" s="4">
        <v>3555</v>
      </c>
      <c r="Q28" s="4">
        <v>114</v>
      </c>
      <c r="R28" s="4">
        <v>3669</v>
      </c>
      <c r="S28" s="102"/>
      <c r="T28" s="4"/>
      <c r="U28" s="4"/>
    </row>
    <row r="29" spans="1:21">
      <c r="A29" s="136" t="s">
        <v>45</v>
      </c>
      <c r="B29" s="26">
        <v>1.516E-3</v>
      </c>
      <c r="C29" s="26">
        <v>1.547E-3</v>
      </c>
      <c r="D29" s="4">
        <v>-17469</v>
      </c>
      <c r="E29" s="109"/>
      <c r="F29" s="4">
        <v>384</v>
      </c>
      <c r="G29" s="4">
        <v>6746</v>
      </c>
      <c r="H29" s="4">
        <v>0</v>
      </c>
      <c r="I29" s="4">
        <v>565</v>
      </c>
      <c r="J29" s="4"/>
      <c r="K29" s="4">
        <v>312</v>
      </c>
      <c r="L29" s="4">
        <v>0</v>
      </c>
      <c r="M29" s="4">
        <v>0</v>
      </c>
      <c r="N29" s="4">
        <v>0</v>
      </c>
      <c r="O29" s="4"/>
      <c r="P29" s="4">
        <v>3682</v>
      </c>
      <c r="Q29" s="4">
        <v>1355</v>
      </c>
      <c r="R29" s="4">
        <v>5037</v>
      </c>
      <c r="S29" s="102"/>
      <c r="T29" s="4"/>
      <c r="U29" s="4"/>
    </row>
    <row r="30" spans="1:21">
      <c r="A30" s="136" t="s">
        <v>46</v>
      </c>
      <c r="B30" s="26">
        <v>1.0390399999999999E-2</v>
      </c>
      <c r="C30" s="26">
        <v>1.01972E-2</v>
      </c>
      <c r="D30" s="4">
        <v>-119729</v>
      </c>
      <c r="E30" s="109"/>
      <c r="F30" s="4">
        <v>2629</v>
      </c>
      <c r="G30" s="4">
        <v>46237</v>
      </c>
      <c r="H30" s="4">
        <v>0</v>
      </c>
      <c r="I30" s="4">
        <v>0</v>
      </c>
      <c r="J30" s="4"/>
      <c r="K30" s="4">
        <v>2140</v>
      </c>
      <c r="L30" s="4">
        <v>0</v>
      </c>
      <c r="M30" s="4">
        <v>0</v>
      </c>
      <c r="N30" s="4">
        <v>10802</v>
      </c>
      <c r="O30" s="4"/>
      <c r="P30" s="4">
        <v>25238</v>
      </c>
      <c r="Q30" s="4">
        <v>-18921</v>
      </c>
      <c r="R30" s="4">
        <v>6317</v>
      </c>
      <c r="S30" s="102"/>
      <c r="T30" s="4"/>
      <c r="U30" s="4"/>
    </row>
    <row r="31" spans="1:21">
      <c r="A31" s="136" t="s">
        <v>47</v>
      </c>
      <c r="B31" s="26">
        <v>4.8390999999999998E-3</v>
      </c>
      <c r="C31" s="26">
        <v>4.6315000000000002E-3</v>
      </c>
      <c r="D31" s="4">
        <v>-55761</v>
      </c>
      <c r="E31" s="109"/>
      <c r="F31" s="4">
        <v>1224</v>
      </c>
      <c r="G31" s="4">
        <v>21534</v>
      </c>
      <c r="H31" s="4">
        <v>0</v>
      </c>
      <c r="I31" s="4">
        <v>0</v>
      </c>
      <c r="J31" s="4"/>
      <c r="K31" s="4">
        <v>997</v>
      </c>
      <c r="L31" s="4">
        <v>0</v>
      </c>
      <c r="M31" s="4">
        <v>0</v>
      </c>
      <c r="N31" s="4">
        <v>6141</v>
      </c>
      <c r="O31" s="4"/>
      <c r="P31" s="4">
        <v>11754</v>
      </c>
      <c r="Q31" s="4">
        <v>-8117</v>
      </c>
      <c r="R31" s="4">
        <v>3637</v>
      </c>
      <c r="S31" s="102"/>
      <c r="T31" s="4"/>
      <c r="U31" s="4"/>
    </row>
    <row r="32" spans="1:21">
      <c r="A32" s="136" t="s">
        <v>48</v>
      </c>
      <c r="B32" s="26">
        <v>1.0621E-2</v>
      </c>
      <c r="C32" s="26">
        <v>1.09953E-2</v>
      </c>
      <c r="D32" s="4">
        <v>-122386</v>
      </c>
      <c r="E32" s="109"/>
      <c r="F32" s="4">
        <v>2687</v>
      </c>
      <c r="G32" s="4">
        <v>47263</v>
      </c>
      <c r="H32" s="4">
        <v>0</v>
      </c>
      <c r="I32" s="4">
        <v>4390</v>
      </c>
      <c r="J32" s="4"/>
      <c r="K32" s="4">
        <v>2188</v>
      </c>
      <c r="L32" s="4">
        <v>0</v>
      </c>
      <c r="M32" s="4">
        <v>0</v>
      </c>
      <c r="N32" s="4">
        <v>1737</v>
      </c>
      <c r="O32" s="4"/>
      <c r="P32" s="4">
        <v>25798</v>
      </c>
      <c r="Q32" s="4">
        <v>-1425</v>
      </c>
      <c r="R32" s="4">
        <v>24373</v>
      </c>
      <c r="S32" s="102"/>
      <c r="T32" s="4"/>
      <c r="U32" s="4"/>
    </row>
    <row r="33" spans="1:21">
      <c r="A33" s="136" t="s">
        <v>49</v>
      </c>
      <c r="B33" s="26">
        <v>3.3428100000000002E-2</v>
      </c>
      <c r="C33" s="26">
        <v>3.4838000000000001E-2</v>
      </c>
      <c r="D33" s="4">
        <v>-385192</v>
      </c>
      <c r="E33" s="109"/>
      <c r="F33" s="4">
        <v>8457</v>
      </c>
      <c r="G33" s="4">
        <v>148755</v>
      </c>
      <c r="H33" s="4">
        <v>0</v>
      </c>
      <c r="I33" s="4">
        <v>16532</v>
      </c>
      <c r="J33" s="4"/>
      <c r="K33" s="4">
        <v>6886</v>
      </c>
      <c r="L33" s="4">
        <v>0</v>
      </c>
      <c r="M33" s="4">
        <v>0</v>
      </c>
      <c r="N33" s="4">
        <v>16866</v>
      </c>
      <c r="O33" s="4"/>
      <c r="P33" s="4">
        <v>81197</v>
      </c>
      <c r="Q33" s="4">
        <v>-25824</v>
      </c>
      <c r="R33" s="4">
        <v>55373</v>
      </c>
      <c r="S33" s="102"/>
      <c r="T33" s="4"/>
      <c r="U33" s="4"/>
    </row>
    <row r="34" spans="1:21">
      <c r="A34" s="136" t="s">
        <v>50</v>
      </c>
      <c r="B34" s="26">
        <v>3.7022999999999999E-3</v>
      </c>
      <c r="C34" s="26">
        <v>3.8430999999999999E-3</v>
      </c>
      <c r="D34" s="4">
        <v>-42662</v>
      </c>
      <c r="E34" s="109"/>
      <c r="F34" s="4">
        <v>937</v>
      </c>
      <c r="G34" s="4">
        <v>16475</v>
      </c>
      <c r="H34" s="4">
        <v>0</v>
      </c>
      <c r="I34" s="4">
        <v>4971</v>
      </c>
      <c r="J34" s="4"/>
      <c r="K34" s="4">
        <v>763</v>
      </c>
      <c r="L34" s="4">
        <v>0</v>
      </c>
      <c r="M34" s="4">
        <v>0</v>
      </c>
      <c r="N34" s="4">
        <v>0</v>
      </c>
      <c r="O34" s="4"/>
      <c r="P34" s="4">
        <v>8993</v>
      </c>
      <c r="Q34" s="4">
        <v>10018</v>
      </c>
      <c r="R34" s="4">
        <v>19011</v>
      </c>
      <c r="S34" s="102"/>
      <c r="T34" s="4"/>
      <c r="U34" s="4"/>
    </row>
    <row r="35" spans="1:21">
      <c r="A35" s="136" t="s">
        <v>51</v>
      </c>
      <c r="B35" s="26">
        <v>6.7755999999999997E-3</v>
      </c>
      <c r="C35" s="26">
        <v>7.3371E-3</v>
      </c>
      <c r="D35" s="4">
        <v>-78075</v>
      </c>
      <c r="E35" s="109"/>
      <c r="F35" s="4">
        <v>1714</v>
      </c>
      <c r="G35" s="4">
        <v>30151</v>
      </c>
      <c r="H35" s="4">
        <v>0</v>
      </c>
      <c r="I35" s="4">
        <v>14835</v>
      </c>
      <c r="J35" s="4"/>
      <c r="K35" s="4">
        <v>1396</v>
      </c>
      <c r="L35" s="4">
        <v>0</v>
      </c>
      <c r="M35" s="4">
        <v>0</v>
      </c>
      <c r="N35" s="4">
        <v>0</v>
      </c>
      <c r="O35" s="4"/>
      <c r="P35" s="4">
        <v>16458</v>
      </c>
      <c r="Q35" s="4">
        <v>17874</v>
      </c>
      <c r="R35" s="4">
        <v>34332</v>
      </c>
      <c r="S35" s="102"/>
      <c r="T35" s="4"/>
      <c r="U35" s="4"/>
    </row>
    <row r="36" spans="1:21">
      <c r="A36" s="136" t="s">
        <v>52</v>
      </c>
      <c r="B36" s="26">
        <v>1.6480000000000002E-2</v>
      </c>
      <c r="C36" s="26">
        <v>1.6260199999999999E-2</v>
      </c>
      <c r="D36" s="4">
        <v>-189899</v>
      </c>
      <c r="E36" s="109"/>
      <c r="F36" s="4">
        <v>4169</v>
      </c>
      <c r="G36" s="4">
        <v>73336</v>
      </c>
      <c r="H36" s="4">
        <v>0</v>
      </c>
      <c r="I36" s="4">
        <v>0</v>
      </c>
      <c r="J36" s="4"/>
      <c r="K36" s="4">
        <v>3395</v>
      </c>
      <c r="L36" s="4">
        <v>0</v>
      </c>
      <c r="M36" s="4">
        <v>0</v>
      </c>
      <c r="N36" s="4">
        <v>8015</v>
      </c>
      <c r="O36" s="4"/>
      <c r="P36" s="4">
        <v>40030</v>
      </c>
      <c r="Q36" s="4">
        <v>-2335</v>
      </c>
      <c r="R36" s="4">
        <v>37695</v>
      </c>
      <c r="S36" s="102"/>
      <c r="T36" s="4"/>
      <c r="U36" s="4"/>
    </row>
    <row r="37" spans="1:21">
      <c r="A37" s="136" t="s">
        <v>53</v>
      </c>
      <c r="B37" s="26">
        <v>4.0485E-3</v>
      </c>
      <c r="C37" s="26">
        <v>4.1752999999999998E-3</v>
      </c>
      <c r="D37" s="4">
        <v>-46651</v>
      </c>
      <c r="E37" s="109"/>
      <c r="F37" s="4">
        <v>1024</v>
      </c>
      <c r="G37" s="4">
        <v>18016</v>
      </c>
      <c r="H37" s="4">
        <v>0</v>
      </c>
      <c r="I37" s="4">
        <v>1486</v>
      </c>
      <c r="J37" s="4"/>
      <c r="K37" s="4">
        <v>834</v>
      </c>
      <c r="L37" s="4">
        <v>0</v>
      </c>
      <c r="M37" s="4">
        <v>0</v>
      </c>
      <c r="N37" s="4">
        <v>1561</v>
      </c>
      <c r="O37" s="4"/>
      <c r="P37" s="4">
        <v>9834</v>
      </c>
      <c r="Q37" s="4">
        <v>-2758</v>
      </c>
      <c r="R37" s="4">
        <v>7076</v>
      </c>
      <c r="S37" s="102"/>
      <c r="T37" s="4"/>
      <c r="U37" s="4"/>
    </row>
    <row r="38" spans="1:21">
      <c r="A38" s="136" t="s">
        <v>54</v>
      </c>
      <c r="B38" s="26">
        <v>3.8692000000000002E-3</v>
      </c>
      <c r="C38" s="26">
        <v>4.4156000000000004E-3</v>
      </c>
      <c r="D38" s="4">
        <v>-44585</v>
      </c>
      <c r="E38" s="109"/>
      <c r="F38" s="4">
        <v>979</v>
      </c>
      <c r="G38" s="4">
        <v>17218</v>
      </c>
      <c r="H38" s="4">
        <v>0</v>
      </c>
      <c r="I38" s="4">
        <v>6408</v>
      </c>
      <c r="J38" s="4"/>
      <c r="K38" s="4">
        <v>797</v>
      </c>
      <c r="L38" s="4">
        <v>0</v>
      </c>
      <c r="M38" s="4">
        <v>0</v>
      </c>
      <c r="N38" s="4">
        <v>2671</v>
      </c>
      <c r="O38" s="4"/>
      <c r="P38" s="4">
        <v>9398</v>
      </c>
      <c r="Q38" s="4">
        <v>-3180</v>
      </c>
      <c r="R38" s="4">
        <v>6218</v>
      </c>
      <c r="S38" s="102"/>
      <c r="T38" s="4"/>
      <c r="U38" s="4"/>
    </row>
    <row r="39" spans="1:21">
      <c r="A39" s="136" t="s">
        <v>55</v>
      </c>
      <c r="B39" s="26">
        <v>2.9064699999999999E-2</v>
      </c>
      <c r="C39" s="26">
        <v>3.1435200000000003E-2</v>
      </c>
      <c r="D39" s="4">
        <v>-334913</v>
      </c>
      <c r="E39" s="109"/>
      <c r="F39" s="4">
        <v>7353</v>
      </c>
      <c r="G39" s="4">
        <v>129338</v>
      </c>
      <c r="H39" s="4">
        <v>0</v>
      </c>
      <c r="I39" s="4">
        <v>31164</v>
      </c>
      <c r="J39" s="4"/>
      <c r="K39" s="4">
        <v>5987</v>
      </c>
      <c r="L39" s="4">
        <v>0</v>
      </c>
      <c r="M39" s="4">
        <v>0</v>
      </c>
      <c r="N39" s="4">
        <v>0</v>
      </c>
      <c r="O39" s="4"/>
      <c r="P39" s="4">
        <v>70598</v>
      </c>
      <c r="Q39" s="4">
        <v>35064</v>
      </c>
      <c r="R39" s="4">
        <v>105662</v>
      </c>
      <c r="S39" s="102"/>
      <c r="T39" s="4"/>
      <c r="U39" s="4"/>
    </row>
    <row r="40" spans="1:21">
      <c r="A40" s="136" t="s">
        <v>56</v>
      </c>
      <c r="B40" s="26">
        <v>3.9472999999999999E-3</v>
      </c>
      <c r="C40" s="26">
        <v>3.1611E-3</v>
      </c>
      <c r="D40" s="4">
        <v>-45485</v>
      </c>
      <c r="E40" s="109"/>
      <c r="F40" s="4">
        <v>999</v>
      </c>
      <c r="G40" s="4">
        <v>17565</v>
      </c>
      <c r="H40" s="4">
        <v>0</v>
      </c>
      <c r="I40" s="4">
        <v>731</v>
      </c>
      <c r="J40" s="4"/>
      <c r="K40" s="4">
        <v>813</v>
      </c>
      <c r="L40" s="4">
        <v>0</v>
      </c>
      <c r="M40" s="4">
        <v>0</v>
      </c>
      <c r="N40" s="4">
        <v>9218</v>
      </c>
      <c r="O40" s="4"/>
      <c r="P40" s="4">
        <v>9588</v>
      </c>
      <c r="Q40" s="4">
        <v>-4886</v>
      </c>
      <c r="R40" s="4">
        <v>4702</v>
      </c>
      <c r="S40" s="102"/>
      <c r="T40" s="4"/>
      <c r="U40" s="4"/>
    </row>
    <row r="41" spans="1:21">
      <c r="A41" s="136" t="s">
        <v>57</v>
      </c>
      <c r="B41" s="26">
        <v>4.4214400000000001E-2</v>
      </c>
      <c r="C41" s="26">
        <v>3.03749E-2</v>
      </c>
      <c r="D41" s="4">
        <v>-509483</v>
      </c>
      <c r="E41" s="109"/>
      <c r="F41" s="4">
        <v>11186</v>
      </c>
      <c r="G41" s="4">
        <v>196754</v>
      </c>
      <c r="H41" s="4">
        <v>0</v>
      </c>
      <c r="I41" s="4">
        <v>46852</v>
      </c>
      <c r="J41" s="4"/>
      <c r="K41" s="4">
        <v>9108</v>
      </c>
      <c r="L41" s="4">
        <v>0</v>
      </c>
      <c r="M41" s="4">
        <v>0</v>
      </c>
      <c r="N41" s="4">
        <v>162282</v>
      </c>
      <c r="O41" s="4"/>
      <c r="P41" s="4">
        <v>107397</v>
      </c>
      <c r="Q41" s="4">
        <v>-53952</v>
      </c>
      <c r="R41" s="4">
        <v>53445</v>
      </c>
      <c r="S41" s="102"/>
      <c r="T41" s="4"/>
      <c r="U41" s="4"/>
    </row>
    <row r="42" spans="1:21">
      <c r="A42" s="136" t="s">
        <v>58</v>
      </c>
      <c r="B42" s="26">
        <v>6.8320999999999998E-3</v>
      </c>
      <c r="C42" s="26">
        <v>7.5258E-3</v>
      </c>
      <c r="D42" s="4">
        <v>-78726</v>
      </c>
      <c r="E42" s="109"/>
      <c r="F42" s="4">
        <v>1729</v>
      </c>
      <c r="G42" s="4">
        <v>30403</v>
      </c>
      <c r="H42" s="4">
        <v>0</v>
      </c>
      <c r="I42" s="4">
        <v>8134</v>
      </c>
      <c r="J42" s="4"/>
      <c r="K42" s="4">
        <v>1407</v>
      </c>
      <c r="L42" s="4">
        <v>0</v>
      </c>
      <c r="M42" s="4">
        <v>0</v>
      </c>
      <c r="N42" s="4">
        <v>3070</v>
      </c>
      <c r="O42" s="4"/>
      <c r="P42" s="4">
        <v>16595</v>
      </c>
      <c r="Q42" s="4">
        <v>-1496</v>
      </c>
      <c r="R42" s="4">
        <v>15099</v>
      </c>
      <c r="S42" s="102"/>
      <c r="T42" s="4"/>
      <c r="U42" s="4"/>
    </row>
    <row r="43" spans="1:21">
      <c r="A43" s="136" t="s">
        <v>59</v>
      </c>
      <c r="B43" s="26">
        <v>2.8101999999999999E-2</v>
      </c>
      <c r="C43" s="26">
        <v>2.5784700000000001E-2</v>
      </c>
      <c r="D43" s="4">
        <v>-323819</v>
      </c>
      <c r="E43" s="109"/>
      <c r="F43" s="4">
        <v>7110</v>
      </c>
      <c r="G43" s="4">
        <v>125054</v>
      </c>
      <c r="H43" s="4">
        <v>0</v>
      </c>
      <c r="I43" s="4">
        <v>0</v>
      </c>
      <c r="J43" s="4"/>
      <c r="K43" s="4">
        <v>5789</v>
      </c>
      <c r="L43" s="4">
        <v>0</v>
      </c>
      <c r="M43" s="4">
        <v>0</v>
      </c>
      <c r="N43" s="4">
        <v>35651</v>
      </c>
      <c r="O43" s="4"/>
      <c r="P43" s="4">
        <v>68260</v>
      </c>
      <c r="Q43" s="4">
        <v>-32270</v>
      </c>
      <c r="R43" s="4">
        <v>35990</v>
      </c>
      <c r="S43" s="102"/>
      <c r="T43" s="4"/>
      <c r="U43" s="4"/>
    </row>
    <row r="44" spans="1:21">
      <c r="A44" s="136" t="s">
        <v>60</v>
      </c>
      <c r="B44" s="26">
        <v>8.0800000000000002E-4</v>
      </c>
      <c r="C44" s="26">
        <v>7.3859999999999996E-4</v>
      </c>
      <c r="D44" s="4">
        <v>-9311</v>
      </c>
      <c r="E44" s="109"/>
      <c r="F44" s="4">
        <v>204</v>
      </c>
      <c r="G44" s="4">
        <v>3596</v>
      </c>
      <c r="H44" s="4">
        <v>0</v>
      </c>
      <c r="I44" s="4">
        <v>0</v>
      </c>
      <c r="J44" s="4"/>
      <c r="K44" s="4">
        <v>166</v>
      </c>
      <c r="L44" s="4">
        <v>0</v>
      </c>
      <c r="M44" s="4">
        <v>0</v>
      </c>
      <c r="N44" s="4">
        <v>847</v>
      </c>
      <c r="O44" s="4"/>
      <c r="P44" s="4">
        <v>1963</v>
      </c>
      <c r="Q44" s="4">
        <v>-625</v>
      </c>
      <c r="R44" s="4">
        <v>1338</v>
      </c>
      <c r="S44" s="102"/>
      <c r="T44" s="4"/>
      <c r="U44" s="4"/>
    </row>
    <row r="45" spans="1:21">
      <c r="A45" s="136" t="s">
        <v>61</v>
      </c>
      <c r="B45" s="26">
        <v>2.3262000000000001E-3</v>
      </c>
      <c r="C45" s="26">
        <v>3.8105999999999999E-3</v>
      </c>
      <c r="D45" s="4">
        <v>-26805</v>
      </c>
      <c r="E45" s="109"/>
      <c r="F45" s="4">
        <v>589</v>
      </c>
      <c r="G45" s="4">
        <v>10352</v>
      </c>
      <c r="H45" s="4">
        <v>0</v>
      </c>
      <c r="I45" s="4">
        <v>17406</v>
      </c>
      <c r="J45" s="4"/>
      <c r="K45" s="4">
        <v>479</v>
      </c>
      <c r="L45" s="4">
        <v>0</v>
      </c>
      <c r="M45" s="4">
        <v>0</v>
      </c>
      <c r="N45" s="4">
        <v>4841</v>
      </c>
      <c r="O45" s="4"/>
      <c r="P45" s="4">
        <v>5650</v>
      </c>
      <c r="Q45" s="4">
        <v>-82</v>
      </c>
      <c r="R45" s="4">
        <v>5568</v>
      </c>
      <c r="S45" s="102"/>
      <c r="T45" s="4"/>
      <c r="U45" s="4"/>
    </row>
    <row r="46" spans="1:21">
      <c r="A46" s="136" t="s">
        <v>62</v>
      </c>
      <c r="B46" s="26">
        <v>4.1298000000000003E-3</v>
      </c>
      <c r="C46" s="26">
        <v>4.5037999999999996E-3</v>
      </c>
      <c r="D46" s="4">
        <v>-47588</v>
      </c>
      <c r="E46" s="109"/>
      <c r="F46" s="4">
        <v>1045</v>
      </c>
      <c r="G46" s="4">
        <v>18378</v>
      </c>
      <c r="H46" s="4">
        <v>0</v>
      </c>
      <c r="I46" s="4">
        <v>4833</v>
      </c>
      <c r="J46" s="4"/>
      <c r="K46" s="4">
        <v>851</v>
      </c>
      <c r="L46" s="4">
        <v>0</v>
      </c>
      <c r="M46" s="4">
        <v>0</v>
      </c>
      <c r="N46" s="4">
        <v>0</v>
      </c>
      <c r="O46" s="4"/>
      <c r="P46" s="4">
        <v>10031</v>
      </c>
      <c r="Q46" s="4">
        <v>2609</v>
      </c>
      <c r="R46" s="4">
        <v>12640</v>
      </c>
      <c r="S46" s="102"/>
      <c r="T46" s="4"/>
      <c r="U46" s="4"/>
    </row>
    <row r="47" spans="1:21">
      <c r="A47" s="136" t="s">
        <v>63</v>
      </c>
      <c r="B47" s="26">
        <v>1.2516000000000001E-3</v>
      </c>
      <c r="C47" s="26">
        <v>1.2189E-3</v>
      </c>
      <c r="D47" s="4">
        <v>-14422</v>
      </c>
      <c r="E47" s="109"/>
      <c r="F47" s="4">
        <v>317</v>
      </c>
      <c r="G47" s="4">
        <v>5570</v>
      </c>
      <c r="H47" s="4">
        <v>0</v>
      </c>
      <c r="I47" s="4">
        <v>0</v>
      </c>
      <c r="J47" s="4"/>
      <c r="K47" s="4">
        <v>258</v>
      </c>
      <c r="L47" s="4">
        <v>0</v>
      </c>
      <c r="M47" s="4">
        <v>0</v>
      </c>
      <c r="N47" s="4">
        <v>1925</v>
      </c>
      <c r="O47" s="4"/>
      <c r="P47" s="4">
        <v>3040</v>
      </c>
      <c r="Q47" s="4">
        <v>-2250</v>
      </c>
      <c r="R47" s="4">
        <v>790</v>
      </c>
      <c r="S47" s="102"/>
      <c r="T47" s="4"/>
      <c r="U47" s="4"/>
    </row>
    <row r="48" spans="1:21">
      <c r="A48" s="136" t="s">
        <v>64</v>
      </c>
      <c r="B48" s="26">
        <v>3.9239400000000001E-2</v>
      </c>
      <c r="C48" s="26">
        <v>4.0384000000000003E-2</v>
      </c>
      <c r="D48" s="4">
        <v>-452156</v>
      </c>
      <c r="E48" s="109"/>
      <c r="F48" s="4">
        <v>9928</v>
      </c>
      <c r="G48" s="4">
        <v>174615</v>
      </c>
      <c r="H48" s="4">
        <v>0</v>
      </c>
      <c r="I48" s="4">
        <v>13422</v>
      </c>
      <c r="J48" s="4"/>
      <c r="K48" s="4">
        <v>8083</v>
      </c>
      <c r="L48" s="4">
        <v>0</v>
      </c>
      <c r="M48" s="4">
        <v>0</v>
      </c>
      <c r="N48" s="4">
        <v>1925</v>
      </c>
      <c r="O48" s="4"/>
      <c r="P48" s="4">
        <v>95313</v>
      </c>
      <c r="Q48" s="4">
        <v>2130</v>
      </c>
      <c r="R48" s="4">
        <v>97443</v>
      </c>
      <c r="S48" s="102"/>
      <c r="T48" s="4"/>
      <c r="U48" s="4"/>
    </row>
    <row r="49" spans="1:21">
      <c r="A49" s="136" t="s">
        <v>65</v>
      </c>
      <c r="B49" s="26">
        <v>3.9214999999999996E-3</v>
      </c>
      <c r="C49" s="26">
        <v>4.0228E-3</v>
      </c>
      <c r="D49" s="4">
        <v>-45187</v>
      </c>
      <c r="E49" s="109"/>
      <c r="F49" s="4">
        <v>992</v>
      </c>
      <c r="G49" s="4">
        <v>17451</v>
      </c>
      <c r="H49" s="4">
        <v>0</v>
      </c>
      <c r="I49" s="4">
        <v>1188</v>
      </c>
      <c r="J49" s="4"/>
      <c r="K49" s="4">
        <v>808</v>
      </c>
      <c r="L49" s="4">
        <v>0</v>
      </c>
      <c r="M49" s="4">
        <v>0</v>
      </c>
      <c r="N49" s="4">
        <v>3216</v>
      </c>
      <c r="O49" s="4"/>
      <c r="P49" s="4">
        <v>9525</v>
      </c>
      <c r="Q49" s="4">
        <v>-3712</v>
      </c>
      <c r="R49" s="4">
        <v>5813</v>
      </c>
      <c r="S49" s="102"/>
      <c r="T49" s="4"/>
      <c r="U49" s="4"/>
    </row>
    <row r="50" spans="1:21">
      <c r="A50" s="136" t="s">
        <v>66</v>
      </c>
      <c r="B50" s="26">
        <v>1.5169500000000001E-2</v>
      </c>
      <c r="C50" s="26">
        <v>1.5823799999999999E-2</v>
      </c>
      <c r="D50" s="4">
        <v>-174798</v>
      </c>
      <c r="E50" s="109"/>
      <c r="F50" s="4">
        <v>3838</v>
      </c>
      <c r="G50" s="4">
        <v>67504</v>
      </c>
      <c r="H50" s="4">
        <v>0</v>
      </c>
      <c r="I50" s="4">
        <v>7672</v>
      </c>
      <c r="J50" s="4"/>
      <c r="K50" s="4">
        <v>3125</v>
      </c>
      <c r="L50" s="4">
        <v>0</v>
      </c>
      <c r="M50" s="4">
        <v>0</v>
      </c>
      <c r="N50" s="4">
        <v>14379</v>
      </c>
      <c r="O50" s="4"/>
      <c r="P50" s="4">
        <v>36847</v>
      </c>
      <c r="Q50" s="4">
        <v>-13834</v>
      </c>
      <c r="R50" s="4">
        <v>23013</v>
      </c>
      <c r="S50" s="102"/>
      <c r="T50" s="4"/>
      <c r="U50" s="4"/>
    </row>
    <row r="51" spans="1:21">
      <c r="A51" s="136" t="s">
        <v>23</v>
      </c>
      <c r="B51" s="26">
        <v>7.4606000000000004E-3</v>
      </c>
      <c r="C51" s="26">
        <v>7.6576999999999999E-3</v>
      </c>
      <c r="D51" s="4">
        <v>-85968</v>
      </c>
      <c r="E51" s="109"/>
      <c r="F51" s="4">
        <v>1888</v>
      </c>
      <c r="G51" s="4">
        <v>33200</v>
      </c>
      <c r="H51" s="4">
        <v>0</v>
      </c>
      <c r="I51" s="4">
        <v>2312</v>
      </c>
      <c r="J51" s="4"/>
      <c r="K51" s="4">
        <v>1537</v>
      </c>
      <c r="L51" s="4">
        <v>0</v>
      </c>
      <c r="M51" s="4">
        <v>0</v>
      </c>
      <c r="N51" s="4">
        <v>3167</v>
      </c>
      <c r="O51" s="4"/>
      <c r="P51" s="4">
        <v>18122</v>
      </c>
      <c r="Q51" s="4">
        <v>-2430</v>
      </c>
      <c r="R51" s="4">
        <v>15692</v>
      </c>
      <c r="S51" s="102"/>
      <c r="T51" s="4"/>
      <c r="U51" s="4"/>
    </row>
    <row r="52" spans="1:21">
      <c r="A52" s="136" t="s">
        <v>67</v>
      </c>
      <c r="B52" s="26">
        <v>1.1971000000000001E-2</v>
      </c>
      <c r="C52" s="26">
        <v>1.2146000000000001E-2</v>
      </c>
      <c r="D52" s="4">
        <v>-137942</v>
      </c>
      <c r="E52" s="109"/>
      <c r="F52" s="4">
        <v>3029</v>
      </c>
      <c r="G52" s="4">
        <v>53271</v>
      </c>
      <c r="H52" s="4">
        <v>0</v>
      </c>
      <c r="I52" s="4">
        <v>3728</v>
      </c>
      <c r="J52" s="4"/>
      <c r="K52" s="4">
        <v>2466</v>
      </c>
      <c r="L52" s="4">
        <v>0</v>
      </c>
      <c r="M52" s="4">
        <v>0</v>
      </c>
      <c r="N52" s="4">
        <v>0</v>
      </c>
      <c r="O52" s="4"/>
      <c r="P52" s="4">
        <v>29078</v>
      </c>
      <c r="Q52" s="4">
        <v>4844</v>
      </c>
      <c r="R52" s="4">
        <v>33922</v>
      </c>
      <c r="S52" s="102"/>
      <c r="T52" s="4"/>
      <c r="U52" s="4"/>
    </row>
    <row r="53" spans="1:21">
      <c r="A53" s="136" t="s">
        <v>68</v>
      </c>
      <c r="B53" s="26">
        <v>1.7901E-3</v>
      </c>
      <c r="C53" s="26">
        <v>1.6035999999999999E-3</v>
      </c>
      <c r="D53" s="4">
        <v>-20627</v>
      </c>
      <c r="E53" s="109"/>
      <c r="F53" s="4">
        <v>453</v>
      </c>
      <c r="G53" s="4">
        <v>7966</v>
      </c>
      <c r="H53" s="4">
        <v>0</v>
      </c>
      <c r="I53" s="4">
        <v>0</v>
      </c>
      <c r="J53" s="4"/>
      <c r="K53" s="4">
        <v>369</v>
      </c>
      <c r="L53" s="4">
        <v>0</v>
      </c>
      <c r="M53" s="4">
        <v>0</v>
      </c>
      <c r="N53" s="4">
        <v>3328</v>
      </c>
      <c r="O53" s="4"/>
      <c r="P53" s="4">
        <v>4348</v>
      </c>
      <c r="Q53" s="4">
        <v>-2791</v>
      </c>
      <c r="R53" s="4">
        <v>1557</v>
      </c>
      <c r="S53" s="102"/>
      <c r="T53" s="4"/>
      <c r="U53" s="4"/>
    </row>
    <row r="54" spans="1:21">
      <c r="A54" s="136" t="s">
        <v>69</v>
      </c>
      <c r="B54" s="26">
        <v>6.0115999999999998E-3</v>
      </c>
      <c r="C54" s="26">
        <v>4.3617999999999999E-3</v>
      </c>
      <c r="D54" s="4">
        <v>-69272</v>
      </c>
      <c r="E54" s="109"/>
      <c r="F54" s="4">
        <v>1521</v>
      </c>
      <c r="G54" s="4">
        <v>26752</v>
      </c>
      <c r="H54" s="4">
        <v>0</v>
      </c>
      <c r="I54" s="4">
        <v>5595</v>
      </c>
      <c r="J54" s="4"/>
      <c r="K54" s="4">
        <v>1238</v>
      </c>
      <c r="L54" s="4">
        <v>0</v>
      </c>
      <c r="M54" s="4">
        <v>0</v>
      </c>
      <c r="N54" s="4">
        <v>19346</v>
      </c>
      <c r="O54" s="4"/>
      <c r="P54" s="4">
        <v>14602</v>
      </c>
      <c r="Q54" s="4">
        <v>-2337</v>
      </c>
      <c r="R54" s="4">
        <v>12265</v>
      </c>
      <c r="S54" s="102"/>
      <c r="T54" s="4"/>
      <c r="U54" s="4"/>
    </row>
    <row r="55" spans="1:21">
      <c r="A55" s="136" t="s">
        <v>70</v>
      </c>
      <c r="B55" s="26">
        <v>2.7609999999999999E-4</v>
      </c>
      <c r="C55" s="26">
        <v>4.8240000000000002E-4</v>
      </c>
      <c r="D55" s="4">
        <v>-3182</v>
      </c>
      <c r="E55" s="109"/>
      <c r="F55" s="4">
        <v>70</v>
      </c>
      <c r="G55" s="4">
        <v>1229</v>
      </c>
      <c r="H55" s="4">
        <v>0</v>
      </c>
      <c r="I55" s="4">
        <v>2554</v>
      </c>
      <c r="J55" s="4"/>
      <c r="K55" s="4">
        <v>57</v>
      </c>
      <c r="L55" s="4">
        <v>0</v>
      </c>
      <c r="M55" s="4">
        <v>0</v>
      </c>
      <c r="N55" s="4">
        <v>0</v>
      </c>
      <c r="O55" s="4"/>
      <c r="P55" s="4">
        <v>671</v>
      </c>
      <c r="Q55" s="4">
        <v>-552</v>
      </c>
      <c r="R55" s="4">
        <v>119</v>
      </c>
      <c r="S55" s="102"/>
      <c r="T55" s="4"/>
      <c r="U55" s="4"/>
    </row>
    <row r="56" spans="1:21">
      <c r="A56" s="136" t="s">
        <v>71</v>
      </c>
      <c r="B56" s="26">
        <v>2.0954400000000001E-2</v>
      </c>
      <c r="C56" s="26">
        <v>2.0607400000000001E-2</v>
      </c>
      <c r="D56" s="4">
        <v>-241458</v>
      </c>
      <c r="E56" s="109"/>
      <c r="F56" s="4">
        <v>5301</v>
      </c>
      <c r="G56" s="4">
        <v>93247</v>
      </c>
      <c r="H56" s="4">
        <v>0</v>
      </c>
      <c r="I56" s="4">
        <v>3770</v>
      </c>
      <c r="J56" s="4"/>
      <c r="K56" s="4">
        <v>4317</v>
      </c>
      <c r="L56" s="4">
        <v>0</v>
      </c>
      <c r="M56" s="4">
        <v>0</v>
      </c>
      <c r="N56" s="4">
        <v>4068</v>
      </c>
      <c r="O56" s="4"/>
      <c r="P56" s="4">
        <v>50898</v>
      </c>
      <c r="Q56" s="4">
        <v>6515</v>
      </c>
      <c r="R56" s="4">
        <v>57413</v>
      </c>
      <c r="S56" s="102"/>
      <c r="T56" s="4"/>
      <c r="U56" s="4"/>
    </row>
    <row r="57" spans="1:21">
      <c r="A57" s="136" t="s">
        <v>72</v>
      </c>
      <c r="B57" s="26">
        <v>5.6182000000000003E-3</v>
      </c>
      <c r="C57" s="26">
        <v>4.8066000000000003E-3</v>
      </c>
      <c r="D57" s="4">
        <v>-64739</v>
      </c>
      <c r="E57" s="109"/>
      <c r="F57" s="4">
        <v>1421</v>
      </c>
      <c r="G57" s="4">
        <v>25001</v>
      </c>
      <c r="H57" s="4">
        <v>0</v>
      </c>
      <c r="I57" s="4">
        <v>1736</v>
      </c>
      <c r="J57" s="4"/>
      <c r="K57" s="4">
        <v>1157</v>
      </c>
      <c r="L57" s="4">
        <v>0</v>
      </c>
      <c r="M57" s="4">
        <v>0</v>
      </c>
      <c r="N57" s="4">
        <v>9516</v>
      </c>
      <c r="O57" s="4"/>
      <c r="P57" s="4">
        <v>13647</v>
      </c>
      <c r="Q57" s="4">
        <v>-41</v>
      </c>
      <c r="R57" s="4">
        <v>13606</v>
      </c>
      <c r="S57" s="102"/>
      <c r="T57" s="4"/>
      <c r="U57" s="4"/>
    </row>
    <row r="58" spans="1:21">
      <c r="A58" s="136" t="s">
        <v>73</v>
      </c>
      <c r="B58" s="26">
        <v>2.5347700000000001E-2</v>
      </c>
      <c r="C58" s="26">
        <v>2.59952E-2</v>
      </c>
      <c r="D58" s="4">
        <v>-292082</v>
      </c>
      <c r="E58" s="109"/>
      <c r="F58" s="4">
        <v>6413</v>
      </c>
      <c r="G58" s="4">
        <v>112797</v>
      </c>
      <c r="H58" s="4">
        <v>0</v>
      </c>
      <c r="I58" s="4">
        <v>10411</v>
      </c>
      <c r="J58" s="4"/>
      <c r="K58" s="4">
        <v>5222</v>
      </c>
      <c r="L58" s="4">
        <v>0</v>
      </c>
      <c r="M58" s="4">
        <v>0</v>
      </c>
      <c r="N58" s="4">
        <v>0</v>
      </c>
      <c r="O58" s="4"/>
      <c r="P58" s="4">
        <v>61570</v>
      </c>
      <c r="Q58" s="4">
        <v>3684</v>
      </c>
      <c r="R58" s="4">
        <v>65254</v>
      </c>
      <c r="S58" s="102"/>
      <c r="T58" s="4"/>
      <c r="U58" s="4"/>
    </row>
    <row r="59" spans="1:21">
      <c r="A59" s="136" t="s">
        <v>74</v>
      </c>
      <c r="B59" s="26">
        <v>7.3879999999999996E-4</v>
      </c>
      <c r="C59" s="26">
        <v>7.9279999999999997E-4</v>
      </c>
      <c r="D59" s="4">
        <v>-8513</v>
      </c>
      <c r="E59" s="109"/>
      <c r="F59" s="4">
        <v>187</v>
      </c>
      <c r="G59" s="4">
        <v>3288</v>
      </c>
      <c r="H59" s="4">
        <v>0</v>
      </c>
      <c r="I59" s="4">
        <v>634</v>
      </c>
      <c r="J59" s="4"/>
      <c r="K59" s="4">
        <v>152</v>
      </c>
      <c r="L59" s="4">
        <v>0</v>
      </c>
      <c r="M59" s="4">
        <v>0</v>
      </c>
      <c r="N59" s="4">
        <v>567</v>
      </c>
      <c r="O59" s="4"/>
      <c r="P59" s="4">
        <v>1795</v>
      </c>
      <c r="Q59" s="4">
        <v>91</v>
      </c>
      <c r="R59" s="4">
        <v>1886</v>
      </c>
      <c r="S59" s="102"/>
      <c r="T59" s="4"/>
      <c r="U59" s="4"/>
    </row>
    <row r="60" spans="1:21">
      <c r="A60" s="136" t="s">
        <v>75</v>
      </c>
      <c r="B60" s="26">
        <v>6.4599999999999996E-3</v>
      </c>
      <c r="C60" s="26">
        <v>6.3445999999999997E-3</v>
      </c>
      <c r="D60" s="4">
        <v>-74439</v>
      </c>
      <c r="E60" s="109"/>
      <c r="F60" s="4">
        <v>1634</v>
      </c>
      <c r="G60" s="4">
        <v>28747</v>
      </c>
      <c r="H60" s="4">
        <v>0</v>
      </c>
      <c r="I60" s="4">
        <v>0</v>
      </c>
      <c r="J60" s="4"/>
      <c r="K60" s="4">
        <v>1331</v>
      </c>
      <c r="L60" s="4">
        <v>0</v>
      </c>
      <c r="M60" s="4">
        <v>0</v>
      </c>
      <c r="N60" s="4">
        <v>6049</v>
      </c>
      <c r="O60" s="4"/>
      <c r="P60" s="4">
        <v>15691</v>
      </c>
      <c r="Q60" s="4">
        <v>-8593</v>
      </c>
      <c r="R60" s="4">
        <v>7098</v>
      </c>
      <c r="S60" s="102"/>
      <c r="T60" s="4"/>
      <c r="U60" s="4"/>
    </row>
    <row r="61" spans="1:21">
      <c r="A61" s="136" t="s">
        <v>76</v>
      </c>
      <c r="B61" s="26">
        <v>3.6410000000000001E-3</v>
      </c>
      <c r="C61" s="26">
        <v>3.5105000000000002E-3</v>
      </c>
      <c r="D61" s="4">
        <v>-41955</v>
      </c>
      <c r="E61" s="109"/>
      <c r="F61" s="4">
        <v>921</v>
      </c>
      <c r="G61" s="4">
        <v>16202</v>
      </c>
      <c r="H61" s="4">
        <v>0</v>
      </c>
      <c r="I61" s="4">
        <v>0</v>
      </c>
      <c r="J61" s="4"/>
      <c r="K61" s="4">
        <v>750</v>
      </c>
      <c r="L61" s="4">
        <v>0</v>
      </c>
      <c r="M61" s="4">
        <v>0</v>
      </c>
      <c r="N61" s="4">
        <v>4112</v>
      </c>
      <c r="O61" s="4"/>
      <c r="P61" s="4">
        <v>8844</v>
      </c>
      <c r="Q61" s="4">
        <v>-5849</v>
      </c>
      <c r="R61" s="4">
        <v>2995</v>
      </c>
      <c r="S61" s="102"/>
      <c r="T61" s="4"/>
      <c r="U61" s="4"/>
    </row>
    <row r="62" spans="1:21">
      <c r="A62" s="136" t="s">
        <v>77</v>
      </c>
      <c r="B62" s="26">
        <v>1.0492599999999999E-2</v>
      </c>
      <c r="C62" s="26">
        <v>1.06809E-2</v>
      </c>
      <c r="D62" s="4">
        <v>-120906</v>
      </c>
      <c r="E62" s="109"/>
      <c r="F62" s="4">
        <v>2655</v>
      </c>
      <c r="G62" s="4">
        <v>46692</v>
      </c>
      <c r="H62" s="4">
        <v>0</v>
      </c>
      <c r="I62" s="4">
        <v>2208</v>
      </c>
      <c r="J62" s="4"/>
      <c r="K62" s="4">
        <v>2161</v>
      </c>
      <c r="L62" s="4">
        <v>0</v>
      </c>
      <c r="M62" s="4">
        <v>0</v>
      </c>
      <c r="N62" s="4">
        <v>4572</v>
      </c>
      <c r="O62" s="4"/>
      <c r="P62" s="4">
        <v>25487</v>
      </c>
      <c r="Q62" s="4">
        <v>-1510</v>
      </c>
      <c r="R62" s="4">
        <v>23977</v>
      </c>
      <c r="S62" s="102"/>
      <c r="T62" s="4"/>
      <c r="U62" s="4"/>
    </row>
    <row r="63" spans="1:21">
      <c r="A63" s="136" t="s">
        <v>78</v>
      </c>
      <c r="B63" s="26">
        <v>4.0166999999999998E-3</v>
      </c>
      <c r="C63" s="26">
        <v>4.0895000000000003E-3</v>
      </c>
      <c r="D63" s="4">
        <v>-46284</v>
      </c>
      <c r="E63" s="109"/>
      <c r="F63" s="4">
        <v>1016</v>
      </c>
      <c r="G63" s="4">
        <v>17874</v>
      </c>
      <c r="H63" s="4">
        <v>0</v>
      </c>
      <c r="I63" s="4">
        <v>854</v>
      </c>
      <c r="J63" s="4"/>
      <c r="K63" s="4">
        <v>827</v>
      </c>
      <c r="L63" s="4">
        <v>0</v>
      </c>
      <c r="M63" s="4">
        <v>0</v>
      </c>
      <c r="N63" s="4">
        <v>1955</v>
      </c>
      <c r="O63" s="4"/>
      <c r="P63" s="4">
        <v>9757</v>
      </c>
      <c r="Q63" s="4">
        <v>1902</v>
      </c>
      <c r="R63" s="4">
        <v>11659</v>
      </c>
      <c r="S63" s="102"/>
      <c r="T63" s="4"/>
      <c r="U63" s="4"/>
    </row>
    <row r="64" spans="1:21">
      <c r="A64" s="136" t="s">
        <v>79</v>
      </c>
      <c r="B64" s="26">
        <v>2.3494000000000002E-3</v>
      </c>
      <c r="C64" s="26">
        <v>2.2477E-3</v>
      </c>
      <c r="D64" s="4">
        <v>-27072</v>
      </c>
      <c r="E64" s="109"/>
      <c r="F64" s="4">
        <v>594</v>
      </c>
      <c r="G64" s="4">
        <v>10455</v>
      </c>
      <c r="H64" s="4">
        <v>0</v>
      </c>
      <c r="I64" s="4">
        <v>0</v>
      </c>
      <c r="J64" s="4"/>
      <c r="K64" s="4">
        <v>484</v>
      </c>
      <c r="L64" s="4">
        <v>0</v>
      </c>
      <c r="M64" s="4">
        <v>0</v>
      </c>
      <c r="N64" s="4">
        <v>1222</v>
      </c>
      <c r="O64" s="4"/>
      <c r="P64" s="4">
        <v>5707</v>
      </c>
      <c r="Q64" s="4">
        <v>-818</v>
      </c>
      <c r="R64" s="4">
        <v>4889</v>
      </c>
      <c r="S64" s="102"/>
      <c r="T64" s="4"/>
      <c r="U64" s="4"/>
    </row>
    <row r="65" spans="1:21">
      <c r="A65" s="136" t="s">
        <v>80</v>
      </c>
      <c r="B65" s="26">
        <v>1.6103000000000001E-3</v>
      </c>
      <c r="C65" s="26">
        <v>1.6004000000000001E-3</v>
      </c>
      <c r="D65" s="4">
        <v>-18555</v>
      </c>
      <c r="E65" s="109"/>
      <c r="F65" s="4">
        <v>407</v>
      </c>
      <c r="G65" s="4">
        <v>7166</v>
      </c>
      <c r="H65" s="4">
        <v>0</v>
      </c>
      <c r="I65" s="4">
        <v>0</v>
      </c>
      <c r="J65" s="4"/>
      <c r="K65" s="4">
        <v>332</v>
      </c>
      <c r="L65" s="4">
        <v>0</v>
      </c>
      <c r="M65" s="4">
        <v>0</v>
      </c>
      <c r="N65" s="4">
        <v>1451</v>
      </c>
      <c r="O65" s="4"/>
      <c r="P65" s="4">
        <v>3911</v>
      </c>
      <c r="Q65" s="4">
        <v>-1893</v>
      </c>
      <c r="R65" s="4">
        <v>2018</v>
      </c>
      <c r="S65" s="102"/>
      <c r="T65" s="4"/>
      <c r="U65" s="4"/>
    </row>
    <row r="66" spans="1:21">
      <c r="A66" s="136" t="s">
        <v>81</v>
      </c>
      <c r="B66" s="26">
        <v>4.0111000000000001E-3</v>
      </c>
      <c r="C66" s="26">
        <v>4.1504999999999997E-3</v>
      </c>
      <c r="D66" s="4">
        <v>-46220</v>
      </c>
      <c r="E66" s="109"/>
      <c r="F66" s="4">
        <v>1015</v>
      </c>
      <c r="G66" s="4">
        <v>17849</v>
      </c>
      <c r="H66" s="4">
        <v>0</v>
      </c>
      <c r="I66" s="4">
        <v>1634</v>
      </c>
      <c r="J66" s="4"/>
      <c r="K66" s="4">
        <v>826</v>
      </c>
      <c r="L66" s="4">
        <v>0</v>
      </c>
      <c r="M66" s="4">
        <v>0</v>
      </c>
      <c r="N66" s="4">
        <v>1635</v>
      </c>
      <c r="O66" s="4"/>
      <c r="P66" s="4">
        <v>9743</v>
      </c>
      <c r="Q66" s="4">
        <v>-3365</v>
      </c>
      <c r="R66" s="4">
        <v>6378</v>
      </c>
      <c r="S66" s="102"/>
      <c r="T66" s="4"/>
      <c r="U66" s="4"/>
    </row>
    <row r="67" spans="1:21">
      <c r="A67" s="136" t="s">
        <v>82</v>
      </c>
      <c r="B67" s="26">
        <v>6.0188400000000003E-2</v>
      </c>
      <c r="C67" s="26">
        <v>6.3420400000000002E-2</v>
      </c>
      <c r="D67" s="4">
        <v>-693551</v>
      </c>
      <c r="E67" s="109"/>
      <c r="F67" s="4">
        <v>15228</v>
      </c>
      <c r="G67" s="4">
        <v>267838</v>
      </c>
      <c r="H67" s="4">
        <v>0</v>
      </c>
      <c r="I67" s="4">
        <v>93833</v>
      </c>
      <c r="J67" s="4"/>
      <c r="K67" s="4">
        <v>12399</v>
      </c>
      <c r="L67" s="4">
        <v>0</v>
      </c>
      <c r="M67" s="4">
        <v>0</v>
      </c>
      <c r="N67" s="4">
        <v>0</v>
      </c>
      <c r="O67" s="4"/>
      <c r="P67" s="4">
        <v>146198</v>
      </c>
      <c r="Q67" s="4">
        <v>103095</v>
      </c>
      <c r="R67" s="4">
        <v>249293</v>
      </c>
      <c r="S67" s="102"/>
      <c r="T67" s="4"/>
      <c r="U67" s="4"/>
    </row>
    <row r="68" spans="1:21">
      <c r="A68" s="136" t="s">
        <v>83</v>
      </c>
      <c r="B68" s="26">
        <v>1.4798999999999999E-3</v>
      </c>
      <c r="C68" s="26">
        <v>1.7627999999999999E-3</v>
      </c>
      <c r="D68" s="4">
        <v>-17053</v>
      </c>
      <c r="E68" s="109"/>
      <c r="F68" s="4">
        <v>374</v>
      </c>
      <c r="G68" s="4">
        <v>6586</v>
      </c>
      <c r="H68" s="4">
        <v>0</v>
      </c>
      <c r="I68" s="4">
        <v>3318</v>
      </c>
      <c r="J68" s="4"/>
      <c r="K68" s="4">
        <v>305</v>
      </c>
      <c r="L68" s="4">
        <v>0</v>
      </c>
      <c r="M68" s="4">
        <v>0</v>
      </c>
      <c r="N68" s="4">
        <v>759</v>
      </c>
      <c r="O68" s="4"/>
      <c r="P68" s="4">
        <v>3595</v>
      </c>
      <c r="Q68" s="4">
        <v>-1511</v>
      </c>
      <c r="R68" s="4">
        <v>2084</v>
      </c>
      <c r="S68" s="102"/>
      <c r="T68" s="4"/>
      <c r="U68" s="4"/>
    </row>
    <row r="69" spans="1:21">
      <c r="A69" s="136" t="s">
        <v>84</v>
      </c>
      <c r="B69" s="26">
        <v>2.4689E-3</v>
      </c>
      <c r="C69" s="26">
        <v>2.2853000000000001E-3</v>
      </c>
      <c r="D69" s="4">
        <v>-28449</v>
      </c>
      <c r="E69" s="109"/>
      <c r="F69" s="4">
        <v>625</v>
      </c>
      <c r="G69" s="4">
        <v>10987</v>
      </c>
      <c r="H69" s="4">
        <v>0</v>
      </c>
      <c r="I69" s="4">
        <v>1003</v>
      </c>
      <c r="J69" s="4"/>
      <c r="K69" s="4">
        <v>509</v>
      </c>
      <c r="L69" s="4">
        <v>0</v>
      </c>
      <c r="M69" s="4">
        <v>0</v>
      </c>
      <c r="N69" s="4">
        <v>2152</v>
      </c>
      <c r="O69" s="4"/>
      <c r="P69" s="4">
        <v>5997</v>
      </c>
      <c r="Q69" s="4">
        <v>-1779</v>
      </c>
      <c r="R69" s="4">
        <v>4218</v>
      </c>
      <c r="S69" s="102"/>
      <c r="T69" s="4"/>
      <c r="U69" s="4"/>
    </row>
    <row r="70" spans="1:21">
      <c r="A70" s="136" t="s">
        <v>85</v>
      </c>
      <c r="B70" s="26">
        <v>1.29982E-2</v>
      </c>
      <c r="C70" s="26">
        <v>1.3701E-2</v>
      </c>
      <c r="D70" s="4">
        <v>-149778</v>
      </c>
      <c r="E70" s="109"/>
      <c r="F70" s="4">
        <v>3289</v>
      </c>
      <c r="G70" s="4">
        <v>57842</v>
      </c>
      <c r="H70" s="4">
        <v>0</v>
      </c>
      <c r="I70" s="4">
        <v>8242</v>
      </c>
      <c r="J70" s="4"/>
      <c r="K70" s="4">
        <v>2678</v>
      </c>
      <c r="L70" s="4">
        <v>0</v>
      </c>
      <c r="M70" s="4">
        <v>0</v>
      </c>
      <c r="N70" s="4">
        <v>9066</v>
      </c>
      <c r="O70" s="4"/>
      <c r="P70" s="4">
        <v>31573</v>
      </c>
      <c r="Q70" s="4">
        <v>9766</v>
      </c>
      <c r="R70" s="4">
        <v>41339</v>
      </c>
      <c r="S70" s="102"/>
      <c r="T70" s="4"/>
      <c r="U70" s="4"/>
    </row>
    <row r="71" spans="1:21">
      <c r="A71" s="136" t="s">
        <v>86</v>
      </c>
      <c r="B71" s="26">
        <v>9.1006000000000004E-3</v>
      </c>
      <c r="C71" s="26">
        <v>8.9268999999999998E-3</v>
      </c>
      <c r="D71" s="4">
        <v>-104866</v>
      </c>
      <c r="E71" s="109"/>
      <c r="F71" s="4">
        <v>2302</v>
      </c>
      <c r="G71" s="4">
        <v>40498</v>
      </c>
      <c r="H71" s="4">
        <v>0</v>
      </c>
      <c r="I71" s="4">
        <v>0</v>
      </c>
      <c r="J71" s="4"/>
      <c r="K71" s="4">
        <v>1875</v>
      </c>
      <c r="L71" s="4">
        <v>0</v>
      </c>
      <c r="M71" s="4">
        <v>0</v>
      </c>
      <c r="N71" s="4">
        <v>4705</v>
      </c>
      <c r="O71" s="4"/>
      <c r="P71" s="4">
        <v>22105</v>
      </c>
      <c r="Q71" s="4">
        <v>-8906</v>
      </c>
      <c r="R71" s="4">
        <v>13199</v>
      </c>
      <c r="S71" s="102"/>
      <c r="T71" s="4"/>
      <c r="U71" s="4"/>
    </row>
    <row r="72" spans="1:21">
      <c r="A72" s="136" t="s">
        <v>87</v>
      </c>
      <c r="B72" s="26">
        <v>2.3179999999999999E-2</v>
      </c>
      <c r="C72" s="26">
        <v>2.3906799999999999E-2</v>
      </c>
      <c r="D72" s="4">
        <v>-267103</v>
      </c>
      <c r="E72" s="109"/>
      <c r="F72" s="4">
        <v>5865</v>
      </c>
      <c r="G72" s="4">
        <v>103151</v>
      </c>
      <c r="H72" s="4">
        <v>0</v>
      </c>
      <c r="I72" s="4">
        <v>74292</v>
      </c>
      <c r="J72" s="4"/>
      <c r="K72" s="4">
        <v>4775</v>
      </c>
      <c r="L72" s="4">
        <v>0</v>
      </c>
      <c r="M72" s="4">
        <v>0</v>
      </c>
      <c r="N72" s="4">
        <v>0</v>
      </c>
      <c r="O72" s="4"/>
      <c r="P72" s="4">
        <v>56304</v>
      </c>
      <c r="Q72" s="4">
        <v>30706</v>
      </c>
      <c r="R72" s="4">
        <v>87010</v>
      </c>
      <c r="S72" s="102"/>
      <c r="T72" s="4"/>
      <c r="U72" s="4"/>
    </row>
    <row r="73" spans="1:21">
      <c r="A73" s="136" t="s">
        <v>88</v>
      </c>
      <c r="B73" s="26">
        <v>1.3391E-3</v>
      </c>
      <c r="C73" s="26">
        <v>1.4724E-3</v>
      </c>
      <c r="D73" s="4">
        <v>-15430</v>
      </c>
      <c r="E73" s="109"/>
      <c r="F73" s="4">
        <v>339</v>
      </c>
      <c r="G73" s="4">
        <v>5959</v>
      </c>
      <c r="H73" s="4">
        <v>0</v>
      </c>
      <c r="I73" s="4">
        <v>1564</v>
      </c>
      <c r="J73" s="4"/>
      <c r="K73" s="4">
        <v>276</v>
      </c>
      <c r="L73" s="4">
        <v>0</v>
      </c>
      <c r="M73" s="4">
        <v>0</v>
      </c>
      <c r="N73" s="4">
        <v>707</v>
      </c>
      <c r="O73" s="4"/>
      <c r="P73" s="4">
        <v>3253</v>
      </c>
      <c r="Q73" s="4">
        <v>-1789</v>
      </c>
      <c r="R73" s="4">
        <v>1464</v>
      </c>
      <c r="S73" s="102"/>
      <c r="T73" s="4"/>
      <c r="U73" s="4"/>
    </row>
    <row r="74" spans="1:21">
      <c r="A74" s="136" t="s">
        <v>89</v>
      </c>
      <c r="B74" s="26">
        <v>2.26565E-2</v>
      </c>
      <c r="C74" s="26">
        <v>2.4424700000000001E-2</v>
      </c>
      <c r="D74" s="4">
        <v>-261071</v>
      </c>
      <c r="E74" s="109"/>
      <c r="F74" s="4">
        <v>5732</v>
      </c>
      <c r="G74" s="4">
        <v>100821</v>
      </c>
      <c r="H74" s="4">
        <v>0</v>
      </c>
      <c r="I74" s="4">
        <v>20734</v>
      </c>
      <c r="J74" s="4"/>
      <c r="K74" s="4">
        <v>4667</v>
      </c>
      <c r="L74" s="4">
        <v>0</v>
      </c>
      <c r="M74" s="4">
        <v>0</v>
      </c>
      <c r="N74" s="4">
        <v>6493</v>
      </c>
      <c r="O74" s="4"/>
      <c r="P74" s="4">
        <v>55033</v>
      </c>
      <c r="Q74" s="4">
        <v>-6628</v>
      </c>
      <c r="R74" s="4">
        <v>48405</v>
      </c>
      <c r="S74" s="102"/>
      <c r="T74" s="4"/>
      <c r="U74" s="4"/>
    </row>
    <row r="75" spans="1:21">
      <c r="A75" s="136" t="s">
        <v>90</v>
      </c>
      <c r="B75" s="26">
        <v>1.22737E-2</v>
      </c>
      <c r="C75" s="26">
        <v>1.18174E-2</v>
      </c>
      <c r="D75" s="4">
        <v>-141430</v>
      </c>
      <c r="E75" s="109"/>
      <c r="F75" s="4">
        <v>3105</v>
      </c>
      <c r="G75" s="4">
        <v>54618</v>
      </c>
      <c r="H75" s="4">
        <v>0</v>
      </c>
      <c r="I75" s="4">
        <v>0</v>
      </c>
      <c r="J75" s="4"/>
      <c r="K75" s="4">
        <v>2528</v>
      </c>
      <c r="L75" s="4">
        <v>0</v>
      </c>
      <c r="M75" s="4">
        <v>0</v>
      </c>
      <c r="N75" s="4">
        <v>12321</v>
      </c>
      <c r="O75" s="4"/>
      <c r="P75" s="4">
        <v>29813</v>
      </c>
      <c r="Q75" s="4">
        <v>-12396</v>
      </c>
      <c r="R75" s="4">
        <v>17417</v>
      </c>
      <c r="S75" s="102"/>
      <c r="T75" s="4"/>
      <c r="U75" s="4"/>
    </row>
    <row r="76" spans="1:21">
      <c r="A76" s="136" t="s">
        <v>91</v>
      </c>
      <c r="B76" s="26">
        <v>1.4760000000000001E-3</v>
      </c>
      <c r="C76" s="26">
        <v>1.4687000000000001E-3</v>
      </c>
      <c r="D76" s="4">
        <v>-17008</v>
      </c>
      <c r="E76" s="109"/>
      <c r="F76" s="4">
        <v>373</v>
      </c>
      <c r="G76" s="4">
        <v>6568</v>
      </c>
      <c r="H76" s="4">
        <v>0</v>
      </c>
      <c r="I76" s="4">
        <v>0</v>
      </c>
      <c r="J76" s="4"/>
      <c r="K76" s="4">
        <v>304</v>
      </c>
      <c r="L76" s="4">
        <v>0</v>
      </c>
      <c r="M76" s="4">
        <v>0</v>
      </c>
      <c r="N76" s="4">
        <v>365</v>
      </c>
      <c r="O76" s="4"/>
      <c r="P76" s="4">
        <v>3585</v>
      </c>
      <c r="Q76" s="4">
        <v>-48</v>
      </c>
      <c r="R76" s="4">
        <v>3537</v>
      </c>
      <c r="S76" s="102"/>
      <c r="T76" s="4"/>
      <c r="U76" s="4"/>
    </row>
    <row r="77" spans="1:21">
      <c r="A77" s="136" t="s">
        <v>92</v>
      </c>
      <c r="B77" s="26">
        <v>4.2811000000000004E-3</v>
      </c>
      <c r="C77" s="26">
        <v>4.1663999999999998E-3</v>
      </c>
      <c r="D77" s="4">
        <v>-49331</v>
      </c>
      <c r="E77" s="109"/>
      <c r="F77" s="4">
        <v>1083</v>
      </c>
      <c r="G77" s="4">
        <v>19051</v>
      </c>
      <c r="H77" s="4">
        <v>0</v>
      </c>
      <c r="I77" s="4">
        <v>0</v>
      </c>
      <c r="J77" s="4"/>
      <c r="K77" s="4">
        <v>882</v>
      </c>
      <c r="L77" s="4">
        <v>0</v>
      </c>
      <c r="M77" s="4">
        <v>0</v>
      </c>
      <c r="N77" s="4">
        <v>2620</v>
      </c>
      <c r="O77" s="4"/>
      <c r="P77" s="4">
        <v>10399</v>
      </c>
      <c r="Q77" s="4">
        <v>-4015</v>
      </c>
      <c r="R77" s="4">
        <v>6384</v>
      </c>
      <c r="S77" s="102"/>
      <c r="T77" s="4"/>
      <c r="U77" s="4"/>
    </row>
    <row r="78" spans="1:21">
      <c r="A78" s="136" t="s">
        <v>93</v>
      </c>
      <c r="B78" s="26">
        <v>7.7481E-3</v>
      </c>
      <c r="C78" s="26">
        <v>7.6283999999999996E-3</v>
      </c>
      <c r="D78" s="4">
        <v>-89281</v>
      </c>
      <c r="E78" s="109"/>
      <c r="F78" s="4">
        <v>1960</v>
      </c>
      <c r="G78" s="4">
        <v>34479</v>
      </c>
      <c r="H78" s="4">
        <v>0</v>
      </c>
      <c r="I78" s="4">
        <v>1976</v>
      </c>
      <c r="J78" s="4"/>
      <c r="K78" s="4">
        <v>1596</v>
      </c>
      <c r="L78" s="4">
        <v>0</v>
      </c>
      <c r="M78" s="4">
        <v>0</v>
      </c>
      <c r="N78" s="4">
        <v>1404</v>
      </c>
      <c r="O78" s="4"/>
      <c r="P78" s="4">
        <v>18820</v>
      </c>
      <c r="Q78" s="4">
        <v>7163</v>
      </c>
      <c r="R78" s="4">
        <v>25983</v>
      </c>
      <c r="S78" s="102"/>
      <c r="T78" s="4"/>
      <c r="U78" s="4"/>
    </row>
    <row r="79" spans="1:21">
      <c r="A79" s="136" t="s">
        <v>94</v>
      </c>
      <c r="B79" s="26">
        <v>1.3086E-3</v>
      </c>
      <c r="C79" s="26">
        <v>1.3818999999999999E-3</v>
      </c>
      <c r="D79" s="4">
        <v>-15079</v>
      </c>
      <c r="E79" s="109"/>
      <c r="F79" s="4">
        <v>331</v>
      </c>
      <c r="G79" s="4">
        <v>5823</v>
      </c>
      <c r="H79" s="4">
        <v>0</v>
      </c>
      <c r="I79" s="4">
        <v>860</v>
      </c>
      <c r="J79" s="4"/>
      <c r="K79" s="4">
        <v>270</v>
      </c>
      <c r="L79" s="4">
        <v>0</v>
      </c>
      <c r="M79" s="4">
        <v>0</v>
      </c>
      <c r="N79" s="4">
        <v>741</v>
      </c>
      <c r="O79" s="4"/>
      <c r="P79" s="4">
        <v>3179</v>
      </c>
      <c r="Q79" s="4">
        <v>-140</v>
      </c>
      <c r="R79" s="4">
        <v>3039</v>
      </c>
      <c r="S79" s="102"/>
      <c r="T79" s="4"/>
      <c r="U79" s="4"/>
    </row>
    <row r="80" spans="1:21">
      <c r="A80" s="136" t="s">
        <v>95</v>
      </c>
      <c r="B80" s="26">
        <v>3.8440000000000002E-3</v>
      </c>
      <c r="C80" s="26">
        <v>3.6378000000000001E-3</v>
      </c>
      <c r="D80" s="4">
        <v>-44294</v>
      </c>
      <c r="E80" s="109"/>
      <c r="F80" s="4">
        <v>973</v>
      </c>
      <c r="G80" s="4">
        <v>17106</v>
      </c>
      <c r="H80" s="4">
        <v>0</v>
      </c>
      <c r="I80" s="4">
        <v>0</v>
      </c>
      <c r="J80" s="4"/>
      <c r="K80" s="4">
        <v>792</v>
      </c>
      <c r="L80" s="4">
        <v>0</v>
      </c>
      <c r="M80" s="4">
        <v>0</v>
      </c>
      <c r="N80" s="4">
        <v>4190</v>
      </c>
      <c r="O80" s="4"/>
      <c r="P80" s="4">
        <v>9337</v>
      </c>
      <c r="Q80" s="4">
        <v>-4184</v>
      </c>
      <c r="R80" s="4">
        <v>5153</v>
      </c>
      <c r="S80" s="102"/>
      <c r="T80" s="4"/>
      <c r="U80" s="4"/>
    </row>
    <row r="81" spans="1:21">
      <c r="A81" s="136" t="s">
        <v>96</v>
      </c>
      <c r="B81" s="26">
        <v>1.49981E-2</v>
      </c>
      <c r="C81" s="26">
        <v>1.6310000000000002E-2</v>
      </c>
      <c r="D81" s="4">
        <v>-172823</v>
      </c>
      <c r="E81" s="109"/>
      <c r="F81" s="4">
        <v>3795</v>
      </c>
      <c r="G81" s="4">
        <v>66742</v>
      </c>
      <c r="H81" s="4">
        <v>0</v>
      </c>
      <c r="I81" s="4">
        <v>15384</v>
      </c>
      <c r="J81" s="4"/>
      <c r="K81" s="4">
        <v>3090</v>
      </c>
      <c r="L81" s="4">
        <v>0</v>
      </c>
      <c r="M81" s="4">
        <v>0</v>
      </c>
      <c r="N81" s="4">
        <v>16575</v>
      </c>
      <c r="O81" s="4"/>
      <c r="P81" s="4">
        <v>36430</v>
      </c>
      <c r="Q81" s="4">
        <v>-6120</v>
      </c>
      <c r="R81" s="4">
        <v>30310</v>
      </c>
      <c r="S81" s="102"/>
      <c r="T81" s="4"/>
      <c r="U81" s="4"/>
    </row>
    <row r="82" spans="1:21">
      <c r="A82" s="136" t="s">
        <v>97</v>
      </c>
      <c r="B82" s="26">
        <v>2.3162999999999999E-3</v>
      </c>
      <c r="C82" s="26">
        <v>2.431E-3</v>
      </c>
      <c r="D82" s="4">
        <v>-26691</v>
      </c>
      <c r="E82" s="109"/>
      <c r="F82" s="4">
        <v>586</v>
      </c>
      <c r="G82" s="4">
        <v>10308</v>
      </c>
      <c r="H82" s="4">
        <v>0</v>
      </c>
      <c r="I82" s="4">
        <v>1344</v>
      </c>
      <c r="J82" s="4"/>
      <c r="K82" s="4">
        <v>477</v>
      </c>
      <c r="L82" s="4">
        <v>0</v>
      </c>
      <c r="M82" s="4">
        <v>0</v>
      </c>
      <c r="N82" s="4">
        <v>1202</v>
      </c>
      <c r="O82" s="4"/>
      <c r="P82" s="4">
        <v>5626</v>
      </c>
      <c r="Q82" s="4">
        <v>-429</v>
      </c>
      <c r="R82" s="4">
        <v>5197</v>
      </c>
      <c r="S82" s="102"/>
      <c r="T82" s="4"/>
      <c r="U82" s="4"/>
    </row>
    <row r="83" spans="1:21">
      <c r="A83" s="136" t="s">
        <v>98</v>
      </c>
      <c r="B83" s="26">
        <v>1.2404E-2</v>
      </c>
      <c r="C83" s="26">
        <v>1.2138400000000001E-2</v>
      </c>
      <c r="D83" s="4">
        <v>-142931</v>
      </c>
      <c r="E83" s="109"/>
      <c r="F83" s="4">
        <v>3138</v>
      </c>
      <c r="G83" s="4">
        <v>55198</v>
      </c>
      <c r="H83" s="4">
        <v>0</v>
      </c>
      <c r="I83" s="4">
        <v>0</v>
      </c>
      <c r="J83" s="4"/>
      <c r="K83" s="4">
        <v>2555</v>
      </c>
      <c r="L83" s="4">
        <v>0</v>
      </c>
      <c r="M83" s="4">
        <v>0</v>
      </c>
      <c r="N83" s="4">
        <v>10119</v>
      </c>
      <c r="O83" s="4"/>
      <c r="P83" s="4">
        <v>30129</v>
      </c>
      <c r="Q83" s="4">
        <v>-12572</v>
      </c>
      <c r="R83" s="4">
        <v>17557</v>
      </c>
      <c r="S83" s="102"/>
      <c r="T83" s="4"/>
      <c r="U83" s="4"/>
    </row>
    <row r="84" spans="1:21">
      <c r="A84" s="136" t="s">
        <v>99</v>
      </c>
      <c r="B84" s="26">
        <v>2.8601E-3</v>
      </c>
      <c r="C84" s="26">
        <v>2.7472E-3</v>
      </c>
      <c r="D84" s="4">
        <v>-32957</v>
      </c>
      <c r="E84" s="109"/>
      <c r="F84" s="4">
        <v>724</v>
      </c>
      <c r="G84" s="4">
        <v>12727</v>
      </c>
      <c r="H84" s="4">
        <v>0</v>
      </c>
      <c r="I84" s="4">
        <v>0</v>
      </c>
      <c r="J84" s="4"/>
      <c r="K84" s="4">
        <v>589</v>
      </c>
      <c r="L84" s="4">
        <v>0</v>
      </c>
      <c r="M84" s="4">
        <v>0</v>
      </c>
      <c r="N84" s="4">
        <v>2414</v>
      </c>
      <c r="O84" s="4"/>
      <c r="P84" s="4">
        <v>6947</v>
      </c>
      <c r="Q84" s="4">
        <v>-3258</v>
      </c>
      <c r="R84" s="4">
        <v>3689</v>
      </c>
      <c r="S84" s="102"/>
      <c r="T84" s="4"/>
      <c r="U84" s="4"/>
    </row>
    <row r="85" spans="1:21">
      <c r="A85" s="136" t="s">
        <v>100</v>
      </c>
      <c r="B85" s="26">
        <v>9.0390000000000002E-3</v>
      </c>
      <c r="C85" s="26">
        <v>9.1336999999999998E-3</v>
      </c>
      <c r="D85" s="4">
        <v>-104156</v>
      </c>
      <c r="E85" s="109"/>
      <c r="F85" s="4">
        <v>2287</v>
      </c>
      <c r="G85" s="4">
        <v>40224</v>
      </c>
      <c r="H85" s="4">
        <v>0</v>
      </c>
      <c r="I85" s="4">
        <v>1110</v>
      </c>
      <c r="J85" s="4"/>
      <c r="K85" s="4">
        <v>1862</v>
      </c>
      <c r="L85" s="4">
        <v>0</v>
      </c>
      <c r="M85" s="4">
        <v>0</v>
      </c>
      <c r="N85" s="4">
        <v>5720</v>
      </c>
      <c r="O85" s="4"/>
      <c r="P85" s="4">
        <v>21956</v>
      </c>
      <c r="Q85" s="4">
        <v>-17065</v>
      </c>
      <c r="R85" s="4">
        <v>4891</v>
      </c>
      <c r="S85" s="102"/>
      <c r="T85" s="4"/>
      <c r="U85" s="4"/>
    </row>
    <row r="86" spans="1:21">
      <c r="A86" s="136" t="s">
        <v>101</v>
      </c>
      <c r="B86" s="26">
        <v>9.4657000000000005E-3</v>
      </c>
      <c r="C86" s="26">
        <v>9.5172999999999994E-3</v>
      </c>
      <c r="D86" s="4">
        <v>-109073</v>
      </c>
      <c r="E86" s="109"/>
      <c r="F86" s="4">
        <v>2395</v>
      </c>
      <c r="G86" s="4">
        <v>42122</v>
      </c>
      <c r="H86" s="4">
        <v>0</v>
      </c>
      <c r="I86" s="4">
        <v>606</v>
      </c>
      <c r="J86" s="4"/>
      <c r="K86" s="4">
        <v>1950</v>
      </c>
      <c r="L86" s="4">
        <v>0</v>
      </c>
      <c r="M86" s="4">
        <v>0</v>
      </c>
      <c r="N86" s="4">
        <v>8493</v>
      </c>
      <c r="O86" s="4"/>
      <c r="P86" s="4">
        <v>22992</v>
      </c>
      <c r="Q86" s="4">
        <v>-14897</v>
      </c>
      <c r="R86" s="4">
        <v>8095</v>
      </c>
      <c r="S86" s="102"/>
      <c r="T86" s="4"/>
      <c r="U86" s="4"/>
    </row>
    <row r="87" spans="1:21">
      <c r="A87" s="136" t="s">
        <v>102</v>
      </c>
      <c r="B87" s="26">
        <v>1.45422E-2</v>
      </c>
      <c r="C87" s="26">
        <v>1.46421E-2</v>
      </c>
      <c r="D87" s="4">
        <v>-167570</v>
      </c>
      <c r="E87" s="109"/>
      <c r="F87" s="4">
        <v>3679</v>
      </c>
      <c r="G87" s="4">
        <v>64713</v>
      </c>
      <c r="H87" s="4">
        <v>0</v>
      </c>
      <c r="I87" s="4">
        <v>1172</v>
      </c>
      <c r="J87" s="4"/>
      <c r="K87" s="4">
        <v>2996</v>
      </c>
      <c r="L87" s="4">
        <v>0</v>
      </c>
      <c r="M87" s="4">
        <v>0</v>
      </c>
      <c r="N87" s="4">
        <v>7770</v>
      </c>
      <c r="O87" s="4"/>
      <c r="P87" s="4">
        <v>35323</v>
      </c>
      <c r="Q87" s="4">
        <v>-9490</v>
      </c>
      <c r="R87" s="4">
        <v>25833</v>
      </c>
      <c r="S87" s="102"/>
      <c r="T87" s="4"/>
      <c r="U87" s="4"/>
    </row>
    <row r="88" spans="1:21">
      <c r="A88" s="136" t="s">
        <v>103</v>
      </c>
      <c r="B88" s="26">
        <v>6.9391000000000001E-3</v>
      </c>
      <c r="C88" s="26">
        <v>6.9842000000000003E-3</v>
      </c>
      <c r="D88" s="4">
        <v>-79959</v>
      </c>
      <c r="E88" s="109"/>
      <c r="F88" s="4">
        <v>1756</v>
      </c>
      <c r="G88" s="4">
        <v>30879</v>
      </c>
      <c r="H88" s="4">
        <v>0</v>
      </c>
      <c r="I88" s="4">
        <v>528</v>
      </c>
      <c r="J88" s="4"/>
      <c r="K88" s="4">
        <v>1429</v>
      </c>
      <c r="L88" s="4">
        <v>0</v>
      </c>
      <c r="M88" s="4">
        <v>0</v>
      </c>
      <c r="N88" s="4">
        <v>275</v>
      </c>
      <c r="O88" s="4"/>
      <c r="P88" s="4">
        <v>16855</v>
      </c>
      <c r="Q88" s="4">
        <v>-5025</v>
      </c>
      <c r="R88" s="4">
        <v>11830</v>
      </c>
      <c r="S88" s="102"/>
      <c r="T88" s="4"/>
      <c r="U88" s="4"/>
    </row>
    <row r="89" spans="1:21">
      <c r="A89" s="136" t="s">
        <v>104</v>
      </c>
      <c r="B89" s="26">
        <v>4.6246000000000004E-3</v>
      </c>
      <c r="C89" s="26">
        <v>4.5836000000000002E-3</v>
      </c>
      <c r="D89" s="4">
        <v>-53289</v>
      </c>
      <c r="E89" s="109"/>
      <c r="F89" s="4">
        <v>1170</v>
      </c>
      <c r="G89" s="4">
        <v>20579</v>
      </c>
      <c r="H89" s="4">
        <v>0</v>
      </c>
      <c r="I89" s="4">
        <v>0</v>
      </c>
      <c r="J89" s="4"/>
      <c r="K89" s="4">
        <v>953</v>
      </c>
      <c r="L89" s="4">
        <v>0</v>
      </c>
      <c r="M89" s="4">
        <v>0</v>
      </c>
      <c r="N89" s="4">
        <v>3404</v>
      </c>
      <c r="O89" s="4"/>
      <c r="P89" s="4">
        <v>11233</v>
      </c>
      <c r="Q89" s="4">
        <v>-7552</v>
      </c>
      <c r="R89" s="4">
        <v>3681</v>
      </c>
      <c r="S89" s="102"/>
      <c r="T89" s="4"/>
      <c r="U89" s="4"/>
    </row>
    <row r="90" spans="1:21">
      <c r="A90" s="136" t="s">
        <v>105</v>
      </c>
      <c r="B90" s="26">
        <v>3.2081000000000002E-3</v>
      </c>
      <c r="C90" s="26">
        <v>3.3766E-3</v>
      </c>
      <c r="D90" s="4">
        <v>-36967</v>
      </c>
      <c r="E90" s="109"/>
      <c r="F90" s="4">
        <v>812</v>
      </c>
      <c r="G90" s="4">
        <v>14276</v>
      </c>
      <c r="H90" s="4">
        <v>0</v>
      </c>
      <c r="I90" s="4">
        <v>1976</v>
      </c>
      <c r="J90" s="4"/>
      <c r="K90" s="4">
        <v>661</v>
      </c>
      <c r="L90" s="4">
        <v>0</v>
      </c>
      <c r="M90" s="4">
        <v>0</v>
      </c>
      <c r="N90" s="4">
        <v>4309</v>
      </c>
      <c r="O90" s="4"/>
      <c r="P90" s="4">
        <v>7792</v>
      </c>
      <c r="Q90" s="4">
        <v>-5069</v>
      </c>
      <c r="R90" s="4">
        <v>2723</v>
      </c>
      <c r="S90" s="102"/>
      <c r="T90" s="4"/>
      <c r="U90" s="4"/>
    </row>
    <row r="91" spans="1:21">
      <c r="A91" s="136" t="s">
        <v>106</v>
      </c>
      <c r="B91" s="26">
        <v>7.0280000000000004E-3</v>
      </c>
      <c r="C91" s="26">
        <v>7.3825999999999996E-3</v>
      </c>
      <c r="D91" s="4">
        <v>-80984</v>
      </c>
      <c r="E91" s="109"/>
      <c r="F91" s="4">
        <v>1778</v>
      </c>
      <c r="G91" s="4">
        <v>31275</v>
      </c>
      <c r="H91" s="4">
        <v>0</v>
      </c>
      <c r="I91" s="4">
        <v>4158</v>
      </c>
      <c r="J91" s="4"/>
      <c r="K91" s="4">
        <v>1448</v>
      </c>
      <c r="L91" s="4">
        <v>0</v>
      </c>
      <c r="M91" s="4">
        <v>0</v>
      </c>
      <c r="N91" s="4">
        <v>4233</v>
      </c>
      <c r="O91" s="4"/>
      <c r="P91" s="4">
        <v>17071</v>
      </c>
      <c r="Q91" s="4">
        <v>-2998</v>
      </c>
      <c r="R91" s="4">
        <v>14073</v>
      </c>
      <c r="S91" s="102"/>
      <c r="T91" s="4"/>
      <c r="U91" s="4"/>
    </row>
    <row r="92" spans="1:21">
      <c r="A92" s="136" t="s">
        <v>107</v>
      </c>
      <c r="B92" s="26">
        <v>4.0825999999999996E-3</v>
      </c>
      <c r="C92" s="26">
        <v>3.9250999999999999E-3</v>
      </c>
      <c r="D92" s="4">
        <v>-47044</v>
      </c>
      <c r="E92" s="109"/>
      <c r="F92" s="4">
        <v>1033</v>
      </c>
      <c r="G92" s="4">
        <v>18168</v>
      </c>
      <c r="H92" s="4">
        <v>0</v>
      </c>
      <c r="I92" s="4">
        <v>0</v>
      </c>
      <c r="J92" s="4"/>
      <c r="K92" s="4">
        <v>841</v>
      </c>
      <c r="L92" s="4">
        <v>0</v>
      </c>
      <c r="M92" s="4">
        <v>0</v>
      </c>
      <c r="N92" s="4">
        <v>3639</v>
      </c>
      <c r="O92" s="4"/>
      <c r="P92" s="4">
        <v>9917</v>
      </c>
      <c r="Q92" s="4">
        <v>-4249</v>
      </c>
      <c r="R92" s="4">
        <v>5668</v>
      </c>
      <c r="S92" s="102"/>
      <c r="T92" s="4"/>
      <c r="U92" s="4"/>
    </row>
    <row r="93" spans="1:21">
      <c r="A93" s="136" t="s">
        <v>108</v>
      </c>
      <c r="B93" s="26">
        <v>7.7064000000000004E-3</v>
      </c>
      <c r="C93" s="26">
        <v>7.5123999999999998E-3</v>
      </c>
      <c r="D93" s="4">
        <v>-88801</v>
      </c>
      <c r="E93" s="109"/>
      <c r="F93" s="4">
        <v>1950</v>
      </c>
      <c r="G93" s="4">
        <v>34293</v>
      </c>
      <c r="H93" s="4">
        <v>0</v>
      </c>
      <c r="I93" s="4">
        <v>0</v>
      </c>
      <c r="J93" s="4"/>
      <c r="K93" s="4">
        <v>1588</v>
      </c>
      <c r="L93" s="4">
        <v>0</v>
      </c>
      <c r="M93" s="4">
        <v>0</v>
      </c>
      <c r="N93" s="4">
        <v>10583</v>
      </c>
      <c r="O93" s="4"/>
      <c r="P93" s="4">
        <v>18719</v>
      </c>
      <c r="Q93" s="4">
        <v>-12387</v>
      </c>
      <c r="R93" s="4">
        <v>6332</v>
      </c>
      <c r="S93" s="102"/>
      <c r="T93" s="4"/>
      <c r="U93" s="4"/>
    </row>
    <row r="94" spans="1:21">
      <c r="A94" s="136" t="s">
        <v>109</v>
      </c>
      <c r="B94" s="26">
        <v>1.3548E-3</v>
      </c>
      <c r="C94" s="26">
        <v>1.3595E-3</v>
      </c>
      <c r="D94" s="4">
        <v>-15611</v>
      </c>
      <c r="E94" s="109"/>
      <c r="F94" s="4">
        <v>343</v>
      </c>
      <c r="G94" s="4">
        <v>6029</v>
      </c>
      <c r="H94" s="4">
        <v>0</v>
      </c>
      <c r="I94" s="4">
        <v>56</v>
      </c>
      <c r="J94" s="4"/>
      <c r="K94" s="4">
        <v>279</v>
      </c>
      <c r="L94" s="4">
        <v>0</v>
      </c>
      <c r="M94" s="4">
        <v>0</v>
      </c>
      <c r="N94" s="4">
        <v>252</v>
      </c>
      <c r="O94" s="4"/>
      <c r="P94" s="4">
        <v>3291</v>
      </c>
      <c r="Q94" s="4">
        <v>-951</v>
      </c>
      <c r="R94" s="4">
        <v>2340</v>
      </c>
      <c r="S94" s="102"/>
      <c r="T94" s="4"/>
      <c r="U94" s="4"/>
    </row>
    <row r="95" spans="1:21">
      <c r="A95" s="136" t="s">
        <v>110</v>
      </c>
      <c r="B95" s="26">
        <v>3.9332000000000004E-3</v>
      </c>
      <c r="C95" s="26">
        <v>4.1593999999999997E-3</v>
      </c>
      <c r="D95" s="4">
        <v>-45322</v>
      </c>
      <c r="E95" s="109"/>
      <c r="F95" s="4">
        <v>995</v>
      </c>
      <c r="G95" s="4">
        <v>17503</v>
      </c>
      <c r="H95" s="4">
        <v>0</v>
      </c>
      <c r="I95" s="4">
        <v>2652</v>
      </c>
      <c r="J95" s="4"/>
      <c r="K95" s="4">
        <v>810</v>
      </c>
      <c r="L95" s="4">
        <v>0</v>
      </c>
      <c r="M95" s="4">
        <v>0</v>
      </c>
      <c r="N95" s="4">
        <v>626</v>
      </c>
      <c r="O95" s="4"/>
      <c r="P95" s="4">
        <v>9554</v>
      </c>
      <c r="Q95" s="4">
        <v>847</v>
      </c>
      <c r="R95" s="4">
        <v>10401</v>
      </c>
      <c r="S95" s="102"/>
      <c r="T95" s="4"/>
      <c r="U95" s="4"/>
    </row>
    <row r="96" spans="1:21">
      <c r="A96" s="136" t="s">
        <v>111</v>
      </c>
      <c r="B96" s="26">
        <v>3.0269999999999999E-4</v>
      </c>
      <c r="C96" s="26">
        <v>3.1139999999999998E-4</v>
      </c>
      <c r="D96" s="4">
        <v>-3488</v>
      </c>
      <c r="E96" s="109"/>
      <c r="F96" s="4">
        <v>77</v>
      </c>
      <c r="G96" s="4">
        <v>1347</v>
      </c>
      <c r="H96" s="4">
        <v>0</v>
      </c>
      <c r="I96" s="4">
        <v>175</v>
      </c>
      <c r="J96" s="4"/>
      <c r="K96" s="4">
        <v>62</v>
      </c>
      <c r="L96" s="4">
        <v>0</v>
      </c>
      <c r="M96" s="4">
        <v>0</v>
      </c>
      <c r="N96" s="4">
        <v>0</v>
      </c>
      <c r="O96" s="4"/>
      <c r="P96" s="4">
        <v>735</v>
      </c>
      <c r="Q96" s="4">
        <v>-356</v>
      </c>
      <c r="R96" s="4">
        <v>379</v>
      </c>
      <c r="S96" s="102"/>
      <c r="T96" s="4"/>
      <c r="U96" s="4"/>
    </row>
    <row r="97" spans="1:21">
      <c r="A97" s="136" t="s">
        <v>112</v>
      </c>
      <c r="B97" s="26">
        <v>3.0232999999999999E-2</v>
      </c>
      <c r="C97" s="26">
        <v>3.0959500000000001E-2</v>
      </c>
      <c r="D97" s="4">
        <v>-348375</v>
      </c>
      <c r="E97" s="109"/>
      <c r="F97" s="4">
        <v>7649</v>
      </c>
      <c r="G97" s="4">
        <v>134537</v>
      </c>
      <c r="H97" s="4">
        <v>0</v>
      </c>
      <c r="I97" s="4">
        <v>8518</v>
      </c>
      <c r="J97" s="4"/>
      <c r="K97" s="4">
        <v>6228</v>
      </c>
      <c r="L97" s="4">
        <v>0</v>
      </c>
      <c r="M97" s="4">
        <v>0</v>
      </c>
      <c r="N97" s="4">
        <v>15286</v>
      </c>
      <c r="O97" s="4"/>
      <c r="P97" s="4">
        <v>73436</v>
      </c>
      <c r="Q97" s="4">
        <v>-32</v>
      </c>
      <c r="R97" s="4">
        <v>73404</v>
      </c>
      <c r="S97" s="102"/>
      <c r="T97" s="4"/>
      <c r="U97" s="4"/>
    </row>
    <row r="98" spans="1:21">
      <c r="A98" s="136" t="s">
        <v>113</v>
      </c>
      <c r="B98" s="26">
        <v>3.2701000000000002E-3</v>
      </c>
      <c r="C98" s="26">
        <v>3.5496999999999998E-3</v>
      </c>
      <c r="D98" s="4">
        <v>-37681</v>
      </c>
      <c r="E98" s="109"/>
      <c r="F98" s="4">
        <v>827</v>
      </c>
      <c r="G98" s="4">
        <v>14552</v>
      </c>
      <c r="H98" s="4">
        <v>0</v>
      </c>
      <c r="I98" s="4">
        <v>3278</v>
      </c>
      <c r="J98" s="4"/>
      <c r="K98" s="4">
        <v>674</v>
      </c>
      <c r="L98" s="4">
        <v>0</v>
      </c>
      <c r="M98" s="4">
        <v>0</v>
      </c>
      <c r="N98" s="4">
        <v>2726</v>
      </c>
      <c r="O98" s="4"/>
      <c r="P98" s="4">
        <v>7943</v>
      </c>
      <c r="Q98" s="4">
        <v>-3392</v>
      </c>
      <c r="R98" s="4">
        <v>4551</v>
      </c>
      <c r="S98" s="102"/>
      <c r="T98" s="4"/>
      <c r="U98" s="4"/>
    </row>
    <row r="99" spans="1:21">
      <c r="A99" s="136" t="s">
        <v>114</v>
      </c>
      <c r="B99" s="26">
        <v>9.9627400000000005E-2</v>
      </c>
      <c r="C99" s="26">
        <v>0.1029828</v>
      </c>
      <c r="D99" s="4">
        <v>-1148007</v>
      </c>
      <c r="E99" s="109"/>
      <c r="F99" s="4">
        <v>25206</v>
      </c>
      <c r="G99" s="4">
        <v>443342</v>
      </c>
      <c r="H99" s="4">
        <v>0</v>
      </c>
      <c r="I99" s="4">
        <v>83779</v>
      </c>
      <c r="J99" s="4"/>
      <c r="K99" s="4">
        <v>20523</v>
      </c>
      <c r="L99" s="4">
        <v>0</v>
      </c>
      <c r="M99" s="4">
        <v>0</v>
      </c>
      <c r="N99" s="4">
        <v>0</v>
      </c>
      <c r="O99" s="4"/>
      <c r="P99" s="4">
        <v>241995</v>
      </c>
      <c r="Q99" s="4">
        <v>128202</v>
      </c>
      <c r="R99" s="4">
        <v>370197</v>
      </c>
      <c r="S99" s="102"/>
      <c r="T99" s="4"/>
      <c r="U99" s="4"/>
    </row>
    <row r="100" spans="1:21">
      <c r="A100" s="136" t="s">
        <v>115</v>
      </c>
      <c r="B100" s="26">
        <v>1.4586E-3</v>
      </c>
      <c r="C100" s="26">
        <v>1.5566E-3</v>
      </c>
      <c r="D100" s="4">
        <v>-16807</v>
      </c>
      <c r="E100" s="109"/>
      <c r="F100" s="4">
        <v>369</v>
      </c>
      <c r="G100" s="4">
        <v>6491</v>
      </c>
      <c r="H100" s="4">
        <v>0</v>
      </c>
      <c r="I100" s="4">
        <v>1150</v>
      </c>
      <c r="J100" s="4"/>
      <c r="K100" s="4">
        <v>300</v>
      </c>
      <c r="L100" s="4">
        <v>0</v>
      </c>
      <c r="M100" s="4">
        <v>0</v>
      </c>
      <c r="N100" s="4">
        <v>250</v>
      </c>
      <c r="O100" s="4"/>
      <c r="P100" s="4">
        <v>3543</v>
      </c>
      <c r="Q100" s="4">
        <v>536</v>
      </c>
      <c r="R100" s="4">
        <v>4079</v>
      </c>
      <c r="S100" s="102"/>
      <c r="T100" s="4"/>
      <c r="U100" s="4"/>
    </row>
    <row r="101" spans="1:21">
      <c r="A101" s="136" t="s">
        <v>116</v>
      </c>
      <c r="B101" s="26">
        <v>7.6449999999999999E-4</v>
      </c>
      <c r="C101" s="26">
        <v>8.7029999999999996E-4</v>
      </c>
      <c r="D101" s="4">
        <v>-8809</v>
      </c>
      <c r="E101" s="109"/>
      <c r="F101" s="4">
        <v>193</v>
      </c>
      <c r="G101" s="4">
        <v>3402</v>
      </c>
      <c r="H101" s="4">
        <v>0</v>
      </c>
      <c r="I101" s="4">
        <v>1240</v>
      </c>
      <c r="J101" s="4"/>
      <c r="K101" s="4">
        <v>157</v>
      </c>
      <c r="L101" s="4">
        <v>0</v>
      </c>
      <c r="M101" s="4">
        <v>0</v>
      </c>
      <c r="N101" s="4">
        <v>1420</v>
      </c>
      <c r="O101" s="4"/>
      <c r="P101" s="4">
        <v>1857</v>
      </c>
      <c r="Q101" s="4">
        <v>-168</v>
      </c>
      <c r="R101" s="4">
        <v>1689</v>
      </c>
      <c r="S101" s="102"/>
      <c r="T101" s="4"/>
      <c r="U101" s="4"/>
    </row>
    <row r="102" spans="1:21">
      <c r="A102" s="136" t="s">
        <v>117</v>
      </c>
      <c r="B102" s="26">
        <v>6.1095000000000003E-3</v>
      </c>
      <c r="C102" s="26">
        <v>6.3194999999999996E-3</v>
      </c>
      <c r="D102" s="4">
        <v>-70400</v>
      </c>
      <c r="E102" s="109"/>
      <c r="F102" s="4">
        <v>1546</v>
      </c>
      <c r="G102" s="4">
        <v>27187</v>
      </c>
      <c r="H102" s="4">
        <v>0</v>
      </c>
      <c r="I102" s="4">
        <v>2462</v>
      </c>
      <c r="J102" s="4"/>
      <c r="K102" s="4">
        <v>1259</v>
      </c>
      <c r="L102" s="4">
        <v>0</v>
      </c>
      <c r="M102" s="4">
        <v>0</v>
      </c>
      <c r="N102" s="4">
        <v>465</v>
      </c>
      <c r="O102" s="4"/>
      <c r="P102" s="4">
        <v>14840</v>
      </c>
      <c r="Q102" s="4">
        <v>4268</v>
      </c>
      <c r="R102" s="4">
        <v>19108</v>
      </c>
      <c r="S102" s="102"/>
      <c r="T102" s="4"/>
      <c r="U102" s="4"/>
    </row>
    <row r="103" spans="1:21">
      <c r="A103" s="136" t="s">
        <v>118</v>
      </c>
      <c r="B103" s="26">
        <v>9.6740000000000003E-3</v>
      </c>
      <c r="C103" s="26">
        <v>9.7175999999999998E-3</v>
      </c>
      <c r="D103" s="4">
        <v>-111474</v>
      </c>
      <c r="E103" s="109"/>
      <c r="F103" s="4">
        <v>2448</v>
      </c>
      <c r="G103" s="4">
        <v>43049</v>
      </c>
      <c r="H103" s="4">
        <v>0</v>
      </c>
      <c r="I103" s="4">
        <v>512</v>
      </c>
      <c r="J103" s="4"/>
      <c r="K103" s="4">
        <v>1993</v>
      </c>
      <c r="L103" s="4">
        <v>0</v>
      </c>
      <c r="M103" s="4">
        <v>0</v>
      </c>
      <c r="N103" s="4">
        <v>7238</v>
      </c>
      <c r="O103" s="4"/>
      <c r="P103" s="4">
        <v>23498</v>
      </c>
      <c r="Q103" s="4">
        <v>-9783</v>
      </c>
      <c r="R103" s="4">
        <v>13715</v>
      </c>
      <c r="S103" s="102"/>
      <c r="T103" s="4"/>
      <c r="U103" s="4"/>
    </row>
    <row r="104" spans="1:21">
      <c r="A104" s="136" t="s">
        <v>119</v>
      </c>
      <c r="B104" s="26">
        <v>5.8627000000000002E-3</v>
      </c>
      <c r="C104" s="26">
        <v>6.1852000000000001E-3</v>
      </c>
      <c r="D104" s="4">
        <v>-67556</v>
      </c>
      <c r="E104" s="109"/>
      <c r="F104" s="4">
        <v>1483</v>
      </c>
      <c r="G104" s="4">
        <v>26089</v>
      </c>
      <c r="H104" s="4">
        <v>0</v>
      </c>
      <c r="I104" s="4">
        <v>3782</v>
      </c>
      <c r="J104" s="4"/>
      <c r="K104" s="4">
        <v>1208</v>
      </c>
      <c r="L104" s="4">
        <v>0</v>
      </c>
      <c r="M104" s="4">
        <v>0</v>
      </c>
      <c r="N104" s="4">
        <v>4739</v>
      </c>
      <c r="O104" s="4"/>
      <c r="P104" s="4">
        <v>14240</v>
      </c>
      <c r="Q104" s="4">
        <v>-4942</v>
      </c>
      <c r="R104" s="4">
        <v>9298</v>
      </c>
      <c r="S104" s="102"/>
      <c r="T104" s="4"/>
      <c r="U104" s="4"/>
    </row>
    <row r="105" spans="1:21">
      <c r="A105" s="136" t="s">
        <v>120</v>
      </c>
      <c r="B105" s="26">
        <v>6.6851000000000002E-3</v>
      </c>
      <c r="C105" s="26">
        <v>6.6882E-3</v>
      </c>
      <c r="D105" s="4">
        <v>-77032</v>
      </c>
      <c r="E105" s="109"/>
      <c r="F105" s="4">
        <v>1691</v>
      </c>
      <c r="G105" s="4">
        <v>29749</v>
      </c>
      <c r="H105" s="4">
        <v>0</v>
      </c>
      <c r="I105" s="4">
        <v>36</v>
      </c>
      <c r="J105" s="4"/>
      <c r="K105" s="4">
        <v>1377</v>
      </c>
      <c r="L105" s="4">
        <v>0</v>
      </c>
      <c r="M105" s="4">
        <v>0</v>
      </c>
      <c r="N105" s="4">
        <v>4144</v>
      </c>
      <c r="O105" s="4"/>
      <c r="P105" s="4">
        <v>16238</v>
      </c>
      <c r="Q105" s="4">
        <v>-6773</v>
      </c>
      <c r="R105" s="4">
        <v>9465</v>
      </c>
      <c r="S105" s="102"/>
      <c r="T105" s="4"/>
      <c r="U105" s="4"/>
    </row>
    <row r="106" spans="1:21">
      <c r="A106" s="136" t="s">
        <v>121</v>
      </c>
      <c r="B106" s="26">
        <v>3.5105000000000002E-3</v>
      </c>
      <c r="C106" s="26">
        <v>3.2743E-3</v>
      </c>
      <c r="D106" s="4">
        <v>-40451</v>
      </c>
      <c r="E106" s="109"/>
      <c r="F106" s="4">
        <v>888</v>
      </c>
      <c r="G106" s="4">
        <v>15622</v>
      </c>
      <c r="H106" s="4">
        <v>0</v>
      </c>
      <c r="I106" s="4">
        <v>0</v>
      </c>
      <c r="J106" s="4"/>
      <c r="K106" s="4">
        <v>723</v>
      </c>
      <c r="L106" s="4">
        <v>0</v>
      </c>
      <c r="M106" s="4">
        <v>0</v>
      </c>
      <c r="N106" s="4">
        <v>4578</v>
      </c>
      <c r="O106" s="4"/>
      <c r="P106" s="4">
        <v>8527</v>
      </c>
      <c r="Q106" s="4">
        <v>-5224</v>
      </c>
      <c r="R106" s="4">
        <v>3303</v>
      </c>
      <c r="S106" s="102"/>
      <c r="T106" s="4"/>
      <c r="U106" s="4"/>
    </row>
    <row r="107" spans="1:21">
      <c r="A107" s="136" t="s">
        <v>122</v>
      </c>
      <c r="B107" s="26">
        <v>1.6946000000000001E-3</v>
      </c>
      <c r="C107" s="26">
        <v>1.9101999999999999E-3</v>
      </c>
      <c r="D107" s="4">
        <v>-19527</v>
      </c>
      <c r="E107" s="109"/>
      <c r="F107" s="4">
        <v>429</v>
      </c>
      <c r="G107" s="4">
        <v>7541</v>
      </c>
      <c r="H107" s="4">
        <v>0</v>
      </c>
      <c r="I107" s="4">
        <v>2528</v>
      </c>
      <c r="J107" s="4"/>
      <c r="K107" s="4">
        <v>349</v>
      </c>
      <c r="L107" s="4">
        <v>0</v>
      </c>
      <c r="M107" s="4">
        <v>0</v>
      </c>
      <c r="N107" s="4">
        <v>458</v>
      </c>
      <c r="O107" s="4"/>
      <c r="P107" s="4">
        <v>4116</v>
      </c>
      <c r="Q107" s="4">
        <v>863</v>
      </c>
      <c r="R107" s="4">
        <v>4979</v>
      </c>
      <c r="S107" s="102"/>
      <c r="T107" s="4"/>
      <c r="U107" s="4"/>
    </row>
    <row r="108" spans="1:21">
      <c r="A108" s="136"/>
      <c r="B108" s="108"/>
      <c r="C108" s="108"/>
      <c r="D108" s="109"/>
      <c r="E108" s="109"/>
      <c r="F108" s="201"/>
      <c r="G108" s="201"/>
      <c r="H108" s="201"/>
      <c r="I108" s="109"/>
      <c r="J108" s="109"/>
      <c r="K108" s="201"/>
      <c r="L108" s="201"/>
      <c r="M108" s="201"/>
      <c r="N108" s="109"/>
      <c r="O108" s="109"/>
      <c r="P108" s="102" t="s">
        <v>213</v>
      </c>
      <c r="Q108" s="102" t="s">
        <v>213</v>
      </c>
      <c r="R108" s="102" t="s">
        <v>213</v>
      </c>
      <c r="S108" s="102"/>
      <c r="T108" s="4"/>
      <c r="U108" s="4"/>
    </row>
    <row r="109" spans="1:21" s="9" customFormat="1">
      <c r="A109" s="40" t="s">
        <v>180</v>
      </c>
      <c r="B109" s="202">
        <f>SUM(B8:B108)</f>
        <v>1</v>
      </c>
      <c r="C109" s="202">
        <f>SUM(C8:C108)</f>
        <v>0.99999999999999978</v>
      </c>
      <c r="D109" s="176">
        <f>SUM(D8:D107)</f>
        <v>-11523000</v>
      </c>
      <c r="E109" s="40"/>
      <c r="F109" s="176">
        <f t="shared" ref="F109:R109" si="2">SUM(F8:F107)</f>
        <v>253004</v>
      </c>
      <c r="G109" s="176">
        <f t="shared" si="2"/>
        <v>4450000</v>
      </c>
      <c r="H109" s="176">
        <f t="shared" si="2"/>
        <v>0</v>
      </c>
      <c r="I109" s="176">
        <f t="shared" si="2"/>
        <v>628685</v>
      </c>
      <c r="J109" s="176"/>
      <c r="K109" s="176">
        <f t="shared" si="2"/>
        <v>206000</v>
      </c>
      <c r="L109" s="176"/>
      <c r="M109" s="176">
        <f t="shared" si="2"/>
        <v>0</v>
      </c>
      <c r="N109" s="176">
        <f t="shared" si="2"/>
        <v>628676</v>
      </c>
      <c r="O109" s="176"/>
      <c r="P109" s="176">
        <f t="shared" si="2"/>
        <v>2429001</v>
      </c>
      <c r="Q109" s="176">
        <f t="shared" si="2"/>
        <v>-2</v>
      </c>
      <c r="R109" s="176">
        <f t="shared" si="2"/>
        <v>2428999</v>
      </c>
      <c r="S109" s="177"/>
      <c r="T109" s="178">
        <f>SUM(T8:T107)</f>
        <v>0</v>
      </c>
      <c r="U109" s="178">
        <f t="shared" ref="U109" si="3">SUM(U8:U107)</f>
        <v>0</v>
      </c>
    </row>
    <row r="110" spans="1:21">
      <c r="A110" s="177"/>
      <c r="B110" s="203"/>
      <c r="C110" s="204"/>
      <c r="D110" s="205" t="s">
        <v>415</v>
      </c>
      <c r="E110" s="205"/>
      <c r="F110" s="205" t="s">
        <v>416</v>
      </c>
      <c r="G110" s="205" t="s">
        <v>417</v>
      </c>
      <c r="H110" s="205" t="s">
        <v>418</v>
      </c>
      <c r="I110" s="205" t="s">
        <v>419</v>
      </c>
      <c r="K110" s="205" t="s">
        <v>416</v>
      </c>
      <c r="L110" s="205"/>
      <c r="M110" s="205" t="s">
        <v>418</v>
      </c>
      <c r="N110" s="205" t="s">
        <v>419</v>
      </c>
      <c r="O110" s="205"/>
      <c r="P110" s="205" t="s">
        <v>420</v>
      </c>
      <c r="Q110" s="205" t="s">
        <v>421</v>
      </c>
      <c r="R110" s="205" t="s">
        <v>422</v>
      </c>
      <c r="S110" s="206"/>
    </row>
    <row r="111" spans="1:21">
      <c r="D111" s="207"/>
      <c r="F111" s="207"/>
      <c r="G111" s="207"/>
      <c r="H111" s="207"/>
      <c r="I111" s="207"/>
      <c r="J111" s="207"/>
      <c r="K111" s="207"/>
      <c r="L111" s="207"/>
      <c r="M111" s="207"/>
      <c r="N111" s="207"/>
      <c r="P111" s="207"/>
      <c r="R111" s="207"/>
      <c r="S111" s="207"/>
    </row>
    <row r="112" spans="1:21">
      <c r="D112" s="207"/>
      <c r="M112" s="176"/>
      <c r="N112" s="207"/>
    </row>
    <row r="113" spans="4:21">
      <c r="D113" s="208" t="s">
        <v>415</v>
      </c>
      <c r="E113" s="40" t="s">
        <v>423</v>
      </c>
      <c r="F113" s="208"/>
    </row>
    <row r="114" spans="4:21">
      <c r="D114" s="208" t="s">
        <v>416</v>
      </c>
      <c r="E114" s="40" t="s">
        <v>424</v>
      </c>
      <c r="F114" s="208"/>
      <c r="P114" s="40" t="s">
        <v>425</v>
      </c>
      <c r="Q114" s="176">
        <f>F109-K109</f>
        <v>47004</v>
      </c>
    </row>
    <row r="115" spans="4:21">
      <c r="D115" s="208" t="s">
        <v>417</v>
      </c>
      <c r="E115" s="40" t="s">
        <v>426</v>
      </c>
      <c r="F115" s="208"/>
    </row>
    <row r="116" spans="4:21" s="40" customFormat="1">
      <c r="D116" s="208" t="s">
        <v>418</v>
      </c>
      <c r="E116" s="40" t="s">
        <v>427</v>
      </c>
      <c r="F116" s="208"/>
      <c r="P116" s="40" t="s">
        <v>428</v>
      </c>
      <c r="Q116" s="176">
        <f>H109-M109</f>
        <v>0</v>
      </c>
      <c r="T116" s="101"/>
      <c r="U116" s="101"/>
    </row>
    <row r="117" spans="4:21" s="40" customFormat="1">
      <c r="D117" s="208" t="s">
        <v>419</v>
      </c>
      <c r="E117" s="40" t="s">
        <v>429</v>
      </c>
      <c r="F117" s="208"/>
      <c r="P117" s="40" t="s">
        <v>430</v>
      </c>
      <c r="Q117" s="176">
        <f>I109-N109</f>
        <v>9</v>
      </c>
      <c r="T117" s="101"/>
      <c r="U117" s="101"/>
    </row>
    <row r="118" spans="4:21" s="40" customFormat="1">
      <c r="D118" s="208" t="s">
        <v>420</v>
      </c>
      <c r="E118" s="40" t="s">
        <v>431</v>
      </c>
      <c r="F118" s="208"/>
      <c r="T118" s="101"/>
      <c r="U118" s="101"/>
    </row>
    <row r="119" spans="4:21" s="40" customFormat="1">
      <c r="D119" s="208" t="s">
        <v>422</v>
      </c>
      <c r="E119" s="40" t="s">
        <v>432</v>
      </c>
      <c r="F119" s="208"/>
      <c r="T119" s="101"/>
      <c r="U119" s="101"/>
    </row>
  </sheetData>
  <sheetProtection algorithmName="SHA-512" hashValue="Gnr8Gu+JjaJSrDClJTc+SMWWGYWe5SRUWryqpKgicitkufhmComkUpLe8OSQ9tLf9iy0g7L76+AnAI7NcYvsIA==" saltValue="d4zT0QsW8x0tx5s2fGluaw==" spinCount="100000" sheet="1" objects="1" scenarios="1"/>
  <mergeCells count="1">
    <mergeCell ref="T5:U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8FE9-C138-4EBA-8B6F-C9CFD4B356AA}">
  <sheetPr>
    <tabColor rgb="FFFFC000"/>
  </sheetPr>
  <dimension ref="A1:G46"/>
  <sheetViews>
    <sheetView workbookViewId="0">
      <pane xSplit="2" ySplit="4" topLeftCell="C5" activePane="bottomRight" state="frozen"/>
      <selection pane="topRight" activeCell="C1" sqref="C1"/>
      <selection pane="bottomLeft" activeCell="A3" sqref="A3"/>
      <selection pane="bottomRight" activeCell="C9" sqref="C9"/>
    </sheetView>
  </sheetViews>
  <sheetFormatPr defaultColWidth="9.140625" defaultRowHeight="15"/>
  <cols>
    <col min="1" max="1" width="28.42578125" style="101" customWidth="1"/>
    <col min="2" max="2" width="16.42578125" style="101" customWidth="1"/>
    <col min="3" max="3" width="76.28515625" style="101" customWidth="1"/>
    <col min="4" max="4" width="13.5703125" style="101" customWidth="1"/>
    <col min="5" max="5" width="11.140625" style="101" bestFit="1" customWidth="1"/>
    <col min="6" max="16384" width="9.140625" style="101"/>
  </cols>
  <sheetData>
    <row r="1" spans="1:6">
      <c r="A1" s="137" t="s">
        <v>253</v>
      </c>
    </row>
    <row r="2" spans="1:6">
      <c r="A2" s="40" t="s">
        <v>229</v>
      </c>
      <c r="C2" s="101">
        <v>2023</v>
      </c>
      <c r="D2" s="101" t="s">
        <v>270</v>
      </c>
    </row>
    <row r="3" spans="1:6">
      <c r="A3" s="40" t="s">
        <v>257</v>
      </c>
      <c r="C3" s="145">
        <v>45107</v>
      </c>
    </row>
    <row r="4" spans="1:6">
      <c r="A4" s="134" t="s">
        <v>223</v>
      </c>
      <c r="B4" s="134" t="s">
        <v>224</v>
      </c>
      <c r="C4" s="134" t="s">
        <v>225</v>
      </c>
      <c r="D4" s="134" t="s">
        <v>226</v>
      </c>
    </row>
    <row r="5" spans="1:6">
      <c r="A5" s="101" t="s">
        <v>254</v>
      </c>
      <c r="C5" s="101" t="s">
        <v>255</v>
      </c>
    </row>
    <row r="6" spans="1:6">
      <c r="A6" s="101" t="s">
        <v>227</v>
      </c>
      <c r="B6" s="101" t="s">
        <v>228</v>
      </c>
      <c r="C6" s="132" t="s">
        <v>395</v>
      </c>
      <c r="D6" s="101" t="s">
        <v>229</v>
      </c>
    </row>
    <row r="7" spans="1:6" ht="39">
      <c r="A7" s="101" t="s">
        <v>227</v>
      </c>
      <c r="B7" s="101" t="s">
        <v>230</v>
      </c>
      <c r="C7" s="135" t="s">
        <v>409</v>
      </c>
      <c r="D7" s="101" t="s">
        <v>231</v>
      </c>
    </row>
    <row r="8" spans="1:6">
      <c r="A8" s="101" t="s">
        <v>227</v>
      </c>
      <c r="B8" s="101" t="s">
        <v>256</v>
      </c>
      <c r="C8" s="132" t="str">
        <f>CONCATENATE("Your employer contributions from 7/1/2022 through ",(TEXT(C3,"MM/DD/YYYY")))</f>
        <v>Your employer contributions from 7/1/2022 through 06/30/2023</v>
      </c>
      <c r="D8" s="101" t="s">
        <v>229</v>
      </c>
    </row>
    <row r="9" spans="1:6">
      <c r="A9" s="101" t="s">
        <v>227</v>
      </c>
      <c r="B9" s="101" t="s">
        <v>281</v>
      </c>
      <c r="C9" s="184" t="s">
        <v>282</v>
      </c>
    </row>
    <row r="10" spans="1:6">
      <c r="A10" s="101" t="s">
        <v>232</v>
      </c>
      <c r="B10" s="101" t="s">
        <v>258</v>
      </c>
      <c r="C10" s="40" t="s">
        <v>233</v>
      </c>
      <c r="D10" s="101" t="s">
        <v>234</v>
      </c>
    </row>
    <row r="11" spans="1:6">
      <c r="A11" s="101" t="s">
        <v>232</v>
      </c>
      <c r="B11" s="101" t="s">
        <v>259</v>
      </c>
      <c r="C11" s="101" t="s">
        <v>410</v>
      </c>
      <c r="D11" s="101" t="s">
        <v>235</v>
      </c>
    </row>
    <row r="12" spans="1:6">
      <c r="A12" s="101" t="s">
        <v>232</v>
      </c>
      <c r="B12" s="101" t="s">
        <v>260</v>
      </c>
      <c r="C12" s="101" t="s">
        <v>396</v>
      </c>
      <c r="D12" s="101" t="s">
        <v>236</v>
      </c>
    </row>
    <row r="13" spans="1:6">
      <c r="A13" s="101" t="s">
        <v>232</v>
      </c>
      <c r="B13" s="101" t="s">
        <v>261</v>
      </c>
      <c r="C13" s="136">
        <v>2023</v>
      </c>
      <c r="D13" s="40" t="s">
        <v>242</v>
      </c>
      <c r="E13" s="137"/>
      <c r="F13" s="137"/>
    </row>
    <row r="14" spans="1:6">
      <c r="A14" s="101" t="s">
        <v>232</v>
      </c>
      <c r="B14" s="101" t="s">
        <v>262</v>
      </c>
      <c r="C14" s="40" t="s">
        <v>263</v>
      </c>
      <c r="D14" s="101" t="s">
        <v>237</v>
      </c>
    </row>
    <row r="15" spans="1:6">
      <c r="A15" s="101" t="s">
        <v>232</v>
      </c>
      <c r="B15" s="101" t="s">
        <v>264</v>
      </c>
      <c r="C15" s="40" t="s">
        <v>402</v>
      </c>
      <c r="D15" s="101" t="s">
        <v>238</v>
      </c>
    </row>
    <row r="16" spans="1:6">
      <c r="A16" s="101" t="s">
        <v>232</v>
      </c>
      <c r="B16" s="101" t="s">
        <v>265</v>
      </c>
      <c r="C16" s="40" t="s">
        <v>403</v>
      </c>
      <c r="D16" s="101" t="s">
        <v>239</v>
      </c>
    </row>
    <row r="17" spans="1:7">
      <c r="A17" s="101" t="s">
        <v>232</v>
      </c>
      <c r="B17" s="101" t="s">
        <v>266</v>
      </c>
      <c r="C17" s="185">
        <v>-9353000</v>
      </c>
      <c r="D17" s="186" t="s">
        <v>401</v>
      </c>
      <c r="E17" s="3"/>
      <c r="F17" s="3"/>
      <c r="G17" s="3"/>
    </row>
    <row r="18" spans="1:7">
      <c r="A18" s="101" t="s">
        <v>232</v>
      </c>
      <c r="B18" s="101" t="s">
        <v>267</v>
      </c>
      <c r="C18" s="185">
        <v>-16513000</v>
      </c>
      <c r="D18" s="186" t="s">
        <v>401</v>
      </c>
      <c r="E18" s="3"/>
      <c r="F18" s="3"/>
      <c r="G18" s="3"/>
    </row>
    <row r="19" spans="1:7">
      <c r="A19" s="101" t="s">
        <v>240</v>
      </c>
      <c r="C19" s="40" t="s">
        <v>283</v>
      </c>
      <c r="D19" s="186" t="s">
        <v>284</v>
      </c>
    </row>
    <row r="20" spans="1:7">
      <c r="A20" s="101" t="s">
        <v>404</v>
      </c>
      <c r="B20" s="101" t="s">
        <v>241</v>
      </c>
      <c r="C20" s="136" t="s">
        <v>405</v>
      </c>
      <c r="D20" s="101" t="s">
        <v>245</v>
      </c>
    </row>
    <row r="21" spans="1:7">
      <c r="A21" s="101" t="s">
        <v>268</v>
      </c>
      <c r="C21" s="40" t="s">
        <v>243</v>
      </c>
    </row>
    <row r="22" spans="1:7">
      <c r="A22" s="101" t="s">
        <v>391</v>
      </c>
      <c r="B22" s="101" t="s">
        <v>244</v>
      </c>
      <c r="C22" s="40" t="s">
        <v>406</v>
      </c>
      <c r="D22" s="101" t="s">
        <v>245</v>
      </c>
    </row>
    <row r="23" spans="1:7">
      <c r="A23" s="101" t="s">
        <v>269</v>
      </c>
      <c r="B23" s="101" t="s">
        <v>246</v>
      </c>
      <c r="C23" s="40" t="s">
        <v>392</v>
      </c>
      <c r="D23" s="101" t="s">
        <v>242</v>
      </c>
    </row>
    <row r="24" spans="1:7">
      <c r="A24" s="101" t="s">
        <v>227</v>
      </c>
      <c r="B24" s="101" t="s">
        <v>274</v>
      </c>
      <c r="C24" s="101" t="s">
        <v>275</v>
      </c>
    </row>
    <row r="25" spans="1:7">
      <c r="C25" s="40"/>
      <c r="D25" s="141" t="s">
        <v>411</v>
      </c>
      <c r="E25" s="141" t="s">
        <v>411</v>
      </c>
    </row>
    <row r="26" spans="1:7">
      <c r="A26" s="101" t="s">
        <v>247</v>
      </c>
      <c r="B26" s="142"/>
      <c r="C26" s="40" t="s">
        <v>248</v>
      </c>
      <c r="D26" s="141">
        <v>2023</v>
      </c>
      <c r="E26" s="141">
        <v>2022</v>
      </c>
    </row>
    <row r="27" spans="1:7">
      <c r="B27" s="139"/>
      <c r="C27" s="40" t="s">
        <v>249</v>
      </c>
      <c r="D27" s="141">
        <v>2022</v>
      </c>
      <c r="E27" s="141">
        <v>2021</v>
      </c>
    </row>
    <row r="28" spans="1:7">
      <c r="B28" s="138"/>
      <c r="C28" s="40" t="s">
        <v>250</v>
      </c>
      <c r="D28" s="141">
        <v>2021</v>
      </c>
      <c r="E28" s="141">
        <v>2020</v>
      </c>
    </row>
    <row r="29" spans="1:7" customFormat="1"/>
    <row r="30" spans="1:7" customFormat="1"/>
    <row r="31" spans="1:7" customFormat="1"/>
    <row r="32" spans="1:7" customFormat="1"/>
    <row r="33" spans="1:3" customFormat="1"/>
    <row r="34" spans="1:3" customFormat="1"/>
    <row r="35" spans="1:3" customFormat="1"/>
    <row r="36" spans="1:3" customFormat="1" ht="17.25" customHeight="1"/>
    <row r="37" spans="1:3" customFormat="1"/>
    <row r="38" spans="1:3" customFormat="1"/>
    <row r="39" spans="1:3" customFormat="1"/>
    <row r="40" spans="1:3" customFormat="1"/>
    <row r="41" spans="1:3" customFormat="1"/>
    <row r="42" spans="1:3" customFormat="1"/>
    <row r="43" spans="1:3">
      <c r="C43" s="40"/>
    </row>
    <row r="44" spans="1:3">
      <c r="C44" s="40"/>
    </row>
    <row r="45" spans="1:3">
      <c r="C45" s="40"/>
    </row>
    <row r="46" spans="1:3" ht="45">
      <c r="A46" s="101" t="s">
        <v>251</v>
      </c>
      <c r="B46" s="143" t="s">
        <v>152</v>
      </c>
      <c r="C46" s="144" t="s">
        <v>252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118B-5D3F-4883-8FC2-842E92E14EBC}">
  <sheetPr>
    <pageSetUpPr fitToPage="1"/>
  </sheetPr>
  <dimension ref="A1:V119"/>
  <sheetViews>
    <sheetView zoomScaleNormal="100" workbookViewId="0">
      <pane xSplit="5" ySplit="6" topLeftCell="G7" activePane="bottomRight" state="frozen"/>
      <selection activeCell="I21" sqref="I21"/>
      <selection pane="topRight" activeCell="I21" sqref="I21"/>
      <selection pane="bottomLeft" activeCell="I21" sqref="I21"/>
      <selection pane="bottomRight" activeCell="V8" sqref="V8"/>
    </sheetView>
  </sheetViews>
  <sheetFormatPr defaultColWidth="9.140625" defaultRowHeight="15"/>
  <cols>
    <col min="1" max="1" width="30.5703125" style="40" customWidth="1"/>
    <col min="2" max="3" width="12.140625" style="40" customWidth="1"/>
    <col min="4" max="4" width="15.140625" style="40" bestFit="1" customWidth="1"/>
    <col min="5" max="5" width="3.85546875" style="40" customWidth="1"/>
    <col min="6" max="6" width="11.42578125" style="40" bestFit="1" customWidth="1"/>
    <col min="7" max="7" width="14.42578125" style="40" bestFit="1" customWidth="1"/>
    <col min="8" max="8" width="12.5703125" style="40" bestFit="1" customWidth="1"/>
    <col min="9" max="9" width="17.28515625" style="40" customWidth="1"/>
    <col min="10" max="10" width="3.85546875" style="40" customWidth="1"/>
    <col min="11" max="11" width="11.5703125" style="40" bestFit="1" customWidth="1"/>
    <col min="12" max="12" width="11.28515625" style="40" customWidth="1"/>
    <col min="13" max="13" width="12.5703125" style="40" bestFit="1" customWidth="1"/>
    <col min="14" max="14" width="17.28515625" style="40" customWidth="1"/>
    <col min="15" max="15" width="3.85546875" style="40" customWidth="1"/>
    <col min="16" max="16" width="13.28515625" style="40" bestFit="1" customWidth="1"/>
    <col min="17" max="17" width="19.7109375" style="40" customWidth="1"/>
    <col min="18" max="18" width="13.28515625" style="40" bestFit="1" customWidth="1"/>
    <col min="19" max="19" width="1.7109375" style="40" customWidth="1"/>
    <col min="20" max="21" width="13.7109375" style="101" customWidth="1"/>
    <col min="22" max="22" width="12.28515625" style="101" bestFit="1" customWidth="1"/>
    <col min="23" max="16384" width="9.140625" style="101"/>
  </cols>
  <sheetData>
    <row r="1" spans="1:22">
      <c r="A1" s="40" t="s">
        <v>413</v>
      </c>
    </row>
    <row r="2" spans="1:22">
      <c r="A2" s="137"/>
      <c r="B2" s="196">
        <v>0.99999999999999978</v>
      </c>
      <c r="C2" s="196">
        <v>1.0000000000000002</v>
      </c>
      <c r="D2" s="109">
        <v>-12017004</v>
      </c>
      <c r="E2" s="109"/>
      <c r="F2" s="109">
        <v>0</v>
      </c>
      <c r="G2" s="109">
        <v>6103995</v>
      </c>
      <c r="H2" s="109">
        <v>0</v>
      </c>
      <c r="I2" s="109">
        <v>827336</v>
      </c>
      <c r="J2" s="109"/>
      <c r="K2" s="109">
        <v>532000</v>
      </c>
      <c r="L2" s="109"/>
      <c r="M2" s="109">
        <v>0</v>
      </c>
      <c r="N2" s="109">
        <v>827344</v>
      </c>
      <c r="O2" s="109"/>
      <c r="P2" s="109">
        <v>2608996</v>
      </c>
      <c r="Q2" s="109">
        <v>-2</v>
      </c>
      <c r="R2" s="109">
        <v>2608994</v>
      </c>
      <c r="S2" s="109"/>
      <c r="T2" s="4">
        <v>-8203000</v>
      </c>
      <c r="U2" s="4">
        <v>-15232994</v>
      </c>
    </row>
    <row r="3" spans="1:22">
      <c r="A3" s="137"/>
      <c r="B3" s="196">
        <f>SUM(B7:B107)</f>
        <v>0.99999999999999978</v>
      </c>
      <c r="C3" s="196">
        <f>SUM(C7:C107)</f>
        <v>1.0000000000000002</v>
      </c>
      <c r="D3" s="109">
        <f>SUM(D7:D107)</f>
        <v>-12017004</v>
      </c>
      <c r="F3" s="109">
        <f>SUM(F7:F107)</f>
        <v>0</v>
      </c>
      <c r="G3" s="109">
        <f t="shared" ref="G3:N3" si="0">SUM(G7:G107)</f>
        <v>6103995</v>
      </c>
      <c r="H3" s="109">
        <f t="shared" si="0"/>
        <v>0</v>
      </c>
      <c r="I3" s="109">
        <f t="shared" si="0"/>
        <v>827336</v>
      </c>
      <c r="K3" s="109">
        <f t="shared" si="0"/>
        <v>532000</v>
      </c>
      <c r="L3" s="109">
        <f t="shared" si="0"/>
        <v>0</v>
      </c>
      <c r="M3" s="109">
        <f t="shared" si="0"/>
        <v>0</v>
      </c>
      <c r="N3" s="109">
        <f t="shared" si="0"/>
        <v>827344</v>
      </c>
      <c r="P3" s="109">
        <f t="shared" ref="P3:U3" si="1">SUM(P7:P107)</f>
        <v>2608996</v>
      </c>
      <c r="Q3" s="109">
        <f t="shared" si="1"/>
        <v>-2</v>
      </c>
      <c r="R3" s="109">
        <f t="shared" si="1"/>
        <v>2608994</v>
      </c>
      <c r="T3" s="109">
        <f t="shared" si="1"/>
        <v>-8203000</v>
      </c>
      <c r="U3" s="109">
        <f t="shared" si="1"/>
        <v>-15232994</v>
      </c>
    </row>
    <row r="4" spans="1:22">
      <c r="A4" s="137"/>
    </row>
    <row r="5" spans="1:22">
      <c r="F5" s="197" t="s">
        <v>2</v>
      </c>
      <c r="G5" s="197"/>
      <c r="H5" s="197"/>
      <c r="I5" s="197"/>
      <c r="K5" s="197" t="s">
        <v>3</v>
      </c>
      <c r="L5" s="197"/>
      <c r="M5" s="197"/>
      <c r="N5" s="197"/>
      <c r="P5" s="197" t="s">
        <v>4</v>
      </c>
      <c r="Q5" s="197"/>
      <c r="R5" s="197"/>
      <c r="S5" s="198" t="s">
        <v>209</v>
      </c>
      <c r="T5" s="236"/>
      <c r="U5" s="236"/>
    </row>
    <row r="6" spans="1:22" ht="134.25" customHeight="1">
      <c r="A6" s="143" t="s">
        <v>171</v>
      </c>
      <c r="B6" s="143" t="s">
        <v>151</v>
      </c>
      <c r="C6" s="143" t="s">
        <v>152</v>
      </c>
      <c r="D6" s="143" t="s">
        <v>217</v>
      </c>
      <c r="E6" s="143"/>
      <c r="F6" s="143" t="s">
        <v>5</v>
      </c>
      <c r="G6" s="143" t="s">
        <v>6</v>
      </c>
      <c r="H6" s="143" t="s">
        <v>7</v>
      </c>
      <c r="I6" s="143" t="s">
        <v>8</v>
      </c>
      <c r="J6" s="143"/>
      <c r="K6" s="143" t="s">
        <v>5</v>
      </c>
      <c r="L6" s="143" t="s">
        <v>6</v>
      </c>
      <c r="M6" s="143" t="s">
        <v>7</v>
      </c>
      <c r="N6" s="143" t="s">
        <v>8</v>
      </c>
      <c r="O6" s="143"/>
      <c r="P6" s="143" t="s">
        <v>9</v>
      </c>
      <c r="Q6" s="143" t="s">
        <v>10</v>
      </c>
      <c r="R6" s="143" t="s">
        <v>11</v>
      </c>
      <c r="S6" s="143"/>
      <c r="T6" s="143" t="s">
        <v>393</v>
      </c>
      <c r="U6" s="143" t="s">
        <v>394</v>
      </c>
    </row>
    <row r="7" spans="1:22">
      <c r="A7" s="199" t="s">
        <v>414</v>
      </c>
      <c r="B7" s="143"/>
      <c r="C7" s="143"/>
      <c r="D7" s="143"/>
      <c r="E7" s="143"/>
      <c r="F7" s="143"/>
      <c r="G7" s="143"/>
      <c r="H7" s="143"/>
      <c r="I7" s="143"/>
      <c r="J7" s="143"/>
      <c r="K7" s="143"/>
      <c r="L7" s="143"/>
      <c r="M7" s="143"/>
      <c r="N7" s="143"/>
      <c r="O7" s="143"/>
      <c r="P7" s="200"/>
      <c r="Q7" s="143"/>
      <c r="R7" s="143"/>
      <c r="S7" s="143"/>
    </row>
    <row r="8" spans="1:22">
      <c r="A8" s="136" t="s">
        <v>24</v>
      </c>
      <c r="B8" s="26">
        <v>1.6822400000000001E-2</v>
      </c>
      <c r="C8" s="26">
        <v>1.5839200000000001E-2</v>
      </c>
      <c r="D8" s="119">
        <v>-202155</v>
      </c>
      <c r="E8" s="109"/>
      <c r="F8" s="119">
        <v>0</v>
      </c>
      <c r="G8" s="119">
        <v>102684</v>
      </c>
      <c r="H8" s="119">
        <v>0</v>
      </c>
      <c r="I8" s="119">
        <v>0</v>
      </c>
      <c r="J8" s="109"/>
      <c r="K8" s="119">
        <v>8950</v>
      </c>
      <c r="L8" s="119"/>
      <c r="M8" s="119">
        <v>0</v>
      </c>
      <c r="N8" s="119">
        <v>18476</v>
      </c>
      <c r="O8" s="109"/>
      <c r="P8" s="119">
        <v>43890</v>
      </c>
      <c r="Q8" s="119">
        <v>-10625</v>
      </c>
      <c r="R8" s="119">
        <v>33265</v>
      </c>
      <c r="S8" s="119"/>
      <c r="T8" s="119">
        <v>-137994</v>
      </c>
      <c r="U8" s="119">
        <v>-256256</v>
      </c>
      <c r="V8" s="209"/>
    </row>
    <row r="9" spans="1:22">
      <c r="A9" s="136" t="s">
        <v>25</v>
      </c>
      <c r="B9" s="26">
        <v>2.9391E-3</v>
      </c>
      <c r="C9" s="26">
        <v>2.8690999999999999E-3</v>
      </c>
      <c r="D9" s="4">
        <v>-35319</v>
      </c>
      <c r="E9" s="109"/>
      <c r="F9" s="4">
        <v>0</v>
      </c>
      <c r="G9" s="4">
        <v>17940</v>
      </c>
      <c r="H9" s="4">
        <v>0</v>
      </c>
      <c r="I9" s="4">
        <v>0</v>
      </c>
      <c r="J9" s="109"/>
      <c r="K9" s="4">
        <v>1564</v>
      </c>
      <c r="L9" s="4"/>
      <c r="M9" s="4">
        <v>0</v>
      </c>
      <c r="N9" s="4">
        <v>1822</v>
      </c>
      <c r="O9" s="109"/>
      <c r="P9" s="4">
        <v>7668</v>
      </c>
      <c r="Q9" s="4">
        <v>-1673</v>
      </c>
      <c r="R9" s="4">
        <v>5995</v>
      </c>
      <c r="S9" s="102"/>
      <c r="T9" s="4">
        <v>-24109</v>
      </c>
      <c r="U9" s="4">
        <v>-44771</v>
      </c>
    </row>
    <row r="10" spans="1:22">
      <c r="A10" s="136" t="s">
        <v>26</v>
      </c>
      <c r="B10" s="26">
        <v>2.3118000000000001E-3</v>
      </c>
      <c r="C10" s="26">
        <v>1.5079E-3</v>
      </c>
      <c r="D10" s="4">
        <v>-27781</v>
      </c>
      <c r="E10" s="109"/>
      <c r="F10" s="4">
        <v>0</v>
      </c>
      <c r="G10" s="4">
        <v>14111</v>
      </c>
      <c r="H10" s="4">
        <v>0</v>
      </c>
      <c r="I10" s="4">
        <v>293</v>
      </c>
      <c r="J10" s="109"/>
      <c r="K10" s="4">
        <v>1230</v>
      </c>
      <c r="L10" s="4"/>
      <c r="M10" s="4">
        <v>0</v>
      </c>
      <c r="N10" s="4">
        <v>10346</v>
      </c>
      <c r="O10" s="109"/>
      <c r="P10" s="4">
        <v>6031</v>
      </c>
      <c r="Q10" s="4">
        <v>-5044</v>
      </c>
      <c r="R10" s="4">
        <v>987</v>
      </c>
      <c r="S10" s="102"/>
      <c r="T10" s="4">
        <v>-18964</v>
      </c>
      <c r="U10" s="4">
        <v>-35216</v>
      </c>
    </row>
    <row r="11" spans="1:22">
      <c r="A11" s="136" t="s">
        <v>27</v>
      </c>
      <c r="B11" s="26">
        <v>1.7987999999999999E-3</v>
      </c>
      <c r="C11" s="26">
        <v>1.4764000000000001E-3</v>
      </c>
      <c r="D11" s="4">
        <v>-21616</v>
      </c>
      <c r="E11" s="109"/>
      <c r="F11" s="4">
        <v>0</v>
      </c>
      <c r="G11" s="4">
        <v>10980</v>
      </c>
      <c r="H11" s="4">
        <v>0</v>
      </c>
      <c r="I11" s="4">
        <v>0</v>
      </c>
      <c r="J11" s="109"/>
      <c r="K11" s="4">
        <v>957</v>
      </c>
      <c r="L11" s="4"/>
      <c r="M11" s="4">
        <v>0</v>
      </c>
      <c r="N11" s="4">
        <v>4795</v>
      </c>
      <c r="O11" s="109"/>
      <c r="P11" s="4">
        <v>4693</v>
      </c>
      <c r="Q11" s="4">
        <v>-1338</v>
      </c>
      <c r="R11" s="4">
        <v>3355</v>
      </c>
      <c r="S11" s="102"/>
      <c r="T11" s="4">
        <v>-14756</v>
      </c>
      <c r="U11" s="4">
        <v>-27401</v>
      </c>
    </row>
    <row r="12" spans="1:22">
      <c r="A12" s="136" t="s">
        <v>28</v>
      </c>
      <c r="B12" s="26">
        <v>3.5461999999999998E-3</v>
      </c>
      <c r="C12" s="26">
        <v>3.3722000000000001E-3</v>
      </c>
      <c r="D12" s="4">
        <v>-42615</v>
      </c>
      <c r="E12" s="109"/>
      <c r="F12" s="4">
        <v>0</v>
      </c>
      <c r="G12" s="4">
        <v>21646</v>
      </c>
      <c r="H12" s="4">
        <v>0</v>
      </c>
      <c r="I12" s="4">
        <v>0</v>
      </c>
      <c r="J12" s="109"/>
      <c r="K12" s="4">
        <v>1887</v>
      </c>
      <c r="L12" s="4"/>
      <c r="M12" s="4">
        <v>0</v>
      </c>
      <c r="N12" s="4">
        <v>3092</v>
      </c>
      <c r="O12" s="109"/>
      <c r="P12" s="4">
        <v>9252</v>
      </c>
      <c r="Q12" s="4">
        <v>-1557</v>
      </c>
      <c r="R12" s="4">
        <v>7695</v>
      </c>
      <c r="S12" s="102"/>
      <c r="T12" s="4">
        <v>-29089</v>
      </c>
      <c r="U12" s="4">
        <v>-54019</v>
      </c>
    </row>
    <row r="13" spans="1:22">
      <c r="A13" s="136" t="s">
        <v>29</v>
      </c>
      <c r="B13" s="26">
        <v>3.3739E-3</v>
      </c>
      <c r="C13" s="26">
        <v>3.6754999999999999E-3</v>
      </c>
      <c r="D13" s="4">
        <v>-40544</v>
      </c>
      <c r="E13" s="109"/>
      <c r="F13" s="4">
        <v>0</v>
      </c>
      <c r="G13" s="4">
        <v>20594</v>
      </c>
      <c r="H13" s="4">
        <v>0</v>
      </c>
      <c r="I13" s="4">
        <v>3882</v>
      </c>
      <c r="J13" s="109"/>
      <c r="K13" s="4">
        <v>1795</v>
      </c>
      <c r="L13" s="4"/>
      <c r="M13" s="4">
        <v>0</v>
      </c>
      <c r="N13" s="4">
        <v>1966</v>
      </c>
      <c r="O13" s="109"/>
      <c r="P13" s="4">
        <v>8803</v>
      </c>
      <c r="Q13" s="4">
        <v>727</v>
      </c>
      <c r="R13" s="4">
        <v>9530</v>
      </c>
      <c r="S13" s="102"/>
      <c r="T13" s="4">
        <v>-27676</v>
      </c>
      <c r="U13" s="4">
        <v>-51395</v>
      </c>
    </row>
    <row r="14" spans="1:22">
      <c r="A14" s="136" t="s">
        <v>30</v>
      </c>
      <c r="B14" s="26">
        <v>4.4879999999999998E-3</v>
      </c>
      <c r="C14" s="26">
        <v>4.0854000000000003E-3</v>
      </c>
      <c r="D14" s="4">
        <v>-53932</v>
      </c>
      <c r="E14" s="109"/>
      <c r="F14" s="4">
        <v>0</v>
      </c>
      <c r="G14" s="4">
        <v>27395</v>
      </c>
      <c r="H14" s="4">
        <v>0</v>
      </c>
      <c r="I14" s="4">
        <v>0</v>
      </c>
      <c r="J14" s="109"/>
      <c r="K14" s="4">
        <v>2388</v>
      </c>
      <c r="L14" s="4"/>
      <c r="M14" s="4">
        <v>0</v>
      </c>
      <c r="N14" s="4">
        <v>7264</v>
      </c>
      <c r="O14" s="109"/>
      <c r="P14" s="4">
        <v>11709</v>
      </c>
      <c r="Q14" s="4">
        <v>-2888</v>
      </c>
      <c r="R14" s="4">
        <v>8821</v>
      </c>
      <c r="S14" s="102"/>
      <c r="T14" s="4">
        <v>-36815</v>
      </c>
      <c r="U14" s="4">
        <v>-68366</v>
      </c>
    </row>
    <row r="15" spans="1:22">
      <c r="A15" s="136" t="s">
        <v>31</v>
      </c>
      <c r="B15" s="26">
        <v>1.1280999999999999E-3</v>
      </c>
      <c r="C15" s="26">
        <v>1.0074000000000001E-3</v>
      </c>
      <c r="D15" s="4">
        <v>-13556</v>
      </c>
      <c r="E15" s="109"/>
      <c r="F15" s="4">
        <v>0</v>
      </c>
      <c r="G15" s="4">
        <v>6886</v>
      </c>
      <c r="H15" s="4">
        <v>0</v>
      </c>
      <c r="I15" s="4">
        <v>0</v>
      </c>
      <c r="J15" s="109"/>
      <c r="K15" s="4">
        <v>600</v>
      </c>
      <c r="L15" s="4"/>
      <c r="M15" s="4">
        <v>0</v>
      </c>
      <c r="N15" s="4">
        <v>2528</v>
      </c>
      <c r="O15" s="109"/>
      <c r="P15" s="4">
        <v>2943</v>
      </c>
      <c r="Q15" s="4">
        <v>-1654</v>
      </c>
      <c r="R15" s="4">
        <v>1289</v>
      </c>
      <c r="S15" s="102"/>
      <c r="T15" s="4">
        <v>-9254</v>
      </c>
      <c r="U15" s="4">
        <v>-17184</v>
      </c>
    </row>
    <row r="16" spans="1:22">
      <c r="A16" s="136" t="s">
        <v>32</v>
      </c>
      <c r="B16" s="26">
        <v>2.3511999999999999E-3</v>
      </c>
      <c r="C16" s="26">
        <v>2.0960000000000002E-3</v>
      </c>
      <c r="D16" s="4">
        <v>-28254</v>
      </c>
      <c r="E16" s="109"/>
      <c r="F16" s="4">
        <v>0</v>
      </c>
      <c r="G16" s="4">
        <v>14352</v>
      </c>
      <c r="H16" s="4">
        <v>0</v>
      </c>
      <c r="I16" s="4">
        <v>0</v>
      </c>
      <c r="J16" s="109"/>
      <c r="K16" s="4">
        <v>1251</v>
      </c>
      <c r="L16" s="4"/>
      <c r="M16" s="4">
        <v>0</v>
      </c>
      <c r="N16" s="4">
        <v>4235</v>
      </c>
      <c r="O16" s="109"/>
      <c r="P16" s="4">
        <v>6134</v>
      </c>
      <c r="Q16" s="4">
        <v>-1309</v>
      </c>
      <c r="R16" s="4">
        <v>4825</v>
      </c>
      <c r="S16" s="102"/>
      <c r="T16" s="4">
        <v>-19287</v>
      </c>
      <c r="U16" s="4">
        <v>-35816</v>
      </c>
    </row>
    <row r="17" spans="1:21">
      <c r="A17" s="136" t="s">
        <v>33</v>
      </c>
      <c r="B17" s="26">
        <v>2.4562E-2</v>
      </c>
      <c r="C17" s="26">
        <v>2.40451E-2</v>
      </c>
      <c r="D17" s="4">
        <v>-295162</v>
      </c>
      <c r="E17" s="109"/>
      <c r="F17" s="4">
        <v>0</v>
      </c>
      <c r="G17" s="4">
        <v>149926</v>
      </c>
      <c r="H17" s="4">
        <v>0</v>
      </c>
      <c r="I17" s="4">
        <v>9517</v>
      </c>
      <c r="J17" s="109"/>
      <c r="K17" s="4">
        <v>13067</v>
      </c>
      <c r="L17" s="4"/>
      <c r="M17" s="4">
        <v>0</v>
      </c>
      <c r="N17" s="4">
        <v>6652</v>
      </c>
      <c r="O17" s="109"/>
      <c r="P17" s="4">
        <v>64082</v>
      </c>
      <c r="Q17" s="4">
        <v>-11777</v>
      </c>
      <c r="R17" s="4">
        <v>52305</v>
      </c>
      <c r="S17" s="102"/>
      <c r="T17" s="4">
        <v>-201482</v>
      </c>
      <c r="U17" s="4">
        <v>-374153</v>
      </c>
    </row>
    <row r="18" spans="1:21">
      <c r="A18" s="136" t="s">
        <v>34</v>
      </c>
      <c r="B18" s="26">
        <v>2.6856499999999998E-2</v>
      </c>
      <c r="C18" s="26">
        <v>2.9773399999999998E-2</v>
      </c>
      <c r="D18" s="4">
        <v>-322735</v>
      </c>
      <c r="E18" s="109"/>
      <c r="F18" s="4">
        <v>0</v>
      </c>
      <c r="G18" s="4">
        <v>163932</v>
      </c>
      <c r="H18" s="4">
        <v>0</v>
      </c>
      <c r="I18" s="4">
        <v>41245</v>
      </c>
      <c r="J18" s="109"/>
      <c r="K18" s="4">
        <v>14288</v>
      </c>
      <c r="L18" s="4"/>
      <c r="M18" s="4">
        <v>0</v>
      </c>
      <c r="N18" s="4">
        <v>0</v>
      </c>
      <c r="O18" s="109"/>
      <c r="P18" s="4">
        <v>70069</v>
      </c>
      <c r="Q18" s="4">
        <v>26600</v>
      </c>
      <c r="R18" s="4">
        <v>96669</v>
      </c>
      <c r="S18" s="102"/>
      <c r="T18" s="4">
        <v>-220304</v>
      </c>
      <c r="U18" s="4">
        <v>-409105</v>
      </c>
    </row>
    <row r="19" spans="1:21">
      <c r="A19" s="136" t="s">
        <v>35</v>
      </c>
      <c r="B19" s="26">
        <v>7.6958E-3</v>
      </c>
      <c r="C19" s="26">
        <v>6.6635000000000002E-3</v>
      </c>
      <c r="D19" s="4">
        <v>-92480</v>
      </c>
      <c r="E19" s="109"/>
      <c r="F19" s="4">
        <v>0</v>
      </c>
      <c r="G19" s="4">
        <v>46975</v>
      </c>
      <c r="H19" s="4">
        <v>0</v>
      </c>
      <c r="I19" s="4">
        <v>0</v>
      </c>
      <c r="J19" s="109"/>
      <c r="K19" s="4">
        <v>4094</v>
      </c>
      <c r="L19" s="4"/>
      <c r="M19" s="4">
        <v>0</v>
      </c>
      <c r="N19" s="4">
        <v>17318</v>
      </c>
      <c r="O19" s="109"/>
      <c r="P19" s="4">
        <v>20078</v>
      </c>
      <c r="Q19" s="4">
        <v>-8693</v>
      </c>
      <c r="R19" s="4">
        <v>11385</v>
      </c>
      <c r="S19" s="102"/>
      <c r="T19" s="4">
        <v>-63129</v>
      </c>
      <c r="U19" s="4">
        <v>-117230</v>
      </c>
    </row>
    <row r="20" spans="1:21">
      <c r="A20" s="136" t="s">
        <v>36</v>
      </c>
      <c r="B20" s="26">
        <v>2.1263399999999998E-2</v>
      </c>
      <c r="C20" s="26">
        <v>2.3395900000000001E-2</v>
      </c>
      <c r="D20" s="4">
        <v>-255522</v>
      </c>
      <c r="E20" s="109"/>
      <c r="F20" s="4">
        <v>0</v>
      </c>
      <c r="G20" s="4">
        <v>129792</v>
      </c>
      <c r="H20" s="4">
        <v>0</v>
      </c>
      <c r="I20" s="4">
        <v>52561</v>
      </c>
      <c r="J20" s="109"/>
      <c r="K20" s="4">
        <v>11312</v>
      </c>
      <c r="L20" s="4"/>
      <c r="M20" s="4">
        <v>0</v>
      </c>
      <c r="N20" s="4">
        <v>0</v>
      </c>
      <c r="O20" s="109"/>
      <c r="P20" s="4">
        <v>55476</v>
      </c>
      <c r="Q20" s="4">
        <v>7853</v>
      </c>
      <c r="R20" s="4">
        <v>63329</v>
      </c>
      <c r="S20" s="102"/>
      <c r="T20" s="4">
        <v>-174424</v>
      </c>
      <c r="U20" s="4">
        <v>-323905</v>
      </c>
    </row>
    <row r="21" spans="1:21">
      <c r="A21" s="136" t="s">
        <v>37</v>
      </c>
      <c r="B21" s="26">
        <v>8.1259999999999995E-3</v>
      </c>
      <c r="C21" s="26">
        <v>6.9668000000000004E-3</v>
      </c>
      <c r="D21" s="4">
        <v>-97650</v>
      </c>
      <c r="E21" s="109"/>
      <c r="F21" s="4">
        <v>0</v>
      </c>
      <c r="G21" s="4">
        <v>49601</v>
      </c>
      <c r="H21" s="4">
        <v>0</v>
      </c>
      <c r="I21" s="4">
        <v>0</v>
      </c>
      <c r="J21" s="109"/>
      <c r="K21" s="4">
        <v>4323</v>
      </c>
      <c r="L21" s="4"/>
      <c r="M21" s="4">
        <v>0</v>
      </c>
      <c r="N21" s="4">
        <v>19415</v>
      </c>
      <c r="O21" s="109"/>
      <c r="P21" s="4">
        <v>21201</v>
      </c>
      <c r="Q21" s="4">
        <v>-9859</v>
      </c>
      <c r="R21" s="4">
        <v>11342</v>
      </c>
      <c r="S21" s="102"/>
      <c r="T21" s="4">
        <v>-66658</v>
      </c>
      <c r="U21" s="4">
        <v>-123783</v>
      </c>
    </row>
    <row r="22" spans="1:21">
      <c r="A22" s="136" t="s">
        <v>38</v>
      </c>
      <c r="B22" s="26">
        <v>9.7210000000000005E-4</v>
      </c>
      <c r="C22" s="26">
        <v>1.1354E-3</v>
      </c>
      <c r="D22" s="4">
        <v>-11682</v>
      </c>
      <c r="E22" s="109"/>
      <c r="F22" s="4">
        <v>0</v>
      </c>
      <c r="G22" s="4">
        <v>5934</v>
      </c>
      <c r="H22" s="4">
        <v>0</v>
      </c>
      <c r="I22" s="4">
        <v>2603</v>
      </c>
      <c r="J22" s="109"/>
      <c r="K22" s="4">
        <v>517</v>
      </c>
      <c r="L22" s="4"/>
      <c r="M22" s="4">
        <v>0</v>
      </c>
      <c r="N22" s="4">
        <v>0</v>
      </c>
      <c r="O22" s="109"/>
      <c r="P22" s="4">
        <v>2536</v>
      </c>
      <c r="Q22" s="4">
        <v>1721</v>
      </c>
      <c r="R22" s="4">
        <v>4257</v>
      </c>
      <c r="S22" s="102"/>
      <c r="T22" s="4">
        <v>-7974</v>
      </c>
      <c r="U22" s="4">
        <v>-14808</v>
      </c>
    </row>
    <row r="23" spans="1:21">
      <c r="A23" s="136" t="s">
        <v>39</v>
      </c>
      <c r="B23" s="26">
        <v>1.03301E-2</v>
      </c>
      <c r="C23" s="26">
        <v>1.06401E-2</v>
      </c>
      <c r="D23" s="4">
        <v>-124137</v>
      </c>
      <c r="E23" s="109"/>
      <c r="F23" s="4">
        <v>0</v>
      </c>
      <c r="G23" s="4">
        <v>63055</v>
      </c>
      <c r="H23" s="4">
        <v>0</v>
      </c>
      <c r="I23" s="4">
        <v>11364</v>
      </c>
      <c r="J23" s="109"/>
      <c r="K23" s="4">
        <v>5496</v>
      </c>
      <c r="L23" s="4"/>
      <c r="M23" s="4">
        <v>0</v>
      </c>
      <c r="N23" s="4">
        <v>0</v>
      </c>
      <c r="O23" s="109"/>
      <c r="P23" s="4">
        <v>26951</v>
      </c>
      <c r="Q23" s="4">
        <v>718</v>
      </c>
      <c r="R23" s="4">
        <v>27669</v>
      </c>
      <c r="S23" s="102"/>
      <c r="T23" s="4">
        <v>-84738</v>
      </c>
      <c r="U23" s="4">
        <v>-157358</v>
      </c>
    </row>
    <row r="24" spans="1:21">
      <c r="A24" s="136" t="s">
        <v>40</v>
      </c>
      <c r="B24" s="26">
        <v>1.5506000000000001E-3</v>
      </c>
      <c r="C24" s="26">
        <v>1.5625999999999999E-3</v>
      </c>
      <c r="D24" s="4">
        <v>-18634</v>
      </c>
      <c r="E24" s="109"/>
      <c r="F24" s="4">
        <v>0</v>
      </c>
      <c r="G24" s="4">
        <v>9465</v>
      </c>
      <c r="H24" s="4">
        <v>0</v>
      </c>
      <c r="I24" s="4">
        <v>154</v>
      </c>
      <c r="J24" s="109"/>
      <c r="K24" s="4">
        <v>825</v>
      </c>
      <c r="L24" s="4"/>
      <c r="M24" s="4">
        <v>0</v>
      </c>
      <c r="N24" s="4">
        <v>1116</v>
      </c>
      <c r="O24" s="109"/>
      <c r="P24" s="4">
        <v>4046</v>
      </c>
      <c r="Q24" s="4">
        <v>1189</v>
      </c>
      <c r="R24" s="4">
        <v>5235</v>
      </c>
      <c r="S24" s="102"/>
      <c r="T24" s="4">
        <v>-12720</v>
      </c>
      <c r="U24" s="4">
        <v>-23620</v>
      </c>
    </row>
    <row r="25" spans="1:21">
      <c r="A25" s="136" t="s">
        <v>41</v>
      </c>
      <c r="B25" s="26">
        <v>1.7523400000000001E-2</v>
      </c>
      <c r="C25" s="26">
        <v>1.6189499999999999E-2</v>
      </c>
      <c r="D25" s="4">
        <v>-210579</v>
      </c>
      <c r="E25" s="109"/>
      <c r="F25" s="4">
        <v>0</v>
      </c>
      <c r="G25" s="4">
        <v>106963</v>
      </c>
      <c r="H25" s="4">
        <v>0</v>
      </c>
      <c r="I25" s="4">
        <v>0</v>
      </c>
      <c r="J25" s="109"/>
      <c r="K25" s="4">
        <v>9322</v>
      </c>
      <c r="L25" s="4"/>
      <c r="M25" s="4">
        <v>0</v>
      </c>
      <c r="N25" s="4">
        <v>23960</v>
      </c>
      <c r="O25" s="109"/>
      <c r="P25" s="4">
        <v>45719</v>
      </c>
      <c r="Q25" s="4">
        <v>-11759</v>
      </c>
      <c r="R25" s="4">
        <v>33960</v>
      </c>
      <c r="S25" s="102"/>
      <c r="T25" s="4">
        <v>-143744</v>
      </c>
      <c r="U25" s="4">
        <v>-266934</v>
      </c>
    </row>
    <row r="26" spans="1:21">
      <c r="A26" s="136" t="s">
        <v>42</v>
      </c>
      <c r="B26" s="26">
        <v>7.9740999999999996E-3</v>
      </c>
      <c r="C26" s="26">
        <v>8.2485000000000006E-3</v>
      </c>
      <c r="D26" s="4">
        <v>-95825</v>
      </c>
      <c r="E26" s="109"/>
      <c r="F26" s="4">
        <v>0</v>
      </c>
      <c r="G26" s="4">
        <v>48674</v>
      </c>
      <c r="H26" s="4">
        <v>0</v>
      </c>
      <c r="I26" s="4">
        <v>25042</v>
      </c>
      <c r="J26" s="109"/>
      <c r="K26" s="4">
        <v>4242</v>
      </c>
      <c r="L26" s="4"/>
      <c r="M26" s="4">
        <v>0</v>
      </c>
      <c r="N26" s="4">
        <v>0</v>
      </c>
      <c r="O26" s="109"/>
      <c r="P26" s="4">
        <v>20804</v>
      </c>
      <c r="Q26" s="4">
        <v>2894</v>
      </c>
      <c r="R26" s="4">
        <v>23698</v>
      </c>
      <c r="S26" s="102"/>
      <c r="T26" s="4">
        <v>-65412</v>
      </c>
      <c r="U26" s="4">
        <v>-121469</v>
      </c>
    </row>
    <row r="27" spans="1:21">
      <c r="A27" s="136" t="s">
        <v>43</v>
      </c>
      <c r="B27" s="26">
        <v>4.0353000000000003E-3</v>
      </c>
      <c r="C27" s="26">
        <v>3.9513999999999999E-3</v>
      </c>
      <c r="D27" s="4">
        <v>-48492</v>
      </c>
      <c r="E27" s="109"/>
      <c r="F27" s="4">
        <v>0</v>
      </c>
      <c r="G27" s="4">
        <v>24631</v>
      </c>
      <c r="H27" s="4">
        <v>0</v>
      </c>
      <c r="I27" s="4">
        <v>0</v>
      </c>
      <c r="J27" s="109"/>
      <c r="K27" s="4">
        <v>2147</v>
      </c>
      <c r="L27" s="4"/>
      <c r="M27" s="4">
        <v>0</v>
      </c>
      <c r="N27" s="4">
        <v>2661</v>
      </c>
      <c r="O27" s="109"/>
      <c r="P27" s="4">
        <v>10528</v>
      </c>
      <c r="Q27" s="4">
        <v>-2352</v>
      </c>
      <c r="R27" s="4">
        <v>8176</v>
      </c>
      <c r="S27" s="102"/>
      <c r="T27" s="4">
        <v>-33102</v>
      </c>
      <c r="U27" s="4">
        <v>-61470</v>
      </c>
    </row>
    <row r="28" spans="1:21">
      <c r="A28" s="136" t="s">
        <v>44</v>
      </c>
      <c r="B28" s="26">
        <v>1.7198000000000001E-3</v>
      </c>
      <c r="C28" s="26">
        <v>1.5357999999999999E-3</v>
      </c>
      <c r="D28" s="4">
        <v>-20667</v>
      </c>
      <c r="E28" s="109"/>
      <c r="F28" s="4">
        <v>0</v>
      </c>
      <c r="G28" s="4">
        <v>10498</v>
      </c>
      <c r="H28" s="4">
        <v>0</v>
      </c>
      <c r="I28" s="4">
        <v>0</v>
      </c>
      <c r="J28" s="109"/>
      <c r="K28" s="4">
        <v>915</v>
      </c>
      <c r="L28" s="4"/>
      <c r="M28" s="4">
        <v>0</v>
      </c>
      <c r="N28" s="4">
        <v>2573</v>
      </c>
      <c r="O28" s="109"/>
      <c r="P28" s="4">
        <v>4487</v>
      </c>
      <c r="Q28" s="4">
        <v>-2589</v>
      </c>
      <c r="R28" s="4">
        <v>1898</v>
      </c>
      <c r="S28" s="102"/>
      <c r="T28" s="4">
        <v>-14108</v>
      </c>
      <c r="U28" s="4">
        <v>-26198</v>
      </c>
    </row>
    <row r="29" spans="1:21">
      <c r="A29" s="136" t="s">
        <v>45</v>
      </c>
      <c r="B29" s="26">
        <v>1.547E-3</v>
      </c>
      <c r="C29" s="26">
        <v>1.5782999999999999E-3</v>
      </c>
      <c r="D29" s="4">
        <v>-18590</v>
      </c>
      <c r="E29" s="109"/>
      <c r="F29" s="4">
        <v>0</v>
      </c>
      <c r="G29" s="4">
        <v>9443</v>
      </c>
      <c r="H29" s="4">
        <v>0</v>
      </c>
      <c r="I29" s="4">
        <v>1374</v>
      </c>
      <c r="J29" s="109"/>
      <c r="K29" s="4">
        <v>823</v>
      </c>
      <c r="L29" s="4"/>
      <c r="M29" s="4">
        <v>0</v>
      </c>
      <c r="N29" s="4">
        <v>0</v>
      </c>
      <c r="O29" s="109"/>
      <c r="P29" s="4">
        <v>4036</v>
      </c>
      <c r="Q29" s="4">
        <v>163</v>
      </c>
      <c r="R29" s="4">
        <v>4199</v>
      </c>
      <c r="S29" s="102"/>
      <c r="T29" s="4">
        <v>-12690</v>
      </c>
      <c r="U29" s="4">
        <v>-23565</v>
      </c>
    </row>
    <row r="30" spans="1:21">
      <c r="A30" s="136" t="s">
        <v>46</v>
      </c>
      <c r="B30" s="26">
        <v>1.01972E-2</v>
      </c>
      <c r="C30" s="26">
        <v>8.8707000000000005E-3</v>
      </c>
      <c r="D30" s="4">
        <v>-122540</v>
      </c>
      <c r="E30" s="109"/>
      <c r="F30" s="4">
        <v>0</v>
      </c>
      <c r="G30" s="4">
        <v>62244</v>
      </c>
      <c r="H30" s="4">
        <v>0</v>
      </c>
      <c r="I30" s="4">
        <v>0</v>
      </c>
      <c r="J30" s="109"/>
      <c r="K30" s="4">
        <v>5425</v>
      </c>
      <c r="L30" s="4"/>
      <c r="M30" s="4">
        <v>0</v>
      </c>
      <c r="N30" s="4">
        <v>26324</v>
      </c>
      <c r="O30" s="109"/>
      <c r="P30" s="4">
        <v>26604</v>
      </c>
      <c r="Q30" s="4">
        <v>-14156</v>
      </c>
      <c r="R30" s="4">
        <v>12448</v>
      </c>
      <c r="S30" s="102"/>
      <c r="T30" s="4">
        <v>-83648</v>
      </c>
      <c r="U30" s="4">
        <v>-155334</v>
      </c>
    </row>
    <row r="31" spans="1:21">
      <c r="A31" s="136" t="s">
        <v>47</v>
      </c>
      <c r="B31" s="26">
        <v>4.6315000000000002E-3</v>
      </c>
      <c r="C31" s="26">
        <v>4.0555000000000001E-3</v>
      </c>
      <c r="D31" s="4">
        <v>-55657</v>
      </c>
      <c r="E31" s="109"/>
      <c r="F31" s="4">
        <v>0</v>
      </c>
      <c r="G31" s="4">
        <v>28271</v>
      </c>
      <c r="H31" s="4">
        <v>0</v>
      </c>
      <c r="I31" s="4">
        <v>0</v>
      </c>
      <c r="J31" s="109"/>
      <c r="K31" s="4">
        <v>2464</v>
      </c>
      <c r="L31" s="4"/>
      <c r="M31" s="4">
        <v>0</v>
      </c>
      <c r="N31" s="4">
        <v>10607</v>
      </c>
      <c r="O31" s="109"/>
      <c r="P31" s="4">
        <v>12084</v>
      </c>
      <c r="Q31" s="4">
        <v>-4167</v>
      </c>
      <c r="R31" s="4">
        <v>7917</v>
      </c>
      <c r="S31" s="102"/>
      <c r="T31" s="4">
        <v>-37992</v>
      </c>
      <c r="U31" s="4">
        <v>-70552</v>
      </c>
    </row>
    <row r="32" spans="1:21">
      <c r="A32" s="136" t="s">
        <v>48</v>
      </c>
      <c r="B32" s="26">
        <v>1.09953E-2</v>
      </c>
      <c r="C32" s="26">
        <v>1.07254E-2</v>
      </c>
      <c r="D32" s="4">
        <v>-132131</v>
      </c>
      <c r="E32" s="109"/>
      <c r="F32" s="4">
        <v>0</v>
      </c>
      <c r="G32" s="4">
        <v>67115</v>
      </c>
      <c r="H32" s="4">
        <v>0</v>
      </c>
      <c r="I32" s="4">
        <v>0</v>
      </c>
      <c r="J32" s="109"/>
      <c r="K32" s="4">
        <v>5849</v>
      </c>
      <c r="L32" s="4"/>
      <c r="M32" s="4">
        <v>0</v>
      </c>
      <c r="N32" s="4">
        <v>5357</v>
      </c>
      <c r="O32" s="109"/>
      <c r="P32" s="4">
        <v>28687</v>
      </c>
      <c r="Q32" s="4">
        <v>-3170</v>
      </c>
      <c r="R32" s="4">
        <v>25517</v>
      </c>
      <c r="S32" s="102"/>
      <c r="T32" s="4">
        <v>-90194</v>
      </c>
      <c r="U32" s="4">
        <v>-167491</v>
      </c>
    </row>
    <row r="33" spans="1:21">
      <c r="A33" s="136" t="s">
        <v>49</v>
      </c>
      <c r="B33" s="26">
        <v>3.4838000000000001E-2</v>
      </c>
      <c r="C33" s="26">
        <v>3.2217099999999999E-2</v>
      </c>
      <c r="D33" s="4">
        <v>-418648</v>
      </c>
      <c r="E33" s="109"/>
      <c r="F33" s="4">
        <v>0</v>
      </c>
      <c r="G33" s="4">
        <v>212651</v>
      </c>
      <c r="H33" s="4">
        <v>0</v>
      </c>
      <c r="I33" s="4">
        <v>0</v>
      </c>
      <c r="J33" s="109"/>
      <c r="K33" s="4">
        <v>18534</v>
      </c>
      <c r="L33" s="4"/>
      <c r="M33" s="4">
        <v>0</v>
      </c>
      <c r="N33" s="4">
        <v>50956</v>
      </c>
      <c r="O33" s="109"/>
      <c r="P33" s="4">
        <v>90892</v>
      </c>
      <c r="Q33" s="4">
        <v>-23190</v>
      </c>
      <c r="R33" s="4">
        <v>67702</v>
      </c>
      <c r="S33" s="102"/>
      <c r="T33" s="4">
        <v>-285776</v>
      </c>
      <c r="U33" s="4">
        <v>-530687</v>
      </c>
    </row>
    <row r="34" spans="1:21">
      <c r="A34" s="136" t="s">
        <v>50</v>
      </c>
      <c r="B34" s="26">
        <v>3.8430999999999999E-3</v>
      </c>
      <c r="C34" s="26">
        <v>4.3588999999999998E-3</v>
      </c>
      <c r="D34" s="4">
        <v>-46183</v>
      </c>
      <c r="E34" s="109"/>
      <c r="F34" s="4">
        <v>0</v>
      </c>
      <c r="G34" s="4">
        <v>23458</v>
      </c>
      <c r="H34" s="4">
        <v>0</v>
      </c>
      <c r="I34" s="4">
        <v>12511</v>
      </c>
      <c r="J34" s="109"/>
      <c r="K34" s="4">
        <v>2045</v>
      </c>
      <c r="L34" s="4"/>
      <c r="M34" s="4">
        <v>0</v>
      </c>
      <c r="N34" s="4">
        <v>0</v>
      </c>
      <c r="O34" s="109"/>
      <c r="P34" s="4">
        <v>10027</v>
      </c>
      <c r="Q34" s="4">
        <v>2317</v>
      </c>
      <c r="R34" s="4">
        <v>12344</v>
      </c>
      <c r="S34" s="102"/>
      <c r="T34" s="4">
        <v>-31525</v>
      </c>
      <c r="U34" s="4">
        <v>-58542</v>
      </c>
    </row>
    <row r="35" spans="1:21">
      <c r="A35" s="136" t="s">
        <v>51</v>
      </c>
      <c r="B35" s="26">
        <v>7.3371E-3</v>
      </c>
      <c r="C35" s="26">
        <v>8.6192000000000005E-3</v>
      </c>
      <c r="D35" s="4">
        <v>-88170</v>
      </c>
      <c r="E35" s="109"/>
      <c r="F35" s="4">
        <v>0</v>
      </c>
      <c r="G35" s="4">
        <v>44786</v>
      </c>
      <c r="H35" s="4">
        <v>0</v>
      </c>
      <c r="I35" s="4">
        <v>22833</v>
      </c>
      <c r="J35" s="109"/>
      <c r="K35" s="4">
        <v>3903</v>
      </c>
      <c r="L35" s="4"/>
      <c r="M35" s="4">
        <v>0</v>
      </c>
      <c r="N35" s="4">
        <v>0</v>
      </c>
      <c r="O35" s="109"/>
      <c r="P35" s="4">
        <v>19142</v>
      </c>
      <c r="Q35" s="4">
        <v>1945</v>
      </c>
      <c r="R35" s="4">
        <v>21087</v>
      </c>
      <c r="S35" s="102"/>
      <c r="T35" s="4">
        <v>-60186</v>
      </c>
      <c r="U35" s="4">
        <v>-111766</v>
      </c>
    </row>
    <row r="36" spans="1:21">
      <c r="A36" s="136" t="s">
        <v>52</v>
      </c>
      <c r="B36" s="26">
        <v>1.6260199999999999E-2</v>
      </c>
      <c r="C36" s="26">
        <v>1.5415399999999999E-2</v>
      </c>
      <c r="D36" s="4">
        <v>-195399</v>
      </c>
      <c r="E36" s="109"/>
      <c r="F36" s="4">
        <v>0</v>
      </c>
      <c r="G36" s="4">
        <v>99252</v>
      </c>
      <c r="H36" s="4">
        <v>0</v>
      </c>
      <c r="I36" s="4">
        <v>4391</v>
      </c>
      <c r="J36" s="109"/>
      <c r="K36" s="4">
        <v>8650</v>
      </c>
      <c r="L36" s="4"/>
      <c r="M36" s="4">
        <v>0</v>
      </c>
      <c r="N36" s="4">
        <v>10874</v>
      </c>
      <c r="O36" s="109"/>
      <c r="P36" s="4">
        <v>42423</v>
      </c>
      <c r="Q36" s="4">
        <v>-20464</v>
      </c>
      <c r="R36" s="4">
        <v>21959</v>
      </c>
      <c r="S36" s="102"/>
      <c r="T36" s="4">
        <v>-133382</v>
      </c>
      <c r="U36" s="4">
        <v>-247692</v>
      </c>
    </row>
    <row r="37" spans="1:21">
      <c r="A37" s="136" t="s">
        <v>53</v>
      </c>
      <c r="B37" s="26">
        <v>4.1752999999999998E-3</v>
      </c>
      <c r="C37" s="26">
        <v>3.9326999999999999E-3</v>
      </c>
      <c r="D37" s="4">
        <v>-50175</v>
      </c>
      <c r="E37" s="109"/>
      <c r="F37" s="4">
        <v>0</v>
      </c>
      <c r="G37" s="4">
        <v>25486</v>
      </c>
      <c r="H37" s="4">
        <v>0</v>
      </c>
      <c r="I37" s="4">
        <v>0</v>
      </c>
      <c r="J37" s="109"/>
      <c r="K37" s="4">
        <v>2221</v>
      </c>
      <c r="L37" s="4"/>
      <c r="M37" s="4">
        <v>0</v>
      </c>
      <c r="N37" s="4">
        <v>5062</v>
      </c>
      <c r="O37" s="109"/>
      <c r="P37" s="4">
        <v>10893</v>
      </c>
      <c r="Q37" s="4">
        <v>-1396</v>
      </c>
      <c r="R37" s="4">
        <v>9497</v>
      </c>
      <c r="S37" s="102"/>
      <c r="T37" s="4">
        <v>-34250</v>
      </c>
      <c r="U37" s="4">
        <v>-63602</v>
      </c>
    </row>
    <row r="38" spans="1:21">
      <c r="A38" s="136" t="s">
        <v>54</v>
      </c>
      <c r="B38" s="26">
        <v>4.4156000000000004E-3</v>
      </c>
      <c r="C38" s="26">
        <v>4.0006E-3</v>
      </c>
      <c r="D38" s="4">
        <v>-53062</v>
      </c>
      <c r="E38" s="109"/>
      <c r="F38" s="4">
        <v>0</v>
      </c>
      <c r="G38" s="4">
        <v>26953</v>
      </c>
      <c r="H38" s="4">
        <v>0</v>
      </c>
      <c r="I38" s="4">
        <v>0</v>
      </c>
      <c r="J38" s="109"/>
      <c r="K38" s="4">
        <v>2349</v>
      </c>
      <c r="L38" s="4"/>
      <c r="M38" s="4">
        <v>0</v>
      </c>
      <c r="N38" s="4">
        <v>9055</v>
      </c>
      <c r="O38" s="109"/>
      <c r="P38" s="4">
        <v>11520</v>
      </c>
      <c r="Q38" s="4">
        <v>-5700</v>
      </c>
      <c r="R38" s="4">
        <v>5820</v>
      </c>
      <c r="S38" s="102"/>
      <c r="T38" s="4">
        <v>-36221</v>
      </c>
      <c r="U38" s="4">
        <v>-67263</v>
      </c>
    </row>
    <row r="39" spans="1:21">
      <c r="A39" s="136" t="s">
        <v>55</v>
      </c>
      <c r="B39" s="26">
        <v>3.1435200000000003E-2</v>
      </c>
      <c r="C39" s="26">
        <v>3.1958599999999997E-2</v>
      </c>
      <c r="D39" s="4">
        <v>-377757</v>
      </c>
      <c r="E39" s="109"/>
      <c r="F39" s="4">
        <v>0</v>
      </c>
      <c r="G39" s="4">
        <v>191880</v>
      </c>
      <c r="H39" s="4">
        <v>0</v>
      </c>
      <c r="I39" s="4">
        <v>24534</v>
      </c>
      <c r="J39" s="109"/>
      <c r="K39" s="4">
        <v>16724</v>
      </c>
      <c r="L39" s="4"/>
      <c r="M39" s="4">
        <v>0</v>
      </c>
      <c r="N39" s="4">
        <v>0</v>
      </c>
      <c r="O39" s="109"/>
      <c r="P39" s="4">
        <v>82014</v>
      </c>
      <c r="Q39" s="4">
        <v>92799</v>
      </c>
      <c r="R39" s="4">
        <v>174813</v>
      </c>
      <c r="S39" s="102"/>
      <c r="T39" s="4">
        <v>-257863</v>
      </c>
      <c r="U39" s="4">
        <v>-478852</v>
      </c>
    </row>
    <row r="40" spans="1:21">
      <c r="A40" s="136" t="s">
        <v>56</v>
      </c>
      <c r="B40" s="26">
        <v>3.1611E-3</v>
      </c>
      <c r="C40" s="26">
        <v>3.2747000000000002E-3</v>
      </c>
      <c r="D40" s="4">
        <v>-37987</v>
      </c>
      <c r="E40" s="109"/>
      <c r="F40" s="4">
        <v>0</v>
      </c>
      <c r="G40" s="4">
        <v>19295</v>
      </c>
      <c r="H40" s="4">
        <v>0</v>
      </c>
      <c r="I40" s="4">
        <v>1462</v>
      </c>
      <c r="J40" s="109"/>
      <c r="K40" s="4">
        <v>1682</v>
      </c>
      <c r="L40" s="4"/>
      <c r="M40" s="4">
        <v>0</v>
      </c>
      <c r="N40" s="4">
        <v>1008</v>
      </c>
      <c r="O40" s="109"/>
      <c r="P40" s="4">
        <v>8247</v>
      </c>
      <c r="Q40" s="4">
        <v>-721</v>
      </c>
      <c r="R40" s="4">
        <v>7526</v>
      </c>
      <c r="S40" s="102"/>
      <c r="T40" s="4">
        <v>-25931</v>
      </c>
      <c r="U40" s="4">
        <v>-48153</v>
      </c>
    </row>
    <row r="41" spans="1:21">
      <c r="A41" s="136" t="s">
        <v>57</v>
      </c>
      <c r="B41" s="26">
        <v>3.03749E-2</v>
      </c>
      <c r="C41" s="26">
        <v>3.7655300000000003E-2</v>
      </c>
      <c r="D41" s="4">
        <v>-365015</v>
      </c>
      <c r="E41" s="109"/>
      <c r="F41" s="4">
        <v>0</v>
      </c>
      <c r="G41" s="4">
        <v>185408</v>
      </c>
      <c r="H41" s="4">
        <v>0</v>
      </c>
      <c r="I41" s="4">
        <v>93704</v>
      </c>
      <c r="J41" s="109"/>
      <c r="K41" s="4">
        <v>16159</v>
      </c>
      <c r="L41" s="4"/>
      <c r="M41" s="4">
        <v>0</v>
      </c>
      <c r="N41" s="4">
        <v>19663</v>
      </c>
      <c r="O41" s="109"/>
      <c r="P41" s="4">
        <v>79248</v>
      </c>
      <c r="Q41" s="4">
        <v>33038</v>
      </c>
      <c r="R41" s="4">
        <v>112286</v>
      </c>
      <c r="S41" s="102"/>
      <c r="T41" s="4">
        <v>-249165</v>
      </c>
      <c r="U41" s="4">
        <v>-462701</v>
      </c>
    </row>
    <row r="42" spans="1:21">
      <c r="A42" s="136" t="s">
        <v>58</v>
      </c>
      <c r="B42" s="26">
        <v>7.5258E-3</v>
      </c>
      <c r="C42" s="26">
        <v>7.0488E-3</v>
      </c>
      <c r="D42" s="4">
        <v>-90438</v>
      </c>
      <c r="E42" s="109"/>
      <c r="F42" s="4">
        <v>0</v>
      </c>
      <c r="G42" s="4">
        <v>45937</v>
      </c>
      <c r="H42" s="4">
        <v>0</v>
      </c>
      <c r="I42" s="4">
        <v>0</v>
      </c>
      <c r="J42" s="109"/>
      <c r="K42" s="4">
        <v>4004</v>
      </c>
      <c r="L42" s="4"/>
      <c r="M42" s="4">
        <v>0</v>
      </c>
      <c r="N42" s="4">
        <v>8633</v>
      </c>
      <c r="O42" s="109"/>
      <c r="P42" s="4">
        <v>19635</v>
      </c>
      <c r="Q42" s="4">
        <v>-8181</v>
      </c>
      <c r="R42" s="4">
        <v>11454</v>
      </c>
      <c r="S42" s="102"/>
      <c r="T42" s="4">
        <v>-61734</v>
      </c>
      <c r="U42" s="4">
        <v>-114641</v>
      </c>
    </row>
    <row r="43" spans="1:21">
      <c r="A43" s="136" t="s">
        <v>59</v>
      </c>
      <c r="B43" s="26">
        <v>2.5784700000000001E-2</v>
      </c>
      <c r="C43" s="26">
        <v>2.4467200000000001E-2</v>
      </c>
      <c r="D43" s="4">
        <v>-309855</v>
      </c>
      <c r="E43" s="109"/>
      <c r="F43" s="4">
        <v>0</v>
      </c>
      <c r="G43" s="4">
        <v>157390</v>
      </c>
      <c r="H43" s="4">
        <v>0</v>
      </c>
      <c r="I43" s="4">
        <v>0</v>
      </c>
      <c r="J43" s="109"/>
      <c r="K43" s="4">
        <v>13717</v>
      </c>
      <c r="L43" s="4"/>
      <c r="M43" s="4">
        <v>0</v>
      </c>
      <c r="N43" s="4">
        <v>27163</v>
      </c>
      <c r="O43" s="109"/>
      <c r="P43" s="4">
        <v>67272</v>
      </c>
      <c r="Q43" s="4">
        <v>-14416</v>
      </c>
      <c r="R43" s="4">
        <v>52856</v>
      </c>
      <c r="S43" s="102"/>
      <c r="T43" s="4">
        <v>-211512</v>
      </c>
      <c r="U43" s="4">
        <v>-392778</v>
      </c>
    </row>
    <row r="44" spans="1:21">
      <c r="A44" s="136" t="s">
        <v>60</v>
      </c>
      <c r="B44" s="26">
        <v>7.3859999999999996E-4</v>
      </c>
      <c r="C44" s="26">
        <v>7.3340000000000005E-4</v>
      </c>
      <c r="D44" s="4">
        <v>-8876</v>
      </c>
      <c r="E44" s="109"/>
      <c r="F44" s="4">
        <v>0</v>
      </c>
      <c r="G44" s="4">
        <v>4508</v>
      </c>
      <c r="H44" s="4">
        <v>0</v>
      </c>
      <c r="I44" s="4">
        <v>0</v>
      </c>
      <c r="J44" s="109"/>
      <c r="K44" s="4">
        <v>393</v>
      </c>
      <c r="L44" s="4"/>
      <c r="M44" s="4">
        <v>0</v>
      </c>
      <c r="N44" s="4">
        <v>251</v>
      </c>
      <c r="O44" s="109"/>
      <c r="P44" s="4">
        <v>1927</v>
      </c>
      <c r="Q44" s="4">
        <v>264</v>
      </c>
      <c r="R44" s="4">
        <v>2191</v>
      </c>
      <c r="S44" s="102"/>
      <c r="T44" s="4">
        <v>-6059</v>
      </c>
      <c r="U44" s="4">
        <v>-11251</v>
      </c>
    </row>
    <row r="45" spans="1:21">
      <c r="A45" s="136" t="s">
        <v>61</v>
      </c>
      <c r="B45" s="26">
        <v>3.8105999999999999E-3</v>
      </c>
      <c r="C45" s="26">
        <v>3.0584000000000002E-3</v>
      </c>
      <c r="D45" s="4">
        <v>-45792</v>
      </c>
      <c r="E45" s="109"/>
      <c r="F45" s="4">
        <v>0</v>
      </c>
      <c r="G45" s="4">
        <v>23260</v>
      </c>
      <c r="H45" s="4">
        <v>0</v>
      </c>
      <c r="I45" s="4">
        <v>0</v>
      </c>
      <c r="J45" s="109"/>
      <c r="K45" s="4">
        <v>2027</v>
      </c>
      <c r="L45" s="4"/>
      <c r="M45" s="4">
        <v>0</v>
      </c>
      <c r="N45" s="4">
        <v>13626</v>
      </c>
      <c r="O45" s="109"/>
      <c r="P45" s="4">
        <v>9942</v>
      </c>
      <c r="Q45" s="4">
        <v>-12282</v>
      </c>
      <c r="R45" s="4">
        <v>-2340</v>
      </c>
      <c r="S45" s="102"/>
      <c r="T45" s="4">
        <v>-31258</v>
      </c>
      <c r="U45" s="4">
        <v>-58047</v>
      </c>
    </row>
    <row r="46" spans="1:21">
      <c r="A46" s="136" t="s">
        <v>62</v>
      </c>
      <c r="B46" s="26">
        <v>4.5037999999999996E-3</v>
      </c>
      <c r="C46" s="26">
        <v>4.5732999999999998E-3</v>
      </c>
      <c r="D46" s="4">
        <v>-54122</v>
      </c>
      <c r="E46" s="109"/>
      <c r="F46" s="4">
        <v>0</v>
      </c>
      <c r="G46" s="4">
        <v>27491</v>
      </c>
      <c r="H46" s="4">
        <v>0</v>
      </c>
      <c r="I46" s="4">
        <v>894</v>
      </c>
      <c r="J46" s="109"/>
      <c r="K46" s="4">
        <v>2396</v>
      </c>
      <c r="L46" s="4"/>
      <c r="M46" s="4">
        <v>0</v>
      </c>
      <c r="N46" s="4">
        <v>31</v>
      </c>
      <c r="O46" s="109"/>
      <c r="P46" s="4">
        <v>11750</v>
      </c>
      <c r="Q46" s="4">
        <v>871</v>
      </c>
      <c r="R46" s="4">
        <v>12621</v>
      </c>
      <c r="S46" s="102"/>
      <c r="T46" s="4">
        <v>-36945</v>
      </c>
      <c r="U46" s="4">
        <v>-68606</v>
      </c>
    </row>
    <row r="47" spans="1:21">
      <c r="A47" s="136" t="s">
        <v>63</v>
      </c>
      <c r="B47" s="26">
        <v>1.2189E-3</v>
      </c>
      <c r="C47" s="26">
        <v>9.794999999999999E-4</v>
      </c>
      <c r="D47" s="4">
        <v>-14648</v>
      </c>
      <c r="E47" s="109"/>
      <c r="F47" s="4">
        <v>0</v>
      </c>
      <c r="G47" s="4">
        <v>7440</v>
      </c>
      <c r="H47" s="4">
        <v>0</v>
      </c>
      <c r="I47" s="4">
        <v>0</v>
      </c>
      <c r="J47" s="109"/>
      <c r="K47" s="4">
        <v>648</v>
      </c>
      <c r="L47" s="4"/>
      <c r="M47" s="4">
        <v>0</v>
      </c>
      <c r="N47" s="4">
        <v>3599</v>
      </c>
      <c r="O47" s="109"/>
      <c r="P47" s="4">
        <v>3180</v>
      </c>
      <c r="Q47" s="4">
        <v>-1373</v>
      </c>
      <c r="R47" s="4">
        <v>1807</v>
      </c>
      <c r="S47" s="102"/>
      <c r="T47" s="4">
        <v>-9999</v>
      </c>
      <c r="U47" s="4">
        <v>-18568</v>
      </c>
    </row>
    <row r="48" spans="1:21">
      <c r="A48" s="136" t="s">
        <v>64</v>
      </c>
      <c r="B48" s="26">
        <v>4.0384000000000003E-2</v>
      </c>
      <c r="C48" s="26">
        <v>4.00849E-2</v>
      </c>
      <c r="D48" s="4">
        <v>-485295</v>
      </c>
      <c r="E48" s="109"/>
      <c r="F48" s="4">
        <v>0</v>
      </c>
      <c r="G48" s="4">
        <v>246504</v>
      </c>
      <c r="H48" s="4">
        <v>0</v>
      </c>
      <c r="I48" s="4">
        <v>0</v>
      </c>
      <c r="J48" s="109"/>
      <c r="K48" s="4">
        <v>21484</v>
      </c>
      <c r="L48" s="4"/>
      <c r="M48" s="4">
        <v>0</v>
      </c>
      <c r="N48" s="4">
        <v>6506</v>
      </c>
      <c r="O48" s="109"/>
      <c r="P48" s="4">
        <v>105362</v>
      </c>
      <c r="Q48" s="4">
        <v>881</v>
      </c>
      <c r="R48" s="4">
        <v>106243</v>
      </c>
      <c r="S48" s="102"/>
      <c r="T48" s="4">
        <v>-331270</v>
      </c>
      <c r="U48" s="4">
        <v>-615169</v>
      </c>
    </row>
    <row r="49" spans="1:21">
      <c r="A49" s="136" t="s">
        <v>65</v>
      </c>
      <c r="B49" s="26">
        <v>4.0228E-3</v>
      </c>
      <c r="C49" s="26">
        <v>3.5230000000000001E-3</v>
      </c>
      <c r="D49" s="4">
        <v>-48342</v>
      </c>
      <c r="E49" s="109"/>
      <c r="F49" s="4">
        <v>0</v>
      </c>
      <c r="G49" s="4">
        <v>24555</v>
      </c>
      <c r="H49" s="4">
        <v>0</v>
      </c>
      <c r="I49" s="4">
        <v>0</v>
      </c>
      <c r="J49" s="109"/>
      <c r="K49" s="4">
        <v>2140</v>
      </c>
      <c r="L49" s="4"/>
      <c r="M49" s="4">
        <v>0</v>
      </c>
      <c r="N49" s="4">
        <v>7522</v>
      </c>
      <c r="O49" s="109"/>
      <c r="P49" s="4">
        <v>10495</v>
      </c>
      <c r="Q49" s="4">
        <v>-3960</v>
      </c>
      <c r="R49" s="4">
        <v>6535</v>
      </c>
      <c r="S49" s="102"/>
      <c r="T49" s="4">
        <v>-32999</v>
      </c>
      <c r="U49" s="4">
        <v>-61279</v>
      </c>
    </row>
    <row r="50" spans="1:21">
      <c r="A50" s="136" t="s">
        <v>66</v>
      </c>
      <c r="B50" s="26">
        <v>1.5823799999999999E-2</v>
      </c>
      <c r="C50" s="26">
        <v>1.35894E-2</v>
      </c>
      <c r="D50" s="4">
        <v>-190155</v>
      </c>
      <c r="E50" s="109"/>
      <c r="F50" s="4">
        <v>0</v>
      </c>
      <c r="G50" s="4">
        <v>96588</v>
      </c>
      <c r="H50" s="4">
        <v>0</v>
      </c>
      <c r="I50" s="4">
        <v>0</v>
      </c>
      <c r="J50" s="109"/>
      <c r="K50" s="4">
        <v>8418</v>
      </c>
      <c r="L50" s="4"/>
      <c r="M50" s="4">
        <v>0</v>
      </c>
      <c r="N50" s="4">
        <v>32049</v>
      </c>
      <c r="O50" s="109"/>
      <c r="P50" s="4">
        <v>41284</v>
      </c>
      <c r="Q50" s="4">
        <v>-23839</v>
      </c>
      <c r="R50" s="4">
        <v>17445</v>
      </c>
      <c r="S50" s="102"/>
      <c r="T50" s="4">
        <v>-129803</v>
      </c>
      <c r="U50" s="4">
        <v>-241044</v>
      </c>
    </row>
    <row r="51" spans="1:21">
      <c r="A51" s="136" t="s">
        <v>23</v>
      </c>
      <c r="B51" s="26">
        <v>7.6576999999999999E-3</v>
      </c>
      <c r="C51" s="26">
        <v>7.1655E-3</v>
      </c>
      <c r="D51" s="4">
        <v>-92023</v>
      </c>
      <c r="E51" s="109"/>
      <c r="F51" s="4">
        <v>0</v>
      </c>
      <c r="G51" s="4">
        <v>46743</v>
      </c>
      <c r="H51" s="4">
        <v>0</v>
      </c>
      <c r="I51" s="4">
        <v>0</v>
      </c>
      <c r="J51" s="109"/>
      <c r="K51" s="4">
        <v>4074</v>
      </c>
      <c r="L51" s="4"/>
      <c r="M51" s="4">
        <v>0</v>
      </c>
      <c r="N51" s="4">
        <v>6753</v>
      </c>
      <c r="O51" s="109"/>
      <c r="P51" s="4">
        <v>19979</v>
      </c>
      <c r="Q51" s="4">
        <v>-2847</v>
      </c>
      <c r="R51" s="4">
        <v>17132</v>
      </c>
      <c r="S51" s="102"/>
      <c r="T51" s="4">
        <v>-62816</v>
      </c>
      <c r="U51" s="4">
        <v>-116650</v>
      </c>
    </row>
    <row r="52" spans="1:21">
      <c r="A52" s="136" t="s">
        <v>67</v>
      </c>
      <c r="B52" s="26">
        <v>1.2146000000000001E-2</v>
      </c>
      <c r="C52" s="26">
        <v>1.2406500000000001E-2</v>
      </c>
      <c r="D52" s="4">
        <v>-145958</v>
      </c>
      <c r="E52" s="109"/>
      <c r="F52" s="4">
        <v>0</v>
      </c>
      <c r="G52" s="4">
        <v>74139</v>
      </c>
      <c r="H52" s="4">
        <v>0</v>
      </c>
      <c r="I52" s="4">
        <v>5494</v>
      </c>
      <c r="J52" s="109"/>
      <c r="K52" s="4">
        <v>6462</v>
      </c>
      <c r="L52" s="4"/>
      <c r="M52" s="4">
        <v>0</v>
      </c>
      <c r="N52" s="4">
        <v>0</v>
      </c>
      <c r="O52" s="109"/>
      <c r="P52" s="4">
        <v>31689</v>
      </c>
      <c r="Q52" s="4">
        <v>6534</v>
      </c>
      <c r="R52" s="4">
        <v>38223</v>
      </c>
      <c r="S52" s="102"/>
      <c r="T52" s="4">
        <v>-99634</v>
      </c>
      <c r="U52" s="4">
        <v>-185020</v>
      </c>
    </row>
    <row r="53" spans="1:21">
      <c r="A53" s="136" t="s">
        <v>68</v>
      </c>
      <c r="B53" s="26">
        <v>1.6035999999999999E-3</v>
      </c>
      <c r="C53" s="26">
        <v>1.4262000000000001E-3</v>
      </c>
      <c r="D53" s="4">
        <v>-19270</v>
      </c>
      <c r="E53" s="109"/>
      <c r="F53" s="4">
        <v>0</v>
      </c>
      <c r="G53" s="4">
        <v>9788</v>
      </c>
      <c r="H53" s="4">
        <v>0</v>
      </c>
      <c r="I53" s="4">
        <v>0</v>
      </c>
      <c r="J53" s="109"/>
      <c r="K53" s="4">
        <v>853</v>
      </c>
      <c r="L53" s="4"/>
      <c r="M53" s="4">
        <v>0</v>
      </c>
      <c r="N53" s="4">
        <v>2840</v>
      </c>
      <c r="O53" s="109"/>
      <c r="P53" s="4">
        <v>4184</v>
      </c>
      <c r="Q53" s="4">
        <v>-523</v>
      </c>
      <c r="R53" s="4">
        <v>3661</v>
      </c>
      <c r="S53" s="102"/>
      <c r="T53" s="4">
        <v>-13154</v>
      </c>
      <c r="U53" s="4">
        <v>-24428</v>
      </c>
    </row>
    <row r="54" spans="1:21">
      <c r="A54" s="136" t="s">
        <v>69</v>
      </c>
      <c r="B54" s="26">
        <v>4.3617999999999999E-3</v>
      </c>
      <c r="C54" s="26">
        <v>5.2312000000000001E-3</v>
      </c>
      <c r="D54" s="4">
        <v>-52416</v>
      </c>
      <c r="E54" s="109"/>
      <c r="F54" s="4">
        <v>0</v>
      </c>
      <c r="G54" s="4">
        <v>26624</v>
      </c>
      <c r="H54" s="4">
        <v>0</v>
      </c>
      <c r="I54" s="4">
        <v>12931</v>
      </c>
      <c r="J54" s="109"/>
      <c r="K54" s="4">
        <v>2320</v>
      </c>
      <c r="L54" s="4"/>
      <c r="M54" s="4">
        <v>0</v>
      </c>
      <c r="N54" s="4">
        <v>0</v>
      </c>
      <c r="O54" s="109"/>
      <c r="P54" s="4">
        <v>11380</v>
      </c>
      <c r="Q54" s="4">
        <v>4948</v>
      </c>
      <c r="R54" s="4">
        <v>16328</v>
      </c>
      <c r="S54" s="102"/>
      <c r="T54" s="4">
        <v>-35780</v>
      </c>
      <c r="U54" s="4">
        <v>-66443</v>
      </c>
    </row>
    <row r="55" spans="1:21">
      <c r="A55" s="136" t="s">
        <v>70</v>
      </c>
      <c r="B55" s="26">
        <v>4.8240000000000002E-4</v>
      </c>
      <c r="C55" s="26">
        <v>5.0319999999999998E-4</v>
      </c>
      <c r="D55" s="4">
        <v>-5797</v>
      </c>
      <c r="E55" s="109"/>
      <c r="F55" s="4">
        <v>0</v>
      </c>
      <c r="G55" s="4">
        <v>2945</v>
      </c>
      <c r="H55" s="4">
        <v>0</v>
      </c>
      <c r="I55" s="4">
        <v>268</v>
      </c>
      <c r="J55" s="109"/>
      <c r="K55" s="4">
        <v>257</v>
      </c>
      <c r="L55" s="4"/>
      <c r="M55" s="4">
        <v>0</v>
      </c>
      <c r="N55" s="4">
        <v>1896</v>
      </c>
      <c r="O55" s="109"/>
      <c r="P55" s="4">
        <v>1259</v>
      </c>
      <c r="Q55" s="4">
        <v>-1045</v>
      </c>
      <c r="R55" s="4">
        <v>214</v>
      </c>
      <c r="S55" s="102"/>
      <c r="T55" s="4">
        <v>-3957</v>
      </c>
      <c r="U55" s="4">
        <v>-7348</v>
      </c>
    </row>
    <row r="56" spans="1:21">
      <c r="A56" s="136" t="s">
        <v>71</v>
      </c>
      <c r="B56" s="26">
        <v>2.0607400000000001E-2</v>
      </c>
      <c r="C56" s="26">
        <v>2.1193300000000002E-2</v>
      </c>
      <c r="D56" s="4">
        <v>-247639</v>
      </c>
      <c r="E56" s="109"/>
      <c r="F56" s="4">
        <v>0</v>
      </c>
      <c r="G56" s="4">
        <v>125788</v>
      </c>
      <c r="H56" s="4">
        <v>0</v>
      </c>
      <c r="I56" s="4">
        <v>12319</v>
      </c>
      <c r="J56" s="109"/>
      <c r="K56" s="4">
        <v>10963</v>
      </c>
      <c r="L56" s="4"/>
      <c r="M56" s="4">
        <v>0</v>
      </c>
      <c r="N56" s="4">
        <v>0</v>
      </c>
      <c r="O56" s="109"/>
      <c r="P56" s="4">
        <v>53765</v>
      </c>
      <c r="Q56" s="4">
        <v>853</v>
      </c>
      <c r="R56" s="4">
        <v>54618</v>
      </c>
      <c r="S56" s="102"/>
      <c r="T56" s="4">
        <v>-169043</v>
      </c>
      <c r="U56" s="4">
        <v>-313913</v>
      </c>
    </row>
    <row r="57" spans="1:21">
      <c r="A57" s="136" t="s">
        <v>72</v>
      </c>
      <c r="B57" s="26">
        <v>4.8066000000000003E-3</v>
      </c>
      <c r="C57" s="26">
        <v>5.0764E-3</v>
      </c>
      <c r="D57" s="4">
        <v>-57761</v>
      </c>
      <c r="E57" s="109"/>
      <c r="F57" s="4">
        <v>0</v>
      </c>
      <c r="G57" s="4">
        <v>29339</v>
      </c>
      <c r="H57" s="4">
        <v>0</v>
      </c>
      <c r="I57" s="4">
        <v>6453</v>
      </c>
      <c r="J57" s="109"/>
      <c r="K57" s="4">
        <v>2557</v>
      </c>
      <c r="L57" s="4"/>
      <c r="M57" s="4">
        <v>0</v>
      </c>
      <c r="N57" s="4">
        <v>0</v>
      </c>
      <c r="O57" s="109"/>
      <c r="P57" s="4">
        <v>12540</v>
      </c>
      <c r="Q57" s="4">
        <v>8349</v>
      </c>
      <c r="R57" s="4">
        <v>20889</v>
      </c>
      <c r="S57" s="102"/>
      <c r="T57" s="4">
        <v>-39429</v>
      </c>
      <c r="U57" s="4">
        <v>-73219</v>
      </c>
    </row>
    <row r="58" spans="1:21">
      <c r="A58" s="136" t="s">
        <v>73</v>
      </c>
      <c r="B58" s="26">
        <v>2.59952E-2</v>
      </c>
      <c r="C58" s="26">
        <v>2.64333E-2</v>
      </c>
      <c r="D58" s="4">
        <v>-312384</v>
      </c>
      <c r="E58" s="109"/>
      <c r="F58" s="4">
        <v>0</v>
      </c>
      <c r="G58" s="4">
        <v>158675</v>
      </c>
      <c r="H58" s="4">
        <v>0</v>
      </c>
      <c r="I58" s="4">
        <v>5638</v>
      </c>
      <c r="J58" s="109"/>
      <c r="K58" s="4">
        <v>13829</v>
      </c>
      <c r="L58" s="4"/>
      <c r="M58" s="4">
        <v>0</v>
      </c>
      <c r="N58" s="4">
        <v>2931</v>
      </c>
      <c r="O58" s="109"/>
      <c r="P58" s="4">
        <v>67821</v>
      </c>
      <c r="Q58" s="4">
        <v>-13245</v>
      </c>
      <c r="R58" s="4">
        <v>54576</v>
      </c>
      <c r="S58" s="102"/>
      <c r="T58" s="4">
        <v>-213239</v>
      </c>
      <c r="U58" s="4">
        <v>-395985</v>
      </c>
    </row>
    <row r="59" spans="1:21">
      <c r="A59" s="136" t="s">
        <v>74</v>
      </c>
      <c r="B59" s="26">
        <v>7.9279999999999997E-4</v>
      </c>
      <c r="C59" s="26">
        <v>7.0470000000000005E-4</v>
      </c>
      <c r="D59" s="4">
        <v>-9527</v>
      </c>
      <c r="E59" s="109"/>
      <c r="F59" s="4">
        <v>0</v>
      </c>
      <c r="G59" s="4">
        <v>4839</v>
      </c>
      <c r="H59" s="4">
        <v>0</v>
      </c>
      <c r="I59" s="4">
        <v>341</v>
      </c>
      <c r="J59" s="109"/>
      <c r="K59" s="4">
        <v>422</v>
      </c>
      <c r="L59" s="4"/>
      <c r="M59" s="4">
        <v>0</v>
      </c>
      <c r="N59" s="4">
        <v>1134</v>
      </c>
      <c r="O59" s="109"/>
      <c r="P59" s="4">
        <v>2068</v>
      </c>
      <c r="Q59" s="4">
        <v>-28</v>
      </c>
      <c r="R59" s="4">
        <v>2040</v>
      </c>
      <c r="S59" s="102"/>
      <c r="T59" s="4">
        <v>-6503</v>
      </c>
      <c r="U59" s="4">
        <v>-12077</v>
      </c>
    </row>
    <row r="60" spans="1:21">
      <c r="A60" s="136" t="s">
        <v>75</v>
      </c>
      <c r="B60" s="26">
        <v>6.3445999999999997E-3</v>
      </c>
      <c r="C60" s="26">
        <v>5.6150000000000002E-3</v>
      </c>
      <c r="D60" s="4">
        <v>-76243</v>
      </c>
      <c r="E60" s="109"/>
      <c r="F60" s="4">
        <v>0</v>
      </c>
      <c r="G60" s="4">
        <v>38727</v>
      </c>
      <c r="H60" s="4">
        <v>0</v>
      </c>
      <c r="I60" s="4">
        <v>0</v>
      </c>
      <c r="J60" s="109"/>
      <c r="K60" s="4">
        <v>3375</v>
      </c>
      <c r="L60" s="4"/>
      <c r="M60" s="4">
        <v>0</v>
      </c>
      <c r="N60" s="4">
        <v>12611</v>
      </c>
      <c r="O60" s="109"/>
      <c r="P60" s="4">
        <v>16553</v>
      </c>
      <c r="Q60" s="4">
        <v>-6624</v>
      </c>
      <c r="R60" s="4">
        <v>9929</v>
      </c>
      <c r="S60" s="102"/>
      <c r="T60" s="4">
        <v>-52045</v>
      </c>
      <c r="U60" s="4">
        <v>-96647</v>
      </c>
    </row>
    <row r="61" spans="1:21">
      <c r="A61" s="136" t="s">
        <v>76</v>
      </c>
      <c r="B61" s="26">
        <v>3.5105000000000002E-3</v>
      </c>
      <c r="C61" s="26">
        <v>3.1091999999999999E-3</v>
      </c>
      <c r="D61" s="4">
        <v>-42186</v>
      </c>
      <c r="E61" s="109"/>
      <c r="F61" s="4">
        <v>0</v>
      </c>
      <c r="G61" s="4">
        <v>21428</v>
      </c>
      <c r="H61" s="4">
        <v>0</v>
      </c>
      <c r="I61" s="4">
        <v>0</v>
      </c>
      <c r="J61" s="109"/>
      <c r="K61" s="4">
        <v>1868</v>
      </c>
      <c r="L61" s="4"/>
      <c r="M61" s="4">
        <v>0</v>
      </c>
      <c r="N61" s="4">
        <v>7666</v>
      </c>
      <c r="O61" s="109"/>
      <c r="P61" s="4">
        <v>9159</v>
      </c>
      <c r="Q61" s="4">
        <v>-4387</v>
      </c>
      <c r="R61" s="4">
        <v>4772</v>
      </c>
      <c r="S61" s="102"/>
      <c r="T61" s="4">
        <v>-28797</v>
      </c>
      <c r="U61" s="4">
        <v>-53475</v>
      </c>
    </row>
    <row r="62" spans="1:21">
      <c r="A62" s="136" t="s">
        <v>77</v>
      </c>
      <c r="B62" s="26">
        <v>1.06809E-2</v>
      </c>
      <c r="C62" s="26">
        <v>9.9704000000000008E-3</v>
      </c>
      <c r="D62" s="4">
        <v>-128352</v>
      </c>
      <c r="E62" s="109"/>
      <c r="F62" s="4">
        <v>0</v>
      </c>
      <c r="G62" s="4">
        <v>65196</v>
      </c>
      <c r="H62" s="4">
        <v>0</v>
      </c>
      <c r="I62" s="4">
        <v>1958</v>
      </c>
      <c r="J62" s="109"/>
      <c r="K62" s="4">
        <v>5682</v>
      </c>
      <c r="L62" s="4"/>
      <c r="M62" s="4">
        <v>0</v>
      </c>
      <c r="N62" s="4">
        <v>9144</v>
      </c>
      <c r="O62" s="109"/>
      <c r="P62" s="4">
        <v>27866</v>
      </c>
      <c r="Q62" s="4">
        <v>-7109</v>
      </c>
      <c r="R62" s="4">
        <v>20757</v>
      </c>
      <c r="S62" s="102"/>
      <c r="T62" s="4">
        <v>-87615</v>
      </c>
      <c r="U62" s="4">
        <v>-162702</v>
      </c>
    </row>
    <row r="63" spans="1:21">
      <c r="A63" s="136" t="s">
        <v>78</v>
      </c>
      <c r="B63" s="26">
        <v>4.0895000000000003E-3</v>
      </c>
      <c r="C63" s="26">
        <v>3.7856999999999999E-3</v>
      </c>
      <c r="D63" s="4">
        <v>-49144</v>
      </c>
      <c r="E63" s="109"/>
      <c r="F63" s="4">
        <v>0</v>
      </c>
      <c r="G63" s="4">
        <v>24962</v>
      </c>
      <c r="H63" s="4">
        <v>0</v>
      </c>
      <c r="I63" s="4">
        <v>3430</v>
      </c>
      <c r="J63" s="109"/>
      <c r="K63" s="4">
        <v>2176</v>
      </c>
      <c r="L63" s="4"/>
      <c r="M63" s="4">
        <v>0</v>
      </c>
      <c r="N63" s="4">
        <v>3910</v>
      </c>
      <c r="O63" s="109"/>
      <c r="P63" s="4">
        <v>10670</v>
      </c>
      <c r="Q63" s="4">
        <v>-1127</v>
      </c>
      <c r="R63" s="4">
        <v>9543</v>
      </c>
      <c r="S63" s="102"/>
      <c r="T63" s="4">
        <v>-33546</v>
      </c>
      <c r="U63" s="4">
        <v>-62295</v>
      </c>
    </row>
    <row r="64" spans="1:21">
      <c r="A64" s="136" t="s">
        <v>79</v>
      </c>
      <c r="B64" s="26">
        <v>2.2477E-3</v>
      </c>
      <c r="C64" s="26">
        <v>2.2430000000000002E-3</v>
      </c>
      <c r="D64" s="4">
        <v>-27011</v>
      </c>
      <c r="E64" s="109"/>
      <c r="F64" s="4">
        <v>0</v>
      </c>
      <c r="G64" s="4">
        <v>13720</v>
      </c>
      <c r="H64" s="4">
        <v>0</v>
      </c>
      <c r="I64" s="4">
        <v>0</v>
      </c>
      <c r="J64" s="109"/>
      <c r="K64" s="4">
        <v>1196</v>
      </c>
      <c r="L64" s="4"/>
      <c r="M64" s="4">
        <v>0</v>
      </c>
      <c r="N64" s="4">
        <v>252</v>
      </c>
      <c r="O64" s="109"/>
      <c r="P64" s="4">
        <v>5864</v>
      </c>
      <c r="Q64" s="4">
        <v>3984</v>
      </c>
      <c r="R64" s="4">
        <v>9848</v>
      </c>
      <c r="S64" s="102"/>
      <c r="T64" s="4">
        <v>-18438</v>
      </c>
      <c r="U64" s="4">
        <v>-34239</v>
      </c>
    </row>
    <row r="65" spans="1:21">
      <c r="A65" s="136" t="s">
        <v>80</v>
      </c>
      <c r="B65" s="26">
        <v>1.6004000000000001E-3</v>
      </c>
      <c r="C65" s="26">
        <v>1.3929000000000001E-3</v>
      </c>
      <c r="D65" s="4">
        <v>-19232</v>
      </c>
      <c r="E65" s="109"/>
      <c r="F65" s="4">
        <v>0</v>
      </c>
      <c r="G65" s="4">
        <v>9769</v>
      </c>
      <c r="H65" s="4">
        <v>0</v>
      </c>
      <c r="I65" s="4">
        <v>0</v>
      </c>
      <c r="J65" s="109"/>
      <c r="K65" s="4">
        <v>851</v>
      </c>
      <c r="L65" s="4"/>
      <c r="M65" s="4">
        <v>0</v>
      </c>
      <c r="N65" s="4">
        <v>3170</v>
      </c>
      <c r="O65" s="109"/>
      <c r="P65" s="4">
        <v>4175</v>
      </c>
      <c r="Q65" s="4">
        <v>-712</v>
      </c>
      <c r="R65" s="4">
        <v>3463</v>
      </c>
      <c r="S65" s="102"/>
      <c r="T65" s="4">
        <v>-13128</v>
      </c>
      <c r="U65" s="4">
        <v>-24379</v>
      </c>
    </row>
    <row r="66" spans="1:21">
      <c r="A66" s="136" t="s">
        <v>81</v>
      </c>
      <c r="B66" s="26">
        <v>4.1504999999999997E-3</v>
      </c>
      <c r="C66" s="26">
        <v>3.8964999999999998E-3</v>
      </c>
      <c r="D66" s="4">
        <v>-49877</v>
      </c>
      <c r="E66" s="109"/>
      <c r="F66" s="4">
        <v>0</v>
      </c>
      <c r="G66" s="4">
        <v>25335</v>
      </c>
      <c r="H66" s="4">
        <v>0</v>
      </c>
      <c r="I66" s="4">
        <v>0</v>
      </c>
      <c r="J66" s="109"/>
      <c r="K66" s="4">
        <v>2208</v>
      </c>
      <c r="L66" s="4"/>
      <c r="M66" s="4">
        <v>0</v>
      </c>
      <c r="N66" s="4">
        <v>5817</v>
      </c>
      <c r="O66" s="109"/>
      <c r="P66" s="4">
        <v>10829</v>
      </c>
      <c r="Q66" s="4">
        <v>-2985</v>
      </c>
      <c r="R66" s="4">
        <v>7844</v>
      </c>
      <c r="S66" s="102"/>
      <c r="T66" s="4">
        <v>-34047</v>
      </c>
      <c r="U66" s="4">
        <v>-63225</v>
      </c>
    </row>
    <row r="67" spans="1:21">
      <c r="A67" s="136" t="s">
        <v>82</v>
      </c>
      <c r="B67" s="26">
        <v>6.3420400000000002E-2</v>
      </c>
      <c r="C67" s="26">
        <v>7.2112200000000001E-2</v>
      </c>
      <c r="D67" s="4">
        <v>-762123</v>
      </c>
      <c r="E67" s="109"/>
      <c r="F67" s="4">
        <v>0</v>
      </c>
      <c r="G67" s="4">
        <v>387118</v>
      </c>
      <c r="H67" s="4">
        <v>0</v>
      </c>
      <c r="I67" s="4">
        <v>140081</v>
      </c>
      <c r="J67" s="109"/>
      <c r="K67" s="4">
        <v>33740</v>
      </c>
      <c r="L67" s="4"/>
      <c r="M67" s="4">
        <v>0</v>
      </c>
      <c r="N67" s="4">
        <v>0</v>
      </c>
      <c r="O67" s="109"/>
      <c r="P67" s="4">
        <v>165464</v>
      </c>
      <c r="Q67" s="4">
        <v>105818</v>
      </c>
      <c r="R67" s="4">
        <v>271282</v>
      </c>
      <c r="S67" s="102"/>
      <c r="T67" s="4">
        <v>-520238</v>
      </c>
      <c r="U67" s="4">
        <v>-966083</v>
      </c>
    </row>
    <row r="68" spans="1:21">
      <c r="A68" s="136" t="s">
        <v>83</v>
      </c>
      <c r="B68" s="26">
        <v>1.7627999999999999E-3</v>
      </c>
      <c r="C68" s="26">
        <v>1.6448999999999999E-3</v>
      </c>
      <c r="D68" s="4">
        <v>-21184</v>
      </c>
      <c r="E68" s="109"/>
      <c r="F68" s="4">
        <v>0</v>
      </c>
      <c r="G68" s="4">
        <v>10760</v>
      </c>
      <c r="H68" s="4">
        <v>0</v>
      </c>
      <c r="I68" s="4">
        <v>0</v>
      </c>
      <c r="J68" s="109"/>
      <c r="K68" s="4">
        <v>938</v>
      </c>
      <c r="L68" s="4"/>
      <c r="M68" s="4">
        <v>0</v>
      </c>
      <c r="N68" s="4">
        <v>3929</v>
      </c>
      <c r="O68" s="109"/>
      <c r="P68" s="4">
        <v>4599</v>
      </c>
      <c r="Q68" s="4">
        <v>-2942</v>
      </c>
      <c r="R68" s="4">
        <v>1657</v>
      </c>
      <c r="S68" s="102"/>
      <c r="T68" s="4">
        <v>-14460</v>
      </c>
      <c r="U68" s="4">
        <v>-26853</v>
      </c>
    </row>
    <row r="69" spans="1:21">
      <c r="A69" s="136" t="s">
        <v>84</v>
      </c>
      <c r="B69" s="26">
        <v>2.2853000000000001E-3</v>
      </c>
      <c r="C69" s="26">
        <v>2.4410999999999999E-3</v>
      </c>
      <c r="D69" s="4">
        <v>-27462</v>
      </c>
      <c r="E69" s="109"/>
      <c r="F69" s="4">
        <v>0</v>
      </c>
      <c r="G69" s="4">
        <v>13949</v>
      </c>
      <c r="H69" s="4">
        <v>0</v>
      </c>
      <c r="I69" s="4">
        <v>2006</v>
      </c>
      <c r="J69" s="109"/>
      <c r="K69" s="4">
        <v>1216</v>
      </c>
      <c r="L69" s="4"/>
      <c r="M69" s="4">
        <v>0</v>
      </c>
      <c r="N69" s="4">
        <v>1706</v>
      </c>
      <c r="O69" s="109"/>
      <c r="P69" s="4">
        <v>5962</v>
      </c>
      <c r="Q69" s="4">
        <v>874</v>
      </c>
      <c r="R69" s="4">
        <v>6836</v>
      </c>
      <c r="S69" s="102"/>
      <c r="T69" s="4">
        <v>-18746</v>
      </c>
      <c r="U69" s="4">
        <v>-34812</v>
      </c>
    </row>
    <row r="70" spans="1:21">
      <c r="A70" s="136" t="s">
        <v>85</v>
      </c>
      <c r="B70" s="26">
        <v>1.3701E-2</v>
      </c>
      <c r="C70" s="26">
        <v>1.22922E-2</v>
      </c>
      <c r="D70" s="4">
        <v>-164645</v>
      </c>
      <c r="E70" s="109"/>
      <c r="F70" s="4">
        <v>0</v>
      </c>
      <c r="G70" s="4">
        <v>83631</v>
      </c>
      <c r="H70" s="4">
        <v>0</v>
      </c>
      <c r="I70" s="4">
        <v>14711</v>
      </c>
      <c r="J70" s="109"/>
      <c r="K70" s="4">
        <v>7289</v>
      </c>
      <c r="L70" s="4"/>
      <c r="M70" s="4">
        <v>0</v>
      </c>
      <c r="N70" s="4">
        <v>18132</v>
      </c>
      <c r="O70" s="109"/>
      <c r="P70" s="4">
        <v>35746</v>
      </c>
      <c r="Q70" s="4">
        <v>-4256</v>
      </c>
      <c r="R70" s="4">
        <v>31490</v>
      </c>
      <c r="S70" s="102"/>
      <c r="T70" s="4">
        <v>-112389</v>
      </c>
      <c r="U70" s="4">
        <v>-208707</v>
      </c>
    </row>
    <row r="71" spans="1:21">
      <c r="A71" s="136" t="s">
        <v>86</v>
      </c>
      <c r="B71" s="26">
        <v>8.9268999999999998E-3</v>
      </c>
      <c r="C71" s="26">
        <v>8.5121999999999993E-3</v>
      </c>
      <c r="D71" s="4">
        <v>-107275</v>
      </c>
      <c r="E71" s="109"/>
      <c r="F71" s="4">
        <v>0</v>
      </c>
      <c r="G71" s="4">
        <v>54490</v>
      </c>
      <c r="H71" s="4">
        <v>0</v>
      </c>
      <c r="I71" s="4">
        <v>0</v>
      </c>
      <c r="J71" s="109"/>
      <c r="K71" s="4">
        <v>4749</v>
      </c>
      <c r="L71" s="4"/>
      <c r="M71" s="4">
        <v>0</v>
      </c>
      <c r="N71" s="4">
        <v>10557</v>
      </c>
      <c r="O71" s="109"/>
      <c r="P71" s="4">
        <v>23290</v>
      </c>
      <c r="Q71" s="4">
        <v>-5621</v>
      </c>
      <c r="R71" s="4">
        <v>17669</v>
      </c>
      <c r="S71" s="102"/>
      <c r="T71" s="4">
        <v>-73227</v>
      </c>
      <c r="U71" s="4">
        <v>-135983</v>
      </c>
    </row>
    <row r="72" spans="1:21">
      <c r="A72" s="136" t="s">
        <v>87</v>
      </c>
      <c r="B72" s="26">
        <v>2.3906799999999999E-2</v>
      </c>
      <c r="C72" s="26">
        <v>3.4126999999999998E-2</v>
      </c>
      <c r="D72" s="4">
        <v>-287288</v>
      </c>
      <c r="E72" s="109"/>
      <c r="F72" s="4">
        <v>0</v>
      </c>
      <c r="G72" s="4">
        <v>145927</v>
      </c>
      <c r="H72" s="4">
        <v>0</v>
      </c>
      <c r="I72" s="4">
        <v>131540</v>
      </c>
      <c r="J72" s="109"/>
      <c r="K72" s="4">
        <v>12718</v>
      </c>
      <c r="L72" s="4"/>
      <c r="M72" s="4">
        <v>0</v>
      </c>
      <c r="N72" s="4">
        <v>39325</v>
      </c>
      <c r="O72" s="109"/>
      <c r="P72" s="4">
        <v>62373</v>
      </c>
      <c r="Q72" s="4">
        <v>22148</v>
      </c>
      <c r="R72" s="4">
        <v>84521</v>
      </c>
      <c r="S72" s="102"/>
      <c r="T72" s="4">
        <v>-196107</v>
      </c>
      <c r="U72" s="4">
        <v>-364172</v>
      </c>
    </row>
    <row r="73" spans="1:21">
      <c r="A73" s="136" t="s">
        <v>88</v>
      </c>
      <c r="B73" s="26">
        <v>1.4724E-3</v>
      </c>
      <c r="C73" s="26">
        <v>1.3626000000000001E-3</v>
      </c>
      <c r="D73" s="4">
        <v>-17694</v>
      </c>
      <c r="E73" s="109"/>
      <c r="F73" s="4">
        <v>0</v>
      </c>
      <c r="G73" s="4">
        <v>8988</v>
      </c>
      <c r="H73" s="4">
        <v>0</v>
      </c>
      <c r="I73" s="4">
        <v>0</v>
      </c>
      <c r="J73" s="109"/>
      <c r="K73" s="4">
        <v>783</v>
      </c>
      <c r="L73" s="4"/>
      <c r="M73" s="4">
        <v>0</v>
      </c>
      <c r="N73" s="4">
        <v>3278</v>
      </c>
      <c r="O73" s="109"/>
      <c r="P73" s="4">
        <v>3841</v>
      </c>
      <c r="Q73" s="4">
        <v>-1278</v>
      </c>
      <c r="R73" s="4">
        <v>2563</v>
      </c>
      <c r="S73" s="102"/>
      <c r="T73" s="4">
        <v>-12078</v>
      </c>
      <c r="U73" s="4">
        <v>-22429</v>
      </c>
    </row>
    <row r="74" spans="1:21">
      <c r="A74" s="136" t="s">
        <v>89</v>
      </c>
      <c r="B74" s="26">
        <v>2.4424700000000001E-2</v>
      </c>
      <c r="C74" s="26">
        <v>2.3415700000000001E-2</v>
      </c>
      <c r="D74" s="4">
        <v>-293512</v>
      </c>
      <c r="E74" s="109"/>
      <c r="F74" s="4">
        <v>0</v>
      </c>
      <c r="G74" s="4">
        <v>149088</v>
      </c>
      <c r="H74" s="4">
        <v>0</v>
      </c>
      <c r="I74" s="4">
        <v>0</v>
      </c>
      <c r="J74" s="109"/>
      <c r="K74" s="4">
        <v>12994</v>
      </c>
      <c r="L74" s="4"/>
      <c r="M74" s="4">
        <v>0</v>
      </c>
      <c r="N74" s="4">
        <v>23488</v>
      </c>
      <c r="O74" s="109"/>
      <c r="P74" s="4">
        <v>63724</v>
      </c>
      <c r="Q74" s="4">
        <v>-11785</v>
      </c>
      <c r="R74" s="4">
        <v>51939</v>
      </c>
      <c r="S74" s="102"/>
      <c r="T74" s="4">
        <v>-200356</v>
      </c>
      <c r="U74" s="4">
        <v>-372061</v>
      </c>
    </row>
    <row r="75" spans="1:21">
      <c r="A75" s="136" t="s">
        <v>90</v>
      </c>
      <c r="B75" s="26">
        <v>1.18174E-2</v>
      </c>
      <c r="C75" s="26">
        <v>1.07341E-2</v>
      </c>
      <c r="D75" s="4">
        <v>-142010</v>
      </c>
      <c r="E75" s="109"/>
      <c r="F75" s="4">
        <v>0</v>
      </c>
      <c r="G75" s="4">
        <v>72133</v>
      </c>
      <c r="H75" s="4">
        <v>0</v>
      </c>
      <c r="I75" s="4">
        <v>0</v>
      </c>
      <c r="J75" s="109"/>
      <c r="K75" s="4">
        <v>6287</v>
      </c>
      <c r="L75" s="4"/>
      <c r="M75" s="4">
        <v>0</v>
      </c>
      <c r="N75" s="4">
        <v>16692</v>
      </c>
      <c r="O75" s="109"/>
      <c r="P75" s="4">
        <v>30832</v>
      </c>
      <c r="Q75" s="4">
        <v>-6351</v>
      </c>
      <c r="R75" s="4">
        <v>24481</v>
      </c>
      <c r="S75" s="102"/>
      <c r="T75" s="4">
        <v>-96938</v>
      </c>
      <c r="U75" s="4">
        <v>-180014</v>
      </c>
    </row>
    <row r="76" spans="1:21">
      <c r="A76" s="136" t="s">
        <v>91</v>
      </c>
      <c r="B76" s="26">
        <v>1.4687000000000001E-3</v>
      </c>
      <c r="C76" s="26">
        <v>1.4253E-3</v>
      </c>
      <c r="D76" s="4">
        <v>-17649</v>
      </c>
      <c r="E76" s="109"/>
      <c r="F76" s="4">
        <v>0</v>
      </c>
      <c r="G76" s="4">
        <v>8965</v>
      </c>
      <c r="H76" s="4">
        <v>0</v>
      </c>
      <c r="I76" s="4">
        <v>274</v>
      </c>
      <c r="J76" s="109"/>
      <c r="K76" s="4">
        <v>781</v>
      </c>
      <c r="L76" s="4"/>
      <c r="M76" s="4">
        <v>0</v>
      </c>
      <c r="N76" s="4">
        <v>558</v>
      </c>
      <c r="O76" s="109"/>
      <c r="P76" s="4">
        <v>3832</v>
      </c>
      <c r="Q76" s="4">
        <v>-866</v>
      </c>
      <c r="R76" s="4">
        <v>2966</v>
      </c>
      <c r="S76" s="102"/>
      <c r="T76" s="4">
        <v>-12048</v>
      </c>
      <c r="U76" s="4">
        <v>-22373</v>
      </c>
    </row>
    <row r="77" spans="1:21">
      <c r="A77" s="136" t="s">
        <v>92</v>
      </c>
      <c r="B77" s="26">
        <v>4.1663999999999998E-3</v>
      </c>
      <c r="C77" s="26">
        <v>3.9680999999999996E-3</v>
      </c>
      <c r="D77" s="4">
        <v>-50068</v>
      </c>
      <c r="E77" s="109"/>
      <c r="F77" s="4">
        <v>0</v>
      </c>
      <c r="G77" s="4">
        <v>25432</v>
      </c>
      <c r="H77" s="4">
        <v>0</v>
      </c>
      <c r="I77" s="4">
        <v>0</v>
      </c>
      <c r="J77" s="109"/>
      <c r="K77" s="4">
        <v>2217</v>
      </c>
      <c r="L77" s="4"/>
      <c r="M77" s="4">
        <v>0</v>
      </c>
      <c r="N77" s="4">
        <v>4619</v>
      </c>
      <c r="O77" s="109"/>
      <c r="P77" s="4">
        <v>10870</v>
      </c>
      <c r="Q77" s="4">
        <v>-2657</v>
      </c>
      <c r="R77" s="4">
        <v>8213</v>
      </c>
      <c r="S77" s="102"/>
      <c r="T77" s="4">
        <v>-34177</v>
      </c>
      <c r="U77" s="4">
        <v>-63467</v>
      </c>
    </row>
    <row r="78" spans="1:21">
      <c r="A78" s="136" t="s">
        <v>93</v>
      </c>
      <c r="B78" s="26">
        <v>7.6283999999999996E-3</v>
      </c>
      <c r="C78" s="26">
        <v>7.9354000000000004E-3</v>
      </c>
      <c r="D78" s="4">
        <v>-91670</v>
      </c>
      <c r="E78" s="109"/>
      <c r="F78" s="4">
        <v>0</v>
      </c>
      <c r="G78" s="4">
        <v>46564</v>
      </c>
      <c r="H78" s="4">
        <v>0</v>
      </c>
      <c r="I78" s="4">
        <v>9841</v>
      </c>
      <c r="J78" s="109"/>
      <c r="K78" s="4">
        <v>4058</v>
      </c>
      <c r="L78" s="4"/>
      <c r="M78" s="4">
        <v>0</v>
      </c>
      <c r="N78" s="4">
        <v>0</v>
      </c>
      <c r="O78" s="109"/>
      <c r="P78" s="4">
        <v>19902</v>
      </c>
      <c r="Q78" s="4">
        <v>1438</v>
      </c>
      <c r="R78" s="4">
        <v>21340</v>
      </c>
      <c r="S78" s="102"/>
      <c r="T78" s="4">
        <v>-62576</v>
      </c>
      <c r="U78" s="4">
        <v>-116203</v>
      </c>
    </row>
    <row r="79" spans="1:21">
      <c r="A79" s="136" t="s">
        <v>94</v>
      </c>
      <c r="B79" s="26">
        <v>1.3818999999999999E-3</v>
      </c>
      <c r="C79" s="26">
        <v>1.2668E-3</v>
      </c>
      <c r="D79" s="4">
        <v>-16606</v>
      </c>
      <c r="E79" s="109"/>
      <c r="F79" s="4">
        <v>0</v>
      </c>
      <c r="G79" s="4">
        <v>8435</v>
      </c>
      <c r="H79" s="4">
        <v>0</v>
      </c>
      <c r="I79" s="4">
        <v>171</v>
      </c>
      <c r="J79" s="109"/>
      <c r="K79" s="4">
        <v>735</v>
      </c>
      <c r="L79" s="4"/>
      <c r="M79" s="4">
        <v>0</v>
      </c>
      <c r="N79" s="4">
        <v>1482</v>
      </c>
      <c r="O79" s="109"/>
      <c r="P79" s="4">
        <v>3605</v>
      </c>
      <c r="Q79" s="4">
        <v>-523</v>
      </c>
      <c r="R79" s="4">
        <v>3082</v>
      </c>
      <c r="S79" s="102"/>
      <c r="T79" s="4">
        <v>-11336</v>
      </c>
      <c r="U79" s="4">
        <v>-21050</v>
      </c>
    </row>
    <row r="80" spans="1:21">
      <c r="A80" s="136" t="s">
        <v>95</v>
      </c>
      <c r="B80" s="26">
        <v>3.6378000000000001E-3</v>
      </c>
      <c r="C80" s="26">
        <v>3.3625E-3</v>
      </c>
      <c r="D80" s="4">
        <v>-43715</v>
      </c>
      <c r="E80" s="109"/>
      <c r="F80" s="4">
        <v>0</v>
      </c>
      <c r="G80" s="4">
        <v>22205</v>
      </c>
      <c r="H80" s="4">
        <v>0</v>
      </c>
      <c r="I80" s="4">
        <v>0</v>
      </c>
      <c r="J80" s="109"/>
      <c r="K80" s="4">
        <v>1935</v>
      </c>
      <c r="L80" s="4"/>
      <c r="M80" s="4">
        <v>0</v>
      </c>
      <c r="N80" s="4">
        <v>4747</v>
      </c>
      <c r="O80" s="109"/>
      <c r="P80" s="4">
        <v>9491</v>
      </c>
      <c r="Q80" s="4">
        <v>-3187</v>
      </c>
      <c r="R80" s="4">
        <v>6304</v>
      </c>
      <c r="S80" s="102"/>
      <c r="T80" s="4">
        <v>-29841</v>
      </c>
      <c r="U80" s="4">
        <v>-55415</v>
      </c>
    </row>
    <row r="81" spans="1:21">
      <c r="A81" s="136" t="s">
        <v>96</v>
      </c>
      <c r="B81" s="26">
        <v>1.6310000000000002E-2</v>
      </c>
      <c r="C81" s="26">
        <v>1.3734400000000001E-2</v>
      </c>
      <c r="D81" s="4">
        <v>-195997</v>
      </c>
      <c r="E81" s="109"/>
      <c r="F81" s="4">
        <v>0</v>
      </c>
      <c r="G81" s="4">
        <v>99556</v>
      </c>
      <c r="H81" s="4">
        <v>0</v>
      </c>
      <c r="I81" s="4">
        <v>2763</v>
      </c>
      <c r="J81" s="109"/>
      <c r="K81" s="4">
        <v>8677</v>
      </c>
      <c r="L81" s="4"/>
      <c r="M81" s="4">
        <v>0</v>
      </c>
      <c r="N81" s="4">
        <v>33150</v>
      </c>
      <c r="O81" s="109"/>
      <c r="P81" s="4">
        <v>42553</v>
      </c>
      <c r="Q81" s="4">
        <v>-13656</v>
      </c>
      <c r="R81" s="4">
        <v>28897</v>
      </c>
      <c r="S81" s="102"/>
      <c r="T81" s="4">
        <v>-133791</v>
      </c>
      <c r="U81" s="4">
        <v>-248450</v>
      </c>
    </row>
    <row r="82" spans="1:21">
      <c r="A82" s="136" t="s">
        <v>97</v>
      </c>
      <c r="B82" s="26">
        <v>2.431E-3</v>
      </c>
      <c r="C82" s="26">
        <v>2.2442E-3</v>
      </c>
      <c r="D82" s="4">
        <v>-29213</v>
      </c>
      <c r="E82" s="109"/>
      <c r="F82" s="4">
        <v>0</v>
      </c>
      <c r="G82" s="4">
        <v>14839</v>
      </c>
      <c r="H82" s="4">
        <v>0</v>
      </c>
      <c r="I82" s="4">
        <v>101</v>
      </c>
      <c r="J82" s="109"/>
      <c r="K82" s="4">
        <v>1293</v>
      </c>
      <c r="L82" s="4"/>
      <c r="M82" s="4">
        <v>0</v>
      </c>
      <c r="N82" s="4">
        <v>2404</v>
      </c>
      <c r="O82" s="109"/>
      <c r="P82" s="4">
        <v>6342</v>
      </c>
      <c r="Q82" s="4">
        <v>-1156</v>
      </c>
      <c r="R82" s="4">
        <v>5186</v>
      </c>
      <c r="S82" s="102"/>
      <c r="T82" s="4">
        <v>-19941</v>
      </c>
      <c r="U82" s="4">
        <v>-37031</v>
      </c>
    </row>
    <row r="83" spans="1:21">
      <c r="A83" s="136" t="s">
        <v>98</v>
      </c>
      <c r="B83" s="26">
        <v>1.2138400000000001E-2</v>
      </c>
      <c r="C83" s="26">
        <v>1.10499E-2</v>
      </c>
      <c r="D83" s="4">
        <v>-145867</v>
      </c>
      <c r="E83" s="109"/>
      <c r="F83" s="4">
        <v>0</v>
      </c>
      <c r="G83" s="4">
        <v>74093</v>
      </c>
      <c r="H83" s="4">
        <v>0</v>
      </c>
      <c r="I83" s="4">
        <v>0</v>
      </c>
      <c r="J83" s="109"/>
      <c r="K83" s="4">
        <v>6458</v>
      </c>
      <c r="L83" s="4"/>
      <c r="M83" s="4">
        <v>0</v>
      </c>
      <c r="N83" s="4">
        <v>18020</v>
      </c>
      <c r="O83" s="109"/>
      <c r="P83" s="4">
        <v>31669</v>
      </c>
      <c r="Q83" s="4">
        <v>-6134</v>
      </c>
      <c r="R83" s="4">
        <v>25535</v>
      </c>
      <c r="S83" s="102"/>
      <c r="T83" s="4">
        <v>-99571</v>
      </c>
      <c r="U83" s="4">
        <v>-184904</v>
      </c>
    </row>
    <row r="84" spans="1:21">
      <c r="A84" s="136" t="s">
        <v>99</v>
      </c>
      <c r="B84" s="26">
        <v>2.7472E-3</v>
      </c>
      <c r="C84" s="26">
        <v>2.5779000000000002E-3</v>
      </c>
      <c r="D84" s="4">
        <v>-33013</v>
      </c>
      <c r="E84" s="109"/>
      <c r="F84" s="4">
        <v>0</v>
      </c>
      <c r="G84" s="4">
        <v>16769</v>
      </c>
      <c r="H84" s="4">
        <v>0</v>
      </c>
      <c r="I84" s="4">
        <v>0</v>
      </c>
      <c r="J84" s="109"/>
      <c r="K84" s="4">
        <v>1462</v>
      </c>
      <c r="L84" s="4"/>
      <c r="M84" s="4">
        <v>0</v>
      </c>
      <c r="N84" s="4">
        <v>3686</v>
      </c>
      <c r="O84" s="109"/>
      <c r="P84" s="4">
        <v>7167</v>
      </c>
      <c r="Q84" s="4">
        <v>-1342</v>
      </c>
      <c r="R84" s="4">
        <v>5825</v>
      </c>
      <c r="S84" s="102"/>
      <c r="T84" s="4">
        <v>-22535</v>
      </c>
      <c r="U84" s="4">
        <v>-41848</v>
      </c>
    </row>
    <row r="85" spans="1:21">
      <c r="A85" s="136" t="s">
        <v>100</v>
      </c>
      <c r="B85" s="26">
        <v>9.1336999999999998E-3</v>
      </c>
      <c r="C85" s="26">
        <v>8.2448999999999995E-3</v>
      </c>
      <c r="D85" s="4">
        <v>-109760</v>
      </c>
      <c r="E85" s="109"/>
      <c r="F85" s="4">
        <v>0</v>
      </c>
      <c r="G85" s="4">
        <v>55752</v>
      </c>
      <c r="H85" s="4">
        <v>0</v>
      </c>
      <c r="I85" s="4">
        <v>0</v>
      </c>
      <c r="J85" s="109"/>
      <c r="K85" s="4">
        <v>4859</v>
      </c>
      <c r="L85" s="4"/>
      <c r="M85" s="4">
        <v>0</v>
      </c>
      <c r="N85" s="4">
        <v>23340</v>
      </c>
      <c r="O85" s="109"/>
      <c r="P85" s="4">
        <v>23830</v>
      </c>
      <c r="Q85" s="4">
        <v>-20328</v>
      </c>
      <c r="R85" s="4">
        <v>3502</v>
      </c>
      <c r="S85" s="102"/>
      <c r="T85" s="4">
        <v>-74924</v>
      </c>
      <c r="U85" s="4">
        <v>-139134</v>
      </c>
    </row>
    <row r="86" spans="1:21">
      <c r="A86" s="136" t="s">
        <v>101</v>
      </c>
      <c r="B86" s="26">
        <v>9.5172999999999994E-3</v>
      </c>
      <c r="C86" s="26">
        <v>8.1975999999999993E-3</v>
      </c>
      <c r="D86" s="4">
        <v>-114369</v>
      </c>
      <c r="E86" s="109"/>
      <c r="F86" s="4">
        <v>0</v>
      </c>
      <c r="G86" s="4">
        <v>58094</v>
      </c>
      <c r="H86" s="4">
        <v>0</v>
      </c>
      <c r="I86" s="4">
        <v>0</v>
      </c>
      <c r="J86" s="109"/>
      <c r="K86" s="4">
        <v>5063</v>
      </c>
      <c r="L86" s="4"/>
      <c r="M86" s="4">
        <v>0</v>
      </c>
      <c r="N86" s="4">
        <v>23693</v>
      </c>
      <c r="O86" s="109"/>
      <c r="P86" s="4">
        <v>24831</v>
      </c>
      <c r="Q86" s="4">
        <v>-10909</v>
      </c>
      <c r="R86" s="4">
        <v>13922</v>
      </c>
      <c r="S86" s="102"/>
      <c r="T86" s="4">
        <v>-78070</v>
      </c>
      <c r="U86" s="4">
        <v>-144977</v>
      </c>
    </row>
    <row r="87" spans="1:21">
      <c r="A87" s="136" t="s">
        <v>102</v>
      </c>
      <c r="B87" s="26">
        <v>1.46421E-2</v>
      </c>
      <c r="C87" s="26">
        <v>1.3434700000000001E-2</v>
      </c>
      <c r="D87" s="4">
        <v>-175954</v>
      </c>
      <c r="E87" s="109"/>
      <c r="F87" s="4">
        <v>0</v>
      </c>
      <c r="G87" s="4">
        <v>89375</v>
      </c>
      <c r="H87" s="4">
        <v>0</v>
      </c>
      <c r="I87" s="4">
        <v>0</v>
      </c>
      <c r="J87" s="109"/>
      <c r="K87" s="4">
        <v>7790</v>
      </c>
      <c r="L87" s="4"/>
      <c r="M87" s="4">
        <v>0</v>
      </c>
      <c r="N87" s="4">
        <v>17846</v>
      </c>
      <c r="O87" s="109"/>
      <c r="P87" s="4">
        <v>38201</v>
      </c>
      <c r="Q87" s="4">
        <v>-10636</v>
      </c>
      <c r="R87" s="4">
        <v>27565</v>
      </c>
      <c r="S87" s="102"/>
      <c r="T87" s="4">
        <v>-120109</v>
      </c>
      <c r="U87" s="4">
        <v>-223043</v>
      </c>
    </row>
    <row r="88" spans="1:21">
      <c r="A88" s="136" t="s">
        <v>103</v>
      </c>
      <c r="B88" s="26">
        <v>6.9842000000000003E-3</v>
      </c>
      <c r="C88" s="26">
        <v>6.9414999999999998E-3</v>
      </c>
      <c r="D88" s="4">
        <v>-83929</v>
      </c>
      <c r="E88" s="109"/>
      <c r="F88" s="4">
        <v>0</v>
      </c>
      <c r="G88" s="4">
        <v>42632</v>
      </c>
      <c r="H88" s="4">
        <v>0</v>
      </c>
      <c r="I88" s="4">
        <v>0</v>
      </c>
      <c r="J88" s="109"/>
      <c r="K88" s="4">
        <v>3716</v>
      </c>
      <c r="L88" s="4"/>
      <c r="M88" s="4">
        <v>0</v>
      </c>
      <c r="N88" s="4">
        <v>5564</v>
      </c>
      <c r="O88" s="109"/>
      <c r="P88" s="4">
        <v>18222</v>
      </c>
      <c r="Q88" s="4">
        <v>-4186</v>
      </c>
      <c r="R88" s="4">
        <v>14036</v>
      </c>
      <c r="S88" s="102"/>
      <c r="T88" s="4">
        <v>-57291</v>
      </c>
      <c r="U88" s="4">
        <v>-106390</v>
      </c>
    </row>
    <row r="89" spans="1:21">
      <c r="A89" s="136" t="s">
        <v>104</v>
      </c>
      <c r="B89" s="26">
        <v>4.5836000000000002E-3</v>
      </c>
      <c r="C89" s="26">
        <v>4.1292999999999998E-3</v>
      </c>
      <c r="D89" s="4">
        <v>-55081</v>
      </c>
      <c r="E89" s="109"/>
      <c r="F89" s="4">
        <v>0</v>
      </c>
      <c r="G89" s="4">
        <v>27978</v>
      </c>
      <c r="H89" s="4">
        <v>0</v>
      </c>
      <c r="I89" s="4">
        <v>0</v>
      </c>
      <c r="J89" s="109"/>
      <c r="K89" s="4">
        <v>2438</v>
      </c>
      <c r="L89" s="4"/>
      <c r="M89" s="4">
        <v>0</v>
      </c>
      <c r="N89" s="4">
        <v>10236</v>
      </c>
      <c r="O89" s="109"/>
      <c r="P89" s="4">
        <v>11959</v>
      </c>
      <c r="Q89" s="4">
        <v>-4720</v>
      </c>
      <c r="R89" s="4">
        <v>7239</v>
      </c>
      <c r="S89" s="102"/>
      <c r="T89" s="4">
        <v>-37599</v>
      </c>
      <c r="U89" s="4">
        <v>-69822</v>
      </c>
    </row>
    <row r="90" spans="1:21">
      <c r="A90" s="136" t="s">
        <v>105</v>
      </c>
      <c r="B90" s="26">
        <v>3.3766E-3</v>
      </c>
      <c r="C90" s="26">
        <v>2.7070000000000002E-3</v>
      </c>
      <c r="D90" s="4">
        <v>-40577</v>
      </c>
      <c r="E90" s="109"/>
      <c r="F90" s="4">
        <v>0</v>
      </c>
      <c r="G90" s="4">
        <v>20611</v>
      </c>
      <c r="H90" s="4">
        <v>0</v>
      </c>
      <c r="I90" s="4">
        <v>0</v>
      </c>
      <c r="J90" s="109"/>
      <c r="K90" s="4">
        <v>1796</v>
      </c>
      <c r="L90" s="4"/>
      <c r="M90" s="4">
        <v>0</v>
      </c>
      <c r="N90" s="4">
        <v>10366</v>
      </c>
      <c r="O90" s="109"/>
      <c r="P90" s="4">
        <v>8810</v>
      </c>
      <c r="Q90" s="4">
        <v>-4374</v>
      </c>
      <c r="R90" s="4">
        <v>4436</v>
      </c>
      <c r="S90" s="102"/>
      <c r="T90" s="4">
        <v>-27698</v>
      </c>
      <c r="U90" s="4">
        <v>-51436</v>
      </c>
    </row>
    <row r="91" spans="1:21">
      <c r="A91" s="136" t="s">
        <v>106</v>
      </c>
      <c r="B91" s="26">
        <v>7.3825999999999996E-3</v>
      </c>
      <c r="C91" s="26">
        <v>6.7248000000000004E-3</v>
      </c>
      <c r="D91" s="4">
        <v>-88717</v>
      </c>
      <c r="E91" s="109"/>
      <c r="F91" s="4">
        <v>0</v>
      </c>
      <c r="G91" s="4">
        <v>45063</v>
      </c>
      <c r="H91" s="4">
        <v>0</v>
      </c>
      <c r="I91" s="4">
        <v>0</v>
      </c>
      <c r="J91" s="109"/>
      <c r="K91" s="4">
        <v>3928</v>
      </c>
      <c r="L91" s="4"/>
      <c r="M91" s="4">
        <v>0</v>
      </c>
      <c r="N91" s="4">
        <v>9310</v>
      </c>
      <c r="O91" s="109"/>
      <c r="P91" s="4">
        <v>19261</v>
      </c>
      <c r="Q91" s="4">
        <v>-7139</v>
      </c>
      <c r="R91" s="4">
        <v>12122</v>
      </c>
      <c r="S91" s="102"/>
      <c r="T91" s="4">
        <v>-60559</v>
      </c>
      <c r="U91" s="4">
        <v>-112459</v>
      </c>
    </row>
    <row r="92" spans="1:21">
      <c r="A92" s="136" t="s">
        <v>107</v>
      </c>
      <c r="B92" s="26">
        <v>3.9250999999999999E-3</v>
      </c>
      <c r="C92" s="26">
        <v>3.6465E-3</v>
      </c>
      <c r="D92" s="4">
        <v>-47168</v>
      </c>
      <c r="E92" s="109"/>
      <c r="F92" s="4">
        <v>0</v>
      </c>
      <c r="G92" s="4">
        <v>23959</v>
      </c>
      <c r="H92" s="4">
        <v>0</v>
      </c>
      <c r="I92" s="4">
        <v>0</v>
      </c>
      <c r="J92" s="109"/>
      <c r="K92" s="4">
        <v>2088</v>
      </c>
      <c r="L92" s="4"/>
      <c r="M92" s="4">
        <v>0</v>
      </c>
      <c r="N92" s="4">
        <v>5119</v>
      </c>
      <c r="O92" s="109"/>
      <c r="P92" s="4">
        <v>10241</v>
      </c>
      <c r="Q92" s="4">
        <v>-2931</v>
      </c>
      <c r="R92" s="4">
        <v>7310</v>
      </c>
      <c r="S92" s="102"/>
      <c r="T92" s="4">
        <v>-32198</v>
      </c>
      <c r="U92" s="4">
        <v>-59791</v>
      </c>
    </row>
    <row r="93" spans="1:21">
      <c r="A93" s="136" t="s">
        <v>108</v>
      </c>
      <c r="B93" s="26">
        <v>7.5123999999999998E-3</v>
      </c>
      <c r="C93" s="26">
        <v>6.2211999999999996E-3</v>
      </c>
      <c r="D93" s="4">
        <v>-90277</v>
      </c>
      <c r="E93" s="109"/>
      <c r="F93" s="4">
        <v>0</v>
      </c>
      <c r="G93" s="4">
        <v>45856</v>
      </c>
      <c r="H93" s="4">
        <v>0</v>
      </c>
      <c r="I93" s="4">
        <v>0</v>
      </c>
      <c r="J93" s="109"/>
      <c r="K93" s="4">
        <v>3997</v>
      </c>
      <c r="L93" s="4"/>
      <c r="M93" s="4">
        <v>0</v>
      </c>
      <c r="N93" s="4">
        <v>19559</v>
      </c>
      <c r="O93" s="109"/>
      <c r="P93" s="4">
        <v>19600</v>
      </c>
      <c r="Q93" s="4">
        <v>-6090</v>
      </c>
      <c r="R93" s="4">
        <v>13510</v>
      </c>
      <c r="S93" s="102"/>
      <c r="T93" s="4">
        <v>-61624</v>
      </c>
      <c r="U93" s="4">
        <v>-114436</v>
      </c>
    </row>
    <row r="94" spans="1:21">
      <c r="A94" s="136" t="s">
        <v>109</v>
      </c>
      <c r="B94" s="26">
        <v>1.3595E-3</v>
      </c>
      <c r="C94" s="26">
        <v>1.3202999999999999E-3</v>
      </c>
      <c r="D94" s="4">
        <v>-16337</v>
      </c>
      <c r="E94" s="109"/>
      <c r="F94" s="4">
        <v>0</v>
      </c>
      <c r="G94" s="4">
        <v>8298</v>
      </c>
      <c r="H94" s="4">
        <v>0</v>
      </c>
      <c r="I94" s="4">
        <v>0</v>
      </c>
      <c r="J94" s="109"/>
      <c r="K94" s="4">
        <v>723</v>
      </c>
      <c r="L94" s="4"/>
      <c r="M94" s="4">
        <v>0</v>
      </c>
      <c r="N94" s="4">
        <v>1231</v>
      </c>
      <c r="O94" s="109"/>
      <c r="P94" s="4">
        <v>3547</v>
      </c>
      <c r="Q94" s="4">
        <v>-930</v>
      </c>
      <c r="R94" s="4">
        <v>2617</v>
      </c>
      <c r="S94" s="102"/>
      <c r="T94" s="4">
        <v>-11152</v>
      </c>
      <c r="U94" s="4">
        <v>-20709</v>
      </c>
    </row>
    <row r="95" spans="1:21">
      <c r="A95" s="136" t="s">
        <v>110</v>
      </c>
      <c r="B95" s="26">
        <v>4.1593999999999997E-3</v>
      </c>
      <c r="C95" s="26">
        <v>4.0620999999999999E-3</v>
      </c>
      <c r="D95" s="4">
        <v>-49984</v>
      </c>
      <c r="E95" s="109"/>
      <c r="F95" s="4">
        <v>0</v>
      </c>
      <c r="G95" s="4">
        <v>25389</v>
      </c>
      <c r="H95" s="4">
        <v>0</v>
      </c>
      <c r="I95" s="4">
        <v>147</v>
      </c>
      <c r="J95" s="109"/>
      <c r="K95" s="4">
        <v>2213</v>
      </c>
      <c r="L95" s="4"/>
      <c r="M95" s="4">
        <v>0</v>
      </c>
      <c r="N95" s="4">
        <v>1252</v>
      </c>
      <c r="O95" s="109"/>
      <c r="P95" s="4">
        <v>10852</v>
      </c>
      <c r="Q95" s="4">
        <v>-1960</v>
      </c>
      <c r="R95" s="4">
        <v>8892</v>
      </c>
      <c r="S95" s="102"/>
      <c r="T95" s="4">
        <v>-34120</v>
      </c>
      <c r="U95" s="4">
        <v>-63360</v>
      </c>
    </row>
    <row r="96" spans="1:21">
      <c r="A96" s="136" t="s">
        <v>111</v>
      </c>
      <c r="B96" s="26">
        <v>3.1139999999999998E-4</v>
      </c>
      <c r="C96" s="26">
        <v>3.2269999999999998E-4</v>
      </c>
      <c r="D96" s="4">
        <v>-3742</v>
      </c>
      <c r="E96" s="109"/>
      <c r="F96" s="4">
        <v>0</v>
      </c>
      <c r="G96" s="4">
        <v>1901</v>
      </c>
      <c r="H96" s="4">
        <v>0</v>
      </c>
      <c r="I96" s="4">
        <v>146</v>
      </c>
      <c r="J96" s="109"/>
      <c r="K96" s="4">
        <v>166</v>
      </c>
      <c r="L96" s="4"/>
      <c r="M96" s="4">
        <v>0</v>
      </c>
      <c r="N96" s="4">
        <v>480</v>
      </c>
      <c r="O96" s="109"/>
      <c r="P96" s="4">
        <v>812</v>
      </c>
      <c r="Q96" s="4">
        <v>-41</v>
      </c>
      <c r="R96" s="4">
        <v>771</v>
      </c>
      <c r="S96" s="102"/>
      <c r="T96" s="4">
        <v>-2554</v>
      </c>
      <c r="U96" s="4">
        <v>-4744</v>
      </c>
    </row>
    <row r="97" spans="1:21">
      <c r="A97" s="136" t="s">
        <v>112</v>
      </c>
      <c r="B97" s="26">
        <v>3.0959500000000001E-2</v>
      </c>
      <c r="C97" s="26">
        <v>2.8584100000000001E-2</v>
      </c>
      <c r="D97" s="4">
        <v>-372040</v>
      </c>
      <c r="E97" s="109"/>
      <c r="F97" s="4">
        <v>0</v>
      </c>
      <c r="G97" s="4">
        <v>188977</v>
      </c>
      <c r="H97" s="4">
        <v>0</v>
      </c>
      <c r="I97" s="4">
        <v>10995</v>
      </c>
      <c r="J97" s="109"/>
      <c r="K97" s="4">
        <v>16470</v>
      </c>
      <c r="L97" s="4"/>
      <c r="M97" s="4">
        <v>0</v>
      </c>
      <c r="N97" s="4">
        <v>30572</v>
      </c>
      <c r="O97" s="109"/>
      <c r="P97" s="4">
        <v>80773</v>
      </c>
      <c r="Q97" s="4">
        <v>-18387</v>
      </c>
      <c r="R97" s="4">
        <v>62386</v>
      </c>
      <c r="S97" s="102"/>
      <c r="T97" s="4">
        <v>-253961</v>
      </c>
      <c r="U97" s="4">
        <v>-471606</v>
      </c>
    </row>
    <row r="98" spans="1:21">
      <c r="A98" s="136" t="s">
        <v>113</v>
      </c>
      <c r="B98" s="26">
        <v>3.5496999999999998E-3</v>
      </c>
      <c r="C98" s="26">
        <v>3.1261000000000001E-3</v>
      </c>
      <c r="D98" s="4">
        <v>-42657</v>
      </c>
      <c r="E98" s="109"/>
      <c r="F98" s="4">
        <v>0</v>
      </c>
      <c r="G98" s="4">
        <v>21667</v>
      </c>
      <c r="H98" s="4">
        <v>0</v>
      </c>
      <c r="I98" s="4">
        <v>0</v>
      </c>
      <c r="J98" s="109"/>
      <c r="K98" s="4">
        <v>1888</v>
      </c>
      <c r="L98" s="4"/>
      <c r="M98" s="4">
        <v>0</v>
      </c>
      <c r="N98" s="4">
        <v>7757</v>
      </c>
      <c r="O98" s="109"/>
      <c r="P98" s="4">
        <v>9261</v>
      </c>
      <c r="Q98" s="4">
        <v>-1287</v>
      </c>
      <c r="R98" s="4">
        <v>7974</v>
      </c>
      <c r="S98" s="102"/>
      <c r="T98" s="4">
        <v>-29118</v>
      </c>
      <c r="U98" s="4">
        <v>-54073</v>
      </c>
    </row>
    <row r="99" spans="1:21">
      <c r="A99" s="136" t="s">
        <v>114</v>
      </c>
      <c r="B99" s="26">
        <v>0.1029828</v>
      </c>
      <c r="C99" s="26">
        <v>0.10988729999999999</v>
      </c>
      <c r="D99" s="4">
        <v>-1237544</v>
      </c>
      <c r="E99" s="109"/>
      <c r="F99" s="4">
        <v>0</v>
      </c>
      <c r="G99" s="4">
        <v>628607</v>
      </c>
      <c r="H99" s="4">
        <v>0</v>
      </c>
      <c r="I99" s="4">
        <v>152962</v>
      </c>
      <c r="J99" s="109"/>
      <c r="K99" s="4">
        <v>54787</v>
      </c>
      <c r="L99" s="4"/>
      <c r="M99" s="4">
        <v>0</v>
      </c>
      <c r="N99" s="4">
        <v>0</v>
      </c>
      <c r="O99" s="109"/>
      <c r="P99" s="4">
        <v>268682</v>
      </c>
      <c r="Q99" s="4">
        <v>96890</v>
      </c>
      <c r="R99" s="4">
        <v>365572</v>
      </c>
      <c r="S99" s="102"/>
      <c r="T99" s="4">
        <v>-844768</v>
      </c>
      <c r="U99" s="4">
        <v>-1568737</v>
      </c>
    </row>
    <row r="100" spans="1:21">
      <c r="A100" s="136" t="s">
        <v>115</v>
      </c>
      <c r="B100" s="26">
        <v>1.5566E-3</v>
      </c>
      <c r="C100" s="26">
        <v>1.5177999999999999E-3</v>
      </c>
      <c r="D100" s="4">
        <v>-18706</v>
      </c>
      <c r="E100" s="109"/>
      <c r="F100" s="4">
        <v>0</v>
      </c>
      <c r="G100" s="4">
        <v>9501</v>
      </c>
      <c r="H100" s="4">
        <v>0</v>
      </c>
      <c r="I100" s="4">
        <v>211</v>
      </c>
      <c r="J100" s="109"/>
      <c r="K100" s="4">
        <v>828</v>
      </c>
      <c r="L100" s="4"/>
      <c r="M100" s="4">
        <v>0</v>
      </c>
      <c r="N100" s="4">
        <v>500</v>
      </c>
      <c r="O100" s="109"/>
      <c r="P100" s="4">
        <v>4061</v>
      </c>
      <c r="Q100" s="4">
        <v>-1052</v>
      </c>
      <c r="R100" s="4">
        <v>3009</v>
      </c>
      <c r="S100" s="102"/>
      <c r="T100" s="4">
        <v>-12769</v>
      </c>
      <c r="U100" s="4">
        <v>-23712</v>
      </c>
    </row>
    <row r="101" spans="1:21">
      <c r="A101" s="136" t="s">
        <v>116</v>
      </c>
      <c r="B101" s="26">
        <v>8.7029999999999996E-4</v>
      </c>
      <c r="C101" s="26">
        <v>6.4970000000000002E-4</v>
      </c>
      <c r="D101" s="4">
        <v>-10458</v>
      </c>
      <c r="E101" s="109"/>
      <c r="F101" s="4">
        <v>0</v>
      </c>
      <c r="G101" s="4">
        <v>5312</v>
      </c>
      <c r="H101" s="4">
        <v>0</v>
      </c>
      <c r="I101" s="4">
        <v>632</v>
      </c>
      <c r="J101" s="109"/>
      <c r="K101" s="4">
        <v>463</v>
      </c>
      <c r="L101" s="4"/>
      <c r="M101" s="4">
        <v>0</v>
      </c>
      <c r="N101" s="4">
        <v>2840</v>
      </c>
      <c r="O101" s="109"/>
      <c r="P101" s="4">
        <v>2271</v>
      </c>
      <c r="Q101" s="4">
        <v>-503</v>
      </c>
      <c r="R101" s="4">
        <v>1768</v>
      </c>
      <c r="S101" s="102"/>
      <c r="T101" s="4">
        <v>-7139</v>
      </c>
      <c r="U101" s="4">
        <v>-13257</v>
      </c>
    </row>
    <row r="102" spans="1:21">
      <c r="A102" s="136" t="s">
        <v>117</v>
      </c>
      <c r="B102" s="26">
        <v>6.3194999999999996E-3</v>
      </c>
      <c r="C102" s="26">
        <v>6.2471999999999996E-3</v>
      </c>
      <c r="D102" s="4">
        <v>-75941</v>
      </c>
      <c r="E102" s="109"/>
      <c r="F102" s="4">
        <v>0</v>
      </c>
      <c r="G102" s="4">
        <v>38574</v>
      </c>
      <c r="H102" s="4">
        <v>0</v>
      </c>
      <c r="I102" s="4">
        <v>3502</v>
      </c>
      <c r="J102" s="109"/>
      <c r="K102" s="4">
        <v>3362</v>
      </c>
      <c r="L102" s="4"/>
      <c r="M102" s="4">
        <v>0</v>
      </c>
      <c r="N102" s="4">
        <v>930</v>
      </c>
      <c r="O102" s="109"/>
      <c r="P102" s="4">
        <v>16488</v>
      </c>
      <c r="Q102" s="4">
        <v>-644</v>
      </c>
      <c r="R102" s="4">
        <v>15844</v>
      </c>
      <c r="S102" s="102"/>
      <c r="T102" s="4">
        <v>-51839</v>
      </c>
      <c r="U102" s="4">
        <v>-96265</v>
      </c>
    </row>
    <row r="103" spans="1:21">
      <c r="A103" s="136" t="s">
        <v>118</v>
      </c>
      <c r="B103" s="26">
        <v>9.7175999999999998E-3</v>
      </c>
      <c r="C103" s="26">
        <v>8.5929000000000005E-3</v>
      </c>
      <c r="D103" s="4">
        <v>-116776</v>
      </c>
      <c r="E103" s="109"/>
      <c r="F103" s="4">
        <v>0</v>
      </c>
      <c r="G103" s="4">
        <v>59316</v>
      </c>
      <c r="H103" s="4">
        <v>0</v>
      </c>
      <c r="I103" s="4">
        <v>0</v>
      </c>
      <c r="J103" s="109"/>
      <c r="K103" s="4">
        <v>5170</v>
      </c>
      <c r="L103" s="4"/>
      <c r="M103" s="4">
        <v>0</v>
      </c>
      <c r="N103" s="4">
        <v>17277</v>
      </c>
      <c r="O103" s="109"/>
      <c r="P103" s="4">
        <v>25353</v>
      </c>
      <c r="Q103" s="4">
        <v>-4309</v>
      </c>
      <c r="R103" s="4">
        <v>21044</v>
      </c>
      <c r="S103" s="102"/>
      <c r="T103" s="4">
        <v>-79713</v>
      </c>
      <c r="U103" s="4">
        <v>-148028</v>
      </c>
    </row>
    <row r="104" spans="1:21">
      <c r="A104" s="136" t="s">
        <v>119</v>
      </c>
      <c r="B104" s="26">
        <v>6.1852000000000001E-3</v>
      </c>
      <c r="C104" s="26">
        <v>5.4488000000000002E-3</v>
      </c>
      <c r="D104" s="4">
        <v>-74328</v>
      </c>
      <c r="E104" s="109"/>
      <c r="F104" s="4">
        <v>0</v>
      </c>
      <c r="G104" s="4">
        <v>37754</v>
      </c>
      <c r="H104" s="4">
        <v>0</v>
      </c>
      <c r="I104" s="4">
        <v>0</v>
      </c>
      <c r="J104" s="109"/>
      <c r="K104" s="4">
        <v>3291</v>
      </c>
      <c r="L104" s="4"/>
      <c r="M104" s="4">
        <v>0</v>
      </c>
      <c r="N104" s="4">
        <v>11572</v>
      </c>
      <c r="O104" s="109"/>
      <c r="P104" s="4">
        <v>16137</v>
      </c>
      <c r="Q104" s="4">
        <v>-7174</v>
      </c>
      <c r="R104" s="4">
        <v>8963</v>
      </c>
      <c r="S104" s="102"/>
      <c r="T104" s="4">
        <v>-50737</v>
      </c>
      <c r="U104" s="4">
        <v>-94219</v>
      </c>
    </row>
    <row r="105" spans="1:21">
      <c r="A105" s="136" t="s">
        <v>120</v>
      </c>
      <c r="B105" s="26">
        <v>6.6882E-3</v>
      </c>
      <c r="C105" s="26">
        <v>6.0441999999999996E-3</v>
      </c>
      <c r="D105" s="4">
        <v>-80372</v>
      </c>
      <c r="E105" s="109"/>
      <c r="F105" s="4">
        <v>0</v>
      </c>
      <c r="G105" s="4">
        <v>40825</v>
      </c>
      <c r="H105" s="4">
        <v>0</v>
      </c>
      <c r="I105" s="4">
        <v>0</v>
      </c>
      <c r="J105" s="109"/>
      <c r="K105" s="4">
        <v>3558</v>
      </c>
      <c r="L105" s="4"/>
      <c r="M105" s="4">
        <v>0</v>
      </c>
      <c r="N105" s="4">
        <v>10935</v>
      </c>
      <c r="O105" s="109"/>
      <c r="P105" s="4">
        <v>17450</v>
      </c>
      <c r="Q105" s="4">
        <v>-2566</v>
      </c>
      <c r="R105" s="4">
        <v>14884</v>
      </c>
      <c r="S105" s="102"/>
      <c r="T105" s="4">
        <v>-54863</v>
      </c>
      <c r="U105" s="4">
        <v>-101881</v>
      </c>
    </row>
    <row r="106" spans="1:21">
      <c r="A106" s="136" t="s">
        <v>121</v>
      </c>
      <c r="B106" s="26">
        <v>3.2743E-3</v>
      </c>
      <c r="C106" s="26">
        <v>2.9933999999999998E-3</v>
      </c>
      <c r="D106" s="4">
        <v>-39347</v>
      </c>
      <c r="E106" s="109"/>
      <c r="F106" s="4">
        <v>0</v>
      </c>
      <c r="G106" s="4">
        <v>19986</v>
      </c>
      <c r="H106" s="4">
        <v>0</v>
      </c>
      <c r="I106" s="4">
        <v>0</v>
      </c>
      <c r="J106" s="109"/>
      <c r="K106" s="4">
        <v>1742</v>
      </c>
      <c r="L106" s="4"/>
      <c r="M106" s="4">
        <v>0</v>
      </c>
      <c r="N106" s="4">
        <v>5647</v>
      </c>
      <c r="O106" s="109"/>
      <c r="P106" s="4">
        <v>8543</v>
      </c>
      <c r="Q106" s="4">
        <v>-2050</v>
      </c>
      <c r="R106" s="4">
        <v>6493</v>
      </c>
      <c r="S106" s="102"/>
      <c r="T106" s="4">
        <v>-26859</v>
      </c>
      <c r="U106" s="4">
        <v>-49877</v>
      </c>
    </row>
    <row r="107" spans="1:21">
      <c r="A107" s="136" t="s">
        <v>122</v>
      </c>
      <c r="B107" s="26">
        <v>1.9101999999999999E-3</v>
      </c>
      <c r="C107" s="26">
        <v>1.8389999999999999E-3</v>
      </c>
      <c r="D107" s="4">
        <v>-22955</v>
      </c>
      <c r="E107" s="109"/>
      <c r="F107" s="4">
        <v>0</v>
      </c>
      <c r="G107" s="4">
        <v>11660</v>
      </c>
      <c r="H107" s="4">
        <v>0</v>
      </c>
      <c r="I107" s="4">
        <v>57</v>
      </c>
      <c r="J107" s="109"/>
      <c r="K107" s="4">
        <v>1016</v>
      </c>
      <c r="L107" s="4"/>
      <c r="M107" s="4">
        <v>0</v>
      </c>
      <c r="N107" s="4">
        <v>916</v>
      </c>
      <c r="O107" s="109"/>
      <c r="P107" s="4">
        <v>4984</v>
      </c>
      <c r="Q107" s="4">
        <v>-1084</v>
      </c>
      <c r="R107" s="4">
        <v>3900</v>
      </c>
      <c r="S107" s="102"/>
      <c r="T107" s="4">
        <v>-15669</v>
      </c>
      <c r="U107" s="4">
        <v>-29098</v>
      </c>
    </row>
    <row r="108" spans="1:21">
      <c r="A108" s="136"/>
      <c r="B108" s="108"/>
      <c r="C108" s="108"/>
      <c r="D108" s="109"/>
      <c r="E108" s="109"/>
      <c r="F108" s="201"/>
      <c r="G108" s="201"/>
      <c r="H108" s="201"/>
      <c r="I108" s="109"/>
      <c r="J108" s="109"/>
      <c r="K108" s="201"/>
      <c r="L108" s="201"/>
      <c r="M108" s="201"/>
      <c r="N108" s="109"/>
      <c r="O108" s="109"/>
      <c r="P108" s="102" t="s">
        <v>213</v>
      </c>
      <c r="Q108" s="102" t="s">
        <v>213</v>
      </c>
      <c r="R108" s="102" t="s">
        <v>213</v>
      </c>
      <c r="S108" s="102"/>
      <c r="T108" s="4"/>
      <c r="U108" s="4"/>
    </row>
    <row r="109" spans="1:21" s="9" customFormat="1">
      <c r="A109" s="40" t="s">
        <v>180</v>
      </c>
      <c r="B109" s="202">
        <f>SUM(B8:B108)</f>
        <v>0.99999999999999978</v>
      </c>
      <c r="C109" s="202">
        <f>SUM(C8:C108)</f>
        <v>1.0000000000000002</v>
      </c>
      <c r="D109" s="176">
        <f>SUM(D8:D107)</f>
        <v>-12017004</v>
      </c>
      <c r="E109" s="40"/>
      <c r="F109" s="176">
        <f t="shared" ref="F109:R109" si="2">SUM(F8:F107)</f>
        <v>0</v>
      </c>
      <c r="G109" s="176">
        <f t="shared" si="2"/>
        <v>6103995</v>
      </c>
      <c r="H109" s="176">
        <f t="shared" si="2"/>
        <v>0</v>
      </c>
      <c r="I109" s="176">
        <f t="shared" si="2"/>
        <v>827336</v>
      </c>
      <c r="J109" s="176"/>
      <c r="K109" s="176">
        <f t="shared" si="2"/>
        <v>532000</v>
      </c>
      <c r="L109" s="176"/>
      <c r="M109" s="176">
        <f t="shared" si="2"/>
        <v>0</v>
      </c>
      <c r="N109" s="176">
        <f t="shared" si="2"/>
        <v>827344</v>
      </c>
      <c r="O109" s="176"/>
      <c r="P109" s="176">
        <f t="shared" si="2"/>
        <v>2608996</v>
      </c>
      <c r="Q109" s="176">
        <f t="shared" si="2"/>
        <v>-2</v>
      </c>
      <c r="R109" s="176">
        <f t="shared" si="2"/>
        <v>2608994</v>
      </c>
      <c r="S109" s="177"/>
      <c r="T109" s="178">
        <f>SUM(T8:T107)</f>
        <v>-8203000</v>
      </c>
      <c r="U109" s="178">
        <f t="shared" ref="U109" si="3">SUM(U8:U107)</f>
        <v>-15232994</v>
      </c>
    </row>
    <row r="110" spans="1:21">
      <c r="A110" s="177"/>
      <c r="B110" s="203"/>
      <c r="C110" s="204"/>
      <c r="D110" s="205" t="s">
        <v>415</v>
      </c>
      <c r="E110" s="205"/>
      <c r="F110" s="205" t="s">
        <v>416</v>
      </c>
      <c r="G110" s="205" t="s">
        <v>417</v>
      </c>
      <c r="H110" s="205" t="s">
        <v>418</v>
      </c>
      <c r="I110" s="205" t="s">
        <v>419</v>
      </c>
      <c r="K110" s="205" t="s">
        <v>416</v>
      </c>
      <c r="L110" s="205"/>
      <c r="M110" s="205" t="s">
        <v>418</v>
      </c>
      <c r="N110" s="205" t="s">
        <v>419</v>
      </c>
      <c r="O110" s="205"/>
      <c r="P110" s="205" t="s">
        <v>420</v>
      </c>
      <c r="Q110" s="205" t="s">
        <v>421</v>
      </c>
      <c r="R110" s="205" t="s">
        <v>422</v>
      </c>
      <c r="S110" s="206"/>
    </row>
    <row r="111" spans="1:21">
      <c r="D111" s="207"/>
      <c r="F111" s="207"/>
      <c r="G111" s="207"/>
      <c r="H111" s="207"/>
      <c r="I111" s="207"/>
      <c r="J111" s="207"/>
      <c r="K111" s="207"/>
      <c r="L111" s="207"/>
      <c r="M111" s="207"/>
      <c r="N111" s="207"/>
      <c r="P111" s="207"/>
      <c r="R111" s="207"/>
      <c r="S111" s="207"/>
    </row>
    <row r="112" spans="1:21">
      <c r="D112" s="207"/>
      <c r="M112" s="176"/>
      <c r="N112" s="207"/>
    </row>
    <row r="113" spans="4:21">
      <c r="D113" s="208" t="s">
        <v>415</v>
      </c>
      <c r="E113" s="40" t="s">
        <v>423</v>
      </c>
      <c r="F113" s="208"/>
    </row>
    <row r="114" spans="4:21">
      <c r="D114" s="208" t="s">
        <v>416</v>
      </c>
      <c r="E114" s="40" t="s">
        <v>424</v>
      </c>
      <c r="F114" s="208"/>
      <c r="P114" s="40" t="s">
        <v>425</v>
      </c>
      <c r="Q114" s="176">
        <f>F109-K109</f>
        <v>-532000</v>
      </c>
    </row>
    <row r="115" spans="4:21">
      <c r="D115" s="208" t="s">
        <v>417</v>
      </c>
      <c r="E115" s="40" t="s">
        <v>426</v>
      </c>
      <c r="F115" s="208"/>
    </row>
    <row r="116" spans="4:21" s="40" customFormat="1">
      <c r="D116" s="208" t="s">
        <v>418</v>
      </c>
      <c r="E116" s="40" t="s">
        <v>427</v>
      </c>
      <c r="F116" s="208"/>
      <c r="P116" s="40" t="s">
        <v>428</v>
      </c>
      <c r="Q116" s="176">
        <f>H109-M109</f>
        <v>0</v>
      </c>
      <c r="T116" s="101"/>
      <c r="U116" s="101"/>
    </row>
    <row r="117" spans="4:21" s="40" customFormat="1">
      <c r="D117" s="208" t="s">
        <v>419</v>
      </c>
      <c r="E117" s="40" t="s">
        <v>429</v>
      </c>
      <c r="F117" s="208"/>
      <c r="P117" s="40" t="s">
        <v>430</v>
      </c>
      <c r="Q117" s="176">
        <f>I109-N109</f>
        <v>-8</v>
      </c>
      <c r="T117" s="101"/>
      <c r="U117" s="101"/>
    </row>
    <row r="118" spans="4:21" s="40" customFormat="1">
      <c r="D118" s="208" t="s">
        <v>420</v>
      </c>
      <c r="E118" s="40" t="s">
        <v>431</v>
      </c>
      <c r="F118" s="208"/>
      <c r="T118" s="101"/>
      <c r="U118" s="101"/>
    </row>
    <row r="119" spans="4:21" s="40" customFormat="1">
      <c r="D119" s="208" t="s">
        <v>422</v>
      </c>
      <c r="E119" s="40" t="s">
        <v>432</v>
      </c>
      <c r="F119" s="208"/>
      <c r="T119" s="101"/>
      <c r="U119" s="101"/>
    </row>
  </sheetData>
  <mergeCells count="1">
    <mergeCell ref="T5:U5"/>
  </mergeCells>
  <printOptions horizontalCentered="1"/>
  <pageMargins left="0.25" right="0.25" top="0.5" bottom="0.5" header="0.3" footer="0.3"/>
  <pageSetup paperSize="5" scale="75" fitToHeight="0" orientation="landscape" r:id="rId1"/>
  <headerFooter>
    <oddHeader xml:space="preserve">&amp;C&amp;"-,Bold"&amp;20Appendix B: Allocation of Pension Expense  </oddHeader>
  </headerFooter>
  <rowBreaks count="3" manualBreakCount="3">
    <brk id="30" max="18" man="1"/>
    <brk id="60" max="18" man="1"/>
    <brk id="94"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67C3-6B89-469B-BF25-C41575D20277}">
  <dimension ref="A1:Y121"/>
  <sheetViews>
    <sheetView zoomScaleNormal="100"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ColWidth="9.140625"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3" t="s">
        <v>405</v>
      </c>
      <c r="B1" s="162">
        <v>0</v>
      </c>
      <c r="C1" s="162">
        <v>0</v>
      </c>
      <c r="D1" s="165"/>
      <c r="E1" s="103"/>
      <c r="F1" s="165">
        <v>0</v>
      </c>
      <c r="G1" s="165">
        <v>0</v>
      </c>
      <c r="H1" s="165">
        <v>0</v>
      </c>
      <c r="I1" s="165"/>
      <c r="J1" s="103"/>
      <c r="K1" s="165"/>
      <c r="L1" s="165"/>
      <c r="M1" s="165">
        <v>0</v>
      </c>
      <c r="N1" s="165"/>
      <c r="O1" s="103"/>
      <c r="P1" s="165"/>
      <c r="Q1" s="165"/>
      <c r="R1" s="165">
        <v>0</v>
      </c>
      <c r="S1" s="165"/>
      <c r="T1" s="165"/>
      <c r="U1" s="165"/>
    </row>
    <row r="2" spans="1:25">
      <c r="A2" s="163" t="s">
        <v>208</v>
      </c>
      <c r="B2" s="161">
        <v>1.0000000000000002</v>
      </c>
      <c r="C2" s="161">
        <v>1</v>
      </c>
      <c r="D2" s="165">
        <f>SUM(D7:D107)</f>
        <v>-13239997.351999998</v>
      </c>
      <c r="E2" s="103"/>
      <c r="F2" s="165">
        <f>SUM(F7:F107)</f>
        <v>102002</v>
      </c>
      <c r="G2" s="165">
        <f>SUM(G8:G107)</f>
        <v>5502997</v>
      </c>
      <c r="H2" s="165">
        <f t="shared" ref="H2:I2" si="0">SUM(H7:H107)</f>
        <v>701004</v>
      </c>
      <c r="I2" s="165">
        <f t="shared" si="0"/>
        <v>727906</v>
      </c>
      <c r="J2" s="103"/>
      <c r="K2" s="165">
        <f t="shared" ref="K2:L2" si="1">SUM(K7:K107)</f>
        <v>239996</v>
      </c>
      <c r="L2" s="165">
        <f t="shared" si="1"/>
        <v>0</v>
      </c>
      <c r="M2" s="165">
        <v>0</v>
      </c>
      <c r="N2" s="165">
        <f t="shared" ref="N2:U2" si="2">SUM(N7:N107)</f>
        <v>727913</v>
      </c>
      <c r="O2" s="165"/>
      <c r="P2" s="165">
        <f t="shared" si="2"/>
        <v>2367002</v>
      </c>
      <c r="Q2" s="165">
        <f t="shared" si="2"/>
        <v>-40</v>
      </c>
      <c r="R2" s="165">
        <f t="shared" si="2"/>
        <v>2366962</v>
      </c>
      <c r="S2" s="165"/>
      <c r="T2" s="165">
        <f t="shared" si="2"/>
        <v>-9352999.9999999981</v>
      </c>
      <c r="U2" s="165">
        <f t="shared" si="2"/>
        <v>-16512999.999999996</v>
      </c>
    </row>
    <row r="3" spans="1:25">
      <c r="A3" s="194"/>
      <c r="B3" s="161">
        <v>1</v>
      </c>
      <c r="C3" s="161">
        <v>1</v>
      </c>
      <c r="D3" s="176">
        <v>-13239997</v>
      </c>
      <c r="E3" s="103"/>
      <c r="F3" s="176">
        <v>102002</v>
      </c>
      <c r="G3" s="176">
        <v>5502997</v>
      </c>
      <c r="H3" s="193">
        <v>701004</v>
      </c>
      <c r="I3" s="176">
        <v>727906</v>
      </c>
      <c r="J3" s="176"/>
      <c r="K3" s="176">
        <v>239996</v>
      </c>
      <c r="L3" s="176">
        <v>0</v>
      </c>
      <c r="M3" s="176">
        <v>0</v>
      </c>
      <c r="N3" s="193">
        <v>727913</v>
      </c>
      <c r="O3" s="176"/>
      <c r="P3" s="193">
        <v>2367002</v>
      </c>
      <c r="Q3" s="176">
        <v>-40</v>
      </c>
      <c r="R3" s="193">
        <v>2366962</v>
      </c>
      <c r="S3" s="176"/>
      <c r="T3" s="192">
        <v>-9353000</v>
      </c>
      <c r="U3" s="192">
        <v>-16513000</v>
      </c>
      <c r="V3" s="177"/>
      <c r="W3" s="9"/>
      <c r="X3" s="178"/>
      <c r="Y3" s="178"/>
    </row>
    <row r="4" spans="1:25">
      <c r="A4" s="103"/>
      <c r="B4" s="161"/>
      <c r="C4" s="161"/>
      <c r="D4" s="165"/>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209</v>
      </c>
    </row>
    <row r="6" spans="1:25"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3" t="s">
        <v>393</v>
      </c>
      <c r="U6" s="143" t="s">
        <v>394</v>
      </c>
    </row>
    <row r="7" spans="1:25">
      <c r="A7" s="107" t="s">
        <v>206</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6" t="s">
        <v>24</v>
      </c>
      <c r="B8" s="118">
        <v>1.5839200000000001E-2</v>
      </c>
      <c r="C8" s="118">
        <v>1.49883E-2</v>
      </c>
      <c r="D8" s="119">
        <v>-209711.008</v>
      </c>
      <c r="E8" s="164"/>
      <c r="F8" s="119">
        <v>1616</v>
      </c>
      <c r="G8" s="119">
        <v>87163</v>
      </c>
      <c r="H8" s="119">
        <v>11103</v>
      </c>
      <c r="I8" s="119">
        <v>1524</v>
      </c>
      <c r="J8" s="109"/>
      <c r="K8" s="119">
        <v>3801</v>
      </c>
      <c r="L8" s="119">
        <v>0</v>
      </c>
      <c r="M8" s="119">
        <v>0</v>
      </c>
      <c r="N8" s="119">
        <v>11644</v>
      </c>
      <c r="O8" s="109"/>
      <c r="P8" s="119">
        <v>37491</v>
      </c>
      <c r="Q8" s="119">
        <v>-3117</v>
      </c>
      <c r="R8" s="119">
        <v>34374</v>
      </c>
      <c r="S8" s="119"/>
      <c r="T8" s="119">
        <v>-148144.03760000001</v>
      </c>
      <c r="U8" s="119">
        <v>-261552.70960000003</v>
      </c>
    </row>
    <row r="9" spans="1:25">
      <c r="A9" s="136" t="s">
        <v>25</v>
      </c>
      <c r="B9" s="118">
        <v>2.8690999999999999E-3</v>
      </c>
      <c r="C9" s="118">
        <v>2.7344000000000001E-3</v>
      </c>
      <c r="D9" s="119">
        <v>-37986.883999999998</v>
      </c>
      <c r="E9" s="164"/>
      <c r="F9" s="119">
        <v>293</v>
      </c>
      <c r="G9" s="119">
        <v>15789</v>
      </c>
      <c r="H9" s="119">
        <v>2011</v>
      </c>
      <c r="I9" s="119">
        <v>0</v>
      </c>
      <c r="J9" s="109"/>
      <c r="K9" s="119">
        <v>689</v>
      </c>
      <c r="L9" s="119">
        <v>0</v>
      </c>
      <c r="M9" s="102">
        <v>0</v>
      </c>
      <c r="N9" s="119">
        <v>2145</v>
      </c>
      <c r="O9" s="109"/>
      <c r="P9" s="119">
        <v>6791</v>
      </c>
      <c r="Q9" s="119">
        <v>-607</v>
      </c>
      <c r="R9" s="119">
        <v>6184</v>
      </c>
      <c r="S9" s="102"/>
      <c r="T9" s="119">
        <v>-26834.692299999999</v>
      </c>
      <c r="U9" s="119">
        <v>-47377.448299999996</v>
      </c>
    </row>
    <row r="10" spans="1:25">
      <c r="A10" s="136" t="s">
        <v>26</v>
      </c>
      <c r="B10" s="118">
        <v>1.5079E-3</v>
      </c>
      <c r="C10" s="118">
        <v>1.5506999999999999E-3</v>
      </c>
      <c r="D10" s="119">
        <v>-19964.595999999998</v>
      </c>
      <c r="E10" s="164"/>
      <c r="F10" s="119">
        <v>154</v>
      </c>
      <c r="G10" s="119">
        <v>8298</v>
      </c>
      <c r="H10" s="119">
        <v>1057</v>
      </c>
      <c r="I10" s="119">
        <v>586</v>
      </c>
      <c r="J10" s="109"/>
      <c r="K10" s="119">
        <v>362</v>
      </c>
      <c r="L10" s="119">
        <v>0</v>
      </c>
      <c r="M10" s="102">
        <v>0</v>
      </c>
      <c r="N10" s="119">
        <v>164</v>
      </c>
      <c r="O10" s="109"/>
      <c r="P10" s="119">
        <v>3569</v>
      </c>
      <c r="Q10" s="119">
        <v>-139</v>
      </c>
      <c r="R10" s="119">
        <v>3430</v>
      </c>
      <c r="S10" s="102"/>
      <c r="T10" s="119">
        <v>-14103.3887</v>
      </c>
      <c r="U10" s="119">
        <v>-24899.952699999998</v>
      </c>
    </row>
    <row r="11" spans="1:25">
      <c r="A11" s="136" t="s">
        <v>27</v>
      </c>
      <c r="B11" s="118">
        <v>1.4764000000000001E-3</v>
      </c>
      <c r="C11" s="118">
        <v>1.3821E-3</v>
      </c>
      <c r="D11" s="119">
        <v>-19547.536</v>
      </c>
      <c r="E11" s="164"/>
      <c r="F11" s="119">
        <v>151</v>
      </c>
      <c r="G11" s="119">
        <v>8125</v>
      </c>
      <c r="H11" s="119">
        <v>1035</v>
      </c>
      <c r="I11" s="119">
        <v>1382</v>
      </c>
      <c r="J11" s="109"/>
      <c r="K11" s="119">
        <v>354</v>
      </c>
      <c r="L11" s="119">
        <v>0</v>
      </c>
      <c r="M11" s="102">
        <v>0</v>
      </c>
      <c r="N11" s="119">
        <v>1290</v>
      </c>
      <c r="O11" s="109"/>
      <c r="P11" s="119">
        <v>3495</v>
      </c>
      <c r="Q11" s="119">
        <v>1345</v>
      </c>
      <c r="R11" s="119">
        <v>4840</v>
      </c>
      <c r="S11" s="102"/>
      <c r="T11" s="119">
        <v>-13808.769200000001</v>
      </c>
      <c r="U11" s="119">
        <v>-24379.7932</v>
      </c>
    </row>
    <row r="12" spans="1:25">
      <c r="A12" s="136" t="s">
        <v>28</v>
      </c>
      <c r="B12" s="118">
        <v>3.3722000000000001E-3</v>
      </c>
      <c r="C12" s="118">
        <v>3.2477000000000001E-3</v>
      </c>
      <c r="D12" s="119">
        <v>-44647.928</v>
      </c>
      <c r="E12" s="164"/>
      <c r="F12" s="119">
        <v>344</v>
      </c>
      <c r="G12" s="119">
        <v>18557</v>
      </c>
      <c r="H12" s="119">
        <v>2364</v>
      </c>
      <c r="I12" s="119">
        <v>415</v>
      </c>
      <c r="J12" s="109"/>
      <c r="K12" s="119">
        <v>809</v>
      </c>
      <c r="L12" s="119">
        <v>0</v>
      </c>
      <c r="M12" s="102">
        <v>0</v>
      </c>
      <c r="N12" s="119">
        <v>1704</v>
      </c>
      <c r="O12" s="109"/>
      <c r="P12" s="119">
        <v>7982</v>
      </c>
      <c r="Q12" s="119">
        <v>-137</v>
      </c>
      <c r="R12" s="119">
        <v>7845</v>
      </c>
      <c r="S12" s="102"/>
      <c r="T12" s="119">
        <v>-31540.186600000001</v>
      </c>
      <c r="U12" s="119">
        <v>-55685.138599999998</v>
      </c>
    </row>
    <row r="13" spans="1:25">
      <c r="A13" s="136" t="s">
        <v>29</v>
      </c>
      <c r="B13" s="118">
        <v>3.6754999999999999E-3</v>
      </c>
      <c r="C13" s="118">
        <v>3.3882000000000001E-3</v>
      </c>
      <c r="D13" s="119">
        <v>-48663.62</v>
      </c>
      <c r="E13" s="164"/>
      <c r="F13" s="119">
        <v>375</v>
      </c>
      <c r="G13" s="119">
        <v>20226</v>
      </c>
      <c r="H13" s="119">
        <v>2577</v>
      </c>
      <c r="I13" s="119">
        <v>752</v>
      </c>
      <c r="J13" s="109"/>
      <c r="K13" s="119">
        <v>882</v>
      </c>
      <c r="L13" s="119">
        <v>0</v>
      </c>
      <c r="M13" s="102">
        <v>0</v>
      </c>
      <c r="N13" s="119">
        <v>3932</v>
      </c>
      <c r="O13" s="109"/>
      <c r="P13" s="119">
        <v>8700</v>
      </c>
      <c r="Q13" s="119">
        <v>986</v>
      </c>
      <c r="R13" s="119">
        <v>9686</v>
      </c>
      <c r="S13" s="102"/>
      <c r="T13" s="119">
        <v>-34376.951500000003</v>
      </c>
      <c r="U13" s="119">
        <v>-60693.531499999997</v>
      </c>
    </row>
    <row r="14" spans="1:25">
      <c r="A14" s="136" t="s">
        <v>30</v>
      </c>
      <c r="B14" s="118">
        <v>4.0854000000000003E-3</v>
      </c>
      <c r="C14" s="118">
        <v>3.7810999999999999E-3</v>
      </c>
      <c r="D14" s="119">
        <v>-54090.696000000004</v>
      </c>
      <c r="E14" s="164"/>
      <c r="F14" s="119">
        <v>417</v>
      </c>
      <c r="G14" s="119">
        <v>22482</v>
      </c>
      <c r="H14" s="119">
        <v>2864</v>
      </c>
      <c r="I14" s="119">
        <v>1785</v>
      </c>
      <c r="J14" s="109"/>
      <c r="K14" s="119">
        <v>980</v>
      </c>
      <c r="L14" s="119">
        <v>0</v>
      </c>
      <c r="M14" s="102">
        <v>0</v>
      </c>
      <c r="N14" s="119">
        <v>4164</v>
      </c>
      <c r="O14" s="109"/>
      <c r="P14" s="119">
        <v>9670</v>
      </c>
      <c r="Q14" s="119">
        <v>2364</v>
      </c>
      <c r="R14" s="119">
        <v>12034</v>
      </c>
      <c r="S14" s="102"/>
      <c r="T14" s="119">
        <v>-38210.746200000001</v>
      </c>
      <c r="U14" s="119">
        <v>-67462.210200000001</v>
      </c>
    </row>
    <row r="15" spans="1:25">
      <c r="A15" s="136" t="s">
        <v>31</v>
      </c>
      <c r="B15" s="118">
        <v>1.0074000000000001E-3</v>
      </c>
      <c r="C15" s="118">
        <v>8.6510000000000005E-4</v>
      </c>
      <c r="D15" s="119">
        <v>-13337.976000000001</v>
      </c>
      <c r="E15" s="164"/>
      <c r="F15" s="119">
        <v>103</v>
      </c>
      <c r="G15" s="119">
        <v>5544</v>
      </c>
      <c r="H15" s="119">
        <v>706</v>
      </c>
      <c r="I15" s="119">
        <v>97</v>
      </c>
      <c r="J15" s="109"/>
      <c r="K15" s="119">
        <v>242</v>
      </c>
      <c r="L15" s="119">
        <v>0</v>
      </c>
      <c r="M15" s="102">
        <v>0</v>
      </c>
      <c r="N15" s="119">
        <v>1948</v>
      </c>
      <c r="O15" s="109"/>
      <c r="P15" s="119">
        <v>2385</v>
      </c>
      <c r="Q15" s="119">
        <v>662</v>
      </c>
      <c r="R15" s="119">
        <v>3047</v>
      </c>
      <c r="S15" s="102"/>
      <c r="T15" s="119">
        <v>-9422.2122000000018</v>
      </c>
      <c r="U15" s="119">
        <v>-16635.196200000002</v>
      </c>
    </row>
    <row r="16" spans="1:25">
      <c r="A16" s="136" t="s">
        <v>32</v>
      </c>
      <c r="B16" s="118">
        <v>2.0960000000000002E-3</v>
      </c>
      <c r="C16" s="118">
        <v>1.957E-3</v>
      </c>
      <c r="D16" s="119">
        <v>-27751.040000000005</v>
      </c>
      <c r="E16" s="164"/>
      <c r="F16" s="119">
        <v>214</v>
      </c>
      <c r="G16" s="119">
        <v>11534</v>
      </c>
      <c r="H16" s="119">
        <v>1469</v>
      </c>
      <c r="I16" s="119">
        <v>1284</v>
      </c>
      <c r="J16" s="109"/>
      <c r="K16" s="119">
        <v>503</v>
      </c>
      <c r="L16" s="119">
        <v>0</v>
      </c>
      <c r="M16" s="102">
        <v>0</v>
      </c>
      <c r="N16" s="119">
        <v>1902</v>
      </c>
      <c r="O16" s="109"/>
      <c r="P16" s="119">
        <v>4961</v>
      </c>
      <c r="Q16" s="119">
        <v>1607</v>
      </c>
      <c r="R16" s="119">
        <v>6568</v>
      </c>
      <c r="S16" s="102"/>
      <c r="T16" s="119">
        <v>-19603.888000000003</v>
      </c>
      <c r="U16" s="119">
        <v>-34611.248000000007</v>
      </c>
    </row>
    <row r="17" spans="1:21">
      <c r="A17" s="136" t="s">
        <v>33</v>
      </c>
      <c r="B17" s="118">
        <v>2.40451E-2</v>
      </c>
      <c r="C17" s="118">
        <v>2.5436E-2</v>
      </c>
      <c r="D17" s="119">
        <v>-318357.12400000001</v>
      </c>
      <c r="E17" s="164"/>
      <c r="F17" s="119">
        <v>2453</v>
      </c>
      <c r="G17" s="119">
        <v>132320</v>
      </c>
      <c r="H17" s="119">
        <v>16856</v>
      </c>
      <c r="I17" s="119">
        <v>19034</v>
      </c>
      <c r="J17" s="109"/>
      <c r="K17" s="119">
        <v>5771</v>
      </c>
      <c r="L17" s="119">
        <v>0</v>
      </c>
      <c r="M17" s="102">
        <v>0</v>
      </c>
      <c r="N17" s="119">
        <v>17968</v>
      </c>
      <c r="O17" s="109"/>
      <c r="P17" s="119">
        <v>56915</v>
      </c>
      <c r="Q17" s="119">
        <v>-2308</v>
      </c>
      <c r="R17" s="119">
        <v>54607</v>
      </c>
      <c r="S17" s="102"/>
      <c r="T17" s="119">
        <v>-224893.82029999999</v>
      </c>
      <c r="U17" s="119">
        <v>-397056.73629999999</v>
      </c>
    </row>
    <row r="18" spans="1:21">
      <c r="A18" s="136" t="s">
        <v>34</v>
      </c>
      <c r="B18" s="118">
        <v>2.9773399999999998E-2</v>
      </c>
      <c r="C18" s="118">
        <v>3.0314600000000001E-2</v>
      </c>
      <c r="D18" s="119">
        <v>-394199.81599999999</v>
      </c>
      <c r="E18" s="164"/>
      <c r="F18" s="119">
        <v>3037</v>
      </c>
      <c r="G18" s="119">
        <v>163843</v>
      </c>
      <c r="H18" s="119">
        <v>20871</v>
      </c>
      <c r="I18" s="119">
        <v>11532</v>
      </c>
      <c r="J18" s="109"/>
      <c r="K18" s="119">
        <v>7146</v>
      </c>
      <c r="L18" s="119">
        <v>0</v>
      </c>
      <c r="M18" s="102">
        <v>0</v>
      </c>
      <c r="N18" s="119">
        <v>0</v>
      </c>
      <c r="O18" s="109"/>
      <c r="P18" s="119">
        <v>70474</v>
      </c>
      <c r="Q18" s="119">
        <v>9083</v>
      </c>
      <c r="R18" s="119">
        <v>79557</v>
      </c>
      <c r="S18" s="102"/>
      <c r="T18" s="119">
        <v>-278470.6102</v>
      </c>
      <c r="U18" s="119">
        <v>-491648.15419999999</v>
      </c>
    </row>
    <row r="19" spans="1:21">
      <c r="A19" s="136" t="s">
        <v>35</v>
      </c>
      <c r="B19" s="118">
        <v>6.6635000000000002E-3</v>
      </c>
      <c r="C19" s="118">
        <v>6.0743000000000004E-3</v>
      </c>
      <c r="D19" s="119">
        <v>-88224.74</v>
      </c>
      <c r="E19" s="164"/>
      <c r="F19" s="119">
        <v>680</v>
      </c>
      <c r="G19" s="119">
        <v>36669</v>
      </c>
      <c r="H19" s="119">
        <v>4671</v>
      </c>
      <c r="I19" s="119">
        <v>1982</v>
      </c>
      <c r="J19" s="109"/>
      <c r="K19" s="119">
        <v>1599</v>
      </c>
      <c r="L19" s="119">
        <v>0</v>
      </c>
      <c r="M19" s="102">
        <v>0</v>
      </c>
      <c r="N19" s="119">
        <v>8064</v>
      </c>
      <c r="O19" s="109"/>
      <c r="P19" s="119">
        <v>15773</v>
      </c>
      <c r="Q19" s="119">
        <v>33412</v>
      </c>
      <c r="R19" s="119">
        <v>49185</v>
      </c>
      <c r="S19" s="102"/>
      <c r="T19" s="119">
        <v>-62323.715499999998</v>
      </c>
      <c r="U19" s="119">
        <v>-110034.37550000001</v>
      </c>
    </row>
    <row r="20" spans="1:21">
      <c r="A20" s="136" t="s">
        <v>36</v>
      </c>
      <c r="B20" s="118">
        <v>2.3395900000000001E-2</v>
      </c>
      <c r="C20" s="118">
        <v>2.7066400000000001E-2</v>
      </c>
      <c r="D20" s="119">
        <v>-309761.71600000001</v>
      </c>
      <c r="E20" s="164"/>
      <c r="F20" s="119">
        <v>2386</v>
      </c>
      <c r="G20" s="119">
        <v>128748</v>
      </c>
      <c r="H20" s="119">
        <v>16401</v>
      </c>
      <c r="I20" s="119">
        <v>50230</v>
      </c>
      <c r="J20" s="109"/>
      <c r="K20" s="119">
        <v>5615</v>
      </c>
      <c r="L20" s="119">
        <v>0</v>
      </c>
      <c r="M20" s="102">
        <v>0</v>
      </c>
      <c r="N20" s="119">
        <v>30985</v>
      </c>
      <c r="O20" s="109"/>
      <c r="P20" s="119">
        <v>55378</v>
      </c>
      <c r="Q20" s="119">
        <v>-7237</v>
      </c>
      <c r="R20" s="119">
        <v>48141</v>
      </c>
      <c r="S20" s="102"/>
      <c r="T20" s="119">
        <v>-218821.85270000002</v>
      </c>
      <c r="U20" s="119">
        <v>-386336.49670000002</v>
      </c>
    </row>
    <row r="21" spans="1:21">
      <c r="A21" s="136" t="s">
        <v>37</v>
      </c>
      <c r="B21" s="118">
        <v>6.9668000000000004E-3</v>
      </c>
      <c r="C21" s="118">
        <v>6.3098E-3</v>
      </c>
      <c r="D21" s="119">
        <v>-92240.432000000001</v>
      </c>
      <c r="E21" s="164"/>
      <c r="F21" s="119">
        <v>711</v>
      </c>
      <c r="G21" s="119">
        <v>38338</v>
      </c>
      <c r="H21" s="119">
        <v>4884</v>
      </c>
      <c r="I21" s="119">
        <v>2096</v>
      </c>
      <c r="J21" s="109"/>
      <c r="K21" s="119">
        <v>1672</v>
      </c>
      <c r="L21" s="119">
        <v>0</v>
      </c>
      <c r="M21" s="102">
        <v>0</v>
      </c>
      <c r="N21" s="119">
        <v>8990</v>
      </c>
      <c r="O21" s="109"/>
      <c r="P21" s="119">
        <v>16490</v>
      </c>
      <c r="Q21" s="119">
        <v>-1913</v>
      </c>
      <c r="R21" s="119">
        <v>14577</v>
      </c>
      <c r="S21" s="102"/>
      <c r="T21" s="119">
        <v>-65160.4804</v>
      </c>
      <c r="U21" s="119">
        <v>-115042.7684</v>
      </c>
    </row>
    <row r="22" spans="1:21">
      <c r="A22" s="136" t="s">
        <v>38</v>
      </c>
      <c r="B22" s="118">
        <v>1.1354E-3</v>
      </c>
      <c r="C22" s="118">
        <v>1.2086E-3</v>
      </c>
      <c r="D22" s="119">
        <v>-15032.696</v>
      </c>
      <c r="E22" s="164"/>
      <c r="F22" s="119">
        <v>116</v>
      </c>
      <c r="G22" s="119">
        <v>6248</v>
      </c>
      <c r="H22" s="119">
        <v>796</v>
      </c>
      <c r="I22" s="119">
        <v>1171</v>
      </c>
      <c r="J22" s="109"/>
      <c r="K22" s="119">
        <v>272</v>
      </c>
      <c r="L22" s="119">
        <v>0</v>
      </c>
      <c r="M22" s="102">
        <v>0</v>
      </c>
      <c r="N22" s="119">
        <v>0</v>
      </c>
      <c r="O22" s="109"/>
      <c r="P22" s="119">
        <v>2687</v>
      </c>
      <c r="Q22" s="119">
        <v>-201</v>
      </c>
      <c r="R22" s="119">
        <v>2486</v>
      </c>
      <c r="S22" s="102"/>
      <c r="T22" s="119">
        <v>-10619.396199999999</v>
      </c>
      <c r="U22" s="119">
        <v>-18748.860199999999</v>
      </c>
    </row>
    <row r="23" spans="1:21">
      <c r="A23" s="136" t="s">
        <v>39</v>
      </c>
      <c r="B23" s="118">
        <v>1.06401E-2</v>
      </c>
      <c r="C23" s="118">
        <v>1.17178E-2</v>
      </c>
      <c r="D23" s="119">
        <v>-140874.924</v>
      </c>
      <c r="E23" s="164"/>
      <c r="F23" s="119">
        <v>1085</v>
      </c>
      <c r="G23" s="119">
        <v>58552</v>
      </c>
      <c r="H23" s="119">
        <v>7459</v>
      </c>
      <c r="I23" s="119">
        <v>14748</v>
      </c>
      <c r="J23" s="109"/>
      <c r="K23" s="119">
        <v>2554</v>
      </c>
      <c r="L23" s="119">
        <v>0</v>
      </c>
      <c r="M23" s="102">
        <v>0</v>
      </c>
      <c r="N23" s="119">
        <v>8651</v>
      </c>
      <c r="O23" s="109"/>
      <c r="P23" s="119">
        <v>25185</v>
      </c>
      <c r="Q23" s="119">
        <v>-2296</v>
      </c>
      <c r="R23" s="119">
        <v>22889</v>
      </c>
      <c r="S23" s="102"/>
      <c r="T23" s="119">
        <v>-99516.855299999996</v>
      </c>
      <c r="U23" s="119">
        <v>-175699.9713</v>
      </c>
    </row>
    <row r="24" spans="1:21">
      <c r="A24" s="136" t="s">
        <v>40</v>
      </c>
      <c r="B24" s="118">
        <v>1.5625999999999999E-3</v>
      </c>
      <c r="C24" s="118">
        <v>1.3994999999999999E-3</v>
      </c>
      <c r="D24" s="119">
        <v>-20688.824000000001</v>
      </c>
      <c r="E24" s="164"/>
      <c r="F24" s="119">
        <v>159</v>
      </c>
      <c r="G24" s="119">
        <v>8599</v>
      </c>
      <c r="H24" s="119">
        <v>1095</v>
      </c>
      <c r="I24" s="119">
        <v>2228</v>
      </c>
      <c r="J24" s="109"/>
      <c r="K24" s="119">
        <v>375</v>
      </c>
      <c r="L24" s="119">
        <v>0</v>
      </c>
      <c r="M24" s="102">
        <v>0</v>
      </c>
      <c r="N24" s="119">
        <v>2232</v>
      </c>
      <c r="O24" s="109"/>
      <c r="P24" s="119">
        <v>3699</v>
      </c>
      <c r="Q24" s="119">
        <v>-1809</v>
      </c>
      <c r="R24" s="119">
        <v>1890</v>
      </c>
      <c r="S24" s="102"/>
      <c r="T24" s="119">
        <v>-14614.997799999999</v>
      </c>
      <c r="U24" s="119">
        <v>-25803.213799999998</v>
      </c>
    </row>
    <row r="25" spans="1:21">
      <c r="A25" s="136" t="s">
        <v>41</v>
      </c>
      <c r="B25" s="118">
        <v>1.6189499999999999E-2</v>
      </c>
      <c r="C25" s="118">
        <v>1.5196899999999999E-2</v>
      </c>
      <c r="D25" s="119">
        <v>-214348.97999999998</v>
      </c>
      <c r="E25" s="164"/>
      <c r="F25" s="119">
        <v>1651</v>
      </c>
      <c r="G25" s="119">
        <v>89091</v>
      </c>
      <c r="H25" s="119">
        <v>11349</v>
      </c>
      <c r="I25" s="119">
        <v>3617</v>
      </c>
      <c r="J25" s="109"/>
      <c r="K25" s="119">
        <v>3885</v>
      </c>
      <c r="L25" s="119">
        <v>0</v>
      </c>
      <c r="M25" s="102">
        <v>0</v>
      </c>
      <c r="N25" s="119">
        <v>13584</v>
      </c>
      <c r="O25" s="109"/>
      <c r="P25" s="119">
        <v>38321</v>
      </c>
      <c r="Q25" s="119">
        <v>-3150</v>
      </c>
      <c r="R25" s="119">
        <v>35171</v>
      </c>
      <c r="S25" s="102"/>
      <c r="T25" s="119">
        <v>-151420.39349999998</v>
      </c>
      <c r="U25" s="119">
        <v>-267337.21350000001</v>
      </c>
    </row>
    <row r="26" spans="1:21">
      <c r="A26" s="136" t="s">
        <v>42</v>
      </c>
      <c r="B26" s="118">
        <v>8.2485000000000006E-3</v>
      </c>
      <c r="C26" s="118">
        <v>1.13922E-2</v>
      </c>
      <c r="D26" s="119">
        <v>-109210.14000000001</v>
      </c>
      <c r="E26" s="164"/>
      <c r="F26" s="119">
        <v>841</v>
      </c>
      <c r="G26" s="119">
        <v>45391</v>
      </c>
      <c r="H26" s="119">
        <v>5782</v>
      </c>
      <c r="I26" s="119">
        <v>43020</v>
      </c>
      <c r="J26" s="109"/>
      <c r="K26" s="119">
        <v>1980</v>
      </c>
      <c r="L26" s="119">
        <v>0</v>
      </c>
      <c r="M26" s="102">
        <v>0</v>
      </c>
      <c r="N26" s="119">
        <v>20382</v>
      </c>
      <c r="O26" s="109"/>
      <c r="P26" s="119">
        <v>19524</v>
      </c>
      <c r="Q26" s="119">
        <v>1221</v>
      </c>
      <c r="R26" s="119">
        <v>20745</v>
      </c>
      <c r="S26" s="102"/>
      <c r="T26" s="119">
        <v>-77148.22050000001</v>
      </c>
      <c r="U26" s="119">
        <v>-136207.48050000001</v>
      </c>
    </row>
    <row r="27" spans="1:21">
      <c r="A27" s="136" t="s">
        <v>43</v>
      </c>
      <c r="B27" s="118">
        <v>3.9513999999999999E-3</v>
      </c>
      <c r="C27" s="118">
        <v>3.7204E-3</v>
      </c>
      <c r="D27" s="119">
        <v>-52316.536</v>
      </c>
      <c r="E27" s="164"/>
      <c r="F27" s="119">
        <v>403</v>
      </c>
      <c r="G27" s="119">
        <v>21745</v>
      </c>
      <c r="H27" s="119">
        <v>2770</v>
      </c>
      <c r="I27" s="119">
        <v>0</v>
      </c>
      <c r="J27" s="109"/>
      <c r="K27" s="119">
        <v>948</v>
      </c>
      <c r="L27" s="119">
        <v>0</v>
      </c>
      <c r="M27" s="102">
        <v>0</v>
      </c>
      <c r="N27" s="119">
        <v>3393</v>
      </c>
      <c r="O27" s="109"/>
      <c r="P27" s="119">
        <v>9353</v>
      </c>
      <c r="Q27" s="119">
        <v>-705</v>
      </c>
      <c r="R27" s="119">
        <v>8648</v>
      </c>
      <c r="S27" s="102"/>
      <c r="T27" s="119">
        <v>-36957.444199999998</v>
      </c>
      <c r="U27" s="119">
        <v>-65249.468199999996</v>
      </c>
    </row>
    <row r="28" spans="1:21">
      <c r="A28" s="136" t="s">
        <v>44</v>
      </c>
      <c r="B28" s="118">
        <v>1.5357999999999999E-3</v>
      </c>
      <c r="C28" s="118">
        <v>1.5058000000000001E-3</v>
      </c>
      <c r="D28" s="119">
        <v>-20333.991999999998</v>
      </c>
      <c r="E28" s="164"/>
      <c r="F28" s="119">
        <v>157</v>
      </c>
      <c r="G28" s="119">
        <v>8452</v>
      </c>
      <c r="H28" s="119">
        <v>1077</v>
      </c>
      <c r="I28" s="119">
        <v>0</v>
      </c>
      <c r="J28" s="109"/>
      <c r="K28" s="119">
        <v>369</v>
      </c>
      <c r="L28" s="119">
        <v>0</v>
      </c>
      <c r="M28" s="102">
        <v>0</v>
      </c>
      <c r="N28" s="119">
        <v>1610</v>
      </c>
      <c r="O28" s="109"/>
      <c r="P28" s="119">
        <v>3635</v>
      </c>
      <c r="Q28" s="119">
        <v>-11</v>
      </c>
      <c r="R28" s="119">
        <v>3624</v>
      </c>
      <c r="S28" s="102"/>
      <c r="T28" s="119">
        <v>-14364.337399999999</v>
      </c>
      <c r="U28" s="119">
        <v>-25360.665399999998</v>
      </c>
    </row>
    <row r="29" spans="1:21">
      <c r="A29" s="136" t="s">
        <v>45</v>
      </c>
      <c r="B29" s="118">
        <v>1.5782999999999999E-3</v>
      </c>
      <c r="C29" s="118">
        <v>1.7204E-3</v>
      </c>
      <c r="D29" s="119">
        <v>-20896.691999999999</v>
      </c>
      <c r="E29" s="164"/>
      <c r="F29" s="119">
        <v>161</v>
      </c>
      <c r="G29" s="119">
        <v>8685</v>
      </c>
      <c r="H29" s="119">
        <v>1106</v>
      </c>
      <c r="I29" s="119">
        <v>1944</v>
      </c>
      <c r="J29" s="109"/>
      <c r="K29" s="119">
        <v>379</v>
      </c>
      <c r="L29" s="119">
        <v>0</v>
      </c>
      <c r="M29" s="102">
        <v>0</v>
      </c>
      <c r="N29" s="119">
        <v>1010</v>
      </c>
      <c r="O29" s="109"/>
      <c r="P29" s="119">
        <v>3736</v>
      </c>
      <c r="Q29" s="119">
        <v>254</v>
      </c>
      <c r="R29" s="119">
        <v>3990</v>
      </c>
      <c r="S29" s="102"/>
      <c r="T29" s="119">
        <v>-14761.839899999999</v>
      </c>
      <c r="U29" s="119">
        <v>-26062.4679</v>
      </c>
    </row>
    <row r="30" spans="1:21">
      <c r="A30" s="136" t="s">
        <v>46</v>
      </c>
      <c r="B30" s="118">
        <v>8.8707000000000005E-3</v>
      </c>
      <c r="C30" s="118">
        <v>7.5186000000000003E-3</v>
      </c>
      <c r="D30" s="119">
        <v>-117448.068</v>
      </c>
      <c r="E30" s="164"/>
      <c r="F30" s="119">
        <v>905</v>
      </c>
      <c r="G30" s="119">
        <v>48815</v>
      </c>
      <c r="H30" s="119">
        <v>6218</v>
      </c>
      <c r="I30" s="119">
        <v>3632</v>
      </c>
      <c r="J30" s="109"/>
      <c r="K30" s="119">
        <v>2129</v>
      </c>
      <c r="L30" s="119">
        <v>0</v>
      </c>
      <c r="M30" s="102">
        <v>0</v>
      </c>
      <c r="N30" s="119">
        <v>18504</v>
      </c>
      <c r="O30" s="109"/>
      <c r="P30" s="119">
        <v>20997</v>
      </c>
      <c r="Q30" s="119">
        <v>-5405</v>
      </c>
      <c r="R30" s="119">
        <v>15592</v>
      </c>
      <c r="S30" s="102"/>
      <c r="T30" s="119">
        <v>-82967.657100000011</v>
      </c>
      <c r="U30" s="119">
        <v>-146481.86910000001</v>
      </c>
    </row>
    <row r="31" spans="1:21">
      <c r="A31" s="136" t="s">
        <v>47</v>
      </c>
      <c r="B31" s="118">
        <v>4.0555000000000001E-3</v>
      </c>
      <c r="C31" s="118">
        <v>3.5888999999999999E-3</v>
      </c>
      <c r="D31" s="119">
        <v>-53694.82</v>
      </c>
      <c r="E31" s="164"/>
      <c r="F31" s="119">
        <v>414</v>
      </c>
      <c r="G31" s="119">
        <v>22317</v>
      </c>
      <c r="H31" s="119">
        <v>2843</v>
      </c>
      <c r="I31" s="119">
        <v>2733</v>
      </c>
      <c r="J31" s="109"/>
      <c r="K31" s="119">
        <v>973</v>
      </c>
      <c r="L31" s="119">
        <v>0</v>
      </c>
      <c r="M31" s="102">
        <v>0</v>
      </c>
      <c r="N31" s="119">
        <v>6386</v>
      </c>
      <c r="O31" s="109"/>
      <c r="P31" s="119">
        <v>9599</v>
      </c>
      <c r="Q31" s="119">
        <v>1750</v>
      </c>
      <c r="R31" s="119">
        <v>11349</v>
      </c>
      <c r="S31" s="102"/>
      <c r="T31" s="119">
        <v>-37931.091500000002</v>
      </c>
      <c r="U31" s="119">
        <v>-66968.4715</v>
      </c>
    </row>
    <row r="32" spans="1:21">
      <c r="A32" s="136" t="s">
        <v>48</v>
      </c>
      <c r="B32" s="118">
        <v>1.07254E-2</v>
      </c>
      <c r="C32" s="118">
        <v>1.04502E-2</v>
      </c>
      <c r="D32" s="119">
        <v>-142004.296</v>
      </c>
      <c r="E32" s="164"/>
      <c r="F32" s="119">
        <v>1094</v>
      </c>
      <c r="G32" s="119">
        <v>59022</v>
      </c>
      <c r="H32" s="119">
        <v>7519</v>
      </c>
      <c r="I32" s="119">
        <v>450</v>
      </c>
      <c r="J32" s="109"/>
      <c r="K32" s="119">
        <v>2574</v>
      </c>
      <c r="L32" s="119">
        <v>0</v>
      </c>
      <c r="M32" s="102">
        <v>0</v>
      </c>
      <c r="N32" s="119">
        <v>3766</v>
      </c>
      <c r="O32" s="109"/>
      <c r="P32" s="119">
        <v>25387</v>
      </c>
      <c r="Q32" s="119">
        <v>-11264</v>
      </c>
      <c r="R32" s="119">
        <v>14123</v>
      </c>
      <c r="S32" s="102"/>
      <c r="T32" s="119">
        <v>-100314.66619999999</v>
      </c>
      <c r="U32" s="119">
        <v>-177108.53019999998</v>
      </c>
    </row>
    <row r="33" spans="1:21">
      <c r="A33" s="136" t="s">
        <v>49</v>
      </c>
      <c r="B33" s="118">
        <v>3.2217099999999999E-2</v>
      </c>
      <c r="C33" s="118">
        <v>2.9699900000000001E-2</v>
      </c>
      <c r="D33" s="119">
        <v>-426554.40399999998</v>
      </c>
      <c r="E33" s="164"/>
      <c r="F33" s="119">
        <v>3286</v>
      </c>
      <c r="G33" s="119">
        <v>177291</v>
      </c>
      <c r="H33" s="119">
        <v>22584</v>
      </c>
      <c r="I33" s="119">
        <v>10900</v>
      </c>
      <c r="J33" s="109"/>
      <c r="K33" s="119">
        <v>7732</v>
      </c>
      <c r="L33" s="119">
        <v>0</v>
      </c>
      <c r="M33" s="102">
        <v>0</v>
      </c>
      <c r="N33" s="119">
        <v>34448</v>
      </c>
      <c r="O33" s="109"/>
      <c r="P33" s="119">
        <v>76258</v>
      </c>
      <c r="Q33" s="119">
        <v>-19224</v>
      </c>
      <c r="R33" s="119">
        <v>57034</v>
      </c>
      <c r="S33" s="102"/>
      <c r="T33" s="119">
        <v>-301326.53629999998</v>
      </c>
      <c r="U33" s="119">
        <v>-532000.97230000002</v>
      </c>
    </row>
    <row r="34" spans="1:21">
      <c r="A34" s="136" t="s">
        <v>50</v>
      </c>
      <c r="B34" s="118">
        <v>4.3588999999999998E-3</v>
      </c>
      <c r="C34" s="118">
        <v>5.2172E-3</v>
      </c>
      <c r="D34" s="119">
        <v>-57711.835999999996</v>
      </c>
      <c r="E34" s="164"/>
      <c r="F34" s="119">
        <v>445</v>
      </c>
      <c r="G34" s="119">
        <v>23987</v>
      </c>
      <c r="H34" s="119">
        <v>3056</v>
      </c>
      <c r="I34" s="119">
        <v>11746</v>
      </c>
      <c r="J34" s="109"/>
      <c r="K34" s="119">
        <v>1046</v>
      </c>
      <c r="L34" s="119">
        <v>0</v>
      </c>
      <c r="M34" s="102">
        <v>0</v>
      </c>
      <c r="N34" s="119">
        <v>6875</v>
      </c>
      <c r="O34" s="109"/>
      <c r="P34" s="119">
        <v>10318</v>
      </c>
      <c r="Q34" s="119">
        <v>-2771</v>
      </c>
      <c r="R34" s="119">
        <v>7547</v>
      </c>
      <c r="S34" s="102"/>
      <c r="T34" s="119">
        <v>-40768.791699999994</v>
      </c>
      <c r="U34" s="119">
        <v>-71978.515699999989</v>
      </c>
    </row>
    <row r="35" spans="1:21">
      <c r="A35" s="136" t="s">
        <v>51</v>
      </c>
      <c r="B35" s="118">
        <v>8.6192000000000005E-3</v>
      </c>
      <c r="C35" s="118">
        <v>9.5444999999999992E-3</v>
      </c>
      <c r="D35" s="119">
        <v>-114118.20800000001</v>
      </c>
      <c r="E35" s="164"/>
      <c r="F35" s="119">
        <v>879</v>
      </c>
      <c r="G35" s="119">
        <v>47431</v>
      </c>
      <c r="H35" s="119">
        <v>6042</v>
      </c>
      <c r="I35" s="119">
        <v>12662</v>
      </c>
      <c r="J35" s="109"/>
      <c r="K35" s="119">
        <v>2069</v>
      </c>
      <c r="L35" s="119">
        <v>0</v>
      </c>
      <c r="M35" s="102">
        <v>0</v>
      </c>
      <c r="N35" s="119">
        <v>12637</v>
      </c>
      <c r="O35" s="109"/>
      <c r="P35" s="119">
        <v>20402</v>
      </c>
      <c r="Q35" s="119">
        <v>-3169</v>
      </c>
      <c r="R35" s="119">
        <v>17233</v>
      </c>
      <c r="S35" s="102"/>
      <c r="T35" s="119">
        <v>-80615.377600000007</v>
      </c>
      <c r="U35" s="119">
        <v>-142328.84960000002</v>
      </c>
    </row>
    <row r="36" spans="1:21">
      <c r="A36" s="136" t="s">
        <v>52</v>
      </c>
      <c r="B36" s="118">
        <v>1.5415399999999999E-2</v>
      </c>
      <c r="C36" s="118">
        <v>1.6057100000000001E-2</v>
      </c>
      <c r="D36" s="119">
        <v>-204099.89599999998</v>
      </c>
      <c r="E36" s="164"/>
      <c r="F36" s="119">
        <v>1572</v>
      </c>
      <c r="G36" s="119">
        <v>84831</v>
      </c>
      <c r="H36" s="119">
        <v>10806</v>
      </c>
      <c r="I36" s="119">
        <v>8782</v>
      </c>
      <c r="J36" s="109"/>
      <c r="K36" s="119">
        <v>3700</v>
      </c>
      <c r="L36" s="119">
        <v>0</v>
      </c>
      <c r="M36" s="102">
        <v>0</v>
      </c>
      <c r="N36" s="119">
        <v>19418</v>
      </c>
      <c r="O36" s="109"/>
      <c r="P36" s="119">
        <v>36488</v>
      </c>
      <c r="Q36" s="119">
        <v>-16774</v>
      </c>
      <c r="R36" s="119">
        <v>19714</v>
      </c>
      <c r="S36" s="102"/>
      <c r="T36" s="119">
        <v>-144180.23619999998</v>
      </c>
      <c r="U36" s="119">
        <v>-254554.50019999998</v>
      </c>
    </row>
    <row r="37" spans="1:21">
      <c r="A37" s="136" t="s">
        <v>53</v>
      </c>
      <c r="B37" s="118">
        <v>3.9326999999999999E-3</v>
      </c>
      <c r="C37" s="118">
        <v>3.6492E-3</v>
      </c>
      <c r="D37" s="119">
        <v>-52068.947999999997</v>
      </c>
      <c r="E37" s="164"/>
      <c r="F37" s="119">
        <v>401</v>
      </c>
      <c r="G37" s="119">
        <v>21642</v>
      </c>
      <c r="H37" s="119">
        <v>2757</v>
      </c>
      <c r="I37" s="119">
        <v>2105</v>
      </c>
      <c r="J37" s="109"/>
      <c r="K37" s="119">
        <v>944</v>
      </c>
      <c r="L37" s="119">
        <v>0</v>
      </c>
      <c r="M37" s="102">
        <v>0</v>
      </c>
      <c r="N37" s="119">
        <v>3880</v>
      </c>
      <c r="O37" s="109"/>
      <c r="P37" s="119">
        <v>9309</v>
      </c>
      <c r="Q37" s="119">
        <v>-1130</v>
      </c>
      <c r="R37" s="119">
        <v>8179</v>
      </c>
      <c r="S37" s="102"/>
      <c r="T37" s="119">
        <v>-36782.543100000003</v>
      </c>
      <c r="U37" s="119">
        <v>-64940.6751</v>
      </c>
    </row>
    <row r="38" spans="1:21">
      <c r="A38" s="136" t="s">
        <v>54</v>
      </c>
      <c r="B38" s="118">
        <v>4.0006E-3</v>
      </c>
      <c r="C38" s="118">
        <v>3.4580000000000001E-3</v>
      </c>
      <c r="D38" s="119">
        <v>-52967.944000000003</v>
      </c>
      <c r="E38" s="164"/>
      <c r="F38" s="119">
        <v>408</v>
      </c>
      <c r="G38" s="119">
        <v>22015</v>
      </c>
      <c r="H38" s="119">
        <v>2804</v>
      </c>
      <c r="I38" s="119">
        <v>684</v>
      </c>
      <c r="J38" s="109"/>
      <c r="K38" s="119">
        <v>960</v>
      </c>
      <c r="L38" s="119">
        <v>0</v>
      </c>
      <c r="M38" s="102">
        <v>0</v>
      </c>
      <c r="N38" s="119">
        <v>7426</v>
      </c>
      <c r="O38" s="109"/>
      <c r="P38" s="119">
        <v>9469</v>
      </c>
      <c r="Q38" s="119">
        <v>-2002</v>
      </c>
      <c r="R38" s="119">
        <v>7467</v>
      </c>
      <c r="S38" s="102"/>
      <c r="T38" s="119">
        <v>-37417.611799999999</v>
      </c>
      <c r="U38" s="119">
        <v>-66061.907800000001</v>
      </c>
    </row>
    <row r="39" spans="1:21">
      <c r="A39" s="136" t="s">
        <v>55</v>
      </c>
      <c r="B39" s="118">
        <v>3.1958599999999997E-2</v>
      </c>
      <c r="C39" s="118">
        <v>3.4559800000000002E-2</v>
      </c>
      <c r="D39" s="119">
        <v>-423131.86399999994</v>
      </c>
      <c r="E39" s="164"/>
      <c r="F39" s="119">
        <v>3260</v>
      </c>
      <c r="G39" s="119">
        <v>175868</v>
      </c>
      <c r="H39" s="119">
        <v>22403</v>
      </c>
      <c r="I39" s="119">
        <v>107229</v>
      </c>
      <c r="J39" s="109"/>
      <c r="K39" s="119">
        <v>7670</v>
      </c>
      <c r="L39" s="119">
        <v>0</v>
      </c>
      <c r="M39" s="102">
        <v>0</v>
      </c>
      <c r="N39" s="119">
        <v>0</v>
      </c>
      <c r="O39" s="109"/>
      <c r="P39" s="119">
        <v>75646</v>
      </c>
      <c r="Q39" s="119">
        <v>9710</v>
      </c>
      <c r="R39" s="119">
        <v>85356</v>
      </c>
      <c r="S39" s="102"/>
      <c r="T39" s="119">
        <v>-298908.78579999995</v>
      </c>
      <c r="U39" s="119">
        <v>-527732.36179999996</v>
      </c>
    </row>
    <row r="40" spans="1:21">
      <c r="A40" s="136" t="s">
        <v>56</v>
      </c>
      <c r="B40" s="118">
        <v>3.2747000000000002E-3</v>
      </c>
      <c r="C40" s="118">
        <v>3.1273999999999998E-3</v>
      </c>
      <c r="D40" s="119">
        <v>-43357.028000000006</v>
      </c>
      <c r="E40" s="164"/>
      <c r="F40" s="119">
        <v>334</v>
      </c>
      <c r="G40" s="119">
        <v>18021</v>
      </c>
      <c r="H40" s="119">
        <v>2296</v>
      </c>
      <c r="I40" s="119">
        <v>0</v>
      </c>
      <c r="J40" s="109"/>
      <c r="K40" s="119">
        <v>786</v>
      </c>
      <c r="L40" s="119">
        <v>0</v>
      </c>
      <c r="M40" s="102">
        <v>0</v>
      </c>
      <c r="N40" s="119">
        <v>2460</v>
      </c>
      <c r="O40" s="109"/>
      <c r="P40" s="119">
        <v>7751</v>
      </c>
      <c r="Q40" s="119">
        <v>1619</v>
      </c>
      <c r="R40" s="119">
        <v>9370</v>
      </c>
      <c r="S40" s="102"/>
      <c r="T40" s="119">
        <v>-30628.269100000001</v>
      </c>
      <c r="U40" s="119">
        <v>-54075.121100000004</v>
      </c>
    </row>
    <row r="41" spans="1:21">
      <c r="A41" s="136" t="s">
        <v>57</v>
      </c>
      <c r="B41" s="118">
        <v>3.7655300000000003E-2</v>
      </c>
      <c r="C41" s="118">
        <v>3.4781600000000003E-2</v>
      </c>
      <c r="D41" s="119">
        <v>-498556.17200000002</v>
      </c>
      <c r="E41" s="164"/>
      <c r="F41" s="119">
        <v>3841</v>
      </c>
      <c r="G41" s="119">
        <v>207217</v>
      </c>
      <c r="H41" s="119">
        <v>26396</v>
      </c>
      <c r="I41" s="119">
        <v>5849</v>
      </c>
      <c r="J41" s="109"/>
      <c r="K41" s="119">
        <v>9037</v>
      </c>
      <c r="L41" s="119">
        <v>0</v>
      </c>
      <c r="M41" s="102">
        <v>0</v>
      </c>
      <c r="N41" s="119">
        <v>39326</v>
      </c>
      <c r="O41" s="109"/>
      <c r="P41" s="119">
        <v>89130</v>
      </c>
      <c r="Q41" s="119">
        <v>-5173</v>
      </c>
      <c r="R41" s="119">
        <v>83957</v>
      </c>
      <c r="S41" s="102"/>
      <c r="T41" s="119">
        <v>-352190.0209</v>
      </c>
      <c r="U41" s="119">
        <v>-621801.96890000009</v>
      </c>
    </row>
    <row r="42" spans="1:21">
      <c r="A42" s="136" t="s">
        <v>58</v>
      </c>
      <c r="B42" s="118">
        <v>7.0488E-3</v>
      </c>
      <c r="C42" s="118">
        <v>6.6845000000000003E-3</v>
      </c>
      <c r="D42" s="119">
        <v>-93326.111999999994</v>
      </c>
      <c r="E42" s="164"/>
      <c r="F42" s="119">
        <v>719</v>
      </c>
      <c r="G42" s="119">
        <v>38790</v>
      </c>
      <c r="H42" s="119">
        <v>4941</v>
      </c>
      <c r="I42" s="119">
        <v>0</v>
      </c>
      <c r="J42" s="109"/>
      <c r="K42" s="119">
        <v>1692</v>
      </c>
      <c r="L42" s="119">
        <v>0</v>
      </c>
      <c r="M42" s="102">
        <v>0</v>
      </c>
      <c r="N42" s="119">
        <v>7604</v>
      </c>
      <c r="O42" s="109"/>
      <c r="P42" s="119">
        <v>16685</v>
      </c>
      <c r="Q42" s="119">
        <v>-6360</v>
      </c>
      <c r="R42" s="119">
        <v>10325</v>
      </c>
      <c r="S42" s="102"/>
      <c r="T42" s="119">
        <v>-65927.426399999997</v>
      </c>
      <c r="U42" s="119">
        <v>-116396.83440000001</v>
      </c>
    </row>
    <row r="43" spans="1:21">
      <c r="A43" s="136" t="s">
        <v>59</v>
      </c>
      <c r="B43" s="118">
        <v>2.4467200000000001E-2</v>
      </c>
      <c r="C43" s="118">
        <v>2.2975800000000001E-2</v>
      </c>
      <c r="D43" s="119">
        <v>-323945.728</v>
      </c>
      <c r="E43" s="164"/>
      <c r="F43" s="119">
        <v>2496</v>
      </c>
      <c r="G43" s="119">
        <v>134643</v>
      </c>
      <c r="H43" s="119">
        <v>17152</v>
      </c>
      <c r="I43" s="119">
        <v>4268</v>
      </c>
      <c r="J43" s="109"/>
      <c r="K43" s="119">
        <v>5872</v>
      </c>
      <c r="L43" s="119">
        <v>0</v>
      </c>
      <c r="M43" s="102">
        <v>0</v>
      </c>
      <c r="N43" s="119">
        <v>20410</v>
      </c>
      <c r="O43" s="109"/>
      <c r="P43" s="119">
        <v>57914</v>
      </c>
      <c r="Q43" s="119">
        <v>58478</v>
      </c>
      <c r="R43" s="119">
        <v>116392</v>
      </c>
      <c r="S43" s="102"/>
      <c r="T43" s="119">
        <v>-228841.72160000002</v>
      </c>
      <c r="U43" s="119">
        <v>-404026.87360000005</v>
      </c>
    </row>
    <row r="44" spans="1:21">
      <c r="A44" s="136" t="s">
        <v>60</v>
      </c>
      <c r="B44" s="118">
        <v>7.3340000000000005E-4</v>
      </c>
      <c r="C44" s="118">
        <v>7.0640000000000004E-4</v>
      </c>
      <c r="D44" s="119">
        <v>-9710.2160000000003</v>
      </c>
      <c r="E44" s="164"/>
      <c r="F44" s="119">
        <v>75</v>
      </c>
      <c r="G44" s="119">
        <v>4036</v>
      </c>
      <c r="H44" s="119">
        <v>514</v>
      </c>
      <c r="I44" s="119">
        <v>482</v>
      </c>
      <c r="J44" s="109"/>
      <c r="K44" s="119">
        <v>176</v>
      </c>
      <c r="L44" s="119">
        <v>0</v>
      </c>
      <c r="M44" s="102">
        <v>0</v>
      </c>
      <c r="N44" s="119">
        <v>370</v>
      </c>
      <c r="O44" s="109"/>
      <c r="P44" s="119">
        <v>1736</v>
      </c>
      <c r="Q44" s="119">
        <v>834</v>
      </c>
      <c r="R44" s="119">
        <v>2570</v>
      </c>
      <c r="S44" s="102"/>
      <c r="T44" s="119">
        <v>-6859.4902000000002</v>
      </c>
      <c r="U44" s="119">
        <v>-12110.6342</v>
      </c>
    </row>
    <row r="45" spans="1:21">
      <c r="A45" s="136" t="s">
        <v>61</v>
      </c>
      <c r="B45" s="118">
        <v>3.0584000000000002E-3</v>
      </c>
      <c r="C45" s="118">
        <v>2.4819999999999998E-3</v>
      </c>
      <c r="D45" s="119">
        <v>-40493.216</v>
      </c>
      <c r="E45" s="164"/>
      <c r="F45" s="119">
        <v>312</v>
      </c>
      <c r="G45" s="119">
        <v>16830</v>
      </c>
      <c r="H45" s="119">
        <v>2144</v>
      </c>
      <c r="I45" s="119">
        <v>0</v>
      </c>
      <c r="J45" s="109"/>
      <c r="K45" s="119">
        <v>734</v>
      </c>
      <c r="L45" s="119">
        <v>0</v>
      </c>
      <c r="M45" s="102">
        <v>0</v>
      </c>
      <c r="N45" s="119">
        <v>11385</v>
      </c>
      <c r="O45" s="109"/>
      <c r="P45" s="119">
        <v>7239</v>
      </c>
      <c r="Q45" s="119">
        <v>-14793</v>
      </c>
      <c r="R45" s="119">
        <v>-7554</v>
      </c>
      <c r="S45" s="102"/>
      <c r="T45" s="119">
        <v>-28605.215200000002</v>
      </c>
      <c r="U45" s="119">
        <v>-50503.359200000006</v>
      </c>
    </row>
    <row r="46" spans="1:21">
      <c r="A46" s="136" t="s">
        <v>62</v>
      </c>
      <c r="B46" s="118">
        <v>4.5732999999999998E-3</v>
      </c>
      <c r="C46" s="118">
        <v>4.5687000000000002E-3</v>
      </c>
      <c r="D46" s="119">
        <v>-60550.491999999998</v>
      </c>
      <c r="E46" s="164"/>
      <c r="F46" s="119">
        <v>466</v>
      </c>
      <c r="G46" s="119">
        <v>25167</v>
      </c>
      <c r="H46" s="119">
        <v>3206</v>
      </c>
      <c r="I46" s="119">
        <v>455</v>
      </c>
      <c r="J46" s="109"/>
      <c r="K46" s="119">
        <v>1098</v>
      </c>
      <c r="L46" s="119">
        <v>0</v>
      </c>
      <c r="M46" s="102">
        <v>0</v>
      </c>
      <c r="N46" s="119">
        <v>62</v>
      </c>
      <c r="O46" s="109"/>
      <c r="P46" s="119">
        <v>10825</v>
      </c>
      <c r="Q46" s="119">
        <v>-85</v>
      </c>
      <c r="R46" s="119">
        <v>10740</v>
      </c>
      <c r="S46" s="102"/>
      <c r="T46" s="119">
        <v>-42774.0749</v>
      </c>
      <c r="U46" s="119">
        <v>-75518.902900000001</v>
      </c>
    </row>
    <row r="47" spans="1:21">
      <c r="A47" s="136" t="s">
        <v>63</v>
      </c>
      <c r="B47" s="118">
        <v>9.794999999999999E-4</v>
      </c>
      <c r="C47" s="118">
        <v>9.0399999999999996E-4</v>
      </c>
      <c r="D47" s="119">
        <v>-12968.579999999998</v>
      </c>
      <c r="E47" s="164"/>
      <c r="F47" s="119">
        <v>100</v>
      </c>
      <c r="G47" s="119">
        <v>5390</v>
      </c>
      <c r="H47" s="119">
        <v>687</v>
      </c>
      <c r="I47" s="119">
        <v>685</v>
      </c>
      <c r="J47" s="109"/>
      <c r="K47" s="119">
        <v>235</v>
      </c>
      <c r="L47" s="119">
        <v>0</v>
      </c>
      <c r="M47" s="102">
        <v>0</v>
      </c>
      <c r="N47" s="119">
        <v>1034</v>
      </c>
      <c r="O47" s="109"/>
      <c r="P47" s="119">
        <v>2318</v>
      </c>
      <c r="Q47" s="119">
        <v>523</v>
      </c>
      <c r="R47" s="119">
        <v>2841</v>
      </c>
      <c r="S47" s="102"/>
      <c r="T47" s="119">
        <v>-9161.2634999999991</v>
      </c>
      <c r="U47" s="119">
        <v>-16174.483499999998</v>
      </c>
    </row>
    <row r="48" spans="1:21">
      <c r="A48" s="136" t="s">
        <v>64</v>
      </c>
      <c r="B48" s="118">
        <v>4.00849E-2</v>
      </c>
      <c r="C48" s="118">
        <v>3.9696799999999997E-2</v>
      </c>
      <c r="D48" s="119">
        <v>-530724.076</v>
      </c>
      <c r="E48" s="164"/>
      <c r="F48" s="119">
        <v>4089</v>
      </c>
      <c r="G48" s="119">
        <v>220587</v>
      </c>
      <c r="H48" s="119">
        <v>28100</v>
      </c>
      <c r="I48" s="119">
        <v>5462</v>
      </c>
      <c r="J48" s="109"/>
      <c r="K48" s="119">
        <v>9620</v>
      </c>
      <c r="L48" s="119">
        <v>0</v>
      </c>
      <c r="M48" s="102">
        <v>0</v>
      </c>
      <c r="N48" s="119">
        <v>5312</v>
      </c>
      <c r="O48" s="109"/>
      <c r="P48" s="119">
        <v>94881</v>
      </c>
      <c r="Q48" s="119">
        <v>13457</v>
      </c>
      <c r="R48" s="119">
        <v>108338</v>
      </c>
      <c r="S48" s="102"/>
      <c r="T48" s="119">
        <v>-374914.06969999999</v>
      </c>
      <c r="U48" s="119">
        <v>-661921.95369999995</v>
      </c>
    </row>
    <row r="49" spans="1:21">
      <c r="A49" s="136" t="s">
        <v>65</v>
      </c>
      <c r="B49" s="118">
        <v>3.5230000000000001E-3</v>
      </c>
      <c r="C49" s="118">
        <v>3.3636999999999998E-3</v>
      </c>
      <c r="D49" s="119">
        <v>-46644.520000000004</v>
      </c>
      <c r="E49" s="164"/>
      <c r="F49" s="119">
        <v>359</v>
      </c>
      <c r="G49" s="119">
        <v>19387</v>
      </c>
      <c r="H49" s="119">
        <v>2470</v>
      </c>
      <c r="I49" s="119">
        <v>346</v>
      </c>
      <c r="J49" s="109"/>
      <c r="K49" s="119">
        <v>846</v>
      </c>
      <c r="L49" s="119">
        <v>0</v>
      </c>
      <c r="M49" s="102">
        <v>0</v>
      </c>
      <c r="N49" s="119">
        <v>2180</v>
      </c>
      <c r="O49" s="109"/>
      <c r="P49" s="119">
        <v>8339</v>
      </c>
      <c r="Q49" s="119">
        <v>2890</v>
      </c>
      <c r="R49" s="119">
        <v>11229</v>
      </c>
      <c r="S49" s="102"/>
      <c r="T49" s="119">
        <v>-32950.618999999999</v>
      </c>
      <c r="U49" s="119">
        <v>-58175.298999999999</v>
      </c>
    </row>
    <row r="50" spans="1:21">
      <c r="A50" s="136" t="s">
        <v>66</v>
      </c>
      <c r="B50" s="118">
        <v>1.35894E-2</v>
      </c>
      <c r="C50" s="118">
        <v>1.3108399999999999E-2</v>
      </c>
      <c r="D50" s="119">
        <v>-179923.65599999999</v>
      </c>
      <c r="E50" s="164"/>
      <c r="F50" s="119">
        <v>1386</v>
      </c>
      <c r="G50" s="119">
        <v>74782</v>
      </c>
      <c r="H50" s="119">
        <v>9526</v>
      </c>
      <c r="I50" s="119">
        <v>0</v>
      </c>
      <c r="J50" s="109"/>
      <c r="K50" s="119">
        <v>3261</v>
      </c>
      <c r="L50" s="119">
        <v>0</v>
      </c>
      <c r="M50" s="102">
        <v>0</v>
      </c>
      <c r="N50" s="119">
        <v>12751</v>
      </c>
      <c r="O50" s="109"/>
      <c r="P50" s="119">
        <v>32166</v>
      </c>
      <c r="Q50" s="119">
        <v>-12890</v>
      </c>
      <c r="R50" s="119">
        <v>19276</v>
      </c>
      <c r="S50" s="102"/>
      <c r="T50" s="119">
        <v>-127101.65819999999</v>
      </c>
      <c r="U50" s="119">
        <v>-224401.7622</v>
      </c>
    </row>
    <row r="51" spans="1:21">
      <c r="A51" s="136" t="s">
        <v>23</v>
      </c>
      <c r="B51" s="118">
        <v>7.1655E-3</v>
      </c>
      <c r="C51" s="118">
        <v>7.1043E-3</v>
      </c>
      <c r="D51" s="119">
        <v>-94871.22</v>
      </c>
      <c r="E51" s="164"/>
      <c r="F51" s="119">
        <v>731</v>
      </c>
      <c r="G51" s="119">
        <v>39432</v>
      </c>
      <c r="H51" s="119">
        <v>5023</v>
      </c>
      <c r="I51" s="119">
        <v>739</v>
      </c>
      <c r="J51" s="109"/>
      <c r="K51" s="119">
        <v>1720</v>
      </c>
      <c r="L51" s="119">
        <v>0</v>
      </c>
      <c r="M51" s="102">
        <v>0</v>
      </c>
      <c r="N51" s="119">
        <v>838</v>
      </c>
      <c r="O51" s="109"/>
      <c r="P51" s="119">
        <v>16961</v>
      </c>
      <c r="Q51" s="119">
        <v>2447</v>
      </c>
      <c r="R51" s="119">
        <v>19408</v>
      </c>
      <c r="S51" s="102"/>
      <c r="T51" s="119">
        <v>-67018.921499999997</v>
      </c>
      <c r="U51" s="119">
        <v>-118323.90149999999</v>
      </c>
    </row>
    <row r="52" spans="1:21">
      <c r="A52" s="136" t="s">
        <v>67</v>
      </c>
      <c r="B52" s="118">
        <v>1.2406500000000001E-2</v>
      </c>
      <c r="C52" s="118">
        <v>1.27195E-2</v>
      </c>
      <c r="D52" s="119">
        <v>-164262.06</v>
      </c>
      <c r="E52" s="164"/>
      <c r="F52" s="119">
        <v>1265</v>
      </c>
      <c r="G52" s="119">
        <v>68273</v>
      </c>
      <c r="H52" s="119">
        <v>8697</v>
      </c>
      <c r="I52" s="119">
        <v>7000</v>
      </c>
      <c r="J52" s="109"/>
      <c r="K52" s="119">
        <v>2978</v>
      </c>
      <c r="L52" s="119">
        <v>0</v>
      </c>
      <c r="M52" s="102">
        <v>0</v>
      </c>
      <c r="N52" s="119">
        <v>0</v>
      </c>
      <c r="O52" s="109"/>
      <c r="P52" s="119">
        <v>29366</v>
      </c>
      <c r="Q52" s="119">
        <v>7049</v>
      </c>
      <c r="R52" s="119">
        <v>36415</v>
      </c>
      <c r="S52" s="102"/>
      <c r="T52" s="119">
        <v>-116037.99450000002</v>
      </c>
      <c r="U52" s="119">
        <v>-204868.53450000001</v>
      </c>
    </row>
    <row r="53" spans="1:21">
      <c r="A53" s="136" t="s">
        <v>68</v>
      </c>
      <c r="B53" s="118">
        <v>1.4262000000000001E-3</v>
      </c>
      <c r="C53" s="118">
        <v>1.3450000000000001E-3</v>
      </c>
      <c r="D53" s="119">
        <v>-18882.888000000003</v>
      </c>
      <c r="E53" s="164"/>
      <c r="F53" s="119">
        <v>145</v>
      </c>
      <c r="G53" s="119">
        <v>7848</v>
      </c>
      <c r="H53" s="119">
        <v>1000</v>
      </c>
      <c r="I53" s="119">
        <v>1175</v>
      </c>
      <c r="J53" s="109"/>
      <c r="K53" s="119">
        <v>342</v>
      </c>
      <c r="L53" s="119">
        <v>0</v>
      </c>
      <c r="M53" s="102">
        <v>0</v>
      </c>
      <c r="N53" s="119">
        <v>1112</v>
      </c>
      <c r="O53" s="109"/>
      <c r="P53" s="119">
        <v>3376</v>
      </c>
      <c r="Q53" s="119">
        <v>1637</v>
      </c>
      <c r="R53" s="119">
        <v>5013</v>
      </c>
      <c r="S53" s="102"/>
      <c r="T53" s="119">
        <v>-13339.248600000001</v>
      </c>
      <c r="U53" s="119">
        <v>-23550.8406</v>
      </c>
    </row>
    <row r="54" spans="1:21">
      <c r="A54" s="136" t="s">
        <v>69</v>
      </c>
      <c r="B54" s="118">
        <v>5.2312000000000001E-3</v>
      </c>
      <c r="C54" s="118">
        <v>5.4856000000000002E-3</v>
      </c>
      <c r="D54" s="119">
        <v>-69261.088000000003</v>
      </c>
      <c r="E54" s="164"/>
      <c r="F54" s="119">
        <v>534</v>
      </c>
      <c r="G54" s="119">
        <v>28787</v>
      </c>
      <c r="H54" s="119">
        <v>3667</v>
      </c>
      <c r="I54" s="119">
        <v>3482</v>
      </c>
      <c r="J54" s="109"/>
      <c r="K54" s="119">
        <v>1255</v>
      </c>
      <c r="L54" s="119">
        <v>0</v>
      </c>
      <c r="M54" s="102">
        <v>0</v>
      </c>
      <c r="N54" s="119">
        <v>2388</v>
      </c>
      <c r="O54" s="109"/>
      <c r="P54" s="119">
        <v>12382</v>
      </c>
      <c r="Q54" s="119">
        <v>-1876</v>
      </c>
      <c r="R54" s="119">
        <v>10506</v>
      </c>
      <c r="S54" s="102"/>
      <c r="T54" s="119">
        <v>-48927.4136</v>
      </c>
      <c r="U54" s="119">
        <v>-86382.805600000007</v>
      </c>
    </row>
    <row r="55" spans="1:21">
      <c r="A55" s="136" t="s">
        <v>70</v>
      </c>
      <c r="B55" s="118">
        <v>5.0319999999999998E-4</v>
      </c>
      <c r="C55" s="118">
        <v>2.2609999999999999E-4</v>
      </c>
      <c r="D55" s="119">
        <v>-6662.3679999999995</v>
      </c>
      <c r="E55" s="164"/>
      <c r="F55" s="119">
        <v>51</v>
      </c>
      <c r="G55" s="119">
        <v>2769</v>
      </c>
      <c r="H55" s="119">
        <v>353</v>
      </c>
      <c r="I55" s="119">
        <v>717</v>
      </c>
      <c r="J55" s="109"/>
      <c r="K55" s="119">
        <v>121</v>
      </c>
      <c r="L55" s="119">
        <v>0</v>
      </c>
      <c r="M55" s="102">
        <v>0</v>
      </c>
      <c r="N55" s="119">
        <v>3792</v>
      </c>
      <c r="O55" s="109"/>
      <c r="P55" s="119">
        <v>1191</v>
      </c>
      <c r="Q55" s="119">
        <v>-530</v>
      </c>
      <c r="R55" s="119">
        <v>661</v>
      </c>
      <c r="S55" s="102"/>
      <c r="T55" s="119">
        <v>-4706.4295999999995</v>
      </c>
      <c r="U55" s="119">
        <v>-8309.3415999999997</v>
      </c>
    </row>
    <row r="56" spans="1:21">
      <c r="A56" s="136" t="s">
        <v>71</v>
      </c>
      <c r="B56" s="118">
        <v>2.1193300000000002E-2</v>
      </c>
      <c r="C56" s="118">
        <v>2.1891799999999999E-2</v>
      </c>
      <c r="D56" s="119">
        <v>-280599.29200000002</v>
      </c>
      <c r="E56" s="164"/>
      <c r="F56" s="119">
        <v>2162</v>
      </c>
      <c r="G56" s="119">
        <v>116627</v>
      </c>
      <c r="H56" s="119">
        <v>14857</v>
      </c>
      <c r="I56" s="119">
        <v>9558</v>
      </c>
      <c r="J56" s="109"/>
      <c r="K56" s="119">
        <v>5086</v>
      </c>
      <c r="L56" s="119">
        <v>0</v>
      </c>
      <c r="M56" s="102">
        <v>0</v>
      </c>
      <c r="N56" s="119">
        <v>7696</v>
      </c>
      <c r="O56" s="109"/>
      <c r="P56" s="119">
        <v>50165</v>
      </c>
      <c r="Q56" s="119">
        <v>-9009</v>
      </c>
      <c r="R56" s="119">
        <v>41156</v>
      </c>
      <c r="S56" s="102"/>
      <c r="T56" s="119">
        <v>-198220.93490000002</v>
      </c>
      <c r="U56" s="119">
        <v>-349964.96290000004</v>
      </c>
    </row>
    <row r="57" spans="1:21">
      <c r="A57" s="136" t="s">
        <v>72</v>
      </c>
      <c r="B57" s="118">
        <v>5.0764E-3</v>
      </c>
      <c r="C57" s="118">
        <v>5.5120999999999998E-3</v>
      </c>
      <c r="D57" s="119">
        <v>-67211.536000000007</v>
      </c>
      <c r="E57" s="164"/>
      <c r="F57" s="119">
        <v>518</v>
      </c>
      <c r="G57" s="119">
        <v>27935</v>
      </c>
      <c r="H57" s="119">
        <v>3559</v>
      </c>
      <c r="I57" s="119">
        <v>9594</v>
      </c>
      <c r="J57" s="109"/>
      <c r="K57" s="119">
        <v>1218</v>
      </c>
      <c r="L57" s="119">
        <v>0</v>
      </c>
      <c r="M57" s="102">
        <v>0</v>
      </c>
      <c r="N57" s="119">
        <v>0</v>
      </c>
      <c r="O57" s="109"/>
      <c r="P57" s="119">
        <v>12016</v>
      </c>
      <c r="Q57" s="119">
        <v>6536</v>
      </c>
      <c r="R57" s="119">
        <v>18552</v>
      </c>
      <c r="S57" s="102"/>
      <c r="T57" s="119">
        <v>-47479.569199999998</v>
      </c>
      <c r="U57" s="119">
        <v>-83826.593200000003</v>
      </c>
    </row>
    <row r="58" spans="1:21">
      <c r="A58" s="136" t="s">
        <v>73</v>
      </c>
      <c r="B58" s="118">
        <v>2.64333E-2</v>
      </c>
      <c r="C58" s="118">
        <v>2.6004900000000001E-2</v>
      </c>
      <c r="D58" s="119">
        <v>-349976.89199999999</v>
      </c>
      <c r="E58" s="164"/>
      <c r="F58" s="119">
        <v>2696</v>
      </c>
      <c r="G58" s="119">
        <v>145462</v>
      </c>
      <c r="H58" s="119">
        <v>18530</v>
      </c>
      <c r="I58" s="119">
        <v>0</v>
      </c>
      <c r="J58" s="109"/>
      <c r="K58" s="119">
        <v>6344</v>
      </c>
      <c r="L58" s="119">
        <v>0</v>
      </c>
      <c r="M58" s="102">
        <v>0</v>
      </c>
      <c r="N58" s="119">
        <v>18995</v>
      </c>
      <c r="O58" s="109"/>
      <c r="P58" s="119">
        <v>62568</v>
      </c>
      <c r="Q58" s="119">
        <v>-31775</v>
      </c>
      <c r="R58" s="119">
        <v>30793</v>
      </c>
      <c r="S58" s="102"/>
      <c r="T58" s="119">
        <v>-247230.65489999999</v>
      </c>
      <c r="U58" s="119">
        <v>-436493.08289999998</v>
      </c>
    </row>
    <row r="59" spans="1:21">
      <c r="A59" s="136" t="s">
        <v>74</v>
      </c>
      <c r="B59" s="118">
        <v>7.0470000000000005E-4</v>
      </c>
      <c r="C59" s="118">
        <v>7.5460000000000002E-4</v>
      </c>
      <c r="D59" s="119">
        <v>-9330.228000000001</v>
      </c>
      <c r="E59" s="164"/>
      <c r="F59" s="119">
        <v>72</v>
      </c>
      <c r="G59" s="119">
        <v>3878</v>
      </c>
      <c r="H59" s="119">
        <v>494</v>
      </c>
      <c r="I59" s="119">
        <v>880</v>
      </c>
      <c r="J59" s="109"/>
      <c r="K59" s="119">
        <v>169</v>
      </c>
      <c r="L59" s="119">
        <v>0</v>
      </c>
      <c r="M59" s="102">
        <v>0</v>
      </c>
      <c r="N59" s="119">
        <v>0</v>
      </c>
      <c r="O59" s="109"/>
      <c r="P59" s="119">
        <v>1668</v>
      </c>
      <c r="Q59" s="119">
        <v>573</v>
      </c>
      <c r="R59" s="119">
        <v>2241</v>
      </c>
      <c r="S59" s="102"/>
      <c r="T59" s="119">
        <v>-6591.0591000000004</v>
      </c>
      <c r="U59" s="119">
        <v>-11636.7111</v>
      </c>
    </row>
    <row r="60" spans="1:21">
      <c r="A60" s="136" t="s">
        <v>75</v>
      </c>
      <c r="B60" s="118">
        <v>5.6150000000000002E-3</v>
      </c>
      <c r="C60" s="118">
        <v>5.1441999999999998E-3</v>
      </c>
      <c r="D60" s="119">
        <v>-74342.600000000006</v>
      </c>
      <c r="E60" s="164"/>
      <c r="F60" s="119">
        <v>573</v>
      </c>
      <c r="G60" s="119">
        <v>30899</v>
      </c>
      <c r="H60" s="119">
        <v>3936</v>
      </c>
      <c r="I60" s="119">
        <v>1292</v>
      </c>
      <c r="J60" s="109"/>
      <c r="K60" s="119">
        <v>1348</v>
      </c>
      <c r="L60" s="119">
        <v>0</v>
      </c>
      <c r="M60" s="102">
        <v>0</v>
      </c>
      <c r="N60" s="119">
        <v>6442</v>
      </c>
      <c r="O60" s="109"/>
      <c r="P60" s="119">
        <v>13291</v>
      </c>
      <c r="Q60" s="119">
        <v>-1088</v>
      </c>
      <c r="R60" s="119">
        <v>12203</v>
      </c>
      <c r="S60" s="102"/>
      <c r="T60" s="119">
        <v>-52517.095000000001</v>
      </c>
      <c r="U60" s="119">
        <v>-92720.49500000001</v>
      </c>
    </row>
    <row r="61" spans="1:21">
      <c r="A61" s="136" t="s">
        <v>76</v>
      </c>
      <c r="B61" s="118">
        <v>3.1091999999999999E-3</v>
      </c>
      <c r="C61" s="118">
        <v>2.7434999999999998E-3</v>
      </c>
      <c r="D61" s="119">
        <v>-41165.807999999997</v>
      </c>
      <c r="E61" s="164"/>
      <c r="F61" s="119">
        <v>317</v>
      </c>
      <c r="G61" s="119">
        <v>17110</v>
      </c>
      <c r="H61" s="119">
        <v>2180</v>
      </c>
      <c r="I61" s="119">
        <v>697</v>
      </c>
      <c r="J61" s="109"/>
      <c r="K61" s="119">
        <v>746</v>
      </c>
      <c r="L61" s="119">
        <v>0</v>
      </c>
      <c r="M61" s="102">
        <v>0</v>
      </c>
      <c r="N61" s="119">
        <v>5004</v>
      </c>
      <c r="O61" s="109"/>
      <c r="P61" s="119">
        <v>7359</v>
      </c>
      <c r="Q61" s="119">
        <v>1823</v>
      </c>
      <c r="R61" s="119">
        <v>9182</v>
      </c>
      <c r="S61" s="102"/>
      <c r="T61" s="119">
        <v>-29080.347599999997</v>
      </c>
      <c r="U61" s="119">
        <v>-51342.219599999997</v>
      </c>
    </row>
    <row r="62" spans="1:21">
      <c r="A62" s="136" t="s">
        <v>77</v>
      </c>
      <c r="B62" s="118">
        <v>9.9704000000000008E-3</v>
      </c>
      <c r="C62" s="118">
        <v>1.0256599999999999E-2</v>
      </c>
      <c r="D62" s="119">
        <v>-132008.09600000002</v>
      </c>
      <c r="E62" s="164"/>
      <c r="F62" s="119">
        <v>1017</v>
      </c>
      <c r="G62" s="119">
        <v>54867</v>
      </c>
      <c r="H62" s="119">
        <v>6989</v>
      </c>
      <c r="I62" s="119">
        <v>3916</v>
      </c>
      <c r="J62" s="109"/>
      <c r="K62" s="119">
        <v>2393</v>
      </c>
      <c r="L62" s="119">
        <v>0</v>
      </c>
      <c r="M62" s="102">
        <v>0</v>
      </c>
      <c r="N62" s="119">
        <v>4495</v>
      </c>
      <c r="O62" s="109"/>
      <c r="P62" s="119">
        <v>23600</v>
      </c>
      <c r="Q62" s="119">
        <v>-4923</v>
      </c>
      <c r="R62" s="119">
        <v>18677</v>
      </c>
      <c r="S62" s="102"/>
      <c r="T62" s="119">
        <v>-93253.151200000008</v>
      </c>
      <c r="U62" s="119">
        <v>-164641.21520000001</v>
      </c>
    </row>
    <row r="63" spans="1:21">
      <c r="A63" s="136" t="s">
        <v>78</v>
      </c>
      <c r="B63" s="118">
        <v>3.7856999999999999E-3</v>
      </c>
      <c r="C63" s="118">
        <v>4.287E-3</v>
      </c>
      <c r="D63" s="119">
        <v>-50122.667999999998</v>
      </c>
      <c r="E63" s="164"/>
      <c r="F63" s="119">
        <v>386</v>
      </c>
      <c r="G63" s="119">
        <v>20833</v>
      </c>
      <c r="H63" s="119">
        <v>2654</v>
      </c>
      <c r="I63" s="119">
        <v>6860</v>
      </c>
      <c r="J63" s="109"/>
      <c r="K63" s="119">
        <v>909</v>
      </c>
      <c r="L63" s="119">
        <v>0</v>
      </c>
      <c r="M63" s="102">
        <v>0</v>
      </c>
      <c r="N63" s="119">
        <v>2602</v>
      </c>
      <c r="O63" s="109"/>
      <c r="P63" s="119">
        <v>8961</v>
      </c>
      <c r="Q63" s="119">
        <v>2206</v>
      </c>
      <c r="R63" s="119">
        <v>11167</v>
      </c>
      <c r="S63" s="102"/>
      <c r="T63" s="119">
        <v>-35407.652099999999</v>
      </c>
      <c r="U63" s="119">
        <v>-62513.2641</v>
      </c>
    </row>
    <row r="64" spans="1:21">
      <c r="A64" s="136" t="s">
        <v>79</v>
      </c>
      <c r="B64" s="118">
        <v>2.2430000000000002E-3</v>
      </c>
      <c r="C64" s="118">
        <v>2.2149000000000001E-3</v>
      </c>
      <c r="D64" s="119">
        <v>-29697.320000000003</v>
      </c>
      <c r="E64" s="164"/>
      <c r="F64" s="119">
        <v>229</v>
      </c>
      <c r="G64" s="119">
        <v>12343</v>
      </c>
      <c r="H64" s="119">
        <v>1572</v>
      </c>
      <c r="I64" s="119">
        <v>4206</v>
      </c>
      <c r="J64" s="109"/>
      <c r="K64" s="119">
        <v>538</v>
      </c>
      <c r="L64" s="119">
        <v>0</v>
      </c>
      <c r="M64" s="102">
        <v>0</v>
      </c>
      <c r="N64" s="119">
        <v>384</v>
      </c>
      <c r="O64" s="109"/>
      <c r="P64" s="119">
        <v>5309</v>
      </c>
      <c r="Q64" s="119">
        <v>20270</v>
      </c>
      <c r="R64" s="119">
        <v>25579</v>
      </c>
      <c r="S64" s="102"/>
      <c r="T64" s="119">
        <v>-20978.779000000002</v>
      </c>
      <c r="U64" s="119">
        <v>-37038.659000000007</v>
      </c>
    </row>
    <row r="65" spans="1:21">
      <c r="A65" s="136" t="s">
        <v>80</v>
      </c>
      <c r="B65" s="118">
        <v>1.3929000000000001E-3</v>
      </c>
      <c r="C65" s="118">
        <v>1.3198000000000001E-3</v>
      </c>
      <c r="D65" s="119">
        <v>-18441.996000000003</v>
      </c>
      <c r="E65" s="164"/>
      <c r="F65" s="119">
        <v>142</v>
      </c>
      <c r="G65" s="119">
        <v>7665</v>
      </c>
      <c r="H65" s="119">
        <v>976</v>
      </c>
      <c r="I65" s="119">
        <v>1123</v>
      </c>
      <c r="J65" s="109"/>
      <c r="K65" s="119">
        <v>334</v>
      </c>
      <c r="L65" s="119">
        <v>0</v>
      </c>
      <c r="M65" s="102">
        <v>0</v>
      </c>
      <c r="N65" s="119">
        <v>1000</v>
      </c>
      <c r="O65" s="109"/>
      <c r="P65" s="119">
        <v>3297</v>
      </c>
      <c r="Q65" s="119">
        <v>1704</v>
      </c>
      <c r="R65" s="119">
        <v>5001</v>
      </c>
      <c r="S65" s="102"/>
      <c r="T65" s="119">
        <v>-13027.7937</v>
      </c>
      <c r="U65" s="119">
        <v>-23000.957700000003</v>
      </c>
    </row>
    <row r="66" spans="1:21">
      <c r="A66" s="136" t="s">
        <v>81</v>
      </c>
      <c r="B66" s="118">
        <v>3.8964999999999998E-3</v>
      </c>
      <c r="C66" s="118">
        <v>3.5243000000000002E-3</v>
      </c>
      <c r="D66" s="119">
        <v>-51589.659999999996</v>
      </c>
      <c r="E66" s="164"/>
      <c r="F66" s="119">
        <v>397</v>
      </c>
      <c r="G66" s="119">
        <v>21442</v>
      </c>
      <c r="H66" s="119">
        <v>2731</v>
      </c>
      <c r="I66" s="119">
        <v>1197</v>
      </c>
      <c r="J66" s="109"/>
      <c r="K66" s="119">
        <v>935</v>
      </c>
      <c r="L66" s="119">
        <v>0</v>
      </c>
      <c r="M66" s="102">
        <v>0</v>
      </c>
      <c r="N66" s="119">
        <v>5094</v>
      </c>
      <c r="O66" s="109"/>
      <c r="P66" s="119">
        <v>9223</v>
      </c>
      <c r="Q66" s="119">
        <v>-1827</v>
      </c>
      <c r="R66" s="119">
        <v>7396</v>
      </c>
      <c r="S66" s="102"/>
      <c r="T66" s="119">
        <v>-36443.964499999995</v>
      </c>
      <c r="U66" s="119">
        <v>-64342.904499999997</v>
      </c>
    </row>
    <row r="67" spans="1:21">
      <c r="A67" s="136" t="s">
        <v>82</v>
      </c>
      <c r="B67" s="118">
        <v>7.2112200000000001E-2</v>
      </c>
      <c r="C67" s="118">
        <v>7.6235200000000003E-2</v>
      </c>
      <c r="D67" s="119">
        <v>-954765.52800000005</v>
      </c>
      <c r="E67" s="164"/>
      <c r="F67" s="119">
        <v>7355</v>
      </c>
      <c r="G67" s="119">
        <v>396833</v>
      </c>
      <c r="H67" s="119">
        <v>50551</v>
      </c>
      <c r="I67" s="119">
        <v>78094</v>
      </c>
      <c r="J67" s="109"/>
      <c r="K67" s="119">
        <v>17307</v>
      </c>
      <c r="L67" s="119">
        <v>0</v>
      </c>
      <c r="M67" s="102">
        <v>0</v>
      </c>
      <c r="N67" s="119">
        <v>0</v>
      </c>
      <c r="O67" s="109"/>
      <c r="P67" s="119">
        <v>170690</v>
      </c>
      <c r="Q67" s="119">
        <v>19339</v>
      </c>
      <c r="R67" s="119">
        <v>190029</v>
      </c>
      <c r="S67" s="102"/>
      <c r="T67" s="119">
        <v>-674465.40659999999</v>
      </c>
      <c r="U67" s="119">
        <v>-1190788.7586000001</v>
      </c>
    </row>
    <row r="68" spans="1:21">
      <c r="A68" s="136" t="s">
        <v>83</v>
      </c>
      <c r="B68" s="118">
        <v>1.6448999999999999E-3</v>
      </c>
      <c r="C68" s="118">
        <v>1.2925E-3</v>
      </c>
      <c r="D68" s="119">
        <v>-21778.475999999999</v>
      </c>
      <c r="E68" s="164"/>
      <c r="F68" s="119">
        <v>168</v>
      </c>
      <c r="G68" s="119">
        <v>9052</v>
      </c>
      <c r="H68" s="119">
        <v>1153</v>
      </c>
      <c r="I68" s="119">
        <v>228</v>
      </c>
      <c r="J68" s="109"/>
      <c r="K68" s="119">
        <v>395</v>
      </c>
      <c r="L68" s="119">
        <v>0</v>
      </c>
      <c r="M68" s="102">
        <v>0</v>
      </c>
      <c r="N68" s="119">
        <v>4822</v>
      </c>
      <c r="O68" s="109"/>
      <c r="P68" s="119">
        <v>3893</v>
      </c>
      <c r="Q68" s="119">
        <v>-1068</v>
      </c>
      <c r="R68" s="119">
        <v>2825</v>
      </c>
      <c r="S68" s="102"/>
      <c r="T68" s="119">
        <v>-15384.749699999998</v>
      </c>
      <c r="U68" s="119">
        <v>-27162.233699999997</v>
      </c>
    </row>
    <row r="69" spans="1:21">
      <c r="A69" s="136" t="s">
        <v>84</v>
      </c>
      <c r="B69" s="118">
        <v>2.4410999999999999E-3</v>
      </c>
      <c r="C69" s="118">
        <v>2.1917999999999998E-3</v>
      </c>
      <c r="D69" s="119">
        <v>-32320.163999999997</v>
      </c>
      <c r="E69" s="164"/>
      <c r="F69" s="119">
        <v>249</v>
      </c>
      <c r="G69" s="119">
        <v>13433</v>
      </c>
      <c r="H69" s="119">
        <v>1711</v>
      </c>
      <c r="I69" s="119">
        <v>1577</v>
      </c>
      <c r="J69" s="109"/>
      <c r="K69" s="119">
        <v>586</v>
      </c>
      <c r="L69" s="119">
        <v>0</v>
      </c>
      <c r="M69" s="102">
        <v>0</v>
      </c>
      <c r="N69" s="119">
        <v>3412</v>
      </c>
      <c r="O69" s="109"/>
      <c r="P69" s="119">
        <v>5778</v>
      </c>
      <c r="Q69" s="119">
        <v>-38</v>
      </c>
      <c r="R69" s="119">
        <v>5740</v>
      </c>
      <c r="S69" s="102"/>
      <c r="T69" s="119">
        <v>-22831.6083</v>
      </c>
      <c r="U69" s="119">
        <v>-40309.884299999998</v>
      </c>
    </row>
    <row r="70" spans="1:21">
      <c r="A70" s="136" t="s">
        <v>85</v>
      </c>
      <c r="B70" s="118">
        <v>1.22922E-2</v>
      </c>
      <c r="C70" s="118">
        <v>1.4442200000000001E-2</v>
      </c>
      <c r="D70" s="119">
        <v>-162748.728</v>
      </c>
      <c r="E70" s="164"/>
      <c r="F70" s="119">
        <v>1254</v>
      </c>
      <c r="G70" s="119">
        <v>67644</v>
      </c>
      <c r="H70" s="119">
        <v>8617</v>
      </c>
      <c r="I70" s="119">
        <v>29422</v>
      </c>
      <c r="J70" s="109"/>
      <c r="K70" s="119">
        <v>2950</v>
      </c>
      <c r="L70" s="119">
        <v>0</v>
      </c>
      <c r="M70" s="102">
        <v>0</v>
      </c>
      <c r="N70" s="119">
        <v>9901</v>
      </c>
      <c r="O70" s="109"/>
      <c r="P70" s="119">
        <v>29096</v>
      </c>
      <c r="Q70" s="119">
        <v>2297</v>
      </c>
      <c r="R70" s="119">
        <v>31393</v>
      </c>
      <c r="S70" s="102"/>
      <c r="T70" s="119">
        <v>-114968.9466</v>
      </c>
      <c r="U70" s="119">
        <v>-202981.0986</v>
      </c>
    </row>
    <row r="71" spans="1:21">
      <c r="A71" s="136" t="s">
        <v>86</v>
      </c>
      <c r="B71" s="118">
        <v>8.5121999999999993E-3</v>
      </c>
      <c r="C71" s="118">
        <v>7.7494E-3</v>
      </c>
      <c r="D71" s="119">
        <v>-112701.52799999999</v>
      </c>
      <c r="E71" s="164"/>
      <c r="F71" s="119">
        <v>868</v>
      </c>
      <c r="G71" s="119">
        <v>46843</v>
      </c>
      <c r="H71" s="119">
        <v>5967</v>
      </c>
      <c r="I71" s="119">
        <v>2267</v>
      </c>
      <c r="J71" s="109"/>
      <c r="K71" s="119">
        <v>2043</v>
      </c>
      <c r="L71" s="119">
        <v>0</v>
      </c>
      <c r="M71" s="102">
        <v>0</v>
      </c>
      <c r="N71" s="119">
        <v>10438</v>
      </c>
      <c r="O71" s="109"/>
      <c r="P71" s="119">
        <v>20148</v>
      </c>
      <c r="Q71" s="119">
        <v>-1419</v>
      </c>
      <c r="R71" s="119">
        <v>18729</v>
      </c>
      <c r="S71" s="102"/>
      <c r="T71" s="119">
        <v>-79614.606599999999</v>
      </c>
      <c r="U71" s="119">
        <v>-140561.95859999998</v>
      </c>
    </row>
    <row r="72" spans="1:21">
      <c r="A72" s="136" t="s">
        <v>87</v>
      </c>
      <c r="B72" s="118">
        <v>3.4126999999999998E-2</v>
      </c>
      <c r="C72" s="118">
        <v>2.8379700000000001E-2</v>
      </c>
      <c r="D72" s="119">
        <v>-451841.48</v>
      </c>
      <c r="E72" s="164"/>
      <c r="F72" s="119">
        <v>3481</v>
      </c>
      <c r="G72" s="119">
        <v>187801</v>
      </c>
      <c r="H72" s="119">
        <v>23923</v>
      </c>
      <c r="I72" s="119">
        <v>0</v>
      </c>
      <c r="J72" s="109"/>
      <c r="K72" s="119">
        <v>8190</v>
      </c>
      <c r="L72" s="119">
        <v>0</v>
      </c>
      <c r="M72" s="102">
        <v>0</v>
      </c>
      <c r="N72" s="119">
        <v>82947</v>
      </c>
      <c r="O72" s="109"/>
      <c r="P72" s="119">
        <v>80779</v>
      </c>
      <c r="Q72" s="119">
        <v>-57736</v>
      </c>
      <c r="R72" s="119">
        <v>23043</v>
      </c>
      <c r="S72" s="102"/>
      <c r="T72" s="119">
        <v>-319189.83100000001</v>
      </c>
      <c r="U72" s="119">
        <v>-563539.15099999995</v>
      </c>
    </row>
    <row r="73" spans="1:21">
      <c r="A73" s="136" t="s">
        <v>88</v>
      </c>
      <c r="B73" s="118">
        <v>1.3626000000000001E-3</v>
      </c>
      <c r="C73" s="118">
        <v>1.0901999999999999E-3</v>
      </c>
      <c r="D73" s="119">
        <v>-18040.824000000001</v>
      </c>
      <c r="E73" s="164"/>
      <c r="F73" s="119">
        <v>139</v>
      </c>
      <c r="G73" s="119">
        <v>7498</v>
      </c>
      <c r="H73" s="119">
        <v>955</v>
      </c>
      <c r="I73" s="119">
        <v>1293</v>
      </c>
      <c r="J73" s="109"/>
      <c r="K73" s="119">
        <v>327</v>
      </c>
      <c r="L73" s="119">
        <v>0</v>
      </c>
      <c r="M73" s="102">
        <v>0</v>
      </c>
      <c r="N73" s="119">
        <v>3728</v>
      </c>
      <c r="O73" s="109"/>
      <c r="P73" s="119">
        <v>3225</v>
      </c>
      <c r="Q73" s="119">
        <v>226</v>
      </c>
      <c r="R73" s="119">
        <v>3451</v>
      </c>
      <c r="S73" s="102"/>
      <c r="T73" s="119">
        <v>-12744.397800000001</v>
      </c>
      <c r="U73" s="119">
        <v>-22500.613799999999</v>
      </c>
    </row>
    <row r="74" spans="1:21">
      <c r="A74" s="136" t="s">
        <v>89</v>
      </c>
      <c r="B74" s="118">
        <v>2.3415700000000001E-2</v>
      </c>
      <c r="C74" s="118">
        <v>2.1880799999999999E-2</v>
      </c>
      <c r="D74" s="119">
        <v>-310023.86800000002</v>
      </c>
      <c r="E74" s="164"/>
      <c r="F74" s="119">
        <v>2388</v>
      </c>
      <c r="G74" s="119">
        <v>128857</v>
      </c>
      <c r="H74" s="119">
        <v>16414</v>
      </c>
      <c r="I74" s="119">
        <v>5210</v>
      </c>
      <c r="J74" s="109"/>
      <c r="K74" s="119">
        <v>5620</v>
      </c>
      <c r="L74" s="119">
        <v>0</v>
      </c>
      <c r="M74" s="102">
        <v>0</v>
      </c>
      <c r="N74" s="119">
        <v>21004</v>
      </c>
      <c r="O74" s="109"/>
      <c r="P74" s="119">
        <v>55425</v>
      </c>
      <c r="Q74" s="119">
        <v>-9031</v>
      </c>
      <c r="R74" s="119">
        <v>46394</v>
      </c>
      <c r="S74" s="102"/>
      <c r="T74" s="119">
        <v>-219007.04210000002</v>
      </c>
      <c r="U74" s="119">
        <v>-386663.45410000003</v>
      </c>
    </row>
    <row r="75" spans="1:21">
      <c r="A75" s="136" t="s">
        <v>90</v>
      </c>
      <c r="B75" s="118">
        <v>1.07341E-2</v>
      </c>
      <c r="C75" s="118">
        <v>1.03322E-2</v>
      </c>
      <c r="D75" s="119">
        <v>-142119.484</v>
      </c>
      <c r="E75" s="164"/>
      <c r="F75" s="119">
        <v>1095</v>
      </c>
      <c r="G75" s="119">
        <v>59070</v>
      </c>
      <c r="H75" s="119">
        <v>7525</v>
      </c>
      <c r="I75" s="119">
        <v>3370</v>
      </c>
      <c r="J75" s="109"/>
      <c r="K75" s="119">
        <v>2576</v>
      </c>
      <c r="L75" s="119">
        <v>0</v>
      </c>
      <c r="M75" s="102">
        <v>0</v>
      </c>
      <c r="N75" s="119">
        <v>5500</v>
      </c>
      <c r="O75" s="109"/>
      <c r="P75" s="119">
        <v>25408</v>
      </c>
      <c r="Q75" s="119">
        <v>1731</v>
      </c>
      <c r="R75" s="119">
        <v>27139</v>
      </c>
      <c r="S75" s="102"/>
      <c r="T75" s="119">
        <v>-100396.0373</v>
      </c>
      <c r="U75" s="119">
        <v>-177252.19329999998</v>
      </c>
    </row>
    <row r="76" spans="1:21">
      <c r="A76" s="136" t="s">
        <v>91</v>
      </c>
      <c r="B76" s="118">
        <v>1.4253E-3</v>
      </c>
      <c r="C76" s="118">
        <v>1.4653999999999999E-3</v>
      </c>
      <c r="D76" s="119">
        <v>-18870.972000000002</v>
      </c>
      <c r="E76" s="164"/>
      <c r="F76" s="119">
        <v>145</v>
      </c>
      <c r="G76" s="119">
        <v>7843</v>
      </c>
      <c r="H76" s="119">
        <v>999</v>
      </c>
      <c r="I76" s="119">
        <v>548</v>
      </c>
      <c r="J76" s="109"/>
      <c r="K76" s="119">
        <v>342</v>
      </c>
      <c r="L76" s="119">
        <v>0</v>
      </c>
      <c r="M76" s="102">
        <v>0</v>
      </c>
      <c r="N76" s="119">
        <v>861</v>
      </c>
      <c r="O76" s="109"/>
      <c r="P76" s="119">
        <v>3374</v>
      </c>
      <c r="Q76" s="119">
        <v>-664</v>
      </c>
      <c r="R76" s="119">
        <v>2710</v>
      </c>
      <c r="S76" s="102"/>
      <c r="T76" s="119">
        <v>-13330.830900000001</v>
      </c>
      <c r="U76" s="119">
        <v>-23535.978900000002</v>
      </c>
    </row>
    <row r="77" spans="1:21">
      <c r="A77" s="136" t="s">
        <v>92</v>
      </c>
      <c r="B77" s="118">
        <v>3.9680999999999996E-3</v>
      </c>
      <c r="C77" s="118">
        <v>3.666E-3</v>
      </c>
      <c r="D77" s="119">
        <v>-52537.643999999993</v>
      </c>
      <c r="E77" s="164"/>
      <c r="F77" s="119">
        <v>405</v>
      </c>
      <c r="G77" s="119">
        <v>21836</v>
      </c>
      <c r="H77" s="119">
        <v>2782</v>
      </c>
      <c r="I77" s="119">
        <v>686</v>
      </c>
      <c r="J77" s="109"/>
      <c r="K77" s="119">
        <v>952</v>
      </c>
      <c r="L77" s="119">
        <v>0</v>
      </c>
      <c r="M77" s="102">
        <v>0</v>
      </c>
      <c r="N77" s="119">
        <v>4134</v>
      </c>
      <c r="O77" s="109"/>
      <c r="P77" s="119">
        <v>9392</v>
      </c>
      <c r="Q77" s="119">
        <v>-568</v>
      </c>
      <c r="R77" s="119">
        <v>8824</v>
      </c>
      <c r="S77" s="102"/>
      <c r="T77" s="119">
        <v>-37113.639299999995</v>
      </c>
      <c r="U77" s="119">
        <v>-65525.235299999993</v>
      </c>
    </row>
    <row r="78" spans="1:21">
      <c r="A78" s="136" t="s">
        <v>93</v>
      </c>
      <c r="B78" s="118">
        <v>7.9354000000000004E-3</v>
      </c>
      <c r="C78" s="118">
        <v>8.796E-3</v>
      </c>
      <c r="D78" s="119">
        <v>-105064.69600000001</v>
      </c>
      <c r="E78" s="164"/>
      <c r="F78" s="119">
        <v>809</v>
      </c>
      <c r="G78" s="119">
        <v>43669</v>
      </c>
      <c r="H78" s="119">
        <v>5563</v>
      </c>
      <c r="I78" s="119">
        <v>11778</v>
      </c>
      <c r="J78" s="109"/>
      <c r="K78" s="119">
        <v>1904</v>
      </c>
      <c r="L78" s="119">
        <v>0</v>
      </c>
      <c r="M78" s="102">
        <v>0</v>
      </c>
      <c r="N78" s="119">
        <v>6427</v>
      </c>
      <c r="O78" s="109"/>
      <c r="P78" s="119">
        <v>18783</v>
      </c>
      <c r="Q78" s="119">
        <v>-6108</v>
      </c>
      <c r="R78" s="119">
        <v>12675</v>
      </c>
      <c r="S78" s="102"/>
      <c r="T78" s="119">
        <v>-74219.796199999997</v>
      </c>
      <c r="U78" s="119">
        <v>-131037.2602</v>
      </c>
    </row>
    <row r="79" spans="1:21">
      <c r="A79" s="136" t="s">
        <v>94</v>
      </c>
      <c r="B79" s="118">
        <v>1.2668E-3</v>
      </c>
      <c r="C79" s="118">
        <v>1.2918000000000001E-3</v>
      </c>
      <c r="D79" s="119">
        <v>-16772.432000000001</v>
      </c>
      <c r="E79" s="164"/>
      <c r="F79" s="119">
        <v>129</v>
      </c>
      <c r="G79" s="119">
        <v>6971</v>
      </c>
      <c r="H79" s="119">
        <v>888</v>
      </c>
      <c r="I79" s="119">
        <v>389</v>
      </c>
      <c r="J79" s="109"/>
      <c r="K79" s="119">
        <v>304</v>
      </c>
      <c r="L79" s="119">
        <v>0</v>
      </c>
      <c r="M79" s="102">
        <v>0</v>
      </c>
      <c r="N79" s="119">
        <v>0</v>
      </c>
      <c r="O79" s="109"/>
      <c r="P79" s="119">
        <v>2999</v>
      </c>
      <c r="Q79" s="119">
        <v>408</v>
      </c>
      <c r="R79" s="119">
        <v>3407</v>
      </c>
      <c r="S79" s="102"/>
      <c r="T79" s="119">
        <v>-11848.3804</v>
      </c>
      <c r="U79" s="119">
        <v>-20918.668399999999</v>
      </c>
    </row>
    <row r="80" spans="1:21">
      <c r="A80" s="136" t="s">
        <v>95</v>
      </c>
      <c r="B80" s="118">
        <v>3.3625E-3</v>
      </c>
      <c r="C80" s="118">
        <v>3.1867000000000002E-3</v>
      </c>
      <c r="D80" s="119">
        <v>-44519.5</v>
      </c>
      <c r="E80" s="164"/>
      <c r="F80" s="119">
        <v>343</v>
      </c>
      <c r="G80" s="119">
        <v>18504</v>
      </c>
      <c r="H80" s="119">
        <v>2357</v>
      </c>
      <c r="I80" s="119">
        <v>0</v>
      </c>
      <c r="J80" s="109"/>
      <c r="K80" s="119">
        <v>807</v>
      </c>
      <c r="L80" s="119">
        <v>0</v>
      </c>
      <c r="M80" s="102">
        <v>0</v>
      </c>
      <c r="N80" s="119">
        <v>2618</v>
      </c>
      <c r="O80" s="109"/>
      <c r="P80" s="119">
        <v>7959</v>
      </c>
      <c r="Q80" s="119">
        <v>47</v>
      </c>
      <c r="R80" s="119">
        <v>8006</v>
      </c>
      <c r="S80" s="102"/>
      <c r="T80" s="119">
        <v>-31449.462500000001</v>
      </c>
      <c r="U80" s="119">
        <v>-55524.962500000001</v>
      </c>
    </row>
    <row r="81" spans="1:21">
      <c r="A81" s="136" t="s">
        <v>96</v>
      </c>
      <c r="B81" s="118">
        <v>1.3734400000000001E-2</v>
      </c>
      <c r="C81" s="118">
        <v>1.41382E-2</v>
      </c>
      <c r="D81" s="119">
        <v>-181843.45600000001</v>
      </c>
      <c r="E81" s="164"/>
      <c r="F81" s="119">
        <v>1401</v>
      </c>
      <c r="G81" s="119">
        <v>75580</v>
      </c>
      <c r="H81" s="119">
        <v>9628</v>
      </c>
      <c r="I81" s="119">
        <v>5682</v>
      </c>
      <c r="J81" s="109"/>
      <c r="K81" s="119">
        <v>3296</v>
      </c>
      <c r="L81" s="119">
        <v>0</v>
      </c>
      <c r="M81" s="102">
        <v>0</v>
      </c>
      <c r="N81" s="119">
        <v>0</v>
      </c>
      <c r="O81" s="109"/>
      <c r="P81" s="119">
        <v>32509</v>
      </c>
      <c r="Q81" s="119">
        <v>2422</v>
      </c>
      <c r="R81" s="119">
        <v>34931</v>
      </c>
      <c r="S81" s="102"/>
      <c r="T81" s="119">
        <v>-128457.8432</v>
      </c>
      <c r="U81" s="119">
        <v>-226796.14720000001</v>
      </c>
    </row>
    <row r="82" spans="1:21">
      <c r="A82" s="136" t="s">
        <v>97</v>
      </c>
      <c r="B82" s="118">
        <v>2.2442E-3</v>
      </c>
      <c r="C82" s="118">
        <v>2.2588999999999999E-3</v>
      </c>
      <c r="D82" s="119">
        <v>-29713.207999999999</v>
      </c>
      <c r="E82" s="164"/>
      <c r="F82" s="119">
        <v>229</v>
      </c>
      <c r="G82" s="119">
        <v>12350</v>
      </c>
      <c r="H82" s="119">
        <v>1573</v>
      </c>
      <c r="I82" s="119">
        <v>202</v>
      </c>
      <c r="J82" s="109"/>
      <c r="K82" s="119">
        <v>539</v>
      </c>
      <c r="L82" s="119">
        <v>0</v>
      </c>
      <c r="M82" s="102">
        <v>0</v>
      </c>
      <c r="N82" s="119">
        <v>55</v>
      </c>
      <c r="O82" s="109"/>
      <c r="P82" s="119">
        <v>5312</v>
      </c>
      <c r="Q82" s="119">
        <v>2243</v>
      </c>
      <c r="R82" s="119">
        <v>7555</v>
      </c>
      <c r="S82" s="102"/>
      <c r="T82" s="119">
        <v>-20990.0026</v>
      </c>
      <c r="U82" s="119">
        <v>-37058.474600000001</v>
      </c>
    </row>
    <row r="83" spans="1:21">
      <c r="A83" s="136" t="s">
        <v>98</v>
      </c>
      <c r="B83" s="118">
        <v>1.10499E-2</v>
      </c>
      <c r="C83" s="118">
        <v>1.0463800000000001E-2</v>
      </c>
      <c r="D83" s="119">
        <v>-146300.67600000001</v>
      </c>
      <c r="E83" s="164"/>
      <c r="F83" s="119">
        <v>1127</v>
      </c>
      <c r="G83" s="119">
        <v>60808</v>
      </c>
      <c r="H83" s="119">
        <v>7746</v>
      </c>
      <c r="I83" s="119">
        <v>4881</v>
      </c>
      <c r="J83" s="109"/>
      <c r="K83" s="119">
        <v>2652</v>
      </c>
      <c r="L83" s="119">
        <v>0</v>
      </c>
      <c r="M83" s="102">
        <v>0</v>
      </c>
      <c r="N83" s="119">
        <v>8020</v>
      </c>
      <c r="O83" s="109"/>
      <c r="P83" s="119">
        <v>26155</v>
      </c>
      <c r="Q83" s="119">
        <v>2461</v>
      </c>
      <c r="R83" s="119">
        <v>28616</v>
      </c>
      <c r="S83" s="102"/>
      <c r="T83" s="119">
        <v>-103349.7147</v>
      </c>
      <c r="U83" s="119">
        <v>-182466.9987</v>
      </c>
    </row>
    <row r="84" spans="1:21">
      <c r="A84" s="136" t="s">
        <v>99</v>
      </c>
      <c r="B84" s="118">
        <v>2.5779000000000002E-3</v>
      </c>
      <c r="C84" s="118">
        <v>2.3578000000000002E-3</v>
      </c>
      <c r="D84" s="119">
        <v>-34131.396000000001</v>
      </c>
      <c r="E84" s="164"/>
      <c r="F84" s="119">
        <v>263</v>
      </c>
      <c r="G84" s="119">
        <v>14186</v>
      </c>
      <c r="H84" s="119">
        <v>1807</v>
      </c>
      <c r="I84" s="119">
        <v>1254</v>
      </c>
      <c r="J84" s="109"/>
      <c r="K84" s="119">
        <v>619</v>
      </c>
      <c r="L84" s="119">
        <v>0</v>
      </c>
      <c r="M84" s="102">
        <v>0</v>
      </c>
      <c r="N84" s="119">
        <v>3012</v>
      </c>
      <c r="O84" s="109"/>
      <c r="P84" s="119">
        <v>6102</v>
      </c>
      <c r="Q84" s="119">
        <v>2080</v>
      </c>
      <c r="R84" s="119">
        <v>8182</v>
      </c>
      <c r="S84" s="102"/>
      <c r="T84" s="119">
        <v>-24111.098700000002</v>
      </c>
      <c r="U84" s="119">
        <v>-42568.862700000005</v>
      </c>
    </row>
    <row r="85" spans="1:21">
      <c r="A85" s="136" t="s">
        <v>100</v>
      </c>
      <c r="B85" s="118">
        <v>8.2448999999999995E-3</v>
      </c>
      <c r="C85" s="118">
        <v>6.5058E-3</v>
      </c>
      <c r="D85" s="119">
        <v>-109162.476</v>
      </c>
      <c r="E85" s="164"/>
      <c r="F85" s="119">
        <v>841</v>
      </c>
      <c r="G85" s="119">
        <v>45372</v>
      </c>
      <c r="H85" s="119">
        <v>5780</v>
      </c>
      <c r="I85" s="119">
        <v>0</v>
      </c>
      <c r="J85" s="109"/>
      <c r="K85" s="119">
        <v>1979</v>
      </c>
      <c r="L85" s="119">
        <v>0</v>
      </c>
      <c r="M85" s="102">
        <v>0</v>
      </c>
      <c r="N85" s="119">
        <v>26508</v>
      </c>
      <c r="O85" s="109"/>
      <c r="P85" s="119">
        <v>19516</v>
      </c>
      <c r="Q85" s="119">
        <v>-3686</v>
      </c>
      <c r="R85" s="119">
        <v>15830</v>
      </c>
      <c r="S85" s="102"/>
      <c r="T85" s="119">
        <v>-77114.549699999989</v>
      </c>
      <c r="U85" s="119">
        <v>-136148.0337</v>
      </c>
    </row>
    <row r="86" spans="1:21">
      <c r="A86" s="136" t="s">
        <v>101</v>
      </c>
      <c r="B86" s="118">
        <v>8.1975999999999993E-3</v>
      </c>
      <c r="C86" s="118">
        <v>7.2173999999999997E-3</v>
      </c>
      <c r="D86" s="119">
        <v>-108536.22399999999</v>
      </c>
      <c r="E86" s="164"/>
      <c r="F86" s="119">
        <v>836</v>
      </c>
      <c r="G86" s="119">
        <v>45111</v>
      </c>
      <c r="H86" s="119">
        <v>5747</v>
      </c>
      <c r="I86" s="119">
        <v>4291</v>
      </c>
      <c r="J86" s="109"/>
      <c r="K86" s="119">
        <v>1967</v>
      </c>
      <c r="L86" s="119">
        <v>0</v>
      </c>
      <c r="M86" s="102">
        <v>0</v>
      </c>
      <c r="N86" s="119">
        <v>13414</v>
      </c>
      <c r="O86" s="109"/>
      <c r="P86" s="119">
        <v>19404</v>
      </c>
      <c r="Q86" s="119">
        <v>201</v>
      </c>
      <c r="R86" s="119">
        <v>19605</v>
      </c>
      <c r="S86" s="102"/>
      <c r="T86" s="119">
        <v>-76672.152799999996</v>
      </c>
      <c r="U86" s="119">
        <v>-135366.9688</v>
      </c>
    </row>
    <row r="87" spans="1:21">
      <c r="A87" s="136" t="s">
        <v>102</v>
      </c>
      <c r="B87" s="118">
        <v>1.3434700000000001E-2</v>
      </c>
      <c r="C87" s="118">
        <v>1.30977E-2</v>
      </c>
      <c r="D87" s="119">
        <v>-177875.42800000001</v>
      </c>
      <c r="E87" s="164"/>
      <c r="F87" s="119">
        <v>1370</v>
      </c>
      <c r="G87" s="119">
        <v>73931</v>
      </c>
      <c r="H87" s="119">
        <v>9418</v>
      </c>
      <c r="I87" s="119">
        <v>0</v>
      </c>
      <c r="J87" s="109"/>
      <c r="K87" s="119">
        <v>3224</v>
      </c>
      <c r="L87" s="119">
        <v>0</v>
      </c>
      <c r="M87" s="102">
        <v>0</v>
      </c>
      <c r="N87" s="119">
        <v>5172</v>
      </c>
      <c r="O87" s="109"/>
      <c r="P87" s="119">
        <v>31800</v>
      </c>
      <c r="Q87" s="119">
        <v>-653</v>
      </c>
      <c r="R87" s="119">
        <v>31147</v>
      </c>
      <c r="S87" s="102"/>
      <c r="T87" s="119">
        <v>-125654.7491</v>
      </c>
      <c r="U87" s="119">
        <v>-221847.20110000001</v>
      </c>
    </row>
    <row r="88" spans="1:21">
      <c r="A88" s="136" t="s">
        <v>103</v>
      </c>
      <c r="B88" s="118">
        <v>6.9414999999999998E-3</v>
      </c>
      <c r="C88" s="118">
        <v>6.2087000000000002E-3</v>
      </c>
      <c r="D88" s="119">
        <v>-91905.459999999992</v>
      </c>
      <c r="E88" s="164"/>
      <c r="F88" s="119">
        <v>708</v>
      </c>
      <c r="G88" s="119">
        <v>38199</v>
      </c>
      <c r="H88" s="119">
        <v>4866</v>
      </c>
      <c r="I88" s="119">
        <v>1103</v>
      </c>
      <c r="J88" s="109"/>
      <c r="K88" s="119">
        <v>1666</v>
      </c>
      <c r="L88" s="119">
        <v>0</v>
      </c>
      <c r="M88" s="102">
        <v>0</v>
      </c>
      <c r="N88" s="119">
        <v>10028</v>
      </c>
      <c r="O88" s="109"/>
      <c r="P88" s="119">
        <v>16431</v>
      </c>
      <c r="Q88" s="119">
        <v>-2471</v>
      </c>
      <c r="R88" s="119">
        <v>13960</v>
      </c>
      <c r="S88" s="102"/>
      <c r="T88" s="119">
        <v>-64923.849499999997</v>
      </c>
      <c r="U88" s="119">
        <v>-114624.9895</v>
      </c>
    </row>
    <row r="89" spans="1:21">
      <c r="A89" s="136" t="s">
        <v>104</v>
      </c>
      <c r="B89" s="118">
        <v>4.1292999999999998E-3</v>
      </c>
      <c r="C89" s="118">
        <v>3.4880000000000002E-3</v>
      </c>
      <c r="D89" s="119">
        <v>-54671.932000000001</v>
      </c>
      <c r="E89" s="164"/>
      <c r="F89" s="119">
        <v>421</v>
      </c>
      <c r="G89" s="119">
        <v>22724</v>
      </c>
      <c r="H89" s="119">
        <v>2895</v>
      </c>
      <c r="I89" s="119">
        <v>2592</v>
      </c>
      <c r="J89" s="109"/>
      <c r="K89" s="119">
        <v>991</v>
      </c>
      <c r="L89" s="119">
        <v>0</v>
      </c>
      <c r="M89" s="102">
        <v>0</v>
      </c>
      <c r="N89" s="119">
        <v>8776</v>
      </c>
      <c r="O89" s="109"/>
      <c r="P89" s="119">
        <v>9774</v>
      </c>
      <c r="Q89" s="119">
        <v>2784</v>
      </c>
      <c r="R89" s="119">
        <v>12558</v>
      </c>
      <c r="S89" s="102"/>
      <c r="T89" s="119">
        <v>-38621.342899999996</v>
      </c>
      <c r="U89" s="119">
        <v>-68187.130900000004</v>
      </c>
    </row>
    <row r="90" spans="1:21">
      <c r="A90" s="136" t="s">
        <v>105</v>
      </c>
      <c r="B90" s="118">
        <v>2.7070000000000002E-3</v>
      </c>
      <c r="C90" s="118">
        <v>2.4515000000000001E-3</v>
      </c>
      <c r="D90" s="119">
        <v>-35840.68</v>
      </c>
      <c r="E90" s="164"/>
      <c r="F90" s="119">
        <v>276</v>
      </c>
      <c r="G90" s="119">
        <v>14897</v>
      </c>
      <c r="H90" s="119">
        <v>1898</v>
      </c>
      <c r="I90" s="119">
        <v>1683</v>
      </c>
      <c r="J90" s="109"/>
      <c r="K90" s="119">
        <v>650</v>
      </c>
      <c r="L90" s="119">
        <v>0</v>
      </c>
      <c r="M90" s="102">
        <v>0</v>
      </c>
      <c r="N90" s="119">
        <v>3496</v>
      </c>
      <c r="O90" s="109"/>
      <c r="P90" s="119">
        <v>6407</v>
      </c>
      <c r="Q90" s="119">
        <v>360</v>
      </c>
      <c r="R90" s="119">
        <v>6767</v>
      </c>
      <c r="S90" s="102"/>
      <c r="T90" s="119">
        <v>-25318.571000000004</v>
      </c>
      <c r="U90" s="119">
        <v>-44700.691000000006</v>
      </c>
    </row>
    <row r="91" spans="1:21">
      <c r="A91" s="136" t="s">
        <v>106</v>
      </c>
      <c r="B91" s="118">
        <v>6.7248000000000004E-3</v>
      </c>
      <c r="C91" s="118">
        <v>6.6014000000000003E-3</v>
      </c>
      <c r="D91" s="119">
        <v>-89036.351999999999</v>
      </c>
      <c r="E91" s="164"/>
      <c r="F91" s="119">
        <v>686</v>
      </c>
      <c r="G91" s="119">
        <v>37007</v>
      </c>
      <c r="H91" s="119">
        <v>4714</v>
      </c>
      <c r="I91" s="119">
        <v>0</v>
      </c>
      <c r="J91" s="109"/>
      <c r="K91" s="119">
        <v>1614</v>
      </c>
      <c r="L91" s="119">
        <v>0</v>
      </c>
      <c r="M91" s="102">
        <v>0</v>
      </c>
      <c r="N91" s="119">
        <v>3750</v>
      </c>
      <c r="O91" s="109"/>
      <c r="P91" s="119">
        <v>15918</v>
      </c>
      <c r="Q91" s="119">
        <v>-4023</v>
      </c>
      <c r="R91" s="119">
        <v>11895</v>
      </c>
      <c r="S91" s="102"/>
      <c r="T91" s="119">
        <v>-62897.054400000001</v>
      </c>
      <c r="U91" s="119">
        <v>-111046.62240000001</v>
      </c>
    </row>
    <row r="92" spans="1:21">
      <c r="A92" s="136" t="s">
        <v>107</v>
      </c>
      <c r="B92" s="118">
        <v>3.6465E-3</v>
      </c>
      <c r="C92" s="118">
        <v>3.4225000000000002E-3</v>
      </c>
      <c r="D92" s="119">
        <v>-48279.66</v>
      </c>
      <c r="E92" s="164"/>
      <c r="F92" s="119">
        <v>372</v>
      </c>
      <c r="G92" s="119">
        <v>20067</v>
      </c>
      <c r="H92" s="119">
        <v>2556</v>
      </c>
      <c r="I92" s="119">
        <v>395</v>
      </c>
      <c r="J92" s="109"/>
      <c r="K92" s="119">
        <v>875</v>
      </c>
      <c r="L92" s="119">
        <v>0</v>
      </c>
      <c r="M92" s="102">
        <v>0</v>
      </c>
      <c r="N92" s="119">
        <v>3066</v>
      </c>
      <c r="O92" s="109"/>
      <c r="P92" s="119">
        <v>8631</v>
      </c>
      <c r="Q92" s="119">
        <v>-908</v>
      </c>
      <c r="R92" s="119">
        <v>7723</v>
      </c>
      <c r="S92" s="102"/>
      <c r="T92" s="119">
        <v>-34105.714500000002</v>
      </c>
      <c r="U92" s="119">
        <v>-60214.654499999997</v>
      </c>
    </row>
    <row r="93" spans="1:21">
      <c r="A93" s="136" t="s">
        <v>108</v>
      </c>
      <c r="B93" s="118">
        <v>6.2211999999999996E-3</v>
      </c>
      <c r="C93" s="118">
        <v>5.7914000000000004E-3</v>
      </c>
      <c r="D93" s="119">
        <v>-82368.687999999995</v>
      </c>
      <c r="E93" s="164"/>
      <c r="F93" s="119">
        <v>635</v>
      </c>
      <c r="G93" s="119">
        <v>34235</v>
      </c>
      <c r="H93" s="119">
        <v>4361</v>
      </c>
      <c r="I93" s="119">
        <v>5160</v>
      </c>
      <c r="J93" s="109"/>
      <c r="K93" s="119">
        <v>1493</v>
      </c>
      <c r="L93" s="119">
        <v>0</v>
      </c>
      <c r="M93" s="102">
        <v>0</v>
      </c>
      <c r="N93" s="119">
        <v>5882</v>
      </c>
      <c r="O93" s="109"/>
      <c r="P93" s="119">
        <v>14726</v>
      </c>
      <c r="Q93" s="119">
        <v>7146</v>
      </c>
      <c r="R93" s="119">
        <v>21872</v>
      </c>
      <c r="S93" s="102"/>
      <c r="T93" s="119">
        <v>-58186.883599999994</v>
      </c>
      <c r="U93" s="119">
        <v>-102730.67559999999</v>
      </c>
    </row>
    <row r="94" spans="1:21">
      <c r="A94" s="136" t="s">
        <v>109</v>
      </c>
      <c r="B94" s="118">
        <v>1.3202999999999999E-3</v>
      </c>
      <c r="C94" s="118">
        <v>1.2141000000000001E-3</v>
      </c>
      <c r="D94" s="119">
        <v>-17480.772000000001</v>
      </c>
      <c r="E94" s="164"/>
      <c r="F94" s="119">
        <v>135</v>
      </c>
      <c r="G94" s="119">
        <v>7266</v>
      </c>
      <c r="H94" s="119">
        <v>926</v>
      </c>
      <c r="I94" s="119">
        <v>49</v>
      </c>
      <c r="J94" s="109"/>
      <c r="K94" s="119">
        <v>317</v>
      </c>
      <c r="L94" s="119">
        <v>0</v>
      </c>
      <c r="M94" s="102">
        <v>0</v>
      </c>
      <c r="N94" s="119">
        <v>1454</v>
      </c>
      <c r="O94" s="109"/>
      <c r="P94" s="119">
        <v>3125</v>
      </c>
      <c r="Q94" s="119">
        <v>10969</v>
      </c>
      <c r="R94" s="119">
        <v>14094</v>
      </c>
      <c r="S94" s="102"/>
      <c r="T94" s="119">
        <v>-12348.7659</v>
      </c>
      <c r="U94" s="119">
        <v>-21802.1139</v>
      </c>
    </row>
    <row r="95" spans="1:21">
      <c r="A95" s="136" t="s">
        <v>110</v>
      </c>
      <c r="B95" s="118">
        <v>4.0620999999999999E-3</v>
      </c>
      <c r="C95" s="118">
        <v>4.0835999999999997E-3</v>
      </c>
      <c r="D95" s="119">
        <v>-53782.203999999998</v>
      </c>
      <c r="E95" s="164"/>
      <c r="F95" s="119">
        <v>414</v>
      </c>
      <c r="G95" s="119">
        <v>22354</v>
      </c>
      <c r="H95" s="119">
        <v>2848</v>
      </c>
      <c r="I95" s="119">
        <v>294</v>
      </c>
      <c r="J95" s="109"/>
      <c r="K95" s="119">
        <v>975</v>
      </c>
      <c r="L95" s="119">
        <v>0</v>
      </c>
      <c r="M95" s="102">
        <v>0</v>
      </c>
      <c r="N95" s="119">
        <v>1481</v>
      </c>
      <c r="O95" s="109"/>
      <c r="P95" s="119">
        <v>9615</v>
      </c>
      <c r="Q95" s="119">
        <v>-2153</v>
      </c>
      <c r="R95" s="119">
        <v>7462</v>
      </c>
      <c r="S95" s="102"/>
      <c r="T95" s="119">
        <v>-37992.821299999996</v>
      </c>
      <c r="U95" s="119">
        <v>-67077.457299999995</v>
      </c>
    </row>
    <row r="96" spans="1:21">
      <c r="A96" s="136" t="s">
        <v>111</v>
      </c>
      <c r="B96" s="118">
        <v>3.2269999999999998E-4</v>
      </c>
      <c r="C96" s="118">
        <v>2.5260000000000001E-4</v>
      </c>
      <c r="D96" s="119">
        <v>-4272.5479999999998</v>
      </c>
      <c r="E96" s="164"/>
      <c r="F96" s="119">
        <v>33</v>
      </c>
      <c r="G96" s="119">
        <v>1776</v>
      </c>
      <c r="H96" s="119">
        <v>226</v>
      </c>
      <c r="I96" s="119">
        <v>366</v>
      </c>
      <c r="J96" s="109"/>
      <c r="K96" s="119">
        <v>77</v>
      </c>
      <c r="L96" s="119">
        <v>0</v>
      </c>
      <c r="M96" s="102">
        <v>0</v>
      </c>
      <c r="N96" s="119">
        <v>960</v>
      </c>
      <c r="O96" s="109"/>
      <c r="P96" s="119">
        <v>764</v>
      </c>
      <c r="Q96" s="119">
        <v>-61</v>
      </c>
      <c r="R96" s="119">
        <v>703</v>
      </c>
      <c r="S96" s="102"/>
      <c r="T96" s="119">
        <v>-3018.2130999999999</v>
      </c>
      <c r="U96" s="119">
        <v>-5328.7451000000001</v>
      </c>
    </row>
    <row r="97" spans="1:21">
      <c r="A97" s="136" t="s">
        <v>112</v>
      </c>
      <c r="B97" s="118">
        <v>2.8584100000000001E-2</v>
      </c>
      <c r="C97" s="118">
        <v>3.0190999999999999E-2</v>
      </c>
      <c r="D97" s="119">
        <v>-378453.484</v>
      </c>
      <c r="E97" s="164"/>
      <c r="F97" s="119">
        <v>2916</v>
      </c>
      <c r="G97" s="119">
        <v>157298</v>
      </c>
      <c r="H97" s="119">
        <v>20037</v>
      </c>
      <c r="I97" s="119">
        <v>21990</v>
      </c>
      <c r="J97" s="109"/>
      <c r="K97" s="119">
        <v>6860</v>
      </c>
      <c r="L97" s="119">
        <v>0</v>
      </c>
      <c r="M97" s="102">
        <v>0</v>
      </c>
      <c r="N97" s="119">
        <v>14096</v>
      </c>
      <c r="O97" s="109"/>
      <c r="P97" s="119">
        <v>67659</v>
      </c>
      <c r="Q97" s="119">
        <v>-25390</v>
      </c>
      <c r="R97" s="119">
        <v>42269</v>
      </c>
      <c r="S97" s="102"/>
      <c r="T97" s="119">
        <v>-267347.08730000001</v>
      </c>
      <c r="U97" s="119">
        <v>-472009.24330000003</v>
      </c>
    </row>
    <row r="98" spans="1:21">
      <c r="A98" s="136" t="s">
        <v>113</v>
      </c>
      <c r="B98" s="118">
        <v>3.1261000000000001E-3</v>
      </c>
      <c r="C98" s="118">
        <v>2.7891999999999999E-3</v>
      </c>
      <c r="D98" s="119">
        <v>-41389.563999999998</v>
      </c>
      <c r="E98" s="164"/>
      <c r="F98" s="119">
        <v>319</v>
      </c>
      <c r="G98" s="119">
        <v>17203</v>
      </c>
      <c r="H98" s="119">
        <v>2191</v>
      </c>
      <c r="I98" s="119">
        <v>3744</v>
      </c>
      <c r="J98" s="109"/>
      <c r="K98" s="119">
        <v>750</v>
      </c>
      <c r="L98" s="119">
        <v>0</v>
      </c>
      <c r="M98" s="102">
        <v>0</v>
      </c>
      <c r="N98" s="119">
        <v>4610</v>
      </c>
      <c r="O98" s="109"/>
      <c r="P98" s="119">
        <v>7399</v>
      </c>
      <c r="Q98" s="119">
        <v>2130</v>
      </c>
      <c r="R98" s="119">
        <v>9529</v>
      </c>
      <c r="S98" s="102"/>
      <c r="T98" s="119">
        <v>-29238.4133</v>
      </c>
      <c r="U98" s="119">
        <v>-51621.289300000004</v>
      </c>
    </row>
    <row r="99" spans="1:21">
      <c r="A99" s="136" t="s">
        <v>114</v>
      </c>
      <c r="B99" s="118">
        <v>0.1098871</v>
      </c>
      <c r="C99" s="118">
        <v>0.11925479999999999</v>
      </c>
      <c r="D99" s="119">
        <v>-1454905.2039999999</v>
      </c>
      <c r="E99" s="164"/>
      <c r="F99" s="119">
        <v>11209</v>
      </c>
      <c r="G99" s="119">
        <v>604710</v>
      </c>
      <c r="H99" s="119">
        <v>77031</v>
      </c>
      <c r="I99" s="119">
        <v>128192</v>
      </c>
      <c r="J99" s="109"/>
      <c r="K99" s="119">
        <v>26373</v>
      </c>
      <c r="L99" s="119">
        <v>0</v>
      </c>
      <c r="M99" s="102">
        <v>0</v>
      </c>
      <c r="N99" s="119">
        <v>11639</v>
      </c>
      <c r="O99" s="109"/>
      <c r="P99" s="119">
        <v>260103</v>
      </c>
      <c r="Q99" s="119">
        <v>55432</v>
      </c>
      <c r="R99" s="119">
        <v>315535</v>
      </c>
      <c r="S99" s="102"/>
      <c r="T99" s="119">
        <v>-1027775.9169</v>
      </c>
      <c r="U99" s="119">
        <v>-1814568.9848999998</v>
      </c>
    </row>
    <row r="100" spans="1:21">
      <c r="A100" s="136" t="s">
        <v>115</v>
      </c>
      <c r="B100" s="118">
        <v>1.5177999999999999E-3</v>
      </c>
      <c r="C100" s="118">
        <v>1.5487000000000001E-3</v>
      </c>
      <c r="D100" s="119">
        <v>-20095.671999999999</v>
      </c>
      <c r="E100" s="164"/>
      <c r="F100" s="119">
        <v>155</v>
      </c>
      <c r="G100" s="119">
        <v>8352</v>
      </c>
      <c r="H100" s="119">
        <v>1064</v>
      </c>
      <c r="I100" s="119">
        <v>422</v>
      </c>
      <c r="J100" s="109"/>
      <c r="K100" s="119">
        <v>364</v>
      </c>
      <c r="L100" s="119">
        <v>0</v>
      </c>
      <c r="M100" s="102">
        <v>0</v>
      </c>
      <c r="N100" s="119">
        <v>1013</v>
      </c>
      <c r="O100" s="109"/>
      <c r="P100" s="119">
        <v>3593</v>
      </c>
      <c r="Q100" s="119">
        <v>-569</v>
      </c>
      <c r="R100" s="119">
        <v>3024</v>
      </c>
      <c r="S100" s="102"/>
      <c r="T100" s="119">
        <v>-14195.983399999999</v>
      </c>
      <c r="U100" s="119">
        <v>-25063.431399999998</v>
      </c>
    </row>
    <row r="101" spans="1:21">
      <c r="A101" s="136" t="s">
        <v>116</v>
      </c>
      <c r="B101" s="118">
        <v>6.4970000000000002E-4</v>
      </c>
      <c r="C101" s="118">
        <v>7.4209999999999999E-4</v>
      </c>
      <c r="D101" s="119">
        <v>-8602.0280000000002</v>
      </c>
      <c r="E101" s="164"/>
      <c r="F101" s="119">
        <v>66</v>
      </c>
      <c r="G101" s="119">
        <v>3575</v>
      </c>
      <c r="H101" s="119">
        <v>455</v>
      </c>
      <c r="I101" s="119">
        <v>1549</v>
      </c>
      <c r="J101" s="109"/>
      <c r="K101" s="119">
        <v>156</v>
      </c>
      <c r="L101" s="119">
        <v>0</v>
      </c>
      <c r="M101" s="102">
        <v>0</v>
      </c>
      <c r="N101" s="119">
        <v>0</v>
      </c>
      <c r="O101" s="109"/>
      <c r="P101" s="119">
        <v>1538</v>
      </c>
      <c r="Q101" s="119">
        <v>1192</v>
      </c>
      <c r="R101" s="119">
        <v>2730</v>
      </c>
      <c r="S101" s="102"/>
      <c r="T101" s="119">
        <v>-6076.6441000000004</v>
      </c>
      <c r="U101" s="119">
        <v>-10728.4961</v>
      </c>
    </row>
    <row r="102" spans="1:21">
      <c r="A102" s="136" t="s">
        <v>117</v>
      </c>
      <c r="B102" s="118">
        <v>6.2471999999999996E-3</v>
      </c>
      <c r="C102" s="118">
        <v>6.7590000000000003E-3</v>
      </c>
      <c r="D102" s="119">
        <v>-82712.928</v>
      </c>
      <c r="E102" s="164"/>
      <c r="F102" s="119">
        <v>637</v>
      </c>
      <c r="G102" s="119">
        <v>34378</v>
      </c>
      <c r="H102" s="119">
        <v>4379</v>
      </c>
      <c r="I102" s="119">
        <v>7004</v>
      </c>
      <c r="J102" s="109"/>
      <c r="K102" s="119">
        <v>1499</v>
      </c>
      <c r="L102" s="119">
        <v>0</v>
      </c>
      <c r="M102" s="102">
        <v>0</v>
      </c>
      <c r="N102" s="119">
        <v>3681</v>
      </c>
      <c r="O102" s="109"/>
      <c r="P102" s="119">
        <v>14787</v>
      </c>
      <c r="Q102" s="119">
        <v>-1332</v>
      </c>
      <c r="R102" s="119">
        <v>13455</v>
      </c>
      <c r="S102" s="102"/>
      <c r="T102" s="119">
        <v>-58430.061599999994</v>
      </c>
      <c r="U102" s="119">
        <v>-103160.01359999999</v>
      </c>
    </row>
    <row r="103" spans="1:21">
      <c r="A103" s="136" t="s">
        <v>118</v>
      </c>
      <c r="B103" s="118">
        <v>8.5929000000000005E-3</v>
      </c>
      <c r="C103" s="118">
        <v>8.1834999999999998E-3</v>
      </c>
      <c r="D103" s="119">
        <v>-113769.99600000001</v>
      </c>
      <c r="E103" s="164"/>
      <c r="F103" s="119">
        <v>876</v>
      </c>
      <c r="G103" s="119">
        <v>47287</v>
      </c>
      <c r="H103" s="119">
        <v>6024</v>
      </c>
      <c r="I103" s="119">
        <v>5730</v>
      </c>
      <c r="J103" s="109"/>
      <c r="K103" s="119">
        <v>2062</v>
      </c>
      <c r="L103" s="119">
        <v>0</v>
      </c>
      <c r="M103" s="102">
        <v>0</v>
      </c>
      <c r="N103" s="119">
        <v>5602</v>
      </c>
      <c r="O103" s="109"/>
      <c r="P103" s="119">
        <v>20339</v>
      </c>
      <c r="Q103" s="119">
        <v>4304</v>
      </c>
      <c r="R103" s="119">
        <v>24643</v>
      </c>
      <c r="S103" s="102"/>
      <c r="T103" s="119">
        <v>-80369.393700000001</v>
      </c>
      <c r="U103" s="119">
        <v>-141894.5577</v>
      </c>
    </row>
    <row r="104" spans="1:21">
      <c r="A104" s="136" t="s">
        <v>119</v>
      </c>
      <c r="B104" s="118">
        <v>5.4488000000000002E-3</v>
      </c>
      <c r="C104" s="118">
        <v>5.1427E-3</v>
      </c>
      <c r="D104" s="119">
        <v>-72142.112000000008</v>
      </c>
      <c r="E104" s="164"/>
      <c r="F104" s="119">
        <v>556</v>
      </c>
      <c r="G104" s="119">
        <v>29985</v>
      </c>
      <c r="H104" s="119">
        <v>3820</v>
      </c>
      <c r="I104" s="119">
        <v>0</v>
      </c>
      <c r="J104" s="109"/>
      <c r="K104" s="119">
        <v>1308</v>
      </c>
      <c r="L104" s="119">
        <v>0</v>
      </c>
      <c r="M104" s="102">
        <v>0</v>
      </c>
      <c r="N104" s="119">
        <v>4529</v>
      </c>
      <c r="O104" s="109"/>
      <c r="P104" s="119">
        <v>12897</v>
      </c>
      <c r="Q104" s="119">
        <v>2029</v>
      </c>
      <c r="R104" s="119">
        <v>14926</v>
      </c>
      <c r="S104" s="102"/>
      <c r="T104" s="119">
        <v>-50962.626400000001</v>
      </c>
      <c r="U104" s="119">
        <v>-89976.034400000004</v>
      </c>
    </row>
    <row r="105" spans="1:21">
      <c r="A105" s="136" t="s">
        <v>120</v>
      </c>
      <c r="B105" s="118">
        <v>6.0441999999999996E-3</v>
      </c>
      <c r="C105" s="118">
        <v>5.6572999999999997E-3</v>
      </c>
      <c r="D105" s="119">
        <v>-80025.207999999999</v>
      </c>
      <c r="E105" s="164"/>
      <c r="F105" s="119">
        <v>617</v>
      </c>
      <c r="G105" s="119">
        <v>33261</v>
      </c>
      <c r="H105" s="119">
        <v>4237</v>
      </c>
      <c r="I105" s="119">
        <v>4225</v>
      </c>
      <c r="J105" s="109"/>
      <c r="K105" s="119">
        <v>1451</v>
      </c>
      <c r="L105" s="119">
        <v>0</v>
      </c>
      <c r="M105" s="102">
        <v>0</v>
      </c>
      <c r="N105" s="119">
        <v>5294</v>
      </c>
      <c r="O105" s="109"/>
      <c r="P105" s="119">
        <v>14307</v>
      </c>
      <c r="Q105" s="119">
        <v>-10354</v>
      </c>
      <c r="R105" s="119">
        <v>3953</v>
      </c>
      <c r="S105" s="102"/>
      <c r="T105" s="119">
        <v>-56531.402599999994</v>
      </c>
      <c r="U105" s="119">
        <v>-99807.874599999996</v>
      </c>
    </row>
    <row r="106" spans="1:21">
      <c r="A106" s="136" t="s">
        <v>121</v>
      </c>
      <c r="B106" s="118">
        <v>2.9933999999999998E-3</v>
      </c>
      <c r="C106" s="118">
        <v>2.6966E-3</v>
      </c>
      <c r="D106" s="119">
        <v>-39632.615999999995</v>
      </c>
      <c r="E106" s="164"/>
      <c r="F106" s="119">
        <v>305</v>
      </c>
      <c r="G106" s="119">
        <v>16473</v>
      </c>
      <c r="H106" s="119">
        <v>2098</v>
      </c>
      <c r="I106" s="119">
        <v>1789</v>
      </c>
      <c r="J106" s="109"/>
      <c r="K106" s="119">
        <v>718</v>
      </c>
      <c r="L106" s="119">
        <v>0</v>
      </c>
      <c r="M106" s="102">
        <v>0</v>
      </c>
      <c r="N106" s="119">
        <v>4062</v>
      </c>
      <c r="O106" s="109"/>
      <c r="P106" s="119">
        <v>7085</v>
      </c>
      <c r="Q106" s="119">
        <v>-353</v>
      </c>
      <c r="R106" s="119">
        <v>6732</v>
      </c>
      <c r="S106" s="102"/>
      <c r="T106" s="119">
        <v>-27997.270199999999</v>
      </c>
      <c r="U106" s="119">
        <v>-49430.014199999998</v>
      </c>
    </row>
    <row r="107" spans="1:21">
      <c r="A107" s="136" t="s">
        <v>122</v>
      </c>
      <c r="B107" s="118">
        <v>1.8389999999999999E-3</v>
      </c>
      <c r="C107" s="118">
        <v>1.8473000000000001E-3</v>
      </c>
      <c r="D107" s="119">
        <v>-24348.36</v>
      </c>
      <c r="E107" s="164"/>
      <c r="F107" s="119">
        <v>188</v>
      </c>
      <c r="G107" s="119">
        <v>10120</v>
      </c>
      <c r="H107" s="119">
        <v>1289</v>
      </c>
      <c r="I107" s="119">
        <v>114</v>
      </c>
      <c r="J107" s="109"/>
      <c r="K107" s="119">
        <v>441</v>
      </c>
      <c r="L107" s="119">
        <v>0</v>
      </c>
      <c r="M107" s="102">
        <v>0</v>
      </c>
      <c r="N107" s="119">
        <v>683</v>
      </c>
      <c r="O107" s="109"/>
      <c r="P107" s="119">
        <v>4353</v>
      </c>
      <c r="Q107" s="119">
        <v>2</v>
      </c>
      <c r="R107" s="119">
        <v>4355</v>
      </c>
      <c r="S107" s="102"/>
      <c r="T107" s="119">
        <v>-17200.166999999998</v>
      </c>
      <c r="U107" s="119">
        <v>-30367.406999999999</v>
      </c>
    </row>
    <row r="108" spans="1:21">
      <c r="A108" s="107"/>
      <c r="B108" s="116"/>
      <c r="C108" s="116"/>
      <c r="D108" s="1"/>
      <c r="E108" s="109"/>
      <c r="F108" s="110"/>
      <c r="G108" s="110"/>
      <c r="H108" s="110"/>
      <c r="I108" s="109"/>
      <c r="J108" s="109"/>
      <c r="K108" s="110"/>
      <c r="L108" s="110"/>
      <c r="M108" s="110"/>
      <c r="N108" s="109"/>
      <c r="O108" s="109"/>
      <c r="P108" s="102" t="s">
        <v>213</v>
      </c>
      <c r="Q108" s="102" t="s">
        <v>213</v>
      </c>
      <c r="R108" s="102" t="s">
        <v>213</v>
      </c>
      <c r="S108" s="102"/>
    </row>
    <row r="109" spans="1:21">
      <c r="B109" s="117"/>
      <c r="C109" s="113"/>
      <c r="D109" s="114"/>
      <c r="F109" s="1"/>
      <c r="G109" s="1"/>
      <c r="H109" s="1"/>
      <c r="I109" s="1"/>
      <c r="K109" s="1"/>
      <c r="L109" s="1"/>
      <c r="M109" s="1"/>
      <c r="N109" s="1"/>
      <c r="P109" s="176"/>
      <c r="Q109" s="176"/>
      <c r="R109" s="176"/>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39" customFormat="1">
      <c r="A121" s="139" t="s">
        <v>279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E3F0-0BCE-4C06-B2A6-76A7134658E7}">
  <dimension ref="A1:Y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ColWidth="9.140625"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3" t="s">
        <v>392</v>
      </c>
      <c r="B1" s="162">
        <v>0</v>
      </c>
      <c r="C1" s="162">
        <v>0</v>
      </c>
      <c r="D1" s="165"/>
      <c r="E1" s="103"/>
      <c r="F1" s="165">
        <v>0</v>
      </c>
      <c r="G1" s="165">
        <v>0</v>
      </c>
      <c r="H1" s="165">
        <v>0</v>
      </c>
      <c r="I1" s="165"/>
      <c r="J1" s="103"/>
      <c r="K1" s="165"/>
      <c r="L1" s="165"/>
      <c r="M1" s="165">
        <v>0</v>
      </c>
      <c r="N1" s="165"/>
      <c r="O1" s="103"/>
      <c r="P1" s="165"/>
      <c r="Q1" s="165"/>
      <c r="R1" s="165">
        <v>0</v>
      </c>
      <c r="S1" s="165"/>
      <c r="T1" s="165"/>
      <c r="U1" s="165"/>
    </row>
    <row r="2" spans="1:25">
      <c r="A2" s="163" t="s">
        <v>208</v>
      </c>
      <c r="B2" s="161">
        <v>1.0000000000000002</v>
      </c>
      <c r="C2" s="161">
        <v>1</v>
      </c>
      <c r="D2" s="165">
        <f>SUM(D7:D107)</f>
        <v>-19213002</v>
      </c>
      <c r="E2" s="103"/>
      <c r="F2" s="165">
        <f>SUM(F7:F107)</f>
        <v>205003</v>
      </c>
      <c r="G2" s="165">
        <v>0</v>
      </c>
      <c r="H2" s="165">
        <f t="shared" ref="H2:I2" si="0">SUM(H7:H107)</f>
        <v>1401006</v>
      </c>
      <c r="I2" s="165">
        <f t="shared" si="0"/>
        <v>1682288</v>
      </c>
      <c r="J2" s="103"/>
      <c r="K2" s="165">
        <f t="shared" ref="K2:L2" si="1">SUM(K7:K107)</f>
        <v>232997</v>
      </c>
      <c r="L2" s="165">
        <f t="shared" si="1"/>
        <v>58999</v>
      </c>
      <c r="M2" s="165">
        <v>0</v>
      </c>
      <c r="N2" s="165">
        <f t="shared" ref="N2:U2" si="2">SUM(N7:N107)</f>
        <v>1682317</v>
      </c>
      <c r="O2" s="165">
        <f t="shared" si="2"/>
        <v>0</v>
      </c>
      <c r="P2" s="165">
        <f t="shared" si="2"/>
        <v>1162998</v>
      </c>
      <c r="Q2" s="165">
        <f t="shared" si="2"/>
        <v>4</v>
      </c>
      <c r="R2" s="165">
        <f t="shared" si="2"/>
        <v>1163002</v>
      </c>
      <c r="S2" s="165">
        <f t="shared" si="2"/>
        <v>0</v>
      </c>
      <c r="T2" s="165">
        <f t="shared" si="2"/>
        <v>-15260999</v>
      </c>
      <c r="U2" s="165">
        <f t="shared" si="2"/>
        <v>-22534002</v>
      </c>
    </row>
    <row r="3" spans="1:25">
      <c r="A3" s="187"/>
      <c r="B3" s="161">
        <v>1</v>
      </c>
      <c r="C3" s="161">
        <v>1</v>
      </c>
      <c r="D3" s="193">
        <v>-19213002</v>
      </c>
      <c r="E3" s="103"/>
      <c r="F3" s="193">
        <v>205003</v>
      </c>
      <c r="G3" s="176"/>
      <c r="H3" s="193">
        <v>1401006</v>
      </c>
      <c r="I3" s="176">
        <v>1682288</v>
      </c>
      <c r="J3" s="176"/>
      <c r="K3" s="176">
        <v>232997</v>
      </c>
      <c r="L3" s="176">
        <v>58999</v>
      </c>
      <c r="M3" s="176">
        <v>0</v>
      </c>
      <c r="N3" s="193">
        <v>1682317</v>
      </c>
      <c r="O3" s="176"/>
      <c r="P3" s="193">
        <v>1162998</v>
      </c>
      <c r="Q3" s="176">
        <v>4</v>
      </c>
      <c r="R3" s="193">
        <v>1163002</v>
      </c>
      <c r="S3" s="176"/>
      <c r="T3" s="192">
        <v>15260999</v>
      </c>
      <c r="U3" s="192">
        <v>-22534002</v>
      </c>
      <c r="V3" s="177"/>
      <c r="W3" s="9"/>
      <c r="X3" s="178"/>
      <c r="Y3" s="178"/>
    </row>
    <row r="4" spans="1:25">
      <c r="A4" s="103"/>
      <c r="B4" s="161"/>
      <c r="C4" s="161"/>
      <c r="D4" s="165"/>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209</v>
      </c>
    </row>
    <row r="6" spans="1:25"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3" t="s">
        <v>393</v>
      </c>
      <c r="U6" s="143" t="s">
        <v>394</v>
      </c>
    </row>
    <row r="7" spans="1:25">
      <c r="A7" s="107" t="s">
        <v>206</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6" t="s">
        <v>24</v>
      </c>
      <c r="B8" s="118">
        <v>1.49883E-2</v>
      </c>
      <c r="C8" s="118">
        <v>1.5211300000000001E-2</v>
      </c>
      <c r="D8" s="119">
        <v>-287970</v>
      </c>
      <c r="E8" s="164"/>
      <c r="F8" s="119">
        <v>3073</v>
      </c>
      <c r="G8" s="119"/>
      <c r="H8" s="119">
        <v>20999</v>
      </c>
      <c r="I8" s="119">
        <v>10397</v>
      </c>
      <c r="J8" s="109"/>
      <c r="K8" s="119">
        <v>3492</v>
      </c>
      <c r="L8" s="119">
        <v>884</v>
      </c>
      <c r="M8" s="119">
        <v>0</v>
      </c>
      <c r="N8" s="119">
        <v>6168</v>
      </c>
      <c r="O8" s="109"/>
      <c r="P8" s="119">
        <v>17431</v>
      </c>
      <c r="Q8" s="119">
        <v>2707</v>
      </c>
      <c r="R8" s="119">
        <v>20138</v>
      </c>
      <c r="S8" s="119"/>
      <c r="T8" s="119">
        <v>-228736</v>
      </c>
      <c r="U8" s="119">
        <v>-337746</v>
      </c>
    </row>
    <row r="9" spans="1:25">
      <c r="A9" s="136" t="s">
        <v>25</v>
      </c>
      <c r="B9" s="118">
        <v>2.7344000000000001E-3</v>
      </c>
      <c r="C9" s="118">
        <v>2.6903999999999999E-3</v>
      </c>
      <c r="D9" s="119">
        <v>-52536</v>
      </c>
      <c r="E9" s="164"/>
      <c r="F9" s="119">
        <v>561</v>
      </c>
      <c r="G9" s="102"/>
      <c r="H9" s="119">
        <v>3831</v>
      </c>
      <c r="I9" s="119">
        <v>1312</v>
      </c>
      <c r="J9" s="109"/>
      <c r="K9" s="119">
        <v>637</v>
      </c>
      <c r="L9" s="119">
        <v>161</v>
      </c>
      <c r="M9" s="102">
        <v>0</v>
      </c>
      <c r="N9" s="119">
        <v>1298</v>
      </c>
      <c r="O9" s="109"/>
      <c r="P9" s="119">
        <v>3180</v>
      </c>
      <c r="Q9" s="119">
        <v>315</v>
      </c>
      <c r="R9" s="119">
        <v>3495</v>
      </c>
      <c r="S9" s="102"/>
      <c r="T9" s="119">
        <v>-41730</v>
      </c>
      <c r="U9" s="119">
        <v>-61617</v>
      </c>
    </row>
    <row r="10" spans="1:25">
      <c r="A10" s="136" t="s">
        <v>26</v>
      </c>
      <c r="B10" s="118">
        <v>1.5506999999999999E-3</v>
      </c>
      <c r="C10" s="118">
        <v>1.5268E-3</v>
      </c>
      <c r="D10" s="119">
        <v>-29794</v>
      </c>
      <c r="E10" s="164"/>
      <c r="F10" s="119">
        <v>318</v>
      </c>
      <c r="G10" s="102"/>
      <c r="H10" s="119">
        <v>2173</v>
      </c>
      <c r="I10" s="119">
        <v>330</v>
      </c>
      <c r="J10" s="109"/>
      <c r="K10" s="119">
        <v>361</v>
      </c>
      <c r="L10" s="119">
        <v>91</v>
      </c>
      <c r="M10" s="102">
        <v>0</v>
      </c>
      <c r="N10" s="119">
        <v>926</v>
      </c>
      <c r="O10" s="109"/>
      <c r="P10" s="119">
        <v>1803</v>
      </c>
      <c r="Q10" s="119">
        <v>-431</v>
      </c>
      <c r="R10" s="119">
        <v>1372</v>
      </c>
      <c r="S10" s="102"/>
      <c r="T10" s="119">
        <v>-23665</v>
      </c>
      <c r="U10" s="119">
        <v>-34943</v>
      </c>
    </row>
    <row r="11" spans="1:25">
      <c r="A11" s="136" t="s">
        <v>27</v>
      </c>
      <c r="B11" s="118">
        <v>1.3821E-3</v>
      </c>
      <c r="C11" s="118">
        <v>1.5845E-3</v>
      </c>
      <c r="D11" s="119">
        <v>-26554</v>
      </c>
      <c r="E11" s="164"/>
      <c r="F11" s="119">
        <v>283</v>
      </c>
      <c r="G11" s="102"/>
      <c r="H11" s="119">
        <v>1936</v>
      </c>
      <c r="I11" s="119">
        <v>3802</v>
      </c>
      <c r="J11" s="109"/>
      <c r="K11" s="119">
        <v>322</v>
      </c>
      <c r="L11" s="119">
        <v>82</v>
      </c>
      <c r="M11" s="102">
        <v>0</v>
      </c>
      <c r="N11" s="119">
        <v>430</v>
      </c>
      <c r="O11" s="109"/>
      <c r="P11" s="119">
        <v>1607</v>
      </c>
      <c r="Q11" s="119">
        <v>1990</v>
      </c>
      <c r="R11" s="119">
        <v>3597</v>
      </c>
      <c r="S11" s="102"/>
      <c r="T11" s="119">
        <v>-21092</v>
      </c>
      <c r="U11" s="119">
        <v>-31144</v>
      </c>
    </row>
    <row r="12" spans="1:25">
      <c r="A12" s="136" t="s">
        <v>28</v>
      </c>
      <c r="B12" s="118">
        <v>3.2477000000000001E-3</v>
      </c>
      <c r="C12" s="118">
        <v>3.3084E-3</v>
      </c>
      <c r="D12" s="119">
        <v>-62398</v>
      </c>
      <c r="E12" s="164"/>
      <c r="F12" s="119">
        <v>666</v>
      </c>
      <c r="G12" s="102"/>
      <c r="H12" s="119">
        <v>4550</v>
      </c>
      <c r="I12" s="119">
        <v>3205</v>
      </c>
      <c r="J12" s="109"/>
      <c r="K12" s="119">
        <v>757</v>
      </c>
      <c r="L12" s="119">
        <v>192</v>
      </c>
      <c r="M12" s="102">
        <v>0</v>
      </c>
      <c r="N12" s="119">
        <v>2075</v>
      </c>
      <c r="O12" s="109"/>
      <c r="P12" s="119">
        <v>3777</v>
      </c>
      <c r="Q12" s="119">
        <v>717</v>
      </c>
      <c r="R12" s="119">
        <v>4494</v>
      </c>
      <c r="S12" s="102"/>
      <c r="T12" s="119">
        <v>-49563</v>
      </c>
      <c r="U12" s="119">
        <v>-73184</v>
      </c>
    </row>
    <row r="13" spans="1:25">
      <c r="A13" s="136" t="s">
        <v>29</v>
      </c>
      <c r="B13" s="118">
        <v>3.3882000000000001E-3</v>
      </c>
      <c r="C13" s="118">
        <v>3.4983000000000002E-3</v>
      </c>
      <c r="D13" s="119">
        <v>-65097</v>
      </c>
      <c r="E13" s="164"/>
      <c r="F13" s="119">
        <v>695</v>
      </c>
      <c r="G13" s="102"/>
      <c r="H13" s="119">
        <v>4747</v>
      </c>
      <c r="I13" s="119">
        <v>7650</v>
      </c>
      <c r="J13" s="109"/>
      <c r="K13" s="119">
        <v>789</v>
      </c>
      <c r="L13" s="119">
        <v>200</v>
      </c>
      <c r="M13" s="102">
        <v>0</v>
      </c>
      <c r="N13" s="119">
        <v>3946</v>
      </c>
      <c r="O13" s="109"/>
      <c r="P13" s="119">
        <v>3940</v>
      </c>
      <c r="Q13" s="119">
        <v>2951</v>
      </c>
      <c r="R13" s="119">
        <v>6891</v>
      </c>
      <c r="S13" s="102"/>
      <c r="T13" s="119">
        <v>-51707</v>
      </c>
      <c r="U13" s="119">
        <v>-76350</v>
      </c>
    </row>
    <row r="14" spans="1:25">
      <c r="A14" s="136" t="s">
        <v>30</v>
      </c>
      <c r="B14" s="118">
        <v>3.7810999999999999E-3</v>
      </c>
      <c r="C14" s="118">
        <v>4.0425000000000001E-3</v>
      </c>
      <c r="D14" s="119">
        <v>-72646</v>
      </c>
      <c r="E14" s="164"/>
      <c r="F14" s="119">
        <v>775</v>
      </c>
      <c r="G14" s="102"/>
      <c r="H14" s="119">
        <v>5297</v>
      </c>
      <c r="I14" s="119">
        <v>6231</v>
      </c>
      <c r="J14" s="109"/>
      <c r="K14" s="119">
        <v>881</v>
      </c>
      <c r="L14" s="119">
        <v>223</v>
      </c>
      <c r="M14" s="102">
        <v>0</v>
      </c>
      <c r="N14" s="119">
        <v>0</v>
      </c>
      <c r="O14" s="109"/>
      <c r="P14" s="119">
        <v>4397</v>
      </c>
      <c r="Q14" s="119">
        <v>4447</v>
      </c>
      <c r="R14" s="119">
        <v>8844</v>
      </c>
      <c r="S14" s="102"/>
      <c r="T14" s="119">
        <v>-57703</v>
      </c>
      <c r="U14" s="119">
        <v>-85203</v>
      </c>
    </row>
    <row r="15" spans="1:25">
      <c r="A15" s="136" t="s">
        <v>31</v>
      </c>
      <c r="B15" s="118">
        <v>8.6510000000000005E-4</v>
      </c>
      <c r="C15" s="118">
        <v>8.7920000000000001E-4</v>
      </c>
      <c r="D15" s="119">
        <v>-16621</v>
      </c>
      <c r="E15" s="164"/>
      <c r="F15" s="119">
        <v>177</v>
      </c>
      <c r="G15" s="102"/>
      <c r="H15" s="119">
        <v>1212</v>
      </c>
      <c r="I15" s="119">
        <v>1733</v>
      </c>
      <c r="J15" s="109"/>
      <c r="K15" s="119">
        <v>202</v>
      </c>
      <c r="L15" s="119">
        <v>51</v>
      </c>
      <c r="M15" s="102">
        <v>0</v>
      </c>
      <c r="N15" s="119">
        <v>0</v>
      </c>
      <c r="O15" s="109"/>
      <c r="P15" s="119">
        <v>1006</v>
      </c>
      <c r="Q15" s="119">
        <v>1636</v>
      </c>
      <c r="R15" s="119">
        <v>2642</v>
      </c>
      <c r="S15" s="102"/>
      <c r="T15" s="119">
        <v>-13202</v>
      </c>
      <c r="U15" s="119">
        <v>-19494</v>
      </c>
    </row>
    <row r="16" spans="1:25">
      <c r="A16" s="136" t="s">
        <v>32</v>
      </c>
      <c r="B16" s="118">
        <v>1.957E-3</v>
      </c>
      <c r="C16" s="118">
        <v>2.1450000000000002E-3</v>
      </c>
      <c r="D16" s="119">
        <v>-37600</v>
      </c>
      <c r="E16" s="164"/>
      <c r="F16" s="119">
        <v>401</v>
      </c>
      <c r="G16" s="102"/>
      <c r="H16" s="119">
        <v>2742</v>
      </c>
      <c r="I16" s="119">
        <v>4974</v>
      </c>
      <c r="J16" s="109"/>
      <c r="K16" s="119">
        <v>456</v>
      </c>
      <c r="L16" s="119">
        <v>115</v>
      </c>
      <c r="M16" s="102">
        <v>0</v>
      </c>
      <c r="N16" s="119">
        <v>1132</v>
      </c>
      <c r="O16" s="109"/>
      <c r="P16" s="119">
        <v>2276</v>
      </c>
      <c r="Q16" s="119">
        <v>2559</v>
      </c>
      <c r="R16" s="119">
        <v>4835</v>
      </c>
      <c r="S16" s="102"/>
      <c r="T16" s="119">
        <v>-29866</v>
      </c>
      <c r="U16" s="119">
        <v>-44099</v>
      </c>
    </row>
    <row r="17" spans="1:21">
      <c r="A17" s="136" t="s">
        <v>33</v>
      </c>
      <c r="B17" s="118">
        <v>2.5436E-2</v>
      </c>
      <c r="C17" s="118">
        <v>2.2805300000000001E-2</v>
      </c>
      <c r="D17" s="119">
        <v>-488702</v>
      </c>
      <c r="E17" s="164"/>
      <c r="F17" s="119">
        <v>5214</v>
      </c>
      <c r="G17" s="102"/>
      <c r="H17" s="119">
        <v>35636</v>
      </c>
      <c r="I17" s="119">
        <v>27720</v>
      </c>
      <c r="J17" s="109"/>
      <c r="K17" s="119">
        <v>5927</v>
      </c>
      <c r="L17" s="119">
        <v>1501</v>
      </c>
      <c r="M17" s="102">
        <v>0</v>
      </c>
      <c r="N17" s="119">
        <v>57513</v>
      </c>
      <c r="O17" s="109"/>
      <c r="P17" s="119">
        <v>29582</v>
      </c>
      <c r="Q17" s="119">
        <v>-11824</v>
      </c>
      <c r="R17" s="119">
        <v>17758</v>
      </c>
      <c r="S17" s="102"/>
      <c r="T17" s="119">
        <v>-388179</v>
      </c>
      <c r="U17" s="119">
        <v>-573175</v>
      </c>
    </row>
    <row r="18" spans="1:21">
      <c r="A18" s="136" t="s">
        <v>34</v>
      </c>
      <c r="B18" s="118">
        <v>3.0314600000000001E-2</v>
      </c>
      <c r="C18" s="118">
        <v>3.09187E-2</v>
      </c>
      <c r="D18" s="119">
        <v>-582434</v>
      </c>
      <c r="E18" s="164"/>
      <c r="F18" s="119">
        <v>6214</v>
      </c>
      <c r="G18" s="102"/>
      <c r="H18" s="119">
        <v>42471</v>
      </c>
      <c r="I18" s="119">
        <v>22099</v>
      </c>
      <c r="J18" s="109"/>
      <c r="K18" s="119">
        <v>7063</v>
      </c>
      <c r="L18" s="119">
        <v>1789</v>
      </c>
      <c r="M18" s="102">
        <v>0</v>
      </c>
      <c r="N18" s="119">
        <v>12593</v>
      </c>
      <c r="O18" s="109"/>
      <c r="P18" s="119">
        <v>35256</v>
      </c>
      <c r="Q18" s="119">
        <v>5381</v>
      </c>
      <c r="R18" s="119">
        <v>40637</v>
      </c>
      <c r="S18" s="102"/>
      <c r="T18" s="119">
        <v>-462631</v>
      </c>
      <c r="U18" s="119">
        <v>-683109</v>
      </c>
    </row>
    <row r="19" spans="1:21">
      <c r="A19" s="136" t="s">
        <v>35</v>
      </c>
      <c r="B19" s="118">
        <v>6.0743000000000004E-3</v>
      </c>
      <c r="C19" s="118">
        <v>6.3645999999999998E-3</v>
      </c>
      <c r="D19" s="119">
        <v>-116706</v>
      </c>
      <c r="E19" s="164"/>
      <c r="F19" s="119">
        <v>1245</v>
      </c>
      <c r="G19" s="102"/>
      <c r="H19" s="119">
        <v>8510</v>
      </c>
      <c r="I19" s="119">
        <v>39426</v>
      </c>
      <c r="J19" s="109"/>
      <c r="K19" s="119">
        <v>1415</v>
      </c>
      <c r="L19" s="119">
        <v>358</v>
      </c>
      <c r="M19" s="102">
        <v>0</v>
      </c>
      <c r="N19" s="119">
        <v>0</v>
      </c>
      <c r="O19" s="109"/>
      <c r="P19" s="119">
        <v>7064</v>
      </c>
      <c r="Q19" s="119">
        <v>37446</v>
      </c>
      <c r="R19" s="119">
        <v>44510</v>
      </c>
      <c r="S19" s="102"/>
      <c r="T19" s="119">
        <v>-92700</v>
      </c>
      <c r="U19" s="119">
        <v>-136878</v>
      </c>
    </row>
    <row r="20" spans="1:21">
      <c r="A20" s="136" t="s">
        <v>36</v>
      </c>
      <c r="B20" s="118">
        <v>2.7066400000000001E-2</v>
      </c>
      <c r="C20" s="118">
        <v>2.2529899999999999E-2</v>
      </c>
      <c r="D20" s="119">
        <v>-520027</v>
      </c>
      <c r="E20" s="164"/>
      <c r="F20" s="119">
        <v>5549</v>
      </c>
      <c r="G20" s="102"/>
      <c r="H20" s="119">
        <v>37920</v>
      </c>
      <c r="I20" s="119">
        <v>10116</v>
      </c>
      <c r="J20" s="109"/>
      <c r="K20" s="119">
        <v>6306</v>
      </c>
      <c r="L20" s="119">
        <v>1597</v>
      </c>
      <c r="M20" s="102">
        <v>0</v>
      </c>
      <c r="N20" s="119">
        <v>73453</v>
      </c>
      <c r="O20" s="109"/>
      <c r="P20" s="119">
        <v>31478</v>
      </c>
      <c r="Q20" s="119">
        <v>-32353</v>
      </c>
      <c r="R20" s="119">
        <v>-875</v>
      </c>
      <c r="S20" s="102"/>
      <c r="T20" s="119">
        <v>-413060</v>
      </c>
      <c r="U20" s="119">
        <v>-609914</v>
      </c>
    </row>
    <row r="21" spans="1:21">
      <c r="A21" s="136" t="s">
        <v>37</v>
      </c>
      <c r="B21" s="118">
        <v>6.3098E-3</v>
      </c>
      <c r="C21" s="118">
        <v>6.6167999999999999E-3</v>
      </c>
      <c r="D21" s="119">
        <v>-121230</v>
      </c>
      <c r="E21" s="164"/>
      <c r="F21" s="119">
        <v>1294</v>
      </c>
      <c r="G21" s="102"/>
      <c r="H21" s="119">
        <v>8840</v>
      </c>
      <c r="I21" s="119">
        <v>7795</v>
      </c>
      <c r="J21" s="109"/>
      <c r="K21" s="119">
        <v>1470</v>
      </c>
      <c r="L21" s="119">
        <v>372</v>
      </c>
      <c r="M21" s="102">
        <v>0</v>
      </c>
      <c r="N21" s="119">
        <v>3117</v>
      </c>
      <c r="O21" s="109"/>
      <c r="P21" s="119">
        <v>7338</v>
      </c>
      <c r="Q21" s="119">
        <v>2583</v>
      </c>
      <c r="R21" s="119">
        <v>9921</v>
      </c>
      <c r="S21" s="102"/>
      <c r="T21" s="119">
        <v>-96294</v>
      </c>
      <c r="U21" s="119">
        <v>-142185</v>
      </c>
    </row>
    <row r="22" spans="1:21">
      <c r="A22" s="136" t="s">
        <v>38</v>
      </c>
      <c r="B22" s="118">
        <v>1.2086E-3</v>
      </c>
      <c r="C22" s="118">
        <v>1.2333999999999999E-3</v>
      </c>
      <c r="D22" s="119">
        <v>-23221</v>
      </c>
      <c r="E22" s="164"/>
      <c r="F22" s="119">
        <v>248</v>
      </c>
      <c r="G22" s="102"/>
      <c r="H22" s="119">
        <v>1693</v>
      </c>
      <c r="I22" s="119">
        <v>867</v>
      </c>
      <c r="J22" s="109"/>
      <c r="K22" s="119">
        <v>282</v>
      </c>
      <c r="L22" s="119">
        <v>71</v>
      </c>
      <c r="M22" s="102">
        <v>0</v>
      </c>
      <c r="N22" s="119">
        <v>1400</v>
      </c>
      <c r="O22" s="109"/>
      <c r="P22" s="119">
        <v>1406</v>
      </c>
      <c r="Q22" s="119">
        <v>-704</v>
      </c>
      <c r="R22" s="119">
        <v>702</v>
      </c>
      <c r="S22" s="102"/>
      <c r="T22" s="119">
        <v>-18444</v>
      </c>
      <c r="U22" s="119">
        <v>-27235</v>
      </c>
    </row>
    <row r="23" spans="1:21">
      <c r="A23" s="136" t="s">
        <v>39</v>
      </c>
      <c r="B23" s="118">
        <v>1.17178E-2</v>
      </c>
      <c r="C23" s="118">
        <v>1.0451200000000001E-2</v>
      </c>
      <c r="D23" s="119">
        <v>-225134</v>
      </c>
      <c r="E23" s="164"/>
      <c r="F23" s="119">
        <v>2402</v>
      </c>
      <c r="G23" s="102"/>
      <c r="H23" s="119">
        <v>16417</v>
      </c>
      <c r="I23" s="119">
        <v>7684</v>
      </c>
      <c r="J23" s="109"/>
      <c r="K23" s="119">
        <v>2730</v>
      </c>
      <c r="L23" s="119">
        <v>691</v>
      </c>
      <c r="M23" s="102">
        <v>0</v>
      </c>
      <c r="N23" s="119">
        <v>26005</v>
      </c>
      <c r="O23" s="109"/>
      <c r="P23" s="119">
        <v>13628</v>
      </c>
      <c r="Q23" s="119">
        <v>-9671</v>
      </c>
      <c r="R23" s="119">
        <v>3957</v>
      </c>
      <c r="S23" s="102"/>
      <c r="T23" s="119">
        <v>-178825</v>
      </c>
      <c r="U23" s="119">
        <v>-264049</v>
      </c>
    </row>
    <row r="24" spans="1:21">
      <c r="A24" s="136" t="s">
        <v>40</v>
      </c>
      <c r="B24" s="118">
        <v>1.3994999999999999E-3</v>
      </c>
      <c r="C24" s="118">
        <v>1.7256999999999999E-3</v>
      </c>
      <c r="D24" s="119">
        <v>-26889</v>
      </c>
      <c r="E24" s="164"/>
      <c r="F24" s="119">
        <v>287</v>
      </c>
      <c r="G24" s="102"/>
      <c r="H24" s="119">
        <v>1961</v>
      </c>
      <c r="I24" s="119">
        <v>4456</v>
      </c>
      <c r="J24" s="109"/>
      <c r="K24" s="119">
        <v>326</v>
      </c>
      <c r="L24" s="119">
        <v>83</v>
      </c>
      <c r="M24" s="102">
        <v>0</v>
      </c>
      <c r="N24" s="119">
        <v>2921</v>
      </c>
      <c r="O24" s="109"/>
      <c r="P24" s="119">
        <v>1628</v>
      </c>
      <c r="Q24" s="119">
        <v>-693</v>
      </c>
      <c r="R24" s="119">
        <v>935</v>
      </c>
      <c r="S24" s="102"/>
      <c r="T24" s="119">
        <v>-21358</v>
      </c>
      <c r="U24" s="119">
        <v>-31536</v>
      </c>
    </row>
    <row r="25" spans="1:21">
      <c r="A25" s="136" t="s">
        <v>41</v>
      </c>
      <c r="B25" s="118">
        <v>1.5196899999999999E-2</v>
      </c>
      <c r="C25" s="118">
        <v>1.57266E-2</v>
      </c>
      <c r="D25" s="119">
        <v>-291978</v>
      </c>
      <c r="E25" s="164"/>
      <c r="F25" s="119">
        <v>3115</v>
      </c>
      <c r="G25" s="102"/>
      <c r="H25" s="119">
        <v>21291</v>
      </c>
      <c r="I25" s="119">
        <v>16562</v>
      </c>
      <c r="J25" s="109"/>
      <c r="K25" s="119">
        <v>3541</v>
      </c>
      <c r="L25" s="119">
        <v>897</v>
      </c>
      <c r="M25" s="102">
        <v>0</v>
      </c>
      <c r="N25" s="119">
        <v>9303</v>
      </c>
      <c r="O25" s="109"/>
      <c r="P25" s="119">
        <v>17674</v>
      </c>
      <c r="Q25" s="119">
        <v>3644</v>
      </c>
      <c r="R25" s="119">
        <v>21318</v>
      </c>
      <c r="S25" s="102"/>
      <c r="T25" s="119">
        <v>-231920</v>
      </c>
      <c r="U25" s="119">
        <v>-342447</v>
      </c>
    </row>
    <row r="26" spans="1:21">
      <c r="A26" s="136" t="s">
        <v>42</v>
      </c>
      <c r="B26" s="118">
        <v>1.13922E-2</v>
      </c>
      <c r="C26" s="118">
        <v>8.4078999999999994E-3</v>
      </c>
      <c r="D26" s="119">
        <v>-218878</v>
      </c>
      <c r="E26" s="164"/>
      <c r="F26" s="119">
        <v>2335</v>
      </c>
      <c r="G26" s="102"/>
      <c r="H26" s="119">
        <v>15960</v>
      </c>
      <c r="I26" s="119">
        <v>7370</v>
      </c>
      <c r="J26" s="109"/>
      <c r="K26" s="119">
        <v>2654</v>
      </c>
      <c r="L26" s="119">
        <v>672</v>
      </c>
      <c r="M26" s="102">
        <v>0</v>
      </c>
      <c r="N26" s="119">
        <v>48041</v>
      </c>
      <c r="O26" s="109"/>
      <c r="P26" s="119">
        <v>13249</v>
      </c>
      <c r="Q26" s="119">
        <v>-20289</v>
      </c>
      <c r="R26" s="119">
        <v>-7040</v>
      </c>
      <c r="S26" s="102"/>
      <c r="T26" s="119">
        <v>-173856</v>
      </c>
      <c r="U26" s="119">
        <v>-256712</v>
      </c>
    </row>
    <row r="27" spans="1:21">
      <c r="A27" s="136" t="s">
        <v>43</v>
      </c>
      <c r="B27" s="118">
        <v>3.7204E-3</v>
      </c>
      <c r="C27" s="118">
        <v>3.6865000000000001E-3</v>
      </c>
      <c r="D27" s="119">
        <v>-71480</v>
      </c>
      <c r="E27" s="164"/>
      <c r="F27" s="119">
        <v>763</v>
      </c>
      <c r="G27" s="102"/>
      <c r="H27" s="119">
        <v>5212</v>
      </c>
      <c r="I27" s="119">
        <v>2885</v>
      </c>
      <c r="J27" s="109"/>
      <c r="K27" s="119">
        <v>867</v>
      </c>
      <c r="L27" s="119">
        <v>220</v>
      </c>
      <c r="M27" s="102">
        <v>0</v>
      </c>
      <c r="N27" s="119">
        <v>2240</v>
      </c>
      <c r="O27" s="109"/>
      <c r="P27" s="119">
        <v>4327</v>
      </c>
      <c r="Q27" s="119">
        <v>875</v>
      </c>
      <c r="R27" s="119">
        <v>5202</v>
      </c>
      <c r="S27" s="102"/>
      <c r="T27" s="119">
        <v>-56777</v>
      </c>
      <c r="U27" s="119">
        <v>-83835</v>
      </c>
    </row>
    <row r="28" spans="1:21">
      <c r="A28" s="136" t="s">
        <v>44</v>
      </c>
      <c r="B28" s="118">
        <v>1.5058000000000001E-3</v>
      </c>
      <c r="C28" s="118">
        <v>1.33E-3</v>
      </c>
      <c r="D28" s="119">
        <v>-28931</v>
      </c>
      <c r="E28" s="164"/>
      <c r="F28" s="119">
        <v>309</v>
      </c>
      <c r="G28" s="102"/>
      <c r="H28" s="119">
        <v>2110</v>
      </c>
      <c r="I28" s="119">
        <v>1395</v>
      </c>
      <c r="J28" s="109"/>
      <c r="K28" s="119">
        <v>351</v>
      </c>
      <c r="L28" s="119">
        <v>89</v>
      </c>
      <c r="M28" s="102">
        <v>0</v>
      </c>
      <c r="N28" s="119">
        <v>2401</v>
      </c>
      <c r="O28" s="109"/>
      <c r="P28" s="119">
        <v>1751</v>
      </c>
      <c r="Q28" s="119">
        <v>193</v>
      </c>
      <c r="R28" s="119">
        <v>1944</v>
      </c>
      <c r="S28" s="102"/>
      <c r="T28" s="119">
        <v>-22980</v>
      </c>
      <c r="U28" s="119">
        <v>-33932</v>
      </c>
    </row>
    <row r="29" spans="1:21">
      <c r="A29" s="136" t="s">
        <v>45</v>
      </c>
      <c r="B29" s="118">
        <v>1.7204E-3</v>
      </c>
      <c r="C29" s="118">
        <v>1.5724999999999999E-3</v>
      </c>
      <c r="D29" s="119">
        <v>-33054</v>
      </c>
      <c r="E29" s="164"/>
      <c r="F29" s="119">
        <v>353</v>
      </c>
      <c r="G29" s="102"/>
      <c r="H29" s="119">
        <v>2410</v>
      </c>
      <c r="I29" s="119">
        <v>882</v>
      </c>
      <c r="J29" s="109"/>
      <c r="K29" s="119">
        <v>401</v>
      </c>
      <c r="L29" s="119">
        <v>102</v>
      </c>
      <c r="M29" s="102">
        <v>0</v>
      </c>
      <c r="N29" s="119">
        <v>2610</v>
      </c>
      <c r="O29" s="109"/>
      <c r="P29" s="119">
        <v>2001</v>
      </c>
      <c r="Q29" s="119">
        <v>-717</v>
      </c>
      <c r="R29" s="119">
        <v>1284</v>
      </c>
      <c r="S29" s="102"/>
      <c r="T29" s="119">
        <v>-26255</v>
      </c>
      <c r="U29" s="119">
        <v>-38767</v>
      </c>
    </row>
    <row r="30" spans="1:21">
      <c r="A30" s="136" t="s">
        <v>46</v>
      </c>
      <c r="B30" s="118">
        <v>7.5186000000000003E-3</v>
      </c>
      <c r="C30" s="118">
        <v>8.0503999999999992E-3</v>
      </c>
      <c r="D30" s="119">
        <v>-144455</v>
      </c>
      <c r="E30" s="164"/>
      <c r="F30" s="119">
        <v>1541</v>
      </c>
      <c r="G30" s="102"/>
      <c r="H30" s="119">
        <v>10534</v>
      </c>
      <c r="I30" s="119">
        <v>7982</v>
      </c>
      <c r="J30" s="109"/>
      <c r="K30" s="119">
        <v>1752</v>
      </c>
      <c r="L30" s="119">
        <v>444</v>
      </c>
      <c r="M30" s="102">
        <v>0</v>
      </c>
      <c r="N30" s="119">
        <v>503</v>
      </c>
      <c r="O30" s="109"/>
      <c r="P30" s="119">
        <v>8744</v>
      </c>
      <c r="Q30" s="119">
        <v>3847</v>
      </c>
      <c r="R30" s="119">
        <v>12591</v>
      </c>
      <c r="S30" s="102"/>
      <c r="T30" s="119">
        <v>-114741</v>
      </c>
      <c r="U30" s="119">
        <v>-169424</v>
      </c>
    </row>
    <row r="31" spans="1:21">
      <c r="A31" s="136" t="s">
        <v>47</v>
      </c>
      <c r="B31" s="118">
        <v>3.5888999999999999E-3</v>
      </c>
      <c r="C31" s="118">
        <v>3.9889000000000001E-3</v>
      </c>
      <c r="D31" s="119">
        <v>-68954</v>
      </c>
      <c r="E31" s="164"/>
      <c r="F31" s="119">
        <v>736</v>
      </c>
      <c r="G31" s="102"/>
      <c r="H31" s="119">
        <v>5028</v>
      </c>
      <c r="I31" s="119">
        <v>8056</v>
      </c>
      <c r="J31" s="109"/>
      <c r="K31" s="119">
        <v>836</v>
      </c>
      <c r="L31" s="119">
        <v>212</v>
      </c>
      <c r="M31" s="102">
        <v>0</v>
      </c>
      <c r="N31" s="119">
        <v>380</v>
      </c>
      <c r="O31" s="109"/>
      <c r="P31" s="119">
        <v>4174</v>
      </c>
      <c r="Q31" s="119">
        <v>4943</v>
      </c>
      <c r="R31" s="119">
        <v>9117</v>
      </c>
      <c r="S31" s="102"/>
      <c r="T31" s="119">
        <v>-54770</v>
      </c>
      <c r="U31" s="119">
        <v>-80872</v>
      </c>
    </row>
    <row r="32" spans="1:21">
      <c r="A32" s="136" t="s">
        <v>48</v>
      </c>
      <c r="B32" s="118">
        <v>1.04502E-2</v>
      </c>
      <c r="C32" s="118">
        <v>1.05161E-2</v>
      </c>
      <c r="D32" s="119">
        <v>-200780</v>
      </c>
      <c r="E32" s="164"/>
      <c r="F32" s="119">
        <v>2142</v>
      </c>
      <c r="G32" s="102"/>
      <c r="H32" s="119">
        <v>14641</v>
      </c>
      <c r="I32" s="119">
        <v>900</v>
      </c>
      <c r="J32" s="109"/>
      <c r="K32" s="119">
        <v>2435</v>
      </c>
      <c r="L32" s="119">
        <v>617</v>
      </c>
      <c r="M32" s="102">
        <v>0</v>
      </c>
      <c r="N32" s="119">
        <v>9831</v>
      </c>
      <c r="O32" s="109"/>
      <c r="P32" s="119">
        <v>12154</v>
      </c>
      <c r="Q32" s="119">
        <v>-9381</v>
      </c>
      <c r="R32" s="119">
        <v>2773</v>
      </c>
      <c r="S32" s="102"/>
      <c r="T32" s="119">
        <v>-159481</v>
      </c>
      <c r="U32" s="119">
        <v>-235485</v>
      </c>
    </row>
    <row r="33" spans="1:21">
      <c r="A33" s="136" t="s">
        <v>49</v>
      </c>
      <c r="B33" s="118">
        <v>2.9699900000000001E-2</v>
      </c>
      <c r="C33" s="118">
        <v>3.1295900000000001E-2</v>
      </c>
      <c r="D33" s="119">
        <v>-570624</v>
      </c>
      <c r="E33" s="164"/>
      <c r="F33" s="119">
        <v>6088</v>
      </c>
      <c r="G33" s="102"/>
      <c r="H33" s="119">
        <v>41610</v>
      </c>
      <c r="I33" s="119">
        <v>28025</v>
      </c>
      <c r="J33" s="109"/>
      <c r="K33" s="119">
        <v>6920</v>
      </c>
      <c r="L33" s="119">
        <v>1752</v>
      </c>
      <c r="M33" s="102">
        <v>0</v>
      </c>
      <c r="N33" s="119">
        <v>19125</v>
      </c>
      <c r="O33" s="109"/>
      <c r="P33" s="119">
        <v>34541</v>
      </c>
      <c r="Q33" s="119">
        <v>-1999</v>
      </c>
      <c r="R33" s="119">
        <v>32542</v>
      </c>
      <c r="S33" s="102"/>
      <c r="T33" s="119">
        <v>-453250</v>
      </c>
      <c r="U33" s="119">
        <v>-669258</v>
      </c>
    </row>
    <row r="34" spans="1:21">
      <c r="A34" s="136" t="s">
        <v>50</v>
      </c>
      <c r="B34" s="118">
        <v>5.2172E-3</v>
      </c>
      <c r="C34" s="118">
        <v>4.2106000000000001E-3</v>
      </c>
      <c r="D34" s="119">
        <v>-100238</v>
      </c>
      <c r="E34" s="164"/>
      <c r="F34" s="119">
        <v>1070</v>
      </c>
      <c r="G34" s="102"/>
      <c r="H34" s="119">
        <v>7309</v>
      </c>
      <c r="I34" s="119">
        <v>1908</v>
      </c>
      <c r="J34" s="109"/>
      <c r="K34" s="119">
        <v>1216</v>
      </c>
      <c r="L34" s="119">
        <v>308</v>
      </c>
      <c r="M34" s="102">
        <v>0</v>
      </c>
      <c r="N34" s="119">
        <v>17427</v>
      </c>
      <c r="O34" s="109"/>
      <c r="P34" s="119">
        <v>6068</v>
      </c>
      <c r="Q34" s="119">
        <v>-8646</v>
      </c>
      <c r="R34" s="119">
        <v>-2578</v>
      </c>
      <c r="S34" s="102"/>
      <c r="T34" s="119">
        <v>-79620</v>
      </c>
      <c r="U34" s="119">
        <v>-117564</v>
      </c>
    </row>
    <row r="35" spans="1:21">
      <c r="A35" s="136" t="s">
        <v>51</v>
      </c>
      <c r="B35" s="118">
        <v>9.5444999999999992E-3</v>
      </c>
      <c r="C35" s="118">
        <v>7.6943999999999997E-3</v>
      </c>
      <c r="D35" s="119">
        <v>-183378</v>
      </c>
      <c r="E35" s="164"/>
      <c r="F35" s="119">
        <v>1957</v>
      </c>
      <c r="G35" s="102"/>
      <c r="H35" s="119">
        <v>13372</v>
      </c>
      <c r="I35" s="119">
        <v>6588</v>
      </c>
      <c r="J35" s="109"/>
      <c r="K35" s="119">
        <v>2224</v>
      </c>
      <c r="L35" s="119">
        <v>563</v>
      </c>
      <c r="M35" s="102">
        <v>0</v>
      </c>
      <c r="N35" s="119">
        <v>28725</v>
      </c>
      <c r="O35" s="109"/>
      <c r="P35" s="119">
        <v>11100</v>
      </c>
      <c r="Q35" s="119">
        <v>-9500</v>
      </c>
      <c r="R35" s="119">
        <v>1600</v>
      </c>
      <c r="S35" s="102"/>
      <c r="T35" s="119">
        <v>-145659</v>
      </c>
      <c r="U35" s="119">
        <v>-215076</v>
      </c>
    </row>
    <row r="36" spans="1:21">
      <c r="A36" s="136" t="s">
        <v>52</v>
      </c>
      <c r="B36" s="118">
        <v>1.6057100000000001E-2</v>
      </c>
      <c r="C36" s="118">
        <v>1.3214E-2</v>
      </c>
      <c r="D36" s="119">
        <v>-308505</v>
      </c>
      <c r="E36" s="164"/>
      <c r="F36" s="119">
        <v>3292</v>
      </c>
      <c r="G36" s="102"/>
      <c r="H36" s="119">
        <v>22496</v>
      </c>
      <c r="I36" s="119">
        <v>6040</v>
      </c>
      <c r="J36" s="109"/>
      <c r="K36" s="119">
        <v>3741</v>
      </c>
      <c r="L36" s="119">
        <v>947</v>
      </c>
      <c r="M36" s="102">
        <v>0</v>
      </c>
      <c r="N36" s="119">
        <v>46623</v>
      </c>
      <c r="O36" s="109"/>
      <c r="P36" s="119">
        <v>18674</v>
      </c>
      <c r="Q36" s="119">
        <v>-21163</v>
      </c>
      <c r="R36" s="119">
        <v>-2489</v>
      </c>
      <c r="S36" s="102"/>
      <c r="T36" s="119">
        <v>-245047</v>
      </c>
      <c r="U36" s="119">
        <v>-361831</v>
      </c>
    </row>
    <row r="37" spans="1:21">
      <c r="A37" s="136" t="s">
        <v>53</v>
      </c>
      <c r="B37" s="118">
        <v>3.6492E-3</v>
      </c>
      <c r="C37" s="118">
        <v>3.9573000000000004E-3</v>
      </c>
      <c r="D37" s="119">
        <v>-70112</v>
      </c>
      <c r="E37" s="164"/>
      <c r="F37" s="119">
        <v>748</v>
      </c>
      <c r="G37" s="102"/>
      <c r="H37" s="119">
        <v>5113</v>
      </c>
      <c r="I37" s="119">
        <v>4865</v>
      </c>
      <c r="J37" s="109"/>
      <c r="K37" s="119">
        <v>850</v>
      </c>
      <c r="L37" s="119">
        <v>215</v>
      </c>
      <c r="M37" s="102">
        <v>0</v>
      </c>
      <c r="N37" s="119">
        <v>1950</v>
      </c>
      <c r="O37" s="109"/>
      <c r="P37" s="119">
        <v>4244</v>
      </c>
      <c r="Q37" s="119">
        <v>811</v>
      </c>
      <c r="R37" s="119">
        <v>5055</v>
      </c>
      <c r="S37" s="102"/>
      <c r="T37" s="119">
        <v>-55690</v>
      </c>
      <c r="U37" s="119">
        <v>-82231</v>
      </c>
    </row>
    <row r="38" spans="1:21">
      <c r="A38" s="136" t="s">
        <v>54</v>
      </c>
      <c r="B38" s="118">
        <v>3.4580000000000001E-3</v>
      </c>
      <c r="C38" s="118">
        <v>3.5580999999999998E-3</v>
      </c>
      <c r="D38" s="119">
        <v>-66439</v>
      </c>
      <c r="E38" s="164"/>
      <c r="F38" s="119">
        <v>709</v>
      </c>
      <c r="G38" s="102"/>
      <c r="H38" s="119">
        <v>4845</v>
      </c>
      <c r="I38" s="119">
        <v>3312</v>
      </c>
      <c r="J38" s="109"/>
      <c r="K38" s="119">
        <v>806</v>
      </c>
      <c r="L38" s="119">
        <v>204</v>
      </c>
      <c r="M38" s="102">
        <v>0</v>
      </c>
      <c r="N38" s="119">
        <v>917</v>
      </c>
      <c r="O38" s="109"/>
      <c r="P38" s="119">
        <v>4022</v>
      </c>
      <c r="Q38" s="119">
        <v>1712</v>
      </c>
      <c r="R38" s="119">
        <v>5734</v>
      </c>
      <c r="S38" s="102"/>
      <c r="T38" s="119">
        <v>-52773</v>
      </c>
      <c r="U38" s="119">
        <v>-77923</v>
      </c>
    </row>
    <row r="39" spans="1:21">
      <c r="A39" s="136" t="s">
        <v>55</v>
      </c>
      <c r="B39" s="118">
        <v>3.4559800000000002E-2</v>
      </c>
      <c r="C39" s="118">
        <v>4.5047700000000003E-2</v>
      </c>
      <c r="D39" s="119">
        <v>-663997</v>
      </c>
      <c r="E39" s="164"/>
      <c r="F39" s="119">
        <v>7085</v>
      </c>
      <c r="G39" s="102"/>
      <c r="H39" s="119">
        <v>48418</v>
      </c>
      <c r="I39" s="119">
        <v>143265</v>
      </c>
      <c r="J39" s="109"/>
      <c r="K39" s="119">
        <v>8052</v>
      </c>
      <c r="L39" s="119">
        <v>2039</v>
      </c>
      <c r="M39" s="102">
        <v>0</v>
      </c>
      <c r="N39" s="119">
        <v>79720</v>
      </c>
      <c r="O39" s="109"/>
      <c r="P39" s="119">
        <v>40193</v>
      </c>
      <c r="Q39" s="119">
        <v>-8088</v>
      </c>
      <c r="R39" s="119">
        <v>32105</v>
      </c>
      <c r="S39" s="102"/>
      <c r="T39" s="119">
        <v>-527417</v>
      </c>
      <c r="U39" s="119">
        <v>-778771</v>
      </c>
    </row>
    <row r="40" spans="1:21">
      <c r="A40" s="136" t="s">
        <v>56</v>
      </c>
      <c r="B40" s="118">
        <v>3.1273999999999998E-3</v>
      </c>
      <c r="C40" s="118">
        <v>3.0623999999999998E-3</v>
      </c>
      <c r="D40" s="119">
        <v>-60087</v>
      </c>
      <c r="E40" s="164"/>
      <c r="F40" s="119">
        <v>641</v>
      </c>
      <c r="G40" s="102"/>
      <c r="H40" s="119">
        <v>4381</v>
      </c>
      <c r="I40" s="119">
        <v>3071</v>
      </c>
      <c r="J40" s="109"/>
      <c r="K40" s="119">
        <v>729</v>
      </c>
      <c r="L40" s="119">
        <v>185</v>
      </c>
      <c r="M40" s="102">
        <v>0</v>
      </c>
      <c r="N40" s="119">
        <v>888</v>
      </c>
      <c r="O40" s="109"/>
      <c r="P40" s="119">
        <v>3637</v>
      </c>
      <c r="Q40" s="119">
        <v>2629</v>
      </c>
      <c r="R40" s="119">
        <v>6266</v>
      </c>
      <c r="S40" s="102"/>
      <c r="T40" s="119">
        <v>-47727</v>
      </c>
      <c r="U40" s="119">
        <v>-70473</v>
      </c>
    </row>
    <row r="41" spans="1:21">
      <c r="A41" s="136" t="s">
        <v>57</v>
      </c>
      <c r="B41" s="118">
        <v>3.4781600000000003E-2</v>
      </c>
      <c r="C41" s="118">
        <v>3.56379E-2</v>
      </c>
      <c r="D41" s="119">
        <v>-668259</v>
      </c>
      <c r="E41" s="164"/>
      <c r="F41" s="119">
        <v>7130</v>
      </c>
      <c r="G41" s="102"/>
      <c r="H41" s="119">
        <v>48729</v>
      </c>
      <c r="I41" s="119">
        <v>28155</v>
      </c>
      <c r="J41" s="109"/>
      <c r="K41" s="119">
        <v>8104</v>
      </c>
      <c r="L41" s="119">
        <v>2052</v>
      </c>
      <c r="M41" s="102">
        <v>0</v>
      </c>
      <c r="N41" s="119">
        <v>7816</v>
      </c>
      <c r="O41" s="109"/>
      <c r="P41" s="119">
        <v>40451</v>
      </c>
      <c r="Q41" s="119">
        <v>14489</v>
      </c>
      <c r="R41" s="119">
        <v>54940</v>
      </c>
      <c r="S41" s="102"/>
      <c r="T41" s="119">
        <v>-530802</v>
      </c>
      <c r="U41" s="119">
        <v>-783769</v>
      </c>
    </row>
    <row r="42" spans="1:21">
      <c r="A42" s="136" t="s">
        <v>58</v>
      </c>
      <c r="B42" s="118">
        <v>6.6845000000000003E-3</v>
      </c>
      <c r="C42" s="118">
        <v>6.3013000000000001E-3</v>
      </c>
      <c r="D42" s="119">
        <v>-128429</v>
      </c>
      <c r="E42" s="164"/>
      <c r="F42" s="119">
        <v>1370</v>
      </c>
      <c r="G42" s="102"/>
      <c r="H42" s="119">
        <v>9365</v>
      </c>
      <c r="I42" s="119">
        <v>2833</v>
      </c>
      <c r="J42" s="109"/>
      <c r="K42" s="119">
        <v>1557</v>
      </c>
      <c r="L42" s="119">
        <v>394</v>
      </c>
      <c r="M42" s="102">
        <v>0</v>
      </c>
      <c r="N42" s="119">
        <v>9318</v>
      </c>
      <c r="O42" s="109"/>
      <c r="P42" s="119">
        <v>7774</v>
      </c>
      <c r="Q42" s="119">
        <v>-3865</v>
      </c>
      <c r="R42" s="119">
        <v>3909</v>
      </c>
      <c r="S42" s="102"/>
      <c r="T42" s="119">
        <v>-102012</v>
      </c>
      <c r="U42" s="119">
        <v>-150629</v>
      </c>
    </row>
    <row r="43" spans="1:21">
      <c r="A43" s="136" t="s">
        <v>59</v>
      </c>
      <c r="B43" s="118">
        <v>2.2975800000000001E-2</v>
      </c>
      <c r="C43" s="118">
        <v>2.3600699999999999E-2</v>
      </c>
      <c r="D43" s="119">
        <v>-441434</v>
      </c>
      <c r="E43" s="164"/>
      <c r="F43" s="119">
        <v>4710</v>
      </c>
      <c r="G43" s="102"/>
      <c r="H43" s="119">
        <v>32189</v>
      </c>
      <c r="I43" s="119">
        <v>607220</v>
      </c>
      <c r="J43" s="109"/>
      <c r="K43" s="119">
        <v>5353</v>
      </c>
      <c r="L43" s="119">
        <v>1356</v>
      </c>
      <c r="M43" s="102">
        <v>0</v>
      </c>
      <c r="N43" s="119">
        <v>534269</v>
      </c>
      <c r="O43" s="109"/>
      <c r="P43" s="119">
        <v>26721</v>
      </c>
      <c r="Q43" s="119">
        <v>68682</v>
      </c>
      <c r="R43" s="119">
        <v>95403</v>
      </c>
      <c r="S43" s="102"/>
      <c r="T43" s="119">
        <v>-350634</v>
      </c>
      <c r="U43" s="119">
        <v>-517737</v>
      </c>
    </row>
    <row r="44" spans="1:21">
      <c r="A44" s="136" t="s">
        <v>60</v>
      </c>
      <c r="B44" s="118">
        <v>7.0640000000000004E-4</v>
      </c>
      <c r="C44" s="118">
        <v>7.7689999999999996E-4</v>
      </c>
      <c r="D44" s="119">
        <v>-13572</v>
      </c>
      <c r="E44" s="164"/>
      <c r="F44" s="119">
        <v>145</v>
      </c>
      <c r="G44" s="102"/>
      <c r="H44" s="119">
        <v>990</v>
      </c>
      <c r="I44" s="119">
        <v>1695</v>
      </c>
      <c r="J44" s="109"/>
      <c r="K44" s="119">
        <v>165</v>
      </c>
      <c r="L44" s="119">
        <v>42</v>
      </c>
      <c r="M44" s="102">
        <v>0</v>
      </c>
      <c r="N44" s="119">
        <v>194</v>
      </c>
      <c r="O44" s="109"/>
      <c r="P44" s="119">
        <v>822</v>
      </c>
      <c r="Q44" s="119">
        <v>1019</v>
      </c>
      <c r="R44" s="119">
        <v>1841</v>
      </c>
      <c r="S44" s="102"/>
      <c r="T44" s="119">
        <v>-10780</v>
      </c>
      <c r="U44" s="119">
        <v>-15918</v>
      </c>
    </row>
    <row r="45" spans="1:21">
      <c r="A45" s="136" t="s">
        <v>61</v>
      </c>
      <c r="B45" s="118">
        <v>2.4819999999999998E-3</v>
      </c>
      <c r="C45" s="118">
        <v>1.97E-3</v>
      </c>
      <c r="D45" s="119">
        <v>-47687</v>
      </c>
      <c r="E45" s="164"/>
      <c r="F45" s="119">
        <v>509</v>
      </c>
      <c r="G45" s="102"/>
      <c r="H45" s="119">
        <v>3477</v>
      </c>
      <c r="I45" s="119">
        <v>0</v>
      </c>
      <c r="J45" s="109"/>
      <c r="K45" s="119">
        <v>578</v>
      </c>
      <c r="L45" s="119">
        <v>146</v>
      </c>
      <c r="M45" s="102">
        <v>0</v>
      </c>
      <c r="N45" s="119">
        <v>14346</v>
      </c>
      <c r="O45" s="109"/>
      <c r="P45" s="119">
        <v>2887</v>
      </c>
      <c r="Q45" s="119">
        <v>-10850</v>
      </c>
      <c r="R45" s="119">
        <v>-7963</v>
      </c>
      <c r="S45" s="102"/>
      <c r="T45" s="119">
        <v>-37878</v>
      </c>
      <c r="U45" s="119">
        <v>-55929</v>
      </c>
    </row>
    <row r="46" spans="1:21">
      <c r="A46" s="136" t="s">
        <v>62</v>
      </c>
      <c r="B46" s="118">
        <v>4.5687000000000002E-3</v>
      </c>
      <c r="C46" s="118">
        <v>4.6351999999999999E-3</v>
      </c>
      <c r="D46" s="119">
        <v>-87778</v>
      </c>
      <c r="E46" s="164"/>
      <c r="F46" s="119">
        <v>937</v>
      </c>
      <c r="G46" s="102"/>
      <c r="H46" s="119">
        <v>6401</v>
      </c>
      <c r="I46" s="119">
        <v>4280</v>
      </c>
      <c r="J46" s="109"/>
      <c r="K46" s="119">
        <v>1065</v>
      </c>
      <c r="L46" s="119">
        <v>270</v>
      </c>
      <c r="M46" s="102">
        <v>0</v>
      </c>
      <c r="N46" s="119">
        <v>3879</v>
      </c>
      <c r="O46" s="109"/>
      <c r="P46" s="119">
        <v>5313</v>
      </c>
      <c r="Q46" s="119">
        <v>-54</v>
      </c>
      <c r="R46" s="119">
        <v>5259</v>
      </c>
      <c r="S46" s="102"/>
      <c r="T46" s="119">
        <v>-69723</v>
      </c>
      <c r="U46" s="119">
        <v>-102951</v>
      </c>
    </row>
    <row r="47" spans="1:21">
      <c r="A47" s="136" t="s">
        <v>63</v>
      </c>
      <c r="B47" s="118">
        <v>9.0399999999999996E-4</v>
      </c>
      <c r="C47" s="118">
        <v>1.0042E-3</v>
      </c>
      <c r="D47" s="119">
        <v>-17369</v>
      </c>
      <c r="E47" s="164"/>
      <c r="F47" s="119">
        <v>185</v>
      </c>
      <c r="G47" s="102"/>
      <c r="H47" s="119">
        <v>1267</v>
      </c>
      <c r="I47" s="119">
        <v>1959</v>
      </c>
      <c r="J47" s="109"/>
      <c r="K47" s="119">
        <v>211</v>
      </c>
      <c r="L47" s="119">
        <v>53</v>
      </c>
      <c r="M47" s="102">
        <v>0</v>
      </c>
      <c r="N47" s="119">
        <v>234</v>
      </c>
      <c r="O47" s="109"/>
      <c r="P47" s="119">
        <v>1051</v>
      </c>
      <c r="Q47" s="119">
        <v>1042</v>
      </c>
      <c r="R47" s="119">
        <v>2093</v>
      </c>
      <c r="S47" s="102"/>
      <c r="T47" s="119">
        <v>-13796</v>
      </c>
      <c r="U47" s="119">
        <v>-20371</v>
      </c>
    </row>
    <row r="48" spans="1:21">
      <c r="A48" s="136" t="s">
        <v>64</v>
      </c>
      <c r="B48" s="118">
        <v>3.9696799999999997E-2</v>
      </c>
      <c r="C48" s="118">
        <v>4.0496400000000002E-2</v>
      </c>
      <c r="D48" s="119">
        <v>-762695</v>
      </c>
      <c r="E48" s="164"/>
      <c r="F48" s="119">
        <v>8138</v>
      </c>
      <c r="G48" s="102"/>
      <c r="H48" s="119">
        <v>55615</v>
      </c>
      <c r="I48" s="119">
        <v>21575</v>
      </c>
      <c r="J48" s="109"/>
      <c r="K48" s="119">
        <v>9249</v>
      </c>
      <c r="L48" s="119">
        <v>2342</v>
      </c>
      <c r="M48" s="102">
        <v>0</v>
      </c>
      <c r="N48" s="119">
        <v>0</v>
      </c>
      <c r="O48" s="109"/>
      <c r="P48" s="119">
        <v>46167</v>
      </c>
      <c r="Q48" s="119">
        <v>16113</v>
      </c>
      <c r="R48" s="119">
        <v>62280</v>
      </c>
      <c r="S48" s="102"/>
      <c r="T48" s="119">
        <v>-605813</v>
      </c>
      <c r="U48" s="119">
        <v>-894528</v>
      </c>
    </row>
    <row r="49" spans="1:21">
      <c r="A49" s="136" t="s">
        <v>65</v>
      </c>
      <c r="B49" s="118">
        <v>3.3636999999999998E-3</v>
      </c>
      <c r="C49" s="118">
        <v>3.4142999999999999E-3</v>
      </c>
      <c r="D49" s="119">
        <v>-64627</v>
      </c>
      <c r="E49" s="164"/>
      <c r="F49" s="119">
        <v>690</v>
      </c>
      <c r="G49" s="102"/>
      <c r="H49" s="119">
        <v>4713</v>
      </c>
      <c r="I49" s="119">
        <v>4326</v>
      </c>
      <c r="J49" s="109"/>
      <c r="K49" s="119">
        <v>784</v>
      </c>
      <c r="L49" s="119">
        <v>198</v>
      </c>
      <c r="M49" s="102">
        <v>0</v>
      </c>
      <c r="N49" s="119">
        <v>0</v>
      </c>
      <c r="O49" s="109"/>
      <c r="P49" s="119">
        <v>3912</v>
      </c>
      <c r="Q49" s="119">
        <v>3979</v>
      </c>
      <c r="R49" s="119">
        <v>7891</v>
      </c>
      <c r="S49" s="102"/>
      <c r="T49" s="119">
        <v>-51333</v>
      </c>
      <c r="U49" s="119">
        <v>-75798</v>
      </c>
    </row>
    <row r="50" spans="1:21">
      <c r="A50" s="136" t="s">
        <v>66</v>
      </c>
      <c r="B50" s="118">
        <v>1.3108399999999999E-2</v>
      </c>
      <c r="C50" s="118">
        <v>1.2205300000000001E-2</v>
      </c>
      <c r="D50" s="119">
        <v>-251852</v>
      </c>
      <c r="E50" s="164"/>
      <c r="F50" s="119">
        <v>2687</v>
      </c>
      <c r="G50" s="102"/>
      <c r="H50" s="119">
        <v>18365</v>
      </c>
      <c r="I50" s="119">
        <v>6923</v>
      </c>
      <c r="J50" s="109"/>
      <c r="K50" s="119">
        <v>3054</v>
      </c>
      <c r="L50" s="119">
        <v>773</v>
      </c>
      <c r="M50" s="102">
        <v>0</v>
      </c>
      <c r="N50" s="119">
        <v>22691</v>
      </c>
      <c r="O50" s="109"/>
      <c r="P50" s="119">
        <v>15245</v>
      </c>
      <c r="Q50" s="119">
        <v>-9597</v>
      </c>
      <c r="R50" s="119">
        <v>5648</v>
      </c>
      <c r="S50" s="102"/>
      <c r="T50" s="119">
        <v>-200047</v>
      </c>
      <c r="U50" s="119">
        <v>-295385</v>
      </c>
    </row>
    <row r="51" spans="1:21">
      <c r="A51" s="136" t="s">
        <v>23</v>
      </c>
      <c r="B51" s="118">
        <v>7.1043E-3</v>
      </c>
      <c r="C51" s="118">
        <v>7.2123999999999999E-3</v>
      </c>
      <c r="D51" s="119">
        <v>-136495</v>
      </c>
      <c r="E51" s="164"/>
      <c r="F51" s="119">
        <v>1456</v>
      </c>
      <c r="G51" s="102"/>
      <c r="H51" s="119">
        <v>9953</v>
      </c>
      <c r="I51" s="119">
        <v>5690</v>
      </c>
      <c r="J51" s="109"/>
      <c r="K51" s="119">
        <v>1655</v>
      </c>
      <c r="L51" s="119">
        <v>419</v>
      </c>
      <c r="M51" s="102">
        <v>0</v>
      </c>
      <c r="N51" s="119">
        <v>2085</v>
      </c>
      <c r="O51" s="109"/>
      <c r="P51" s="119">
        <v>8262</v>
      </c>
      <c r="Q51" s="119">
        <v>2867</v>
      </c>
      <c r="R51" s="119">
        <v>11129</v>
      </c>
      <c r="S51" s="102"/>
      <c r="T51" s="119">
        <v>-108419</v>
      </c>
      <c r="U51" s="119">
        <v>-160088</v>
      </c>
    </row>
    <row r="52" spans="1:21">
      <c r="A52" s="136" t="s">
        <v>67</v>
      </c>
      <c r="B52" s="118">
        <v>1.27195E-2</v>
      </c>
      <c r="C52" s="118">
        <v>1.3117200000000001E-2</v>
      </c>
      <c r="D52" s="119">
        <v>-244380</v>
      </c>
      <c r="E52" s="164"/>
      <c r="F52" s="119">
        <v>2607</v>
      </c>
      <c r="G52" s="102"/>
      <c r="H52" s="119">
        <v>17820</v>
      </c>
      <c r="I52" s="119">
        <v>13856</v>
      </c>
      <c r="J52" s="109"/>
      <c r="K52" s="119">
        <v>2964</v>
      </c>
      <c r="L52" s="119">
        <v>750</v>
      </c>
      <c r="M52" s="102">
        <v>0</v>
      </c>
      <c r="N52" s="119">
        <v>6233</v>
      </c>
      <c r="O52" s="109"/>
      <c r="P52" s="119">
        <v>14793</v>
      </c>
      <c r="Q52" s="119">
        <v>4907</v>
      </c>
      <c r="R52" s="119">
        <v>19700</v>
      </c>
      <c r="S52" s="102"/>
      <c r="T52" s="119">
        <v>-194112</v>
      </c>
      <c r="U52" s="119">
        <v>-286621</v>
      </c>
    </row>
    <row r="53" spans="1:21">
      <c r="A53" s="136" t="s">
        <v>68</v>
      </c>
      <c r="B53" s="118">
        <v>1.3450000000000001E-3</v>
      </c>
      <c r="C53" s="118">
        <v>1.5169999999999999E-3</v>
      </c>
      <c r="D53" s="119">
        <v>-25841</v>
      </c>
      <c r="E53" s="164"/>
      <c r="F53" s="119">
        <v>276</v>
      </c>
      <c r="G53" s="102"/>
      <c r="H53" s="119">
        <v>1884</v>
      </c>
      <c r="I53" s="119">
        <v>3368</v>
      </c>
      <c r="J53" s="109"/>
      <c r="K53" s="119">
        <v>313</v>
      </c>
      <c r="L53" s="119">
        <v>79</v>
      </c>
      <c r="M53" s="102">
        <v>0</v>
      </c>
      <c r="N53" s="119">
        <v>0</v>
      </c>
      <c r="O53" s="109"/>
      <c r="P53" s="119">
        <v>1564</v>
      </c>
      <c r="Q53" s="119">
        <v>2193</v>
      </c>
      <c r="R53" s="119">
        <v>3757</v>
      </c>
      <c r="S53" s="102"/>
      <c r="T53" s="119">
        <v>-20526</v>
      </c>
      <c r="U53" s="119">
        <v>-30308</v>
      </c>
    </row>
    <row r="54" spans="1:21">
      <c r="A54" s="136" t="s">
        <v>69</v>
      </c>
      <c r="B54" s="118">
        <v>5.4856000000000002E-3</v>
      </c>
      <c r="C54" s="118">
        <v>5.1358999999999997E-3</v>
      </c>
      <c r="D54" s="119">
        <v>-105395</v>
      </c>
      <c r="E54" s="164"/>
      <c r="F54" s="119">
        <v>1125</v>
      </c>
      <c r="G54" s="102"/>
      <c r="H54" s="119">
        <v>7685</v>
      </c>
      <c r="I54" s="119">
        <v>5275</v>
      </c>
      <c r="J54" s="109"/>
      <c r="K54" s="119">
        <v>1278</v>
      </c>
      <c r="L54" s="119">
        <v>324</v>
      </c>
      <c r="M54" s="102">
        <v>0</v>
      </c>
      <c r="N54" s="119">
        <v>11280</v>
      </c>
      <c r="O54" s="109"/>
      <c r="P54" s="119">
        <v>6380</v>
      </c>
      <c r="Q54" s="119">
        <v>-3616</v>
      </c>
      <c r="R54" s="119">
        <v>2764</v>
      </c>
      <c r="S54" s="102"/>
      <c r="T54" s="119">
        <v>-83716</v>
      </c>
      <c r="U54" s="119">
        <v>-123613</v>
      </c>
    </row>
    <row r="55" spans="1:21">
      <c r="A55" s="136" t="s">
        <v>70</v>
      </c>
      <c r="B55" s="118">
        <v>2.2609999999999999E-4</v>
      </c>
      <c r="C55" s="118">
        <v>3.3119999999999997E-4</v>
      </c>
      <c r="D55" s="119">
        <v>-4344</v>
      </c>
      <c r="E55" s="164"/>
      <c r="F55" s="119">
        <v>46</v>
      </c>
      <c r="G55" s="102"/>
      <c r="H55" s="119">
        <v>317</v>
      </c>
      <c r="I55" s="119">
        <v>2083</v>
      </c>
      <c r="J55" s="109"/>
      <c r="K55" s="119">
        <v>53</v>
      </c>
      <c r="L55" s="119">
        <v>13</v>
      </c>
      <c r="M55" s="102">
        <v>0</v>
      </c>
      <c r="N55" s="119">
        <v>0</v>
      </c>
      <c r="O55" s="109"/>
      <c r="P55" s="119">
        <v>263</v>
      </c>
      <c r="Q55" s="119">
        <v>1366</v>
      </c>
      <c r="R55" s="119">
        <v>1629</v>
      </c>
      <c r="S55" s="102"/>
      <c r="T55" s="119">
        <v>-3451</v>
      </c>
      <c r="U55" s="119">
        <v>-5095</v>
      </c>
    </row>
    <row r="56" spans="1:21">
      <c r="A56" s="136" t="s">
        <v>71</v>
      </c>
      <c r="B56" s="118">
        <v>2.1891799999999999E-2</v>
      </c>
      <c r="C56" s="118">
        <v>2.0764899999999999E-2</v>
      </c>
      <c r="D56" s="119">
        <v>-420607</v>
      </c>
      <c r="E56" s="164"/>
      <c r="F56" s="119">
        <v>4488</v>
      </c>
      <c r="G56" s="102"/>
      <c r="H56" s="119">
        <v>30670</v>
      </c>
      <c r="I56" s="119">
        <v>10326</v>
      </c>
      <c r="J56" s="109"/>
      <c r="K56" s="119">
        <v>5101</v>
      </c>
      <c r="L56" s="119">
        <v>1292</v>
      </c>
      <c r="M56" s="102">
        <v>0</v>
      </c>
      <c r="N56" s="119">
        <v>31810</v>
      </c>
      <c r="O56" s="109"/>
      <c r="P56" s="119">
        <v>25460</v>
      </c>
      <c r="Q56" s="119">
        <v>-13785</v>
      </c>
      <c r="R56" s="119">
        <v>11675</v>
      </c>
      <c r="S56" s="102"/>
      <c r="T56" s="119">
        <v>-334091</v>
      </c>
      <c r="U56" s="119">
        <v>-493310</v>
      </c>
    </row>
    <row r="57" spans="1:21">
      <c r="A57" s="136" t="s">
        <v>72</v>
      </c>
      <c r="B57" s="118">
        <v>5.5120999999999998E-3</v>
      </c>
      <c r="C57" s="118">
        <v>6.0439999999999999E-3</v>
      </c>
      <c r="D57" s="119">
        <v>-105904</v>
      </c>
      <c r="E57" s="164"/>
      <c r="F57" s="119">
        <v>1130</v>
      </c>
      <c r="G57" s="102"/>
      <c r="H57" s="119">
        <v>7722</v>
      </c>
      <c r="I57" s="119">
        <v>9689</v>
      </c>
      <c r="J57" s="109"/>
      <c r="K57" s="119">
        <v>1284</v>
      </c>
      <c r="L57" s="119">
        <v>325</v>
      </c>
      <c r="M57" s="102">
        <v>0</v>
      </c>
      <c r="N57" s="119">
        <v>2502</v>
      </c>
      <c r="O57" s="109"/>
      <c r="P57" s="119">
        <v>6411</v>
      </c>
      <c r="Q57" s="119">
        <v>3554</v>
      </c>
      <c r="R57" s="119">
        <v>9965</v>
      </c>
      <c r="S57" s="102"/>
      <c r="T57" s="119">
        <v>-84120</v>
      </c>
      <c r="U57" s="119">
        <v>-124210</v>
      </c>
    </row>
    <row r="58" spans="1:21">
      <c r="A58" s="136" t="s">
        <v>73</v>
      </c>
      <c r="B58" s="118">
        <v>2.6004900000000001E-2</v>
      </c>
      <c r="C58" s="118">
        <v>2.4082099999999999E-2</v>
      </c>
      <c r="D58" s="119">
        <v>-499632</v>
      </c>
      <c r="E58" s="164"/>
      <c r="F58" s="119">
        <v>5331</v>
      </c>
      <c r="G58" s="102"/>
      <c r="H58" s="119">
        <v>36433</v>
      </c>
      <c r="I58" s="119">
        <v>5906</v>
      </c>
      <c r="J58" s="109"/>
      <c r="K58" s="119">
        <v>6059</v>
      </c>
      <c r="L58" s="119">
        <v>1534</v>
      </c>
      <c r="M58" s="102">
        <v>0</v>
      </c>
      <c r="N58" s="119">
        <v>47883</v>
      </c>
      <c r="O58" s="109"/>
      <c r="P58" s="119">
        <v>30244</v>
      </c>
      <c r="Q58" s="119">
        <v>-28842</v>
      </c>
      <c r="R58" s="119">
        <v>1402</v>
      </c>
      <c r="S58" s="102"/>
      <c r="T58" s="119">
        <v>-396861</v>
      </c>
      <c r="U58" s="119">
        <v>-585994</v>
      </c>
    </row>
    <row r="59" spans="1:21">
      <c r="A59" s="136" t="s">
        <v>74</v>
      </c>
      <c r="B59" s="118">
        <v>7.5460000000000002E-4</v>
      </c>
      <c r="C59" s="118">
        <v>7.8370000000000002E-4</v>
      </c>
      <c r="D59" s="119">
        <v>-14498</v>
      </c>
      <c r="E59" s="164"/>
      <c r="F59" s="119">
        <v>155</v>
      </c>
      <c r="G59" s="102"/>
      <c r="H59" s="119">
        <v>1057</v>
      </c>
      <c r="I59" s="119">
        <v>912</v>
      </c>
      <c r="J59" s="109"/>
      <c r="K59" s="119">
        <v>176</v>
      </c>
      <c r="L59" s="119">
        <v>45</v>
      </c>
      <c r="M59" s="102">
        <v>0</v>
      </c>
      <c r="N59" s="119">
        <v>482</v>
      </c>
      <c r="O59" s="109"/>
      <c r="P59" s="119">
        <v>878</v>
      </c>
      <c r="Q59" s="119">
        <v>231</v>
      </c>
      <c r="R59" s="119">
        <v>1109</v>
      </c>
      <c r="S59" s="102"/>
      <c r="T59" s="119">
        <v>-11516</v>
      </c>
      <c r="U59" s="119">
        <v>-17004</v>
      </c>
    </row>
    <row r="60" spans="1:21">
      <c r="A60" s="136" t="s">
        <v>75</v>
      </c>
      <c r="B60" s="118">
        <v>5.1441999999999998E-3</v>
      </c>
      <c r="C60" s="118">
        <v>5.3333E-3</v>
      </c>
      <c r="D60" s="119">
        <v>-98836</v>
      </c>
      <c r="E60" s="164"/>
      <c r="F60" s="119">
        <v>1055</v>
      </c>
      <c r="G60" s="102"/>
      <c r="H60" s="119">
        <v>7207</v>
      </c>
      <c r="I60" s="119">
        <v>5349</v>
      </c>
      <c r="J60" s="109"/>
      <c r="K60" s="119">
        <v>1199</v>
      </c>
      <c r="L60" s="119">
        <v>304</v>
      </c>
      <c r="M60" s="102">
        <v>0</v>
      </c>
      <c r="N60" s="119">
        <v>1924</v>
      </c>
      <c r="O60" s="109"/>
      <c r="P60" s="119">
        <v>5983</v>
      </c>
      <c r="Q60" s="119">
        <v>2132</v>
      </c>
      <c r="R60" s="119">
        <v>8115</v>
      </c>
      <c r="S60" s="102"/>
      <c r="T60" s="119">
        <v>-78506</v>
      </c>
      <c r="U60" s="119">
        <v>-115919</v>
      </c>
    </row>
    <row r="61" spans="1:21">
      <c r="A61" s="136" t="s">
        <v>76</v>
      </c>
      <c r="B61" s="118">
        <v>2.7434999999999998E-3</v>
      </c>
      <c r="C61" s="118">
        <v>2.8454999999999999E-3</v>
      </c>
      <c r="D61" s="119">
        <v>-52711</v>
      </c>
      <c r="E61" s="164"/>
      <c r="F61" s="119">
        <v>562</v>
      </c>
      <c r="G61" s="102"/>
      <c r="H61" s="119">
        <v>3844</v>
      </c>
      <c r="I61" s="119">
        <v>5022</v>
      </c>
      <c r="J61" s="109"/>
      <c r="K61" s="119">
        <v>639</v>
      </c>
      <c r="L61" s="119">
        <v>162</v>
      </c>
      <c r="M61" s="102">
        <v>0</v>
      </c>
      <c r="N61" s="119">
        <v>0</v>
      </c>
      <c r="O61" s="109"/>
      <c r="P61" s="119">
        <v>3191</v>
      </c>
      <c r="Q61" s="119">
        <v>4327</v>
      </c>
      <c r="R61" s="119">
        <v>7518</v>
      </c>
      <c r="S61" s="102"/>
      <c r="T61" s="119">
        <v>-41869</v>
      </c>
      <c r="U61" s="119">
        <v>-61822</v>
      </c>
    </row>
    <row r="62" spans="1:21">
      <c r="A62" s="136" t="s">
        <v>77</v>
      </c>
      <c r="B62" s="118">
        <v>1.0256599999999999E-2</v>
      </c>
      <c r="C62" s="118">
        <v>9.5984999999999994E-3</v>
      </c>
      <c r="D62" s="119">
        <v>-197060</v>
      </c>
      <c r="E62" s="164"/>
      <c r="F62" s="119">
        <v>2103</v>
      </c>
      <c r="G62" s="102"/>
      <c r="H62" s="119">
        <v>14369</v>
      </c>
      <c r="I62" s="119">
        <v>6568</v>
      </c>
      <c r="J62" s="109"/>
      <c r="K62" s="119">
        <v>2390</v>
      </c>
      <c r="L62" s="119">
        <v>605</v>
      </c>
      <c r="M62" s="102">
        <v>0</v>
      </c>
      <c r="N62" s="119">
        <v>17944</v>
      </c>
      <c r="O62" s="109"/>
      <c r="P62" s="119">
        <v>11928</v>
      </c>
      <c r="Q62" s="119">
        <v>-6882</v>
      </c>
      <c r="R62" s="119">
        <v>5046</v>
      </c>
      <c r="S62" s="102"/>
      <c r="T62" s="119">
        <v>-156526</v>
      </c>
      <c r="U62" s="119">
        <v>-231122</v>
      </c>
    </row>
    <row r="63" spans="1:21">
      <c r="A63" s="136" t="s">
        <v>78</v>
      </c>
      <c r="B63" s="118">
        <v>4.287E-3</v>
      </c>
      <c r="C63" s="118">
        <v>3.9058999999999999E-3</v>
      </c>
      <c r="D63" s="119">
        <v>-82366</v>
      </c>
      <c r="E63" s="164"/>
      <c r="F63" s="119">
        <v>879</v>
      </c>
      <c r="G63" s="102"/>
      <c r="H63" s="119">
        <v>6006</v>
      </c>
      <c r="I63" s="119">
        <v>4776</v>
      </c>
      <c r="J63" s="109"/>
      <c r="K63" s="119">
        <v>999</v>
      </c>
      <c r="L63" s="119">
        <v>253</v>
      </c>
      <c r="M63" s="102">
        <v>0</v>
      </c>
      <c r="N63" s="119">
        <v>8602</v>
      </c>
      <c r="O63" s="109"/>
      <c r="P63" s="119">
        <v>4986</v>
      </c>
      <c r="Q63" s="119">
        <v>-1225</v>
      </c>
      <c r="R63" s="119">
        <v>3761</v>
      </c>
      <c r="S63" s="102"/>
      <c r="T63" s="119">
        <v>-65424</v>
      </c>
      <c r="U63" s="119">
        <v>-96603</v>
      </c>
    </row>
    <row r="64" spans="1:21">
      <c r="A64" s="136" t="s">
        <v>79</v>
      </c>
      <c r="B64" s="118">
        <v>2.2149000000000001E-3</v>
      </c>
      <c r="C64" s="118">
        <v>2.8306999999999998E-3</v>
      </c>
      <c r="D64" s="119">
        <v>-42555</v>
      </c>
      <c r="E64" s="164"/>
      <c r="F64" s="119">
        <v>454</v>
      </c>
      <c r="G64" s="102"/>
      <c r="H64" s="119">
        <v>3103</v>
      </c>
      <c r="I64" s="119">
        <v>24668</v>
      </c>
      <c r="J64" s="109"/>
      <c r="K64" s="119">
        <v>516</v>
      </c>
      <c r="L64" s="119">
        <v>131</v>
      </c>
      <c r="M64" s="102">
        <v>0</v>
      </c>
      <c r="N64" s="119">
        <v>0</v>
      </c>
      <c r="O64" s="109"/>
      <c r="P64" s="119">
        <v>2576</v>
      </c>
      <c r="Q64" s="119">
        <v>20464</v>
      </c>
      <c r="R64" s="119">
        <v>23040</v>
      </c>
      <c r="S64" s="102"/>
      <c r="T64" s="119">
        <v>-33802</v>
      </c>
      <c r="U64" s="119">
        <v>-49911</v>
      </c>
    </row>
    <row r="65" spans="1:21">
      <c r="A65" s="136" t="s">
        <v>80</v>
      </c>
      <c r="B65" s="118">
        <v>1.3198000000000001E-3</v>
      </c>
      <c r="C65" s="118">
        <v>1.4840999999999999E-3</v>
      </c>
      <c r="D65" s="119">
        <v>-25357</v>
      </c>
      <c r="E65" s="164"/>
      <c r="F65" s="119">
        <v>271</v>
      </c>
      <c r="G65" s="102"/>
      <c r="H65" s="119">
        <v>1849</v>
      </c>
      <c r="I65" s="119">
        <v>3327</v>
      </c>
      <c r="J65" s="109"/>
      <c r="K65" s="119">
        <v>308</v>
      </c>
      <c r="L65" s="119">
        <v>78</v>
      </c>
      <c r="M65" s="102">
        <v>0</v>
      </c>
      <c r="N65" s="119">
        <v>0</v>
      </c>
      <c r="O65" s="109"/>
      <c r="P65" s="119">
        <v>1535</v>
      </c>
      <c r="Q65" s="119">
        <v>2204</v>
      </c>
      <c r="R65" s="119">
        <v>3739</v>
      </c>
      <c r="S65" s="102"/>
      <c r="T65" s="119">
        <v>-20141</v>
      </c>
      <c r="U65" s="119">
        <v>-29740</v>
      </c>
    </row>
    <row r="66" spans="1:21">
      <c r="A66" s="136" t="s">
        <v>81</v>
      </c>
      <c r="B66" s="118">
        <v>3.5243000000000002E-3</v>
      </c>
      <c r="C66" s="118">
        <v>3.6995000000000001E-3</v>
      </c>
      <c r="D66" s="119">
        <v>-67712</v>
      </c>
      <c r="E66" s="164"/>
      <c r="F66" s="119">
        <v>722</v>
      </c>
      <c r="G66" s="102"/>
      <c r="H66" s="119">
        <v>4938</v>
      </c>
      <c r="I66" s="119">
        <v>3211</v>
      </c>
      <c r="J66" s="109"/>
      <c r="K66" s="119">
        <v>821</v>
      </c>
      <c r="L66" s="119">
        <v>208</v>
      </c>
      <c r="M66" s="102">
        <v>0</v>
      </c>
      <c r="N66" s="119">
        <v>1294</v>
      </c>
      <c r="O66" s="109"/>
      <c r="P66" s="119">
        <v>4099</v>
      </c>
      <c r="Q66" s="119">
        <v>722</v>
      </c>
      <c r="R66" s="119">
        <v>4821</v>
      </c>
      <c r="S66" s="102"/>
      <c r="T66" s="119">
        <v>-53784</v>
      </c>
      <c r="U66" s="119">
        <v>-79417</v>
      </c>
    </row>
    <row r="67" spans="1:21">
      <c r="A67" s="136" t="s">
        <v>82</v>
      </c>
      <c r="B67" s="118">
        <v>7.6235200000000003E-2</v>
      </c>
      <c r="C67" s="118">
        <v>7.9408300000000001E-2</v>
      </c>
      <c r="D67" s="119">
        <v>-1464707</v>
      </c>
      <c r="E67" s="164"/>
      <c r="F67" s="119">
        <v>15628</v>
      </c>
      <c r="G67" s="102"/>
      <c r="H67" s="119">
        <v>106806</v>
      </c>
      <c r="I67" s="119">
        <v>91985</v>
      </c>
      <c r="J67" s="109"/>
      <c r="K67" s="119">
        <v>17763</v>
      </c>
      <c r="L67" s="119">
        <v>4498</v>
      </c>
      <c r="M67" s="102">
        <v>0</v>
      </c>
      <c r="N67" s="119">
        <v>79185</v>
      </c>
      <c r="O67" s="109"/>
      <c r="P67" s="119">
        <v>88662</v>
      </c>
      <c r="Q67" s="119">
        <v>-8869</v>
      </c>
      <c r="R67" s="119">
        <v>79793</v>
      </c>
      <c r="S67" s="102"/>
      <c r="T67" s="119">
        <v>-1163425</v>
      </c>
      <c r="U67" s="119">
        <v>-1717884</v>
      </c>
    </row>
    <row r="68" spans="1:21">
      <c r="A68" s="136" t="s">
        <v>83</v>
      </c>
      <c r="B68" s="118">
        <v>1.2925E-3</v>
      </c>
      <c r="C68" s="118">
        <v>1.3259000000000001E-3</v>
      </c>
      <c r="D68" s="119">
        <v>-24833</v>
      </c>
      <c r="E68" s="164"/>
      <c r="F68" s="119">
        <v>265</v>
      </c>
      <c r="G68" s="102"/>
      <c r="H68" s="119">
        <v>1811</v>
      </c>
      <c r="I68" s="119">
        <v>1571</v>
      </c>
      <c r="J68" s="109"/>
      <c r="K68" s="119">
        <v>301</v>
      </c>
      <c r="L68" s="119">
        <v>76</v>
      </c>
      <c r="M68" s="102">
        <v>0</v>
      </c>
      <c r="N68" s="119">
        <v>0</v>
      </c>
      <c r="O68" s="109"/>
      <c r="P68" s="119">
        <v>1503</v>
      </c>
      <c r="Q68" s="119">
        <v>1344</v>
      </c>
      <c r="R68" s="119">
        <v>2847</v>
      </c>
      <c r="S68" s="102"/>
      <c r="T68" s="119">
        <v>-19725</v>
      </c>
      <c r="U68" s="119">
        <v>-29125</v>
      </c>
    </row>
    <row r="69" spans="1:21">
      <c r="A69" s="136" t="s">
        <v>84</v>
      </c>
      <c r="B69" s="118">
        <v>2.1917999999999998E-3</v>
      </c>
      <c r="C69" s="118">
        <v>2.4226E-3</v>
      </c>
      <c r="D69" s="119">
        <v>-42111</v>
      </c>
      <c r="E69" s="164"/>
      <c r="F69" s="119">
        <v>449</v>
      </c>
      <c r="G69" s="102"/>
      <c r="H69" s="119">
        <v>3071</v>
      </c>
      <c r="I69" s="119">
        <v>5052</v>
      </c>
      <c r="J69" s="109"/>
      <c r="K69" s="119">
        <v>511</v>
      </c>
      <c r="L69" s="119">
        <v>129</v>
      </c>
      <c r="M69" s="102">
        <v>0</v>
      </c>
      <c r="N69" s="119">
        <v>1807</v>
      </c>
      <c r="O69" s="109"/>
      <c r="P69" s="119">
        <v>2549</v>
      </c>
      <c r="Q69" s="119">
        <v>1669</v>
      </c>
      <c r="R69" s="119">
        <v>4218</v>
      </c>
      <c r="S69" s="102"/>
      <c r="T69" s="119">
        <v>-33449</v>
      </c>
      <c r="U69" s="119">
        <v>-49390</v>
      </c>
    </row>
    <row r="70" spans="1:21">
      <c r="A70" s="136" t="s">
        <v>85</v>
      </c>
      <c r="B70" s="118">
        <v>1.4442200000000001E-2</v>
      </c>
      <c r="C70" s="118">
        <v>1.2992399999999999E-2</v>
      </c>
      <c r="D70" s="119">
        <v>-277478</v>
      </c>
      <c r="E70" s="164"/>
      <c r="F70" s="119">
        <v>2961</v>
      </c>
      <c r="G70" s="102"/>
      <c r="H70" s="119">
        <v>20234</v>
      </c>
      <c r="I70" s="119">
        <v>7834</v>
      </c>
      <c r="J70" s="109"/>
      <c r="K70" s="119">
        <v>3365</v>
      </c>
      <c r="L70" s="119">
        <v>852</v>
      </c>
      <c r="M70" s="102">
        <v>0</v>
      </c>
      <c r="N70" s="119">
        <v>30149</v>
      </c>
      <c r="O70" s="109"/>
      <c r="P70" s="119">
        <v>16796</v>
      </c>
      <c r="Q70" s="119">
        <v>-12416</v>
      </c>
      <c r="R70" s="119">
        <v>4380</v>
      </c>
      <c r="S70" s="102"/>
      <c r="T70" s="119">
        <v>-220402</v>
      </c>
      <c r="U70" s="119">
        <v>-325441</v>
      </c>
    </row>
    <row r="71" spans="1:21">
      <c r="A71" s="136" t="s">
        <v>86</v>
      </c>
      <c r="B71" s="118">
        <v>7.7494E-3</v>
      </c>
      <c r="C71" s="118">
        <v>8.0814000000000007E-3</v>
      </c>
      <c r="D71" s="119">
        <v>-148889</v>
      </c>
      <c r="E71" s="164"/>
      <c r="F71" s="119">
        <v>1589</v>
      </c>
      <c r="G71" s="102"/>
      <c r="H71" s="119">
        <v>10857</v>
      </c>
      <c r="I71" s="119">
        <v>8576</v>
      </c>
      <c r="J71" s="109"/>
      <c r="K71" s="119">
        <v>1806</v>
      </c>
      <c r="L71" s="119">
        <v>457</v>
      </c>
      <c r="M71" s="102">
        <v>0</v>
      </c>
      <c r="N71" s="119">
        <v>2509</v>
      </c>
      <c r="O71" s="109"/>
      <c r="P71" s="119">
        <v>9013</v>
      </c>
      <c r="Q71" s="119">
        <v>3802</v>
      </c>
      <c r="R71" s="119">
        <v>12815</v>
      </c>
      <c r="S71" s="102"/>
      <c r="T71" s="119">
        <v>-118264</v>
      </c>
      <c r="U71" s="119">
        <v>-174625</v>
      </c>
    </row>
    <row r="72" spans="1:21">
      <c r="A72" s="136" t="s">
        <v>87</v>
      </c>
      <c r="B72" s="118">
        <v>2.8379700000000001E-2</v>
      </c>
      <c r="C72" s="118">
        <v>2.77506E-2</v>
      </c>
      <c r="D72" s="119">
        <v>-545259</v>
      </c>
      <c r="E72" s="164"/>
      <c r="F72" s="119">
        <v>5818</v>
      </c>
      <c r="G72" s="102"/>
      <c r="H72" s="119">
        <v>39760</v>
      </c>
      <c r="I72" s="119">
        <v>15959</v>
      </c>
      <c r="J72" s="109"/>
      <c r="K72" s="119">
        <v>6612</v>
      </c>
      <c r="L72" s="119">
        <v>1674</v>
      </c>
      <c r="M72" s="102">
        <v>0</v>
      </c>
      <c r="N72" s="119">
        <v>38667</v>
      </c>
      <c r="O72" s="109"/>
      <c r="P72" s="119">
        <v>33006</v>
      </c>
      <c r="Q72" s="119">
        <v>-18409</v>
      </c>
      <c r="R72" s="119">
        <v>14597</v>
      </c>
      <c r="S72" s="102"/>
      <c r="T72" s="119">
        <v>-433103</v>
      </c>
      <c r="U72" s="119">
        <v>-639508</v>
      </c>
    </row>
    <row r="73" spans="1:21">
      <c r="A73" s="136" t="s">
        <v>88</v>
      </c>
      <c r="B73" s="118">
        <v>1.0901999999999999E-3</v>
      </c>
      <c r="C73" s="118">
        <v>1.2795E-3</v>
      </c>
      <c r="D73" s="119">
        <v>-20946</v>
      </c>
      <c r="E73" s="164"/>
      <c r="F73" s="119">
        <v>223</v>
      </c>
      <c r="G73" s="102"/>
      <c r="H73" s="119">
        <v>1527</v>
      </c>
      <c r="I73" s="119">
        <v>3383</v>
      </c>
      <c r="J73" s="109"/>
      <c r="K73" s="119">
        <v>254</v>
      </c>
      <c r="L73" s="119">
        <v>64</v>
      </c>
      <c r="M73" s="102">
        <v>0</v>
      </c>
      <c r="N73" s="119">
        <v>0</v>
      </c>
      <c r="O73" s="109"/>
      <c r="P73" s="119">
        <v>1268</v>
      </c>
      <c r="Q73" s="119">
        <v>2089</v>
      </c>
      <c r="R73" s="119">
        <v>3357</v>
      </c>
      <c r="S73" s="102"/>
      <c r="T73" s="119">
        <v>-16638</v>
      </c>
      <c r="U73" s="119">
        <v>-24567</v>
      </c>
    </row>
    <row r="74" spans="1:21">
      <c r="A74" s="136" t="s">
        <v>89</v>
      </c>
      <c r="B74" s="118">
        <v>2.1880799999999999E-2</v>
      </c>
      <c r="C74" s="118">
        <v>2.26435E-2</v>
      </c>
      <c r="D74" s="119">
        <v>-420396</v>
      </c>
      <c r="E74" s="164"/>
      <c r="F74" s="119">
        <v>4486</v>
      </c>
      <c r="G74" s="102"/>
      <c r="H74" s="119">
        <v>30655</v>
      </c>
      <c r="I74" s="119">
        <v>21196</v>
      </c>
      <c r="J74" s="109"/>
      <c r="K74" s="119">
        <v>5098</v>
      </c>
      <c r="L74" s="119">
        <v>1291</v>
      </c>
      <c r="M74" s="102">
        <v>0</v>
      </c>
      <c r="N74" s="119">
        <v>14515</v>
      </c>
      <c r="O74" s="109"/>
      <c r="P74" s="119">
        <v>25447</v>
      </c>
      <c r="Q74" s="119">
        <v>1472</v>
      </c>
      <c r="R74" s="119">
        <v>26919</v>
      </c>
      <c r="S74" s="102"/>
      <c r="T74" s="119">
        <v>-333923</v>
      </c>
      <c r="U74" s="119">
        <v>-493062</v>
      </c>
    </row>
    <row r="75" spans="1:21">
      <c r="A75" s="136" t="s">
        <v>90</v>
      </c>
      <c r="B75" s="118">
        <v>1.03322E-2</v>
      </c>
      <c r="C75" s="118">
        <v>1.0825700000000001E-2</v>
      </c>
      <c r="D75" s="119">
        <v>-198513</v>
      </c>
      <c r="E75" s="164"/>
      <c r="F75" s="119">
        <v>2118</v>
      </c>
      <c r="G75" s="102"/>
      <c r="H75" s="119">
        <v>14475</v>
      </c>
      <c r="I75" s="119">
        <v>12309</v>
      </c>
      <c r="J75" s="109"/>
      <c r="K75" s="119">
        <v>2407</v>
      </c>
      <c r="L75" s="119">
        <v>610</v>
      </c>
      <c r="M75" s="102">
        <v>0</v>
      </c>
      <c r="N75" s="119">
        <v>4458</v>
      </c>
      <c r="O75" s="109"/>
      <c r="P75" s="119">
        <v>12016</v>
      </c>
      <c r="Q75" s="119">
        <v>4480</v>
      </c>
      <c r="R75" s="119">
        <v>16496</v>
      </c>
      <c r="S75" s="102"/>
      <c r="T75" s="119">
        <v>-157680</v>
      </c>
      <c r="U75" s="119">
        <v>-232826</v>
      </c>
    </row>
    <row r="76" spans="1:21">
      <c r="A76" s="136" t="s">
        <v>91</v>
      </c>
      <c r="B76" s="118">
        <v>1.4653999999999999E-3</v>
      </c>
      <c r="C76" s="118">
        <v>1.3393000000000001E-3</v>
      </c>
      <c r="D76" s="119">
        <v>-28155</v>
      </c>
      <c r="E76" s="164"/>
      <c r="F76" s="119">
        <v>300</v>
      </c>
      <c r="G76" s="102"/>
      <c r="H76" s="119">
        <v>2053</v>
      </c>
      <c r="I76" s="119">
        <v>484</v>
      </c>
      <c r="J76" s="109"/>
      <c r="K76" s="119">
        <v>341</v>
      </c>
      <c r="L76" s="119">
        <v>86</v>
      </c>
      <c r="M76" s="102">
        <v>0</v>
      </c>
      <c r="N76" s="119">
        <v>2283</v>
      </c>
      <c r="O76" s="109"/>
      <c r="P76" s="119">
        <v>1704</v>
      </c>
      <c r="Q76" s="119">
        <v>-939</v>
      </c>
      <c r="R76" s="119">
        <v>765</v>
      </c>
      <c r="S76" s="102"/>
      <c r="T76" s="119">
        <v>-22363</v>
      </c>
      <c r="U76" s="119">
        <v>-33021</v>
      </c>
    </row>
    <row r="77" spans="1:21">
      <c r="A77" s="136" t="s">
        <v>92</v>
      </c>
      <c r="B77" s="118">
        <v>3.666E-3</v>
      </c>
      <c r="C77" s="118">
        <v>3.7664999999999999E-3</v>
      </c>
      <c r="D77" s="119">
        <v>-70435</v>
      </c>
      <c r="E77" s="164"/>
      <c r="F77" s="119">
        <v>752</v>
      </c>
      <c r="G77" s="102"/>
      <c r="H77" s="119">
        <v>5136</v>
      </c>
      <c r="I77" s="119">
        <v>4021</v>
      </c>
      <c r="J77" s="109"/>
      <c r="K77" s="119">
        <v>854</v>
      </c>
      <c r="L77" s="119">
        <v>216</v>
      </c>
      <c r="M77" s="102">
        <v>0</v>
      </c>
      <c r="N77" s="119">
        <v>1836</v>
      </c>
      <c r="O77" s="109"/>
      <c r="P77" s="119">
        <v>4264</v>
      </c>
      <c r="Q77" s="119">
        <v>1497</v>
      </c>
      <c r="R77" s="119">
        <v>5761</v>
      </c>
      <c r="S77" s="102"/>
      <c r="T77" s="119">
        <v>-55947</v>
      </c>
      <c r="U77" s="119">
        <v>-82610</v>
      </c>
    </row>
    <row r="78" spans="1:21">
      <c r="A78" s="136" t="s">
        <v>93</v>
      </c>
      <c r="B78" s="118">
        <v>8.796E-3</v>
      </c>
      <c r="C78" s="118">
        <v>7.8551000000000003E-3</v>
      </c>
      <c r="D78" s="119">
        <v>-168998</v>
      </c>
      <c r="E78" s="164"/>
      <c r="F78" s="119">
        <v>1803</v>
      </c>
      <c r="G78" s="102"/>
      <c r="H78" s="119">
        <v>12323</v>
      </c>
      <c r="I78" s="119">
        <v>4803</v>
      </c>
      <c r="J78" s="109"/>
      <c r="K78" s="119">
        <v>2049</v>
      </c>
      <c r="L78" s="119">
        <v>519</v>
      </c>
      <c r="M78" s="102">
        <v>0</v>
      </c>
      <c r="N78" s="119">
        <v>23227</v>
      </c>
      <c r="O78" s="109"/>
      <c r="P78" s="119">
        <v>10230</v>
      </c>
      <c r="Q78" s="119">
        <v>-11999</v>
      </c>
      <c r="R78" s="119">
        <v>-1769</v>
      </c>
      <c r="S78" s="102"/>
      <c r="T78" s="119">
        <v>-134236</v>
      </c>
      <c r="U78" s="119">
        <v>-198209</v>
      </c>
    </row>
    <row r="79" spans="1:21">
      <c r="A79" s="136" t="s">
        <v>94</v>
      </c>
      <c r="B79" s="118">
        <v>1.2918000000000001E-3</v>
      </c>
      <c r="C79" s="118">
        <v>1.2987999999999999E-3</v>
      </c>
      <c r="D79" s="119">
        <v>-24819</v>
      </c>
      <c r="E79" s="164"/>
      <c r="F79" s="119">
        <v>265</v>
      </c>
      <c r="G79" s="102"/>
      <c r="H79" s="119">
        <v>1810</v>
      </c>
      <c r="I79" s="119">
        <v>1031</v>
      </c>
      <c r="J79" s="109"/>
      <c r="K79" s="119">
        <v>301</v>
      </c>
      <c r="L79" s="119">
        <v>76</v>
      </c>
      <c r="M79" s="102">
        <v>0</v>
      </c>
      <c r="N79" s="119">
        <v>747</v>
      </c>
      <c r="O79" s="109"/>
      <c r="P79" s="119">
        <v>1502</v>
      </c>
      <c r="Q79" s="119">
        <v>237</v>
      </c>
      <c r="R79" s="119">
        <v>1739</v>
      </c>
      <c r="S79" s="102"/>
      <c r="T79" s="119">
        <v>-19714</v>
      </c>
      <c r="U79" s="119">
        <v>-29109</v>
      </c>
    </row>
    <row r="80" spans="1:21">
      <c r="A80" s="136" t="s">
        <v>95</v>
      </c>
      <c r="B80" s="118">
        <v>3.1867000000000002E-3</v>
      </c>
      <c r="C80" s="118">
        <v>3.1557E-3</v>
      </c>
      <c r="D80" s="119">
        <v>-61226</v>
      </c>
      <c r="E80" s="164"/>
      <c r="F80" s="119">
        <v>653</v>
      </c>
      <c r="G80" s="102"/>
      <c r="H80" s="119">
        <v>4465</v>
      </c>
      <c r="I80" s="119">
        <v>2272</v>
      </c>
      <c r="J80" s="109"/>
      <c r="K80" s="119">
        <v>743</v>
      </c>
      <c r="L80" s="119">
        <v>188</v>
      </c>
      <c r="M80" s="102">
        <v>0</v>
      </c>
      <c r="N80" s="119">
        <v>1234</v>
      </c>
      <c r="O80" s="109"/>
      <c r="P80" s="119">
        <v>3706</v>
      </c>
      <c r="Q80" s="119">
        <v>1253</v>
      </c>
      <c r="R80" s="119">
        <v>4959</v>
      </c>
      <c r="S80" s="102"/>
      <c r="T80" s="119">
        <v>-48632</v>
      </c>
      <c r="U80" s="119">
        <v>-71809</v>
      </c>
    </row>
    <row r="81" spans="1:21">
      <c r="A81" s="136" t="s">
        <v>96</v>
      </c>
      <c r="B81" s="118">
        <v>1.41382E-2</v>
      </c>
      <c r="C81" s="118">
        <v>1.4161099999999999E-2</v>
      </c>
      <c r="D81" s="119">
        <v>-271637</v>
      </c>
      <c r="E81" s="164"/>
      <c r="F81" s="119">
        <v>2898</v>
      </c>
      <c r="G81" s="102"/>
      <c r="H81" s="119">
        <v>19808</v>
      </c>
      <c r="I81" s="119">
        <v>6829</v>
      </c>
      <c r="J81" s="109"/>
      <c r="K81" s="119">
        <v>3294</v>
      </c>
      <c r="L81" s="119">
        <v>834</v>
      </c>
      <c r="M81" s="102">
        <v>0</v>
      </c>
      <c r="N81" s="119">
        <v>7014</v>
      </c>
      <c r="O81" s="109"/>
      <c r="P81" s="119">
        <v>16443</v>
      </c>
      <c r="Q81" s="119">
        <v>-340</v>
      </c>
      <c r="R81" s="119">
        <v>16103</v>
      </c>
      <c r="S81" s="102"/>
      <c r="T81" s="119">
        <v>-215763</v>
      </c>
      <c r="U81" s="119">
        <v>-318590</v>
      </c>
    </row>
    <row r="82" spans="1:21">
      <c r="A82" s="136" t="s">
        <v>97</v>
      </c>
      <c r="B82" s="118">
        <v>2.2588999999999999E-3</v>
      </c>
      <c r="C82" s="118">
        <v>2.2509000000000001E-3</v>
      </c>
      <c r="D82" s="119">
        <v>-43400</v>
      </c>
      <c r="E82" s="164"/>
      <c r="F82" s="119">
        <v>463</v>
      </c>
      <c r="G82" s="102"/>
      <c r="H82" s="119">
        <v>3165</v>
      </c>
      <c r="I82" s="119">
        <v>2590</v>
      </c>
      <c r="J82" s="109"/>
      <c r="K82" s="119">
        <v>526</v>
      </c>
      <c r="L82" s="119">
        <v>133</v>
      </c>
      <c r="M82" s="102">
        <v>0</v>
      </c>
      <c r="N82" s="119">
        <v>503</v>
      </c>
      <c r="O82" s="109"/>
      <c r="P82" s="119">
        <v>2627</v>
      </c>
      <c r="Q82" s="119">
        <v>2142</v>
      </c>
      <c r="R82" s="119">
        <v>4769</v>
      </c>
      <c r="S82" s="102"/>
      <c r="T82" s="119">
        <v>-34473</v>
      </c>
      <c r="U82" s="119">
        <v>-50902</v>
      </c>
    </row>
    <row r="83" spans="1:21">
      <c r="A83" s="136" t="s">
        <v>98</v>
      </c>
      <c r="B83" s="118">
        <v>1.0463800000000001E-2</v>
      </c>
      <c r="C83" s="118">
        <v>1.1178499999999999E-2</v>
      </c>
      <c r="D83" s="119">
        <v>-201041</v>
      </c>
      <c r="E83" s="164"/>
      <c r="F83" s="119">
        <v>2145</v>
      </c>
      <c r="G83" s="102"/>
      <c r="H83" s="119">
        <v>14660</v>
      </c>
      <c r="I83" s="119">
        <v>16570</v>
      </c>
      <c r="J83" s="109"/>
      <c r="K83" s="119">
        <v>2438</v>
      </c>
      <c r="L83" s="119">
        <v>617</v>
      </c>
      <c r="M83" s="102">
        <v>0</v>
      </c>
      <c r="N83" s="119">
        <v>5218</v>
      </c>
      <c r="O83" s="109"/>
      <c r="P83" s="119">
        <v>12169</v>
      </c>
      <c r="Q83" s="119">
        <v>6471</v>
      </c>
      <c r="R83" s="119">
        <v>18640</v>
      </c>
      <c r="S83" s="102"/>
      <c r="T83" s="119">
        <v>-159688</v>
      </c>
      <c r="U83" s="119">
        <v>-235791</v>
      </c>
    </row>
    <row r="84" spans="1:21">
      <c r="A84" s="136" t="s">
        <v>99</v>
      </c>
      <c r="B84" s="118">
        <v>2.3578000000000002E-3</v>
      </c>
      <c r="C84" s="118">
        <v>2.5414000000000001E-3</v>
      </c>
      <c r="D84" s="119">
        <v>-45300</v>
      </c>
      <c r="E84" s="164"/>
      <c r="F84" s="119">
        <v>483</v>
      </c>
      <c r="G84" s="102"/>
      <c r="H84" s="119">
        <v>3303</v>
      </c>
      <c r="I84" s="119">
        <v>5477</v>
      </c>
      <c r="J84" s="109"/>
      <c r="K84" s="119">
        <v>549</v>
      </c>
      <c r="L84" s="119">
        <v>139</v>
      </c>
      <c r="M84" s="102">
        <v>0</v>
      </c>
      <c r="N84" s="119">
        <v>637</v>
      </c>
      <c r="O84" s="109"/>
      <c r="P84" s="119">
        <v>2742</v>
      </c>
      <c r="Q84" s="119">
        <v>3586</v>
      </c>
      <c r="R84" s="119">
        <v>6328</v>
      </c>
      <c r="S84" s="102"/>
      <c r="T84" s="119">
        <v>-35982</v>
      </c>
      <c r="U84" s="119">
        <v>-53131</v>
      </c>
    </row>
    <row r="85" spans="1:21">
      <c r="A85" s="136" t="s">
        <v>100</v>
      </c>
      <c r="B85" s="118">
        <v>6.5058E-3</v>
      </c>
      <c r="C85" s="118">
        <v>6.1092999999999998E-3</v>
      </c>
      <c r="D85" s="119">
        <v>-124996</v>
      </c>
      <c r="E85" s="164"/>
      <c r="F85" s="119">
        <v>1334</v>
      </c>
      <c r="G85" s="102"/>
      <c r="H85" s="119">
        <v>9115</v>
      </c>
      <c r="I85" s="119">
        <v>10922</v>
      </c>
      <c r="J85" s="109"/>
      <c r="K85" s="119">
        <v>1516</v>
      </c>
      <c r="L85" s="119">
        <v>384</v>
      </c>
      <c r="M85" s="102">
        <v>0</v>
      </c>
      <c r="N85" s="119">
        <v>5416</v>
      </c>
      <c r="O85" s="109"/>
      <c r="P85" s="119">
        <v>7566</v>
      </c>
      <c r="Q85" s="119">
        <v>8213</v>
      </c>
      <c r="R85" s="119">
        <v>15779</v>
      </c>
      <c r="S85" s="102"/>
      <c r="T85" s="119">
        <v>-99285</v>
      </c>
      <c r="U85" s="119">
        <v>-146602</v>
      </c>
    </row>
    <row r="86" spans="1:21">
      <c r="A86" s="136" t="s">
        <v>101</v>
      </c>
      <c r="B86" s="118">
        <v>7.2173999999999997E-3</v>
      </c>
      <c r="C86" s="118">
        <v>7.8457000000000006E-3</v>
      </c>
      <c r="D86" s="119">
        <v>-138668</v>
      </c>
      <c r="E86" s="164"/>
      <c r="F86" s="119">
        <v>1480</v>
      </c>
      <c r="G86" s="102"/>
      <c r="H86" s="119">
        <v>10112</v>
      </c>
      <c r="I86" s="119">
        <v>12268</v>
      </c>
      <c r="J86" s="109"/>
      <c r="K86" s="119">
        <v>1682</v>
      </c>
      <c r="L86" s="119">
        <v>426</v>
      </c>
      <c r="M86" s="102">
        <v>0</v>
      </c>
      <c r="N86" s="119">
        <v>1069</v>
      </c>
      <c r="O86" s="109"/>
      <c r="P86" s="119">
        <v>8394</v>
      </c>
      <c r="Q86" s="119">
        <v>6908</v>
      </c>
      <c r="R86" s="119">
        <v>15302</v>
      </c>
      <c r="S86" s="102"/>
      <c r="T86" s="119">
        <v>-110145</v>
      </c>
      <c r="U86" s="119">
        <v>-162637</v>
      </c>
    </row>
    <row r="87" spans="1:21">
      <c r="A87" s="136" t="s">
        <v>102</v>
      </c>
      <c r="B87" s="118">
        <v>1.30977E-2</v>
      </c>
      <c r="C87" s="118">
        <v>1.30156E-2</v>
      </c>
      <c r="D87" s="119">
        <v>-251646</v>
      </c>
      <c r="E87" s="164"/>
      <c r="F87" s="119">
        <v>2685</v>
      </c>
      <c r="G87" s="102"/>
      <c r="H87" s="119">
        <v>18350</v>
      </c>
      <c r="I87" s="119">
        <v>6044</v>
      </c>
      <c r="J87" s="109"/>
      <c r="K87" s="119">
        <v>3052</v>
      </c>
      <c r="L87" s="119">
        <v>773</v>
      </c>
      <c r="M87" s="102">
        <v>0</v>
      </c>
      <c r="N87" s="119">
        <v>4951</v>
      </c>
      <c r="O87" s="109"/>
      <c r="P87" s="119">
        <v>15233</v>
      </c>
      <c r="Q87" s="119">
        <v>1654</v>
      </c>
      <c r="R87" s="119">
        <v>16887</v>
      </c>
      <c r="S87" s="102"/>
      <c r="T87" s="119">
        <v>-199884</v>
      </c>
      <c r="U87" s="119">
        <v>-295144</v>
      </c>
    </row>
    <row r="88" spans="1:21">
      <c r="A88" s="136" t="s">
        <v>103</v>
      </c>
      <c r="B88" s="118">
        <v>6.2087000000000002E-3</v>
      </c>
      <c r="C88" s="118">
        <v>6.3701000000000001E-3</v>
      </c>
      <c r="D88" s="119">
        <v>-119288</v>
      </c>
      <c r="E88" s="164"/>
      <c r="F88" s="119">
        <v>1273</v>
      </c>
      <c r="G88" s="102"/>
      <c r="H88" s="119">
        <v>8698</v>
      </c>
      <c r="I88" s="119">
        <v>5676</v>
      </c>
      <c r="J88" s="109"/>
      <c r="K88" s="119">
        <v>1447</v>
      </c>
      <c r="L88" s="119">
        <v>366</v>
      </c>
      <c r="M88" s="102">
        <v>0</v>
      </c>
      <c r="N88" s="119">
        <v>2030</v>
      </c>
      <c r="O88" s="109"/>
      <c r="P88" s="119">
        <v>7221</v>
      </c>
      <c r="Q88" s="119">
        <v>2543</v>
      </c>
      <c r="R88" s="119">
        <v>9764</v>
      </c>
      <c r="S88" s="102"/>
      <c r="T88" s="119">
        <v>-94751</v>
      </c>
      <c r="U88" s="119">
        <v>-139907</v>
      </c>
    </row>
    <row r="89" spans="1:21">
      <c r="A89" s="136" t="s">
        <v>104</v>
      </c>
      <c r="B89" s="118">
        <v>3.4880000000000002E-3</v>
      </c>
      <c r="C89" s="118">
        <v>3.8674E-3</v>
      </c>
      <c r="D89" s="119">
        <v>-67015</v>
      </c>
      <c r="E89" s="164"/>
      <c r="F89" s="119">
        <v>715</v>
      </c>
      <c r="G89" s="102"/>
      <c r="H89" s="119">
        <v>4887</v>
      </c>
      <c r="I89" s="119">
        <v>9764</v>
      </c>
      <c r="J89" s="109"/>
      <c r="K89" s="119">
        <v>813</v>
      </c>
      <c r="L89" s="119">
        <v>206</v>
      </c>
      <c r="M89" s="102">
        <v>0</v>
      </c>
      <c r="N89" s="119">
        <v>0</v>
      </c>
      <c r="O89" s="109"/>
      <c r="P89" s="119">
        <v>4057</v>
      </c>
      <c r="Q89" s="119">
        <v>7170</v>
      </c>
      <c r="R89" s="119">
        <v>11227</v>
      </c>
      <c r="S89" s="102"/>
      <c r="T89" s="119">
        <v>-53230</v>
      </c>
      <c r="U89" s="119">
        <v>-78599</v>
      </c>
    </row>
    <row r="90" spans="1:21">
      <c r="A90" s="136" t="s">
        <v>105</v>
      </c>
      <c r="B90" s="118">
        <v>2.4515000000000001E-3</v>
      </c>
      <c r="C90" s="118">
        <v>2.6979999999999999E-3</v>
      </c>
      <c r="D90" s="119">
        <v>-47101</v>
      </c>
      <c r="E90" s="164"/>
      <c r="F90" s="119">
        <v>503</v>
      </c>
      <c r="G90" s="102"/>
      <c r="H90" s="119">
        <v>3435</v>
      </c>
      <c r="I90" s="119">
        <v>3797</v>
      </c>
      <c r="J90" s="109"/>
      <c r="K90" s="119">
        <v>571</v>
      </c>
      <c r="L90" s="119">
        <v>145</v>
      </c>
      <c r="M90" s="102">
        <v>0</v>
      </c>
      <c r="N90" s="119">
        <v>6</v>
      </c>
      <c r="O90" s="109"/>
      <c r="P90" s="119">
        <v>2851</v>
      </c>
      <c r="Q90" s="119">
        <v>2109</v>
      </c>
      <c r="R90" s="119">
        <v>4960</v>
      </c>
      <c r="S90" s="102"/>
      <c r="T90" s="119">
        <v>-37412</v>
      </c>
      <c r="U90" s="119">
        <v>-55242</v>
      </c>
    </row>
    <row r="91" spans="1:21">
      <c r="A91" s="136" t="s">
        <v>106</v>
      </c>
      <c r="B91" s="118">
        <v>6.6014000000000003E-3</v>
      </c>
      <c r="C91" s="118">
        <v>6.2995000000000004E-3</v>
      </c>
      <c r="D91" s="119">
        <v>-126833</v>
      </c>
      <c r="E91" s="164"/>
      <c r="F91" s="119">
        <v>1353</v>
      </c>
      <c r="G91" s="102"/>
      <c r="H91" s="119">
        <v>9249</v>
      </c>
      <c r="I91" s="119">
        <v>2627</v>
      </c>
      <c r="J91" s="109"/>
      <c r="K91" s="119">
        <v>1538</v>
      </c>
      <c r="L91" s="119">
        <v>389</v>
      </c>
      <c r="M91" s="102">
        <v>0</v>
      </c>
      <c r="N91" s="119">
        <v>7868</v>
      </c>
      <c r="O91" s="109"/>
      <c r="P91" s="119">
        <v>7677</v>
      </c>
      <c r="Q91" s="119">
        <v>-3178</v>
      </c>
      <c r="R91" s="119">
        <v>4499</v>
      </c>
      <c r="S91" s="102"/>
      <c r="T91" s="119">
        <v>-100744</v>
      </c>
      <c r="U91" s="119">
        <v>-148756</v>
      </c>
    </row>
    <row r="92" spans="1:21">
      <c r="A92" s="136" t="s">
        <v>107</v>
      </c>
      <c r="B92" s="118">
        <v>3.4225000000000002E-3</v>
      </c>
      <c r="C92" s="118">
        <v>3.4803E-3</v>
      </c>
      <c r="D92" s="119">
        <v>-65756</v>
      </c>
      <c r="E92" s="164"/>
      <c r="F92" s="119">
        <v>702</v>
      </c>
      <c r="G92" s="102"/>
      <c r="H92" s="119">
        <v>4795</v>
      </c>
      <c r="I92" s="119">
        <v>3095</v>
      </c>
      <c r="J92" s="109"/>
      <c r="K92" s="119">
        <v>797</v>
      </c>
      <c r="L92" s="119">
        <v>202</v>
      </c>
      <c r="M92" s="102">
        <v>0</v>
      </c>
      <c r="N92" s="119">
        <v>2075</v>
      </c>
      <c r="O92" s="109"/>
      <c r="P92" s="119">
        <v>3980</v>
      </c>
      <c r="Q92" s="119">
        <v>628</v>
      </c>
      <c r="R92" s="119">
        <v>4608</v>
      </c>
      <c r="S92" s="102"/>
      <c r="T92" s="119">
        <v>-52231</v>
      </c>
      <c r="U92" s="119">
        <v>-77123</v>
      </c>
    </row>
    <row r="93" spans="1:21">
      <c r="A93" s="136" t="s">
        <v>108</v>
      </c>
      <c r="B93" s="118">
        <v>5.7914000000000004E-3</v>
      </c>
      <c r="C93" s="118">
        <v>6.5468999999999996E-3</v>
      </c>
      <c r="D93" s="119">
        <v>-111270</v>
      </c>
      <c r="E93" s="164"/>
      <c r="F93" s="119">
        <v>1187</v>
      </c>
      <c r="G93" s="102"/>
      <c r="H93" s="119">
        <v>8114</v>
      </c>
      <c r="I93" s="119">
        <v>16766</v>
      </c>
      <c r="J93" s="109"/>
      <c r="K93" s="119">
        <v>1349</v>
      </c>
      <c r="L93" s="119">
        <v>342</v>
      </c>
      <c r="M93" s="102">
        <v>0</v>
      </c>
      <c r="N93" s="119">
        <v>1519</v>
      </c>
      <c r="O93" s="109"/>
      <c r="P93" s="119">
        <v>6735</v>
      </c>
      <c r="Q93" s="119">
        <v>10087</v>
      </c>
      <c r="R93" s="119">
        <v>16822</v>
      </c>
      <c r="S93" s="102"/>
      <c r="T93" s="119">
        <v>-88383</v>
      </c>
      <c r="U93" s="119">
        <v>-130503</v>
      </c>
    </row>
    <row r="94" spans="1:21">
      <c r="A94" s="136" t="s">
        <v>109</v>
      </c>
      <c r="B94" s="118">
        <v>1.2141000000000001E-3</v>
      </c>
      <c r="C94" s="118">
        <v>1.2212E-3</v>
      </c>
      <c r="D94" s="119">
        <v>-23327</v>
      </c>
      <c r="E94" s="164"/>
      <c r="F94" s="119">
        <v>249</v>
      </c>
      <c r="G94" s="102"/>
      <c r="H94" s="119">
        <v>1701</v>
      </c>
      <c r="I94" s="119">
        <v>11745</v>
      </c>
      <c r="J94" s="109"/>
      <c r="K94" s="119">
        <v>283</v>
      </c>
      <c r="L94" s="119">
        <v>72</v>
      </c>
      <c r="M94" s="102">
        <v>0</v>
      </c>
      <c r="N94" s="119">
        <v>0</v>
      </c>
      <c r="O94" s="109"/>
      <c r="P94" s="119">
        <v>1412</v>
      </c>
      <c r="Q94" s="119">
        <v>11699</v>
      </c>
      <c r="R94" s="119">
        <v>13111</v>
      </c>
      <c r="S94" s="102"/>
      <c r="T94" s="119">
        <v>-18528</v>
      </c>
      <c r="U94" s="119">
        <v>-27359</v>
      </c>
    </row>
    <row r="95" spans="1:21">
      <c r="A95" s="136" t="s">
        <v>110</v>
      </c>
      <c r="B95" s="118">
        <v>4.0835999999999997E-3</v>
      </c>
      <c r="C95" s="118">
        <v>3.8666999999999998E-3</v>
      </c>
      <c r="D95" s="119">
        <v>-78458</v>
      </c>
      <c r="E95" s="164"/>
      <c r="F95" s="119">
        <v>837</v>
      </c>
      <c r="G95" s="102"/>
      <c r="H95" s="119">
        <v>5721</v>
      </c>
      <c r="I95" s="119">
        <v>701</v>
      </c>
      <c r="J95" s="109"/>
      <c r="K95" s="119">
        <v>951</v>
      </c>
      <c r="L95" s="119">
        <v>241</v>
      </c>
      <c r="M95" s="102">
        <v>0</v>
      </c>
      <c r="N95" s="119">
        <v>4482</v>
      </c>
      <c r="O95" s="109"/>
      <c r="P95" s="119">
        <v>4749</v>
      </c>
      <c r="Q95" s="119">
        <v>-2299</v>
      </c>
      <c r="R95" s="119">
        <v>2450</v>
      </c>
      <c r="S95" s="102"/>
      <c r="T95" s="119">
        <v>-62320</v>
      </c>
      <c r="U95" s="119">
        <v>-92020</v>
      </c>
    </row>
    <row r="96" spans="1:21">
      <c r="A96" s="136" t="s">
        <v>111</v>
      </c>
      <c r="B96" s="118">
        <v>2.5260000000000001E-4</v>
      </c>
      <c r="C96" s="118">
        <v>3.0610000000000001E-4</v>
      </c>
      <c r="D96" s="119">
        <v>-4853</v>
      </c>
      <c r="E96" s="164"/>
      <c r="F96" s="119">
        <v>52</v>
      </c>
      <c r="G96" s="102"/>
      <c r="H96" s="119">
        <v>354</v>
      </c>
      <c r="I96" s="119">
        <v>818</v>
      </c>
      <c r="J96" s="109"/>
      <c r="K96" s="119">
        <v>59</v>
      </c>
      <c r="L96" s="119">
        <v>15</v>
      </c>
      <c r="M96" s="102">
        <v>0</v>
      </c>
      <c r="N96" s="119">
        <v>33</v>
      </c>
      <c r="O96" s="109"/>
      <c r="P96" s="119">
        <v>294</v>
      </c>
      <c r="Q96" s="119">
        <v>419</v>
      </c>
      <c r="R96" s="119">
        <v>713</v>
      </c>
      <c r="S96" s="102"/>
      <c r="T96" s="119">
        <v>-3855</v>
      </c>
      <c r="U96" s="119">
        <v>-5692</v>
      </c>
    </row>
    <row r="97" spans="1:21">
      <c r="A97" s="136" t="s">
        <v>112</v>
      </c>
      <c r="B97" s="118">
        <v>3.0190999999999999E-2</v>
      </c>
      <c r="C97" s="118">
        <v>2.8127200000000002E-2</v>
      </c>
      <c r="D97" s="119">
        <v>-580060</v>
      </c>
      <c r="E97" s="164"/>
      <c r="F97" s="119">
        <v>6189</v>
      </c>
      <c r="G97" s="102"/>
      <c r="H97" s="119">
        <v>42298</v>
      </c>
      <c r="I97" s="119">
        <v>8458</v>
      </c>
      <c r="J97" s="109"/>
      <c r="K97" s="119">
        <v>7035</v>
      </c>
      <c r="L97" s="119">
        <v>1781</v>
      </c>
      <c r="M97" s="102">
        <v>0</v>
      </c>
      <c r="N97" s="119">
        <v>58939</v>
      </c>
      <c r="O97" s="109"/>
      <c r="P97" s="119">
        <v>35112</v>
      </c>
      <c r="Q97" s="119">
        <v>-36385</v>
      </c>
      <c r="R97" s="119">
        <v>-1273</v>
      </c>
      <c r="S97" s="102"/>
      <c r="T97" s="119">
        <v>-460745</v>
      </c>
      <c r="U97" s="119">
        <v>-680324</v>
      </c>
    </row>
    <row r="98" spans="1:21">
      <c r="A98" s="136" t="s">
        <v>113</v>
      </c>
      <c r="B98" s="118">
        <v>2.7891999999999999E-3</v>
      </c>
      <c r="C98" s="118">
        <v>3.3375000000000002E-3</v>
      </c>
      <c r="D98" s="119">
        <v>-53589</v>
      </c>
      <c r="E98" s="164"/>
      <c r="F98" s="119">
        <v>572</v>
      </c>
      <c r="G98" s="102"/>
      <c r="H98" s="119">
        <v>3908</v>
      </c>
      <c r="I98" s="119">
        <v>11808</v>
      </c>
      <c r="J98" s="109"/>
      <c r="K98" s="119">
        <v>650</v>
      </c>
      <c r="L98" s="119">
        <v>165</v>
      </c>
      <c r="M98" s="102">
        <v>0</v>
      </c>
      <c r="N98" s="119">
        <v>3629</v>
      </c>
      <c r="O98" s="109"/>
      <c r="P98" s="119">
        <v>3244</v>
      </c>
      <c r="Q98" s="119">
        <v>4433</v>
      </c>
      <c r="R98" s="119">
        <v>7677</v>
      </c>
      <c r="S98" s="102"/>
      <c r="T98" s="119">
        <v>-42566</v>
      </c>
      <c r="U98" s="119">
        <v>-62852</v>
      </c>
    </row>
    <row r="99" spans="1:21">
      <c r="A99" s="136" t="s">
        <v>114</v>
      </c>
      <c r="B99" s="118">
        <v>0.1192551</v>
      </c>
      <c r="C99" s="118">
        <v>0.11755109999999999</v>
      </c>
      <c r="D99" s="119">
        <v>-2291248</v>
      </c>
      <c r="E99" s="164"/>
      <c r="F99" s="119">
        <v>24447</v>
      </c>
      <c r="G99" s="102"/>
      <c r="H99" s="119">
        <v>167076</v>
      </c>
      <c r="I99" s="119">
        <v>132175</v>
      </c>
      <c r="J99" s="109"/>
      <c r="K99" s="119">
        <v>27786</v>
      </c>
      <c r="L99" s="119">
        <v>7036</v>
      </c>
      <c r="M99" s="102">
        <v>0</v>
      </c>
      <c r="N99" s="119">
        <v>152478</v>
      </c>
      <c r="O99" s="109"/>
      <c r="P99" s="119">
        <v>138694</v>
      </c>
      <c r="Q99" s="119">
        <v>-8664</v>
      </c>
      <c r="R99" s="119">
        <v>130030</v>
      </c>
      <c r="S99" s="102"/>
      <c r="T99" s="119">
        <v>-1819952</v>
      </c>
      <c r="U99" s="119">
        <v>-2687294</v>
      </c>
    </row>
    <row r="100" spans="1:21">
      <c r="A100" s="136" t="s">
        <v>115</v>
      </c>
      <c r="B100" s="118">
        <v>1.5487000000000001E-3</v>
      </c>
      <c r="C100" s="118">
        <v>1.4002999999999999E-3</v>
      </c>
      <c r="D100" s="119">
        <v>-29755</v>
      </c>
      <c r="E100" s="164"/>
      <c r="F100" s="119">
        <v>317</v>
      </c>
      <c r="G100" s="102"/>
      <c r="H100" s="119">
        <v>2170</v>
      </c>
      <c r="I100" s="119">
        <v>234</v>
      </c>
      <c r="J100" s="109"/>
      <c r="K100" s="119">
        <v>361</v>
      </c>
      <c r="L100" s="119">
        <v>91</v>
      </c>
      <c r="M100" s="102">
        <v>0</v>
      </c>
      <c r="N100" s="119">
        <v>2027</v>
      </c>
      <c r="O100" s="109"/>
      <c r="P100" s="119">
        <v>1801</v>
      </c>
      <c r="Q100" s="119">
        <v>-778</v>
      </c>
      <c r="R100" s="119">
        <v>1023</v>
      </c>
      <c r="S100" s="102"/>
      <c r="T100" s="119">
        <v>-23635</v>
      </c>
      <c r="U100" s="119">
        <v>-34898</v>
      </c>
    </row>
    <row r="101" spans="1:21">
      <c r="A101" s="136" t="s">
        <v>116</v>
      </c>
      <c r="B101" s="118">
        <v>7.4209999999999999E-4</v>
      </c>
      <c r="C101" s="118">
        <v>7.8390000000000003E-4</v>
      </c>
      <c r="D101" s="119">
        <v>-14258</v>
      </c>
      <c r="E101" s="164"/>
      <c r="F101" s="119">
        <v>152</v>
      </c>
      <c r="G101" s="102"/>
      <c r="H101" s="119">
        <v>1040</v>
      </c>
      <c r="I101" s="119">
        <v>1152</v>
      </c>
      <c r="J101" s="109"/>
      <c r="K101" s="119">
        <v>173</v>
      </c>
      <c r="L101" s="119">
        <v>44</v>
      </c>
      <c r="M101" s="102">
        <v>0</v>
      </c>
      <c r="N101" s="119">
        <v>307</v>
      </c>
      <c r="O101" s="109"/>
      <c r="P101" s="119">
        <v>863</v>
      </c>
      <c r="Q101" s="119">
        <v>561</v>
      </c>
      <c r="R101" s="119">
        <v>1424</v>
      </c>
      <c r="S101" s="102"/>
      <c r="T101" s="119">
        <v>-11325</v>
      </c>
      <c r="U101" s="119">
        <v>-16722</v>
      </c>
    </row>
    <row r="102" spans="1:21">
      <c r="A102" s="136" t="s">
        <v>117</v>
      </c>
      <c r="B102" s="118">
        <v>6.7590000000000003E-3</v>
      </c>
      <c r="C102" s="118">
        <v>6.2201000000000001E-3</v>
      </c>
      <c r="D102" s="119">
        <v>-129861</v>
      </c>
      <c r="E102" s="164"/>
      <c r="F102" s="119">
        <v>1386</v>
      </c>
      <c r="G102" s="102"/>
      <c r="H102" s="119">
        <v>9469</v>
      </c>
      <c r="I102" s="119">
        <v>2545</v>
      </c>
      <c r="J102" s="109"/>
      <c r="K102" s="119">
        <v>1575</v>
      </c>
      <c r="L102" s="119">
        <v>399</v>
      </c>
      <c r="M102" s="102">
        <v>0</v>
      </c>
      <c r="N102" s="119">
        <v>11060</v>
      </c>
      <c r="O102" s="109"/>
      <c r="P102" s="119">
        <v>7861</v>
      </c>
      <c r="Q102" s="119">
        <v>-4834</v>
      </c>
      <c r="R102" s="119">
        <v>3027</v>
      </c>
      <c r="S102" s="102"/>
      <c r="T102" s="119">
        <v>-103149</v>
      </c>
      <c r="U102" s="119">
        <v>-152307</v>
      </c>
    </row>
    <row r="103" spans="1:21">
      <c r="A103" s="136" t="s">
        <v>118</v>
      </c>
      <c r="B103" s="118">
        <v>8.1834999999999998E-3</v>
      </c>
      <c r="C103" s="118">
        <v>9.0223000000000005E-3</v>
      </c>
      <c r="D103" s="119">
        <v>-157230</v>
      </c>
      <c r="E103" s="164"/>
      <c r="F103" s="119">
        <v>1678</v>
      </c>
      <c r="G103" s="102"/>
      <c r="H103" s="119">
        <v>11465</v>
      </c>
      <c r="I103" s="119">
        <v>17570</v>
      </c>
      <c r="J103" s="109"/>
      <c r="K103" s="119">
        <v>1907</v>
      </c>
      <c r="L103" s="119">
        <v>483</v>
      </c>
      <c r="M103" s="102">
        <v>0</v>
      </c>
      <c r="N103" s="119">
        <v>4735</v>
      </c>
      <c r="O103" s="109"/>
      <c r="P103" s="119">
        <v>9517</v>
      </c>
      <c r="Q103" s="119">
        <v>7104</v>
      </c>
      <c r="R103" s="119">
        <v>16621</v>
      </c>
      <c r="S103" s="102"/>
      <c r="T103" s="119">
        <v>-124888</v>
      </c>
      <c r="U103" s="119">
        <v>-184407</v>
      </c>
    </row>
    <row r="104" spans="1:21">
      <c r="A104" s="136" t="s">
        <v>119</v>
      </c>
      <c r="B104" s="118">
        <v>5.1427E-3</v>
      </c>
      <c r="C104" s="118">
        <v>5.0927000000000004E-3</v>
      </c>
      <c r="D104" s="119">
        <v>-98807</v>
      </c>
      <c r="E104" s="164"/>
      <c r="F104" s="119">
        <v>1054</v>
      </c>
      <c r="G104" s="102"/>
      <c r="H104" s="119">
        <v>7205</v>
      </c>
      <c r="I104" s="119">
        <v>4465</v>
      </c>
      <c r="J104" s="109"/>
      <c r="K104" s="119">
        <v>1198</v>
      </c>
      <c r="L104" s="119">
        <v>303</v>
      </c>
      <c r="M104" s="102">
        <v>0</v>
      </c>
      <c r="N104" s="119">
        <v>683</v>
      </c>
      <c r="O104" s="109"/>
      <c r="P104" s="119">
        <v>5981</v>
      </c>
      <c r="Q104" s="119">
        <v>4124</v>
      </c>
      <c r="R104" s="119">
        <v>10105</v>
      </c>
      <c r="S104" s="102"/>
      <c r="T104" s="119">
        <v>-78483</v>
      </c>
      <c r="U104" s="119">
        <v>-115886</v>
      </c>
    </row>
    <row r="105" spans="1:21">
      <c r="A105" s="136" t="s">
        <v>120</v>
      </c>
      <c r="B105" s="118">
        <v>5.6572999999999997E-3</v>
      </c>
      <c r="C105" s="118">
        <v>6.2757999999999998E-3</v>
      </c>
      <c r="D105" s="119">
        <v>-108694</v>
      </c>
      <c r="E105" s="164"/>
      <c r="F105" s="119">
        <v>1160</v>
      </c>
      <c r="G105" s="102"/>
      <c r="H105" s="119">
        <v>7926</v>
      </c>
      <c r="I105" s="119">
        <v>9618</v>
      </c>
      <c r="J105" s="109"/>
      <c r="K105" s="119">
        <v>1318</v>
      </c>
      <c r="L105" s="119">
        <v>334</v>
      </c>
      <c r="M105" s="102">
        <v>0</v>
      </c>
      <c r="N105" s="119">
        <v>13100</v>
      </c>
      <c r="O105" s="109"/>
      <c r="P105" s="119">
        <v>6579</v>
      </c>
      <c r="Q105" s="119">
        <v>-7705</v>
      </c>
      <c r="R105" s="119">
        <v>-1126</v>
      </c>
      <c r="S105" s="102"/>
      <c r="T105" s="119">
        <v>-86336</v>
      </c>
      <c r="U105" s="119">
        <v>-127482</v>
      </c>
    </row>
    <row r="106" spans="1:21">
      <c r="A106" s="136" t="s">
        <v>121</v>
      </c>
      <c r="B106" s="118">
        <v>2.6966E-3</v>
      </c>
      <c r="C106" s="118">
        <v>2.9585000000000002E-3</v>
      </c>
      <c r="D106" s="119">
        <v>-51810</v>
      </c>
      <c r="E106" s="164"/>
      <c r="F106" s="119">
        <v>553</v>
      </c>
      <c r="G106" s="102"/>
      <c r="H106" s="119">
        <v>3778</v>
      </c>
      <c r="I106" s="119">
        <v>4813</v>
      </c>
      <c r="J106" s="109"/>
      <c r="K106" s="119">
        <v>628</v>
      </c>
      <c r="L106" s="119">
        <v>159</v>
      </c>
      <c r="M106" s="102">
        <v>0</v>
      </c>
      <c r="N106" s="119">
        <v>1346</v>
      </c>
      <c r="O106" s="109"/>
      <c r="P106" s="119">
        <v>3136</v>
      </c>
      <c r="Q106" s="119">
        <v>1676</v>
      </c>
      <c r="R106" s="119">
        <v>4812</v>
      </c>
      <c r="S106" s="102"/>
      <c r="T106" s="119">
        <v>-41153</v>
      </c>
      <c r="U106" s="119">
        <v>-60765</v>
      </c>
    </row>
    <row r="107" spans="1:21">
      <c r="A107" s="136" t="s">
        <v>122</v>
      </c>
      <c r="B107" s="118">
        <v>1.8473000000000001E-3</v>
      </c>
      <c r="C107" s="118">
        <v>1.7472E-3</v>
      </c>
      <c r="D107" s="119">
        <v>-35492</v>
      </c>
      <c r="E107" s="164"/>
      <c r="F107" s="119">
        <v>379</v>
      </c>
      <c r="G107" s="102"/>
      <c r="H107" s="119">
        <v>2588</v>
      </c>
      <c r="I107" s="119">
        <v>1390</v>
      </c>
      <c r="J107" s="109"/>
      <c r="K107" s="119">
        <v>430</v>
      </c>
      <c r="L107" s="119">
        <v>109</v>
      </c>
      <c r="M107" s="102">
        <v>0</v>
      </c>
      <c r="N107" s="119">
        <v>2128</v>
      </c>
      <c r="O107" s="109"/>
      <c r="P107" s="119">
        <v>2148</v>
      </c>
      <c r="Q107" s="119">
        <v>-53</v>
      </c>
      <c r="R107" s="119">
        <v>2095</v>
      </c>
      <c r="S107" s="102"/>
      <c r="T107" s="119">
        <v>-28192</v>
      </c>
      <c r="U107" s="119">
        <v>-41627</v>
      </c>
    </row>
    <row r="108" spans="1:21">
      <c r="A108" s="107"/>
      <c r="B108" s="116"/>
      <c r="C108" s="116"/>
      <c r="D108" s="1"/>
      <c r="E108" s="109"/>
      <c r="F108" s="110"/>
      <c r="G108" s="110"/>
      <c r="H108" s="110"/>
      <c r="I108" s="109"/>
      <c r="J108" s="109"/>
      <c r="K108" s="110"/>
      <c r="L108" s="110"/>
      <c r="M108" s="110"/>
      <c r="N108" s="109"/>
      <c r="O108" s="109"/>
      <c r="P108" s="102" t="s">
        <v>213</v>
      </c>
      <c r="Q108" s="102" t="s">
        <v>213</v>
      </c>
      <c r="R108" s="102" t="s">
        <v>213</v>
      </c>
      <c r="S108" s="102"/>
    </row>
    <row r="109" spans="1:21">
      <c r="B109" s="117"/>
      <c r="C109" s="113"/>
      <c r="D109" s="114"/>
      <c r="F109" s="1"/>
      <c r="G109" s="1"/>
      <c r="H109" s="1"/>
      <c r="I109" s="1"/>
      <c r="K109" s="1"/>
      <c r="L109" s="1"/>
      <c r="M109" s="1"/>
      <c r="N109" s="1"/>
      <c r="P109" s="176"/>
      <c r="Q109" s="176"/>
      <c r="R109" s="176"/>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39" customFormat="1">
      <c r="A121" s="139" t="s">
        <v>279</v>
      </c>
    </row>
  </sheetData>
  <sheetProtection algorithmName="SHA-512" hashValue="/PBKJsS1hu6MRy23mFil0nB7jXcb9GXnB6NUzJHbkoqURoKMnS3QfzQ/IHat2iJ6eNtCENz7cOdDBKxrZxTZig==" saltValue="UhfiT0+GUXHUBWARW8bVx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36CA-8CCE-43D1-A450-D99F726F7EE4}">
  <dimension ref="A1:B105"/>
  <sheetViews>
    <sheetView workbookViewId="0">
      <selection activeCell="U37" sqref="U37"/>
    </sheetView>
  </sheetViews>
  <sheetFormatPr defaultRowHeight="15"/>
  <cols>
    <col min="1" max="1" width="26.42578125" bestFit="1" customWidth="1"/>
    <col min="2" max="2" width="17.85546875" bestFit="1" customWidth="1"/>
  </cols>
  <sheetData>
    <row r="1" spans="1:2">
      <c r="A1" s="101"/>
      <c r="B1" s="2">
        <v>860436.25999999966</v>
      </c>
    </row>
    <row r="2" spans="1:2">
      <c r="A2" s="101"/>
      <c r="B2" s="209">
        <f>SUM(B4:B103)</f>
        <v>860436.25999999966</v>
      </c>
    </row>
    <row r="3" spans="1:2">
      <c r="A3" s="210" t="s">
        <v>171</v>
      </c>
      <c r="B3" s="210" t="s">
        <v>438</v>
      </c>
    </row>
    <row r="4" spans="1:2" ht="15.75">
      <c r="A4" s="211" t="s">
        <v>24</v>
      </c>
      <c r="B4" s="2">
        <v>14278.83</v>
      </c>
    </row>
    <row r="5" spans="1:2" ht="15.75">
      <c r="A5" s="211" t="s">
        <v>25</v>
      </c>
      <c r="B5" s="2">
        <v>2457.2799999999997</v>
      </c>
    </row>
    <row r="6" spans="1:2" ht="15.75">
      <c r="A6" s="211" t="s">
        <v>26</v>
      </c>
      <c r="B6" s="2">
        <v>1368.6</v>
      </c>
    </row>
    <row r="7" spans="1:2" ht="15.75">
      <c r="A7" s="211" t="s">
        <v>27</v>
      </c>
      <c r="B7" s="2">
        <v>1572.9799999999998</v>
      </c>
    </row>
    <row r="8" spans="1:2" ht="15.75">
      <c r="A8" s="211" t="s">
        <v>28</v>
      </c>
      <c r="B8" s="2">
        <v>3082.97</v>
      </c>
    </row>
    <row r="9" spans="1:2" ht="15.75">
      <c r="A9" s="211" t="s">
        <v>29</v>
      </c>
      <c r="B9" s="2">
        <v>2868.67</v>
      </c>
    </row>
    <row r="10" spans="1:2" ht="15.75">
      <c r="A10" s="211" t="s">
        <v>30</v>
      </c>
      <c r="B10" s="2">
        <v>3602.04</v>
      </c>
    </row>
    <row r="11" spans="1:2" ht="15.75">
      <c r="A11" s="211" t="s">
        <v>31</v>
      </c>
      <c r="B11" s="2">
        <v>897.66</v>
      </c>
    </row>
    <row r="12" spans="1:2" ht="15.75">
      <c r="A12" s="211" t="s">
        <v>32</v>
      </c>
      <c r="B12" s="2">
        <v>2051.3399999999997</v>
      </c>
    </row>
    <row r="13" spans="1:2" ht="15.75">
      <c r="A13" s="211" t="s">
        <v>33</v>
      </c>
      <c r="B13" s="2">
        <v>21503.909999999996</v>
      </c>
    </row>
    <row r="14" spans="1:2" ht="15.75">
      <c r="A14" s="211" t="s">
        <v>34</v>
      </c>
      <c r="B14" s="2">
        <v>26796.199999999997</v>
      </c>
    </row>
    <row r="15" spans="1:2" ht="15.75">
      <c r="A15" s="211" t="s">
        <v>35</v>
      </c>
      <c r="B15" s="2">
        <v>6831.54</v>
      </c>
    </row>
    <row r="16" spans="1:2" ht="15.75">
      <c r="A16" s="211" t="s">
        <v>36</v>
      </c>
      <c r="B16" s="2">
        <v>18380.460000000003</v>
      </c>
    </row>
    <row r="17" spans="1:2" ht="15.75">
      <c r="A17" s="211" t="s">
        <v>37</v>
      </c>
      <c r="B17" s="2">
        <v>6925.87</v>
      </c>
    </row>
    <row r="18" spans="1:2" ht="15.75">
      <c r="A18" s="211" t="s">
        <v>38</v>
      </c>
      <c r="B18" s="2">
        <v>938.97</v>
      </c>
    </row>
    <row r="19" spans="1:2" ht="15.75">
      <c r="A19" s="211" t="s">
        <v>39</v>
      </c>
      <c r="B19" s="2">
        <v>8534.02</v>
      </c>
    </row>
    <row r="20" spans="1:2" ht="15.75">
      <c r="A20" s="211" t="s">
        <v>40</v>
      </c>
      <c r="B20" s="2">
        <v>1515.1400000000003</v>
      </c>
    </row>
    <row r="21" spans="1:2" ht="15.75">
      <c r="A21" s="211" t="s">
        <v>41</v>
      </c>
      <c r="B21" s="2">
        <v>15283.31</v>
      </c>
    </row>
    <row r="22" spans="1:2" ht="15.75">
      <c r="A22" s="211" t="s">
        <v>42</v>
      </c>
      <c r="B22" s="2">
        <v>6477.26</v>
      </c>
    </row>
    <row r="23" spans="1:2" ht="15.75">
      <c r="A23" s="211" t="s">
        <v>43</v>
      </c>
      <c r="B23" s="2">
        <v>3550.3900000000003</v>
      </c>
    </row>
    <row r="24" spans="1:2" ht="15.75">
      <c r="A24" s="211" t="s">
        <v>44</v>
      </c>
      <c r="B24" s="2">
        <v>1259.1600000000001</v>
      </c>
    </row>
    <row r="25" spans="1:2" ht="15.75">
      <c r="A25" s="211" t="s">
        <v>45</v>
      </c>
      <c r="B25" s="2">
        <v>1304.4100000000001</v>
      </c>
    </row>
    <row r="26" spans="1:2" ht="15.75">
      <c r="A26" s="211" t="s">
        <v>46</v>
      </c>
      <c r="B26" s="2">
        <v>8940.2799999999988</v>
      </c>
    </row>
    <row r="27" spans="1:2" ht="15.75">
      <c r="A27" s="211" t="s">
        <v>47</v>
      </c>
      <c r="B27" s="2">
        <v>4163.7300000000005</v>
      </c>
    </row>
    <row r="28" spans="1:2" ht="15.75">
      <c r="A28" s="211" t="s">
        <v>48</v>
      </c>
      <c r="B28" s="2">
        <v>9138.6600000000017</v>
      </c>
    </row>
    <row r="29" spans="1:2" ht="15.75">
      <c r="A29" s="211" t="s">
        <v>49</v>
      </c>
      <c r="B29" s="2">
        <v>28762.720000000001</v>
      </c>
    </row>
    <row r="30" spans="1:2" ht="15.75">
      <c r="A30" s="211" t="s">
        <v>50</v>
      </c>
      <c r="B30" s="2">
        <v>3185.5699999999997</v>
      </c>
    </row>
    <row r="31" spans="1:2" ht="15.75">
      <c r="A31" s="211" t="s">
        <v>51</v>
      </c>
      <c r="B31" s="2">
        <v>5829.9299999999985</v>
      </c>
    </row>
    <row r="32" spans="1:2" ht="15.75">
      <c r="A32" s="211" t="s">
        <v>52</v>
      </c>
      <c r="B32" s="2">
        <v>14180</v>
      </c>
    </row>
    <row r="33" spans="1:2" ht="15.75">
      <c r="A33" s="211" t="s">
        <v>53</v>
      </c>
      <c r="B33" s="2">
        <v>3483.4399999999996</v>
      </c>
    </row>
    <row r="34" spans="1:2" ht="15.75">
      <c r="A34" s="211" t="s">
        <v>54</v>
      </c>
      <c r="B34" s="2">
        <v>3329.2100000000005</v>
      </c>
    </row>
    <row r="35" spans="1:2" ht="15.75">
      <c r="A35" s="211" t="s">
        <v>55</v>
      </c>
      <c r="B35" s="2">
        <v>25008.300000000007</v>
      </c>
    </row>
    <row r="36" spans="1:2" ht="15.75">
      <c r="A36" s="211" t="s">
        <v>56</v>
      </c>
      <c r="B36" s="2">
        <v>3396.3899999999994</v>
      </c>
    </row>
    <row r="37" spans="1:2" ht="15.75">
      <c r="A37" s="211" t="s">
        <v>57</v>
      </c>
      <c r="B37" s="2">
        <v>38043.660000000003</v>
      </c>
    </row>
    <row r="38" spans="1:2" ht="15.75">
      <c r="A38" s="211" t="s">
        <v>58</v>
      </c>
      <c r="B38" s="2">
        <v>5878.5999999999995</v>
      </c>
    </row>
    <row r="39" spans="1:2" ht="15.75">
      <c r="A39" s="211" t="s">
        <v>59</v>
      </c>
      <c r="B39" s="2">
        <v>24179.999999999993</v>
      </c>
    </row>
    <row r="40" spans="1:2" ht="15.75">
      <c r="A40" s="211" t="s">
        <v>60</v>
      </c>
      <c r="B40" s="2">
        <v>695.19999999999993</v>
      </c>
    </row>
    <row r="41" spans="1:2" ht="15.75">
      <c r="A41" s="211" t="s">
        <v>61</v>
      </c>
      <c r="B41" s="2">
        <v>2001.5799999999997</v>
      </c>
    </row>
    <row r="42" spans="1:2" ht="15.75">
      <c r="A42" s="211" t="s">
        <v>62</v>
      </c>
      <c r="B42" s="2">
        <v>3553.47</v>
      </c>
    </row>
    <row r="43" spans="1:2" ht="15.75">
      <c r="A43" s="211" t="s">
        <v>63</v>
      </c>
      <c r="B43" s="2">
        <v>1076.9199999999998</v>
      </c>
    </row>
    <row r="44" spans="1:2" ht="15.75">
      <c r="A44" s="211" t="s">
        <v>64</v>
      </c>
      <c r="B44" s="2">
        <v>33763.01</v>
      </c>
    </row>
    <row r="45" spans="1:2" ht="15.75">
      <c r="A45" s="211" t="s">
        <v>65</v>
      </c>
      <c r="B45" s="2">
        <v>3374.2200000000003</v>
      </c>
    </row>
    <row r="46" spans="1:2" ht="15.75">
      <c r="A46" s="211" t="s">
        <v>66</v>
      </c>
      <c r="B46" s="2">
        <v>13052.429999999998</v>
      </c>
    </row>
    <row r="47" spans="1:2" ht="15.75">
      <c r="A47" s="211" t="s">
        <v>179</v>
      </c>
      <c r="B47" s="2">
        <v>6419.369999999999</v>
      </c>
    </row>
    <row r="48" spans="1:2" ht="15.75">
      <c r="A48" s="211" t="s">
        <v>67</v>
      </c>
      <c r="B48" s="2">
        <v>10300.260000000002</v>
      </c>
    </row>
    <row r="49" spans="1:2" ht="15.75">
      <c r="A49" s="211" t="s">
        <v>68</v>
      </c>
      <c r="B49" s="2">
        <v>1540.2499999999995</v>
      </c>
    </row>
    <row r="50" spans="1:2" ht="15.75">
      <c r="A50" s="211" t="s">
        <v>69</v>
      </c>
      <c r="B50" s="2">
        <v>5172.58</v>
      </c>
    </row>
    <row r="51" spans="1:2" ht="15.75">
      <c r="A51" s="211" t="s">
        <v>70</v>
      </c>
      <c r="B51" s="2">
        <v>237.59000000000003</v>
      </c>
    </row>
    <row r="52" spans="1:2" ht="15.75">
      <c r="A52" s="211" t="s">
        <v>71</v>
      </c>
      <c r="B52" s="2">
        <v>18029.920000000002</v>
      </c>
    </row>
    <row r="53" spans="1:2" ht="15.75">
      <c r="A53" s="211" t="s">
        <v>72</v>
      </c>
      <c r="B53" s="2">
        <v>4834.09</v>
      </c>
    </row>
    <row r="54" spans="1:2" ht="15.75">
      <c r="A54" s="211" t="s">
        <v>73</v>
      </c>
      <c r="B54" s="2">
        <v>21810.120000000003</v>
      </c>
    </row>
    <row r="55" spans="1:2" ht="15.75">
      <c r="A55" s="211" t="s">
        <v>74</v>
      </c>
      <c r="B55" s="2">
        <v>635.67000000000019</v>
      </c>
    </row>
    <row r="56" spans="1:2" ht="15.75">
      <c r="A56" s="211" t="s">
        <v>75</v>
      </c>
      <c r="B56" s="2">
        <v>5558.3899999999994</v>
      </c>
    </row>
    <row r="57" spans="1:2" ht="15.75">
      <c r="A57" s="211" t="s">
        <v>76</v>
      </c>
      <c r="B57" s="2">
        <v>3132.889999999999</v>
      </c>
    </row>
    <row r="58" spans="1:2" ht="15.75">
      <c r="A58" s="211" t="s">
        <v>77</v>
      </c>
      <c r="B58" s="2">
        <v>9028.2199999999993</v>
      </c>
    </row>
    <row r="59" spans="1:2" ht="15.75">
      <c r="A59" s="211" t="s">
        <v>78</v>
      </c>
      <c r="B59" s="2">
        <v>3456.13</v>
      </c>
    </row>
    <row r="60" spans="1:2" ht="15.75">
      <c r="A60" s="211" t="s">
        <v>79</v>
      </c>
      <c r="B60" s="2">
        <v>2021.5200000000002</v>
      </c>
    </row>
    <row r="61" spans="1:2" ht="15.75">
      <c r="A61" s="211" t="s">
        <v>80</v>
      </c>
      <c r="B61" s="2">
        <v>1385.55</v>
      </c>
    </row>
    <row r="62" spans="1:2" ht="15.75">
      <c r="A62" s="211" t="s">
        <v>81</v>
      </c>
      <c r="B62" s="2">
        <v>3451.3099999999995</v>
      </c>
    </row>
    <row r="63" spans="1:2" ht="15.75">
      <c r="A63" s="211" t="s">
        <v>82</v>
      </c>
      <c r="B63" s="2">
        <v>51788.320000000014</v>
      </c>
    </row>
    <row r="64" spans="1:2" ht="15.75">
      <c r="A64" s="211" t="s">
        <v>83</v>
      </c>
      <c r="B64" s="2">
        <v>1273.3299999999997</v>
      </c>
    </row>
    <row r="65" spans="1:2" ht="15.75">
      <c r="A65" s="211" t="s">
        <v>84</v>
      </c>
      <c r="B65" s="2">
        <v>2124.3199999999997</v>
      </c>
    </row>
    <row r="66" spans="1:2" ht="15.75">
      <c r="A66" s="211" t="s">
        <v>85</v>
      </c>
      <c r="B66" s="2">
        <v>11184.09</v>
      </c>
    </row>
    <row r="67" spans="1:2" ht="15.75">
      <c r="A67" s="211" t="s">
        <v>86</v>
      </c>
      <c r="B67" s="2">
        <v>7830.4600000000009</v>
      </c>
    </row>
    <row r="68" spans="1:2" ht="15.75">
      <c r="A68" s="211" t="s">
        <v>87</v>
      </c>
      <c r="B68" s="2">
        <v>19944.870000000003</v>
      </c>
    </row>
    <row r="69" spans="1:2" ht="15.75">
      <c r="A69" s="211" t="s">
        <v>88</v>
      </c>
      <c r="B69" s="2">
        <v>1152.24</v>
      </c>
    </row>
    <row r="70" spans="1:2" ht="15.75">
      <c r="A70" s="211" t="s">
        <v>89</v>
      </c>
      <c r="B70" s="2">
        <v>19494.489999999998</v>
      </c>
    </row>
    <row r="71" spans="1:2" ht="15.75">
      <c r="A71" s="211" t="s">
        <v>90</v>
      </c>
      <c r="B71" s="2">
        <v>10560.769999999999</v>
      </c>
    </row>
    <row r="72" spans="1:2" ht="15.75">
      <c r="A72" s="211" t="s">
        <v>91</v>
      </c>
      <c r="B72" s="2">
        <v>1269.98</v>
      </c>
    </row>
    <row r="73" spans="1:2" ht="15.75">
      <c r="A73" s="211" t="s">
        <v>92</v>
      </c>
      <c r="B73" s="2">
        <v>3683.63</v>
      </c>
    </row>
    <row r="74" spans="1:2" ht="15.75">
      <c r="A74" s="211" t="s">
        <v>93</v>
      </c>
      <c r="B74" s="2">
        <v>6666.7100000000009</v>
      </c>
    </row>
    <row r="75" spans="1:2" ht="15.75">
      <c r="A75" s="211" t="s">
        <v>94</v>
      </c>
      <c r="B75" s="2">
        <v>1125.9600000000003</v>
      </c>
    </row>
    <row r="76" spans="1:2" ht="15.75">
      <c r="A76" s="211" t="s">
        <v>95</v>
      </c>
      <c r="B76" s="2">
        <v>3307.53</v>
      </c>
    </row>
    <row r="77" spans="1:2" ht="15.75">
      <c r="A77" s="211" t="s">
        <v>96</v>
      </c>
      <c r="B77" s="2">
        <v>12904.939999999999</v>
      </c>
    </row>
    <row r="78" spans="1:2" ht="15.75">
      <c r="A78" s="211" t="s">
        <v>97</v>
      </c>
      <c r="B78" s="2">
        <v>1993.02</v>
      </c>
    </row>
    <row r="79" spans="1:2" ht="15.75">
      <c r="A79" s="211" t="s">
        <v>98</v>
      </c>
      <c r="B79" s="2">
        <v>10672.810000000001</v>
      </c>
    </row>
    <row r="80" spans="1:2" ht="15.75">
      <c r="A80" s="211" t="s">
        <v>99</v>
      </c>
      <c r="B80" s="2">
        <v>2460.9</v>
      </c>
    </row>
    <row r="81" spans="1:2" ht="15.75">
      <c r="A81" s="211" t="s">
        <v>100</v>
      </c>
      <c r="B81" s="2">
        <v>7777.52</v>
      </c>
    </row>
    <row r="82" spans="1:2" ht="15.75">
      <c r="A82" s="211" t="s">
        <v>101</v>
      </c>
      <c r="B82" s="2">
        <v>8144.6399999999994</v>
      </c>
    </row>
    <row r="83" spans="1:2" ht="15.75">
      <c r="A83" s="211" t="s">
        <v>102</v>
      </c>
      <c r="B83" s="2">
        <v>12512.609999999999</v>
      </c>
    </row>
    <row r="84" spans="1:2" ht="15.75">
      <c r="A84" s="211" t="s">
        <v>103</v>
      </c>
      <c r="B84" s="2">
        <v>5970.6500000000005</v>
      </c>
    </row>
    <row r="85" spans="1:2" ht="15.75">
      <c r="A85" s="211" t="s">
        <v>104</v>
      </c>
      <c r="B85" s="2">
        <v>3979.1399999999994</v>
      </c>
    </row>
    <row r="86" spans="1:2" ht="15.75">
      <c r="A86" s="211" t="s">
        <v>105</v>
      </c>
      <c r="B86" s="2">
        <v>2760.3999999999996</v>
      </c>
    </row>
    <row r="87" spans="1:2" ht="15.75">
      <c r="A87" s="211" t="s">
        <v>106</v>
      </c>
      <c r="B87" s="2">
        <v>6047.14</v>
      </c>
    </row>
    <row r="88" spans="1:2" ht="15.75">
      <c r="A88" s="211" t="s">
        <v>107</v>
      </c>
      <c r="B88" s="2">
        <v>3512.8500000000004</v>
      </c>
    </row>
    <row r="89" spans="1:2" ht="15.75">
      <c r="A89" s="211" t="s">
        <v>108</v>
      </c>
      <c r="B89" s="2">
        <v>6630.9000000000005</v>
      </c>
    </row>
    <row r="90" spans="1:2" ht="15.75">
      <c r="A90" s="211" t="s">
        <v>109</v>
      </c>
      <c r="B90" s="2">
        <v>1165.73</v>
      </c>
    </row>
    <row r="91" spans="1:2" ht="15.75">
      <c r="A91" s="211" t="s">
        <v>110</v>
      </c>
      <c r="B91" s="2">
        <v>3384.23</v>
      </c>
    </row>
    <row r="92" spans="1:2" ht="15.75">
      <c r="A92" s="211" t="s">
        <v>111</v>
      </c>
      <c r="B92" s="2">
        <v>260.47999999999996</v>
      </c>
    </row>
    <row r="93" spans="1:2" ht="15.75">
      <c r="A93" s="211" t="s">
        <v>112</v>
      </c>
      <c r="B93" s="2">
        <v>26013.529999999995</v>
      </c>
    </row>
    <row r="94" spans="1:2" ht="15.75">
      <c r="A94" s="211" t="s">
        <v>113</v>
      </c>
      <c r="B94" s="2">
        <v>2813.75</v>
      </c>
    </row>
    <row r="95" spans="1:2" ht="15.75">
      <c r="A95" s="211" t="s">
        <v>114</v>
      </c>
      <c r="B95" s="2">
        <v>85723.37</v>
      </c>
    </row>
    <row r="96" spans="1:2" ht="15.75">
      <c r="A96" s="211" t="s">
        <v>115</v>
      </c>
      <c r="B96" s="2">
        <v>1255</v>
      </c>
    </row>
    <row r="97" spans="1:2" ht="15.75">
      <c r="A97" s="211" t="s">
        <v>116</v>
      </c>
      <c r="B97" s="2">
        <v>657.83999999999992</v>
      </c>
    </row>
    <row r="98" spans="1:2" ht="15.75">
      <c r="A98" s="211" t="s">
        <v>117</v>
      </c>
      <c r="B98" s="2">
        <v>5256.869999999999</v>
      </c>
    </row>
    <row r="99" spans="1:2" ht="15.75">
      <c r="A99" s="211" t="s">
        <v>118</v>
      </c>
      <c r="B99" s="2">
        <v>8323.89</v>
      </c>
    </row>
    <row r="100" spans="1:2" ht="15.75">
      <c r="A100" s="211" t="s">
        <v>119</v>
      </c>
      <c r="B100" s="2">
        <v>5044.4400000000005</v>
      </c>
    </row>
    <row r="101" spans="1:2" ht="15.75">
      <c r="A101" s="211" t="s">
        <v>120</v>
      </c>
      <c r="B101" s="2">
        <v>5752.0800000000008</v>
      </c>
    </row>
    <row r="102" spans="1:2" ht="15.75">
      <c r="A102" s="211" t="s">
        <v>121</v>
      </c>
      <c r="B102" s="2">
        <v>3020.57</v>
      </c>
    </row>
    <row r="103" spans="1:2" ht="15.75">
      <c r="A103" s="211" t="s">
        <v>122</v>
      </c>
      <c r="B103" s="2">
        <v>1458.0700000000004</v>
      </c>
    </row>
    <row r="104" spans="1:2" ht="15.75">
      <c r="A104" s="211"/>
      <c r="B104" s="2"/>
    </row>
    <row r="105" spans="1:2" ht="15.75">
      <c r="A105" s="212" t="s">
        <v>180</v>
      </c>
      <c r="B105" s="213">
        <v>892445.96</v>
      </c>
    </row>
  </sheetData>
  <sheetProtection algorithmName="SHA-512" hashValue="7teCWDD4pPRzg4BiPsnAZURW7J5ixnmakSLlnVsSptIakNGRCUn16FXQ/CFLmh4VUOqQyUOV+yu9htwLC6xWgg==" saltValue="Ks3d6afwbXl5fMHL0uoSM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69D4-37A8-4AEE-B0A2-A5CA9DA88C4A}">
  <dimension ref="A1:Y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ColWidth="9.140625"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3.71093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2.85546875" style="101" customWidth="1"/>
    <col min="19" max="19" width="2.7109375" style="101" customWidth="1"/>
    <col min="20" max="21" width="15" style="101" bestFit="1" customWidth="1"/>
    <col min="22" max="24" width="9.140625" style="101"/>
    <col min="25" max="25" width="13.42578125" style="101" bestFit="1" customWidth="1"/>
    <col min="26" max="16384" width="9.140625" style="101"/>
  </cols>
  <sheetData>
    <row r="1" spans="1:25">
      <c r="A1" s="163" t="str">
        <f>+'Changes to Update Template '!C20</f>
        <v>Measurement date 6/30/2022</v>
      </c>
      <c r="B1" s="162">
        <f>+B2-B3</f>
        <v>0</v>
      </c>
      <c r="C1" s="162">
        <f>+C2-C3</f>
        <v>0</v>
      </c>
      <c r="D1" s="165">
        <f>+D2-D3</f>
        <v>0</v>
      </c>
      <c r="E1" s="103"/>
      <c r="F1" s="165">
        <f t="shared" ref="F1:I1" si="0">+F2-F3</f>
        <v>0</v>
      </c>
      <c r="G1" s="165">
        <f t="shared" si="0"/>
        <v>0</v>
      </c>
      <c r="H1" s="165">
        <f t="shared" si="0"/>
        <v>0</v>
      </c>
      <c r="I1" s="165">
        <f t="shared" si="0"/>
        <v>0</v>
      </c>
      <c r="J1" s="103"/>
      <c r="K1" s="165">
        <f t="shared" ref="K1:U1" si="1">+K2-K3</f>
        <v>0</v>
      </c>
      <c r="L1" s="165">
        <f t="shared" si="1"/>
        <v>0</v>
      </c>
      <c r="M1" s="165">
        <f t="shared" si="1"/>
        <v>0</v>
      </c>
      <c r="N1" s="165">
        <f t="shared" si="1"/>
        <v>0</v>
      </c>
      <c r="O1" s="103"/>
      <c r="P1" s="165">
        <f t="shared" si="1"/>
        <v>0</v>
      </c>
      <c r="Q1" s="165">
        <f t="shared" si="1"/>
        <v>0</v>
      </c>
      <c r="R1" s="165">
        <f t="shared" si="1"/>
        <v>0</v>
      </c>
      <c r="S1" s="165"/>
      <c r="T1" s="165">
        <f t="shared" si="1"/>
        <v>0</v>
      </c>
      <c r="U1" s="165">
        <f t="shared" si="1"/>
        <v>0</v>
      </c>
    </row>
    <row r="2" spans="1:25">
      <c r="A2" s="163" t="s">
        <v>208</v>
      </c>
      <c r="B2" s="161">
        <f>SUM(B7:B107)</f>
        <v>1</v>
      </c>
      <c r="C2" s="161">
        <f>SUM(C7:C107)</f>
        <v>0.99999999999999978</v>
      </c>
      <c r="D2" s="165">
        <f>SUM(D7:D107)</f>
        <v>-22918001</v>
      </c>
      <c r="E2" s="103"/>
      <c r="F2" s="165">
        <f t="shared" ref="F2:I2" si="2">SUM(F7:F107)</f>
        <v>0</v>
      </c>
      <c r="G2" s="165">
        <f t="shared" si="2"/>
        <v>0</v>
      </c>
      <c r="H2" s="165">
        <f t="shared" si="2"/>
        <v>0</v>
      </c>
      <c r="I2" s="165">
        <f t="shared" si="2"/>
        <v>2473085</v>
      </c>
      <c r="J2" s="103"/>
      <c r="K2" s="165">
        <f t="shared" ref="K2:N2" si="3">SUM(K7:K107)</f>
        <v>467000</v>
      </c>
      <c r="L2" s="165">
        <f t="shared" si="3"/>
        <v>1961001</v>
      </c>
      <c r="M2" s="165">
        <f t="shared" si="3"/>
        <v>0</v>
      </c>
      <c r="N2" s="165">
        <f t="shared" si="3"/>
        <v>2473115</v>
      </c>
      <c r="O2" s="103"/>
      <c r="P2" s="165">
        <f t="shared" ref="P2:R2" si="4">SUM(P7:P107)</f>
        <v>-539997</v>
      </c>
      <c r="Q2" s="165">
        <f t="shared" si="4"/>
        <v>7</v>
      </c>
      <c r="R2" s="165">
        <f t="shared" si="4"/>
        <v>-539990</v>
      </c>
      <c r="S2" s="165"/>
      <c r="T2" s="165">
        <f t="shared" ref="T2:U2" si="5">SUM(T7:T107)</f>
        <v>-19465998</v>
      </c>
      <c r="U2" s="165">
        <f t="shared" si="5"/>
        <v>-25839003</v>
      </c>
    </row>
    <row r="3" spans="1:25">
      <c r="A3" s="175"/>
      <c r="B3" s="161">
        <v>1</v>
      </c>
      <c r="C3" s="161">
        <v>1</v>
      </c>
      <c r="D3" s="176">
        <v>-22918001</v>
      </c>
      <c r="E3" s="103"/>
      <c r="F3" s="176">
        <v>0</v>
      </c>
      <c r="G3" s="176">
        <v>0</v>
      </c>
      <c r="H3" s="176">
        <v>0</v>
      </c>
      <c r="I3" s="176">
        <v>2473085</v>
      </c>
      <c r="J3" s="176">
        <v>0</v>
      </c>
      <c r="K3" s="176">
        <v>467000</v>
      </c>
      <c r="L3" s="176">
        <v>1961001</v>
      </c>
      <c r="M3" s="176">
        <v>0</v>
      </c>
      <c r="N3" s="176">
        <v>2473115</v>
      </c>
      <c r="O3" s="176"/>
      <c r="P3" s="176">
        <v>-539997</v>
      </c>
      <c r="Q3" s="176">
        <v>7</v>
      </c>
      <c r="R3" s="176">
        <v>-539990</v>
      </c>
      <c r="S3" s="176"/>
      <c r="T3" s="178">
        <v>-19465998</v>
      </c>
      <c r="U3" s="178">
        <v>-25839003</v>
      </c>
      <c r="V3" s="177"/>
      <c r="W3" s="9"/>
      <c r="X3" s="178"/>
      <c r="Y3" s="178"/>
    </row>
    <row r="4" spans="1:25">
      <c r="A4" s="103"/>
      <c r="B4" s="161"/>
      <c r="C4" s="161"/>
      <c r="D4" s="165"/>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209</v>
      </c>
    </row>
    <row r="6" spans="1:25" ht="157.5" customHeight="1">
      <c r="A6" s="106" t="s">
        <v>171</v>
      </c>
      <c r="B6" s="106" t="s">
        <v>151</v>
      </c>
      <c r="C6" s="106" t="s">
        <v>152</v>
      </c>
      <c r="D6" s="106" t="s">
        <v>217</v>
      </c>
      <c r="E6" s="106"/>
      <c r="F6" s="106" t="s">
        <v>5</v>
      </c>
      <c r="G6" s="106" t="s">
        <v>6</v>
      </c>
      <c r="H6" s="106" t="s">
        <v>7</v>
      </c>
      <c r="I6" s="106" t="s">
        <v>8</v>
      </c>
      <c r="J6" s="106"/>
      <c r="K6" s="106" t="s">
        <v>5</v>
      </c>
      <c r="L6" s="106" t="s">
        <v>210</v>
      </c>
      <c r="M6" s="106" t="s">
        <v>7</v>
      </c>
      <c r="N6" s="106" t="s">
        <v>8</v>
      </c>
      <c r="O6" s="106"/>
      <c r="P6" s="106" t="s">
        <v>9</v>
      </c>
      <c r="Q6" s="106" t="s">
        <v>10</v>
      </c>
      <c r="R6" s="106" t="s">
        <v>11</v>
      </c>
      <c r="S6" s="106"/>
      <c r="T6" s="143" t="s">
        <v>211</v>
      </c>
      <c r="U6" s="143" t="s">
        <v>212</v>
      </c>
    </row>
    <row r="7" spans="1:25">
      <c r="A7" s="107" t="s">
        <v>206</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6" t="s">
        <v>24</v>
      </c>
      <c r="B8" s="118">
        <v>1.5211300000000001E-2</v>
      </c>
      <c r="C8" s="118">
        <v>1.4237E-2</v>
      </c>
      <c r="D8" s="119">
        <v>-348613</v>
      </c>
      <c r="E8" s="164"/>
      <c r="F8" s="119">
        <v>0</v>
      </c>
      <c r="G8" s="119"/>
      <c r="H8" s="119">
        <v>0</v>
      </c>
      <c r="I8" s="119">
        <v>14702</v>
      </c>
      <c r="J8" s="109"/>
      <c r="K8" s="119">
        <v>7104</v>
      </c>
      <c r="L8" s="119">
        <v>29829</v>
      </c>
      <c r="M8" s="119">
        <v>0</v>
      </c>
      <c r="N8" s="119">
        <v>12336</v>
      </c>
      <c r="O8" s="109"/>
      <c r="P8" s="119">
        <v>-8214</v>
      </c>
      <c r="Q8" s="119">
        <v>-543</v>
      </c>
      <c r="R8" s="119">
        <v>-8757</v>
      </c>
      <c r="S8" s="119"/>
      <c r="T8" s="119">
        <v>-296103</v>
      </c>
      <c r="U8" s="119">
        <v>-393045</v>
      </c>
    </row>
    <row r="9" spans="1:25">
      <c r="A9" s="136" t="s">
        <v>25</v>
      </c>
      <c r="B9" s="118">
        <v>2.6903999999999999E-3</v>
      </c>
      <c r="C9" s="118">
        <v>2.5801999999999999E-3</v>
      </c>
      <c r="D9" s="102">
        <v>-61659</v>
      </c>
      <c r="E9" s="164"/>
      <c r="F9" s="102">
        <v>0</v>
      </c>
      <c r="G9" s="102"/>
      <c r="H9" s="102">
        <v>0</v>
      </c>
      <c r="I9" s="102">
        <v>2625</v>
      </c>
      <c r="J9" s="109"/>
      <c r="K9" s="102">
        <v>1256</v>
      </c>
      <c r="L9" s="102">
        <v>5276</v>
      </c>
      <c r="M9" s="102">
        <v>0</v>
      </c>
      <c r="N9" s="102">
        <v>1395</v>
      </c>
      <c r="O9" s="109"/>
      <c r="P9" s="102">
        <v>-1453</v>
      </c>
      <c r="Q9" s="102">
        <v>29</v>
      </c>
      <c r="R9" s="102">
        <v>-1424</v>
      </c>
      <c r="S9" s="102"/>
      <c r="T9" s="102">
        <v>-52371</v>
      </c>
      <c r="U9" s="102">
        <v>-69517</v>
      </c>
    </row>
    <row r="10" spans="1:25">
      <c r="A10" s="136" t="s">
        <v>26</v>
      </c>
      <c r="B10" s="118">
        <v>1.5268E-3</v>
      </c>
      <c r="C10" s="118">
        <v>1.4319999999999999E-3</v>
      </c>
      <c r="D10" s="102">
        <v>-34991</v>
      </c>
      <c r="E10" s="164"/>
      <c r="F10" s="102">
        <v>0</v>
      </c>
      <c r="G10" s="102"/>
      <c r="H10" s="102">
        <v>0</v>
      </c>
      <c r="I10" s="102">
        <v>662</v>
      </c>
      <c r="J10" s="109"/>
      <c r="K10" s="102">
        <v>713</v>
      </c>
      <c r="L10" s="102">
        <v>2994</v>
      </c>
      <c r="M10" s="102">
        <v>0</v>
      </c>
      <c r="N10" s="102">
        <v>1199</v>
      </c>
      <c r="O10" s="109"/>
      <c r="P10" s="102">
        <v>-824</v>
      </c>
      <c r="Q10" s="102">
        <v>-503</v>
      </c>
      <c r="R10" s="102">
        <v>-1327</v>
      </c>
      <c r="S10" s="102"/>
      <c r="T10" s="102">
        <v>-29721</v>
      </c>
      <c r="U10" s="102">
        <v>-39451</v>
      </c>
    </row>
    <row r="11" spans="1:25">
      <c r="A11" s="136" t="s">
        <v>27</v>
      </c>
      <c r="B11" s="118">
        <v>1.5845E-3</v>
      </c>
      <c r="C11" s="118">
        <v>1.5166999999999999E-3</v>
      </c>
      <c r="D11" s="102">
        <v>-36314</v>
      </c>
      <c r="E11" s="164"/>
      <c r="F11" s="102">
        <v>0</v>
      </c>
      <c r="G11" s="102"/>
      <c r="H11" s="102">
        <v>0</v>
      </c>
      <c r="I11" s="102">
        <v>2073</v>
      </c>
      <c r="J11" s="109"/>
      <c r="K11" s="102">
        <v>740</v>
      </c>
      <c r="L11" s="102">
        <v>3107</v>
      </c>
      <c r="M11" s="102">
        <v>0</v>
      </c>
      <c r="N11" s="102">
        <v>859</v>
      </c>
      <c r="O11" s="109"/>
      <c r="P11" s="102">
        <v>-856</v>
      </c>
      <c r="Q11" s="102">
        <v>248</v>
      </c>
      <c r="R11" s="102">
        <v>-608</v>
      </c>
      <c r="S11" s="102"/>
      <c r="T11" s="102">
        <v>-30844</v>
      </c>
      <c r="U11" s="102">
        <v>-40942</v>
      </c>
    </row>
    <row r="12" spans="1:25">
      <c r="A12" s="136" t="s">
        <v>28</v>
      </c>
      <c r="B12" s="118">
        <v>3.3084E-3</v>
      </c>
      <c r="C12" s="118">
        <v>2.9805999999999999E-3</v>
      </c>
      <c r="D12" s="102">
        <v>-75822</v>
      </c>
      <c r="E12" s="164"/>
      <c r="F12" s="102">
        <v>0</v>
      </c>
      <c r="G12" s="102"/>
      <c r="H12" s="102">
        <v>0</v>
      </c>
      <c r="I12" s="102">
        <v>4754</v>
      </c>
      <c r="J12" s="109"/>
      <c r="K12" s="102">
        <v>1545</v>
      </c>
      <c r="L12" s="102">
        <v>6488</v>
      </c>
      <c r="M12" s="102">
        <v>0</v>
      </c>
      <c r="N12" s="102">
        <v>4150</v>
      </c>
      <c r="O12" s="109"/>
      <c r="P12" s="102">
        <v>-1787</v>
      </c>
      <c r="Q12" s="102">
        <v>33</v>
      </c>
      <c r="R12" s="102">
        <v>-1754</v>
      </c>
      <c r="S12" s="102"/>
      <c r="T12" s="102">
        <v>-64401</v>
      </c>
      <c r="U12" s="102">
        <v>-85486</v>
      </c>
    </row>
    <row r="13" spans="1:25">
      <c r="A13" s="136" t="s">
        <v>29</v>
      </c>
      <c r="B13" s="118">
        <v>3.4983000000000002E-3</v>
      </c>
      <c r="C13" s="118">
        <v>2.875E-3</v>
      </c>
      <c r="D13" s="102">
        <v>-80174</v>
      </c>
      <c r="E13" s="164"/>
      <c r="F13" s="102">
        <v>0</v>
      </c>
      <c r="G13" s="102"/>
      <c r="H13" s="102">
        <v>0</v>
      </c>
      <c r="I13" s="102">
        <v>12291</v>
      </c>
      <c r="J13" s="109"/>
      <c r="K13" s="102">
        <v>1634</v>
      </c>
      <c r="L13" s="102">
        <v>6860</v>
      </c>
      <c r="M13" s="102">
        <v>0</v>
      </c>
      <c r="N13" s="102">
        <v>7892</v>
      </c>
      <c r="O13" s="109"/>
      <c r="P13" s="102">
        <v>-1889</v>
      </c>
      <c r="Q13" s="102">
        <v>-6571</v>
      </c>
      <c r="R13" s="102">
        <v>-8460</v>
      </c>
      <c r="S13" s="102"/>
      <c r="T13" s="102">
        <v>-68098</v>
      </c>
      <c r="U13" s="102">
        <v>-90393</v>
      </c>
    </row>
    <row r="14" spans="1:25">
      <c r="A14" s="136" t="s">
        <v>30</v>
      </c>
      <c r="B14" s="118">
        <v>4.0425000000000001E-3</v>
      </c>
      <c r="C14" s="118">
        <v>4.0492999999999996E-3</v>
      </c>
      <c r="D14" s="102">
        <v>-92646</v>
      </c>
      <c r="E14" s="164"/>
      <c r="F14" s="102">
        <v>0</v>
      </c>
      <c r="G14" s="102"/>
      <c r="H14" s="102">
        <v>0</v>
      </c>
      <c r="I14" s="102">
        <v>5321</v>
      </c>
      <c r="J14" s="109"/>
      <c r="K14" s="102">
        <v>1888</v>
      </c>
      <c r="L14" s="102">
        <v>7927</v>
      </c>
      <c r="M14" s="102">
        <v>0</v>
      </c>
      <c r="N14" s="102">
        <v>0</v>
      </c>
      <c r="O14" s="109"/>
      <c r="P14" s="102">
        <v>-2183</v>
      </c>
      <c r="Q14" s="102">
        <v>2389</v>
      </c>
      <c r="R14" s="102">
        <v>206</v>
      </c>
      <c r="S14" s="102"/>
      <c r="T14" s="102">
        <v>-78691</v>
      </c>
      <c r="U14" s="102">
        <v>-104454</v>
      </c>
    </row>
    <row r="15" spans="1:25">
      <c r="A15" s="136" t="s">
        <v>31</v>
      </c>
      <c r="B15" s="118">
        <v>8.7920000000000001E-4</v>
      </c>
      <c r="C15" s="118">
        <v>9.634E-4</v>
      </c>
      <c r="D15" s="102">
        <v>-20150</v>
      </c>
      <c r="E15" s="164"/>
      <c r="F15" s="102">
        <v>0</v>
      </c>
      <c r="G15" s="102"/>
      <c r="H15" s="102">
        <v>0</v>
      </c>
      <c r="I15" s="102">
        <v>3080</v>
      </c>
      <c r="J15" s="109"/>
      <c r="K15" s="102">
        <v>411</v>
      </c>
      <c r="L15" s="102">
        <v>1724</v>
      </c>
      <c r="M15" s="102">
        <v>0</v>
      </c>
      <c r="N15" s="102">
        <v>0</v>
      </c>
      <c r="O15" s="109"/>
      <c r="P15" s="102">
        <v>-475</v>
      </c>
      <c r="Q15" s="102">
        <v>1954</v>
      </c>
      <c r="R15" s="102">
        <v>1479</v>
      </c>
      <c r="S15" s="102"/>
      <c r="T15" s="102">
        <v>-17115</v>
      </c>
      <c r="U15" s="102">
        <v>-22718</v>
      </c>
    </row>
    <row r="16" spans="1:25">
      <c r="A16" s="136" t="s">
        <v>32</v>
      </c>
      <c r="B16" s="118">
        <v>2.1450000000000002E-3</v>
      </c>
      <c r="C16" s="118">
        <v>1.9661000000000001E-3</v>
      </c>
      <c r="D16" s="102">
        <v>-49159</v>
      </c>
      <c r="E16" s="164"/>
      <c r="F16" s="102">
        <v>0</v>
      </c>
      <c r="G16" s="102"/>
      <c r="H16" s="102">
        <v>0</v>
      </c>
      <c r="I16" s="102">
        <v>4814</v>
      </c>
      <c r="J16" s="109"/>
      <c r="K16" s="102">
        <v>1002</v>
      </c>
      <c r="L16" s="102">
        <v>4206</v>
      </c>
      <c r="M16" s="102">
        <v>0</v>
      </c>
      <c r="N16" s="102">
        <v>2265</v>
      </c>
      <c r="O16" s="109"/>
      <c r="P16" s="102">
        <v>-1158</v>
      </c>
      <c r="Q16" s="102">
        <v>1716</v>
      </c>
      <c r="R16" s="102">
        <v>558</v>
      </c>
      <c r="S16" s="102"/>
      <c r="T16" s="102">
        <v>-41755</v>
      </c>
      <c r="U16" s="102">
        <v>-55425</v>
      </c>
    </row>
    <row r="17" spans="1:21">
      <c r="A17" s="136" t="s">
        <v>33</v>
      </c>
      <c r="B17" s="118">
        <v>2.2805300000000001E-2</v>
      </c>
      <c r="C17" s="118">
        <v>1.9396699999999999E-2</v>
      </c>
      <c r="D17" s="102">
        <v>-522652</v>
      </c>
      <c r="E17" s="164"/>
      <c r="F17" s="102">
        <v>0</v>
      </c>
      <c r="G17" s="102"/>
      <c r="H17" s="102">
        <v>0</v>
      </c>
      <c r="I17" s="102">
        <v>55442</v>
      </c>
      <c r="J17" s="109"/>
      <c r="K17" s="102">
        <v>10650</v>
      </c>
      <c r="L17" s="102">
        <v>44721</v>
      </c>
      <c r="M17" s="102">
        <v>0</v>
      </c>
      <c r="N17" s="102">
        <v>43157</v>
      </c>
      <c r="O17" s="109"/>
      <c r="P17" s="102">
        <v>-12315</v>
      </c>
      <c r="Q17" s="102">
        <v>-17116</v>
      </c>
      <c r="R17" s="102">
        <v>-29431</v>
      </c>
      <c r="S17" s="102"/>
      <c r="T17" s="102">
        <v>-443928</v>
      </c>
      <c r="U17" s="102">
        <v>-589266</v>
      </c>
    </row>
    <row r="18" spans="1:21">
      <c r="A18" s="136" t="s">
        <v>34</v>
      </c>
      <c r="B18" s="118">
        <v>3.09187E-2</v>
      </c>
      <c r="C18" s="118">
        <v>2.89296E-2</v>
      </c>
      <c r="D18" s="102">
        <v>-708595</v>
      </c>
      <c r="E18" s="164"/>
      <c r="F18" s="102">
        <v>0</v>
      </c>
      <c r="G18" s="102"/>
      <c r="H18" s="102">
        <v>0</v>
      </c>
      <c r="I18" s="102">
        <v>27694</v>
      </c>
      <c r="J18" s="109"/>
      <c r="K18" s="102">
        <v>14439</v>
      </c>
      <c r="L18" s="102">
        <v>60632</v>
      </c>
      <c r="M18" s="102">
        <v>0</v>
      </c>
      <c r="N18" s="102">
        <v>25185</v>
      </c>
      <c r="O18" s="109"/>
      <c r="P18" s="102">
        <v>-16696</v>
      </c>
      <c r="Q18" s="102">
        <v>25483</v>
      </c>
      <c r="R18" s="102">
        <v>8787</v>
      </c>
      <c r="S18" s="102"/>
      <c r="T18" s="102">
        <v>-601863</v>
      </c>
      <c r="U18" s="102">
        <v>-798908</v>
      </c>
    </row>
    <row r="19" spans="1:21">
      <c r="A19" s="136" t="s">
        <v>35</v>
      </c>
      <c r="B19" s="118">
        <v>6.3645999999999998E-3</v>
      </c>
      <c r="C19" s="118">
        <v>8.5412000000000005E-3</v>
      </c>
      <c r="D19" s="102">
        <v>-145864</v>
      </c>
      <c r="E19" s="164"/>
      <c r="F19" s="102">
        <v>0</v>
      </c>
      <c r="G19" s="102"/>
      <c r="H19" s="102">
        <v>0</v>
      </c>
      <c r="I19" s="102">
        <v>70924</v>
      </c>
      <c r="J19" s="109"/>
      <c r="K19" s="102">
        <v>2972</v>
      </c>
      <c r="L19" s="102">
        <v>12481</v>
      </c>
      <c r="M19" s="102">
        <v>0</v>
      </c>
      <c r="N19" s="102">
        <v>0</v>
      </c>
      <c r="O19" s="109"/>
      <c r="P19" s="102">
        <v>-3437</v>
      </c>
      <c r="Q19" s="102">
        <v>21241</v>
      </c>
      <c r="R19" s="102">
        <v>17804</v>
      </c>
      <c r="S19" s="102"/>
      <c r="T19" s="102">
        <v>-123893</v>
      </c>
      <c r="U19" s="102">
        <v>-164455</v>
      </c>
    </row>
    <row r="20" spans="1:21">
      <c r="A20" s="136" t="s">
        <v>36</v>
      </c>
      <c r="B20" s="118">
        <v>2.2529899999999999E-2</v>
      </c>
      <c r="C20" s="118">
        <v>2.0715899999999999E-2</v>
      </c>
      <c r="D20" s="102">
        <v>-516340</v>
      </c>
      <c r="E20" s="164"/>
      <c r="F20" s="102">
        <v>0</v>
      </c>
      <c r="G20" s="102"/>
      <c r="H20" s="102">
        <v>0</v>
      </c>
      <c r="I20" s="102">
        <v>20231</v>
      </c>
      <c r="J20" s="109"/>
      <c r="K20" s="102">
        <v>10521</v>
      </c>
      <c r="L20" s="102">
        <v>44181</v>
      </c>
      <c r="M20" s="102">
        <v>0</v>
      </c>
      <c r="N20" s="102">
        <v>22968</v>
      </c>
      <c r="O20" s="109"/>
      <c r="P20" s="102">
        <v>-12166</v>
      </c>
      <c r="Q20" s="102">
        <v>6342</v>
      </c>
      <c r="R20" s="102">
        <v>-5824</v>
      </c>
      <c r="S20" s="102"/>
      <c r="T20" s="102">
        <v>-438567</v>
      </c>
      <c r="U20" s="102">
        <v>-582150</v>
      </c>
    </row>
    <row r="21" spans="1:21">
      <c r="A21" s="136" t="s">
        <v>37</v>
      </c>
      <c r="B21" s="118">
        <v>6.6167999999999999E-3</v>
      </c>
      <c r="C21" s="118">
        <v>6.1246E-3</v>
      </c>
      <c r="D21" s="102">
        <v>-151644</v>
      </c>
      <c r="E21" s="164"/>
      <c r="F21" s="102">
        <v>0</v>
      </c>
      <c r="G21" s="102"/>
      <c r="H21" s="102">
        <v>0</v>
      </c>
      <c r="I21" s="102">
        <v>7204</v>
      </c>
      <c r="J21" s="109"/>
      <c r="K21" s="102">
        <v>3090</v>
      </c>
      <c r="L21" s="102">
        <v>12976</v>
      </c>
      <c r="M21" s="102">
        <v>0</v>
      </c>
      <c r="N21" s="102">
        <v>6233</v>
      </c>
      <c r="O21" s="109"/>
      <c r="P21" s="102">
        <v>-3573</v>
      </c>
      <c r="Q21" s="102">
        <v>-686</v>
      </c>
      <c r="R21" s="102">
        <v>-4259</v>
      </c>
      <c r="S21" s="102"/>
      <c r="T21" s="102">
        <v>-128803</v>
      </c>
      <c r="U21" s="102">
        <v>-170971</v>
      </c>
    </row>
    <row r="22" spans="1:21">
      <c r="A22" s="136" t="s">
        <v>38</v>
      </c>
      <c r="B22" s="118">
        <v>1.2333999999999999E-3</v>
      </c>
      <c r="C22" s="118">
        <v>1.0122E-3</v>
      </c>
      <c r="D22" s="102">
        <v>-28267</v>
      </c>
      <c r="E22" s="164"/>
      <c r="F22" s="102">
        <v>0</v>
      </c>
      <c r="G22" s="102"/>
      <c r="H22" s="102">
        <v>0</v>
      </c>
      <c r="I22" s="102">
        <v>1057</v>
      </c>
      <c r="J22" s="109"/>
      <c r="K22" s="102">
        <v>576</v>
      </c>
      <c r="L22" s="102">
        <v>2419</v>
      </c>
      <c r="M22" s="102">
        <v>0</v>
      </c>
      <c r="N22" s="102">
        <v>2801</v>
      </c>
      <c r="O22" s="109"/>
      <c r="P22" s="102">
        <v>-666</v>
      </c>
      <c r="Q22" s="102">
        <v>-1275</v>
      </c>
      <c r="R22" s="102">
        <v>-1941</v>
      </c>
      <c r="S22" s="102"/>
      <c r="T22" s="102">
        <v>-24009</v>
      </c>
      <c r="U22" s="102">
        <v>-31870</v>
      </c>
    </row>
    <row r="23" spans="1:21">
      <c r="A23" s="136" t="s">
        <v>39</v>
      </c>
      <c r="B23" s="118">
        <v>1.0451200000000001E-2</v>
      </c>
      <c r="C23" s="118">
        <v>9.0764000000000001E-3</v>
      </c>
      <c r="D23" s="102">
        <v>-239521</v>
      </c>
      <c r="E23" s="164"/>
      <c r="F23" s="102">
        <v>0</v>
      </c>
      <c r="G23" s="102"/>
      <c r="H23" s="102">
        <v>0</v>
      </c>
      <c r="I23" s="102">
        <v>15368</v>
      </c>
      <c r="J23" s="109"/>
      <c r="K23" s="102">
        <v>4881</v>
      </c>
      <c r="L23" s="102">
        <v>20495</v>
      </c>
      <c r="M23" s="102">
        <v>0</v>
      </c>
      <c r="N23" s="102">
        <v>17407</v>
      </c>
      <c r="O23" s="109"/>
      <c r="P23" s="102">
        <v>-5644</v>
      </c>
      <c r="Q23" s="102">
        <v>-10175</v>
      </c>
      <c r="R23" s="102">
        <v>-15819</v>
      </c>
      <c r="S23" s="102"/>
      <c r="T23" s="102">
        <v>-203443</v>
      </c>
      <c r="U23" s="102">
        <v>-270049</v>
      </c>
    </row>
    <row r="24" spans="1:21">
      <c r="A24" s="136" t="s">
        <v>40</v>
      </c>
      <c r="B24" s="118">
        <v>1.7256999999999999E-3</v>
      </c>
      <c r="C24" s="118">
        <v>1.4601E-3</v>
      </c>
      <c r="D24" s="102">
        <v>-39550</v>
      </c>
      <c r="E24" s="164"/>
      <c r="F24" s="102">
        <v>0</v>
      </c>
      <c r="G24" s="102"/>
      <c r="H24" s="102">
        <v>0</v>
      </c>
      <c r="I24" s="102">
        <v>0</v>
      </c>
      <c r="J24" s="109"/>
      <c r="K24" s="102">
        <v>806</v>
      </c>
      <c r="L24" s="102">
        <v>3384</v>
      </c>
      <c r="M24" s="102">
        <v>0</v>
      </c>
      <c r="N24" s="102">
        <v>5842</v>
      </c>
      <c r="O24" s="109"/>
      <c r="P24" s="102">
        <v>-932</v>
      </c>
      <c r="Q24" s="102">
        <v>426</v>
      </c>
      <c r="R24" s="102">
        <v>-506</v>
      </c>
      <c r="S24" s="102"/>
      <c r="T24" s="102">
        <v>-33592</v>
      </c>
      <c r="U24" s="102">
        <v>-44590</v>
      </c>
    </row>
    <row r="25" spans="1:21">
      <c r="A25" s="136" t="s">
        <v>41</v>
      </c>
      <c r="B25" s="118">
        <v>1.57266E-2</v>
      </c>
      <c r="C25" s="118">
        <v>1.4257199999999999E-2</v>
      </c>
      <c r="D25" s="102">
        <v>-360422</v>
      </c>
      <c r="E25" s="164"/>
      <c r="F25" s="102">
        <v>0</v>
      </c>
      <c r="G25" s="102"/>
      <c r="H25" s="102">
        <v>0</v>
      </c>
      <c r="I25" s="102">
        <v>18655</v>
      </c>
      <c r="J25" s="109"/>
      <c r="K25" s="102">
        <v>7344</v>
      </c>
      <c r="L25" s="102">
        <v>30840</v>
      </c>
      <c r="M25" s="102">
        <v>0</v>
      </c>
      <c r="N25" s="102">
        <v>18605</v>
      </c>
      <c r="O25" s="109"/>
      <c r="P25" s="102">
        <v>-8492</v>
      </c>
      <c r="Q25" s="102">
        <v>1923</v>
      </c>
      <c r="R25" s="102">
        <v>-6569</v>
      </c>
      <c r="S25" s="102"/>
      <c r="T25" s="102">
        <v>-306134</v>
      </c>
      <c r="U25" s="102">
        <v>-406360</v>
      </c>
    </row>
    <row r="26" spans="1:21">
      <c r="A26" s="136" t="s">
        <v>42</v>
      </c>
      <c r="B26" s="118">
        <v>8.4078999999999994E-3</v>
      </c>
      <c r="C26" s="118">
        <v>7.2585000000000002E-3</v>
      </c>
      <c r="D26" s="102">
        <v>-192692</v>
      </c>
      <c r="E26" s="164"/>
      <c r="F26" s="102">
        <v>0</v>
      </c>
      <c r="G26" s="102"/>
      <c r="H26" s="102">
        <v>0</v>
      </c>
      <c r="I26" s="102">
        <v>14741</v>
      </c>
      <c r="J26" s="109"/>
      <c r="K26" s="102">
        <v>3926</v>
      </c>
      <c r="L26" s="102">
        <v>16488</v>
      </c>
      <c r="M26" s="102">
        <v>0</v>
      </c>
      <c r="N26" s="102">
        <v>14553</v>
      </c>
      <c r="O26" s="109"/>
      <c r="P26" s="102">
        <v>-4540</v>
      </c>
      <c r="Q26" s="102">
        <v>-46</v>
      </c>
      <c r="R26" s="102">
        <v>-4586</v>
      </c>
      <c r="S26" s="102"/>
      <c r="T26" s="102">
        <v>-163668</v>
      </c>
      <c r="U26" s="102">
        <v>-217252</v>
      </c>
    </row>
    <row r="27" spans="1:21">
      <c r="A27" s="136" t="s">
        <v>43</v>
      </c>
      <c r="B27" s="118">
        <v>3.6865000000000001E-3</v>
      </c>
      <c r="C27" s="118">
        <v>3.4056999999999998E-3</v>
      </c>
      <c r="D27" s="102">
        <v>-84487</v>
      </c>
      <c r="E27" s="164"/>
      <c r="F27" s="102">
        <v>0</v>
      </c>
      <c r="G27" s="102"/>
      <c r="H27" s="102">
        <v>0</v>
      </c>
      <c r="I27" s="102">
        <v>5770</v>
      </c>
      <c r="J27" s="109"/>
      <c r="K27" s="102">
        <v>1722</v>
      </c>
      <c r="L27" s="102">
        <v>7229</v>
      </c>
      <c r="M27" s="102">
        <v>0</v>
      </c>
      <c r="N27" s="102">
        <v>3555</v>
      </c>
      <c r="O27" s="109"/>
      <c r="P27" s="102">
        <v>-1991</v>
      </c>
      <c r="Q27" s="102">
        <v>-1582</v>
      </c>
      <c r="R27" s="102">
        <v>-3573</v>
      </c>
      <c r="S27" s="102"/>
      <c r="T27" s="102">
        <v>-71761</v>
      </c>
      <c r="U27" s="102">
        <v>-95255</v>
      </c>
    </row>
    <row r="28" spans="1:21">
      <c r="A28" s="136" t="s">
        <v>44</v>
      </c>
      <c r="B28" s="118">
        <v>1.33E-3</v>
      </c>
      <c r="C28" s="118">
        <v>1.4211E-3</v>
      </c>
      <c r="D28" s="102">
        <v>-30481</v>
      </c>
      <c r="E28" s="164"/>
      <c r="F28" s="102">
        <v>0</v>
      </c>
      <c r="G28" s="102"/>
      <c r="H28" s="102">
        <v>0</v>
      </c>
      <c r="I28" s="102">
        <v>2789</v>
      </c>
      <c r="J28" s="109"/>
      <c r="K28" s="102">
        <v>621</v>
      </c>
      <c r="L28" s="102">
        <v>2608</v>
      </c>
      <c r="M28" s="102">
        <v>0</v>
      </c>
      <c r="N28" s="102">
        <v>0</v>
      </c>
      <c r="O28" s="109"/>
      <c r="P28" s="102">
        <v>-718</v>
      </c>
      <c r="Q28" s="102">
        <v>920</v>
      </c>
      <c r="R28" s="102">
        <v>202</v>
      </c>
      <c r="S28" s="102"/>
      <c r="T28" s="102">
        <v>-25890</v>
      </c>
      <c r="U28" s="102">
        <v>-34366</v>
      </c>
    </row>
    <row r="29" spans="1:21">
      <c r="A29" s="136" t="s">
        <v>45</v>
      </c>
      <c r="B29" s="118">
        <v>1.5724999999999999E-3</v>
      </c>
      <c r="C29" s="118">
        <v>1.4793E-3</v>
      </c>
      <c r="D29" s="102">
        <v>-36039</v>
      </c>
      <c r="E29" s="164"/>
      <c r="F29" s="102">
        <v>0</v>
      </c>
      <c r="G29" s="102"/>
      <c r="H29" s="102">
        <v>0</v>
      </c>
      <c r="I29" s="102">
        <v>1765</v>
      </c>
      <c r="J29" s="109"/>
      <c r="K29" s="102">
        <v>734</v>
      </c>
      <c r="L29" s="102">
        <v>3084</v>
      </c>
      <c r="M29" s="102">
        <v>0</v>
      </c>
      <c r="N29" s="102">
        <v>1180</v>
      </c>
      <c r="O29" s="109"/>
      <c r="P29" s="102">
        <v>-849</v>
      </c>
      <c r="Q29" s="102">
        <v>-839</v>
      </c>
      <c r="R29" s="102">
        <v>-1688</v>
      </c>
      <c r="S29" s="102"/>
      <c r="T29" s="102">
        <v>-30610</v>
      </c>
      <c r="U29" s="102">
        <v>-40632</v>
      </c>
    </row>
    <row r="30" spans="1:21">
      <c r="A30" s="136" t="s">
        <v>46</v>
      </c>
      <c r="B30" s="118">
        <v>8.0503999999999992E-3</v>
      </c>
      <c r="C30" s="118">
        <v>8.1638000000000006E-3</v>
      </c>
      <c r="D30" s="102">
        <v>-184499</v>
      </c>
      <c r="E30" s="164"/>
      <c r="F30" s="102">
        <v>0</v>
      </c>
      <c r="G30" s="102"/>
      <c r="H30" s="102">
        <v>0</v>
      </c>
      <c r="I30" s="102">
        <v>1436</v>
      </c>
      <c r="J30" s="109"/>
      <c r="K30" s="102">
        <v>3760</v>
      </c>
      <c r="L30" s="102">
        <v>15787</v>
      </c>
      <c r="M30" s="102">
        <v>0</v>
      </c>
      <c r="N30" s="102">
        <v>1006</v>
      </c>
      <c r="O30" s="109"/>
      <c r="P30" s="102">
        <v>-4347</v>
      </c>
      <c r="Q30" s="102">
        <v>-7133</v>
      </c>
      <c r="R30" s="102">
        <v>-11480</v>
      </c>
      <c r="S30" s="102"/>
      <c r="T30" s="102">
        <v>-156709</v>
      </c>
      <c r="U30" s="102">
        <v>-208014</v>
      </c>
    </row>
    <row r="31" spans="1:21">
      <c r="A31" s="136" t="s">
        <v>47</v>
      </c>
      <c r="B31" s="118">
        <v>3.9889000000000001E-3</v>
      </c>
      <c r="C31" s="118">
        <v>3.9287999999999997E-3</v>
      </c>
      <c r="D31" s="102">
        <v>-91418</v>
      </c>
      <c r="E31" s="164"/>
      <c r="F31" s="102">
        <v>0</v>
      </c>
      <c r="G31" s="102"/>
      <c r="H31" s="102">
        <v>0</v>
      </c>
      <c r="I31" s="102">
        <v>5183</v>
      </c>
      <c r="J31" s="109"/>
      <c r="K31" s="102">
        <v>1863</v>
      </c>
      <c r="L31" s="102">
        <v>7822</v>
      </c>
      <c r="M31" s="102">
        <v>0</v>
      </c>
      <c r="N31" s="102">
        <v>761</v>
      </c>
      <c r="O31" s="109"/>
      <c r="P31" s="102">
        <v>-2154</v>
      </c>
      <c r="Q31" s="102">
        <v>498</v>
      </c>
      <c r="R31" s="102">
        <v>-1656</v>
      </c>
      <c r="S31" s="102"/>
      <c r="T31" s="102">
        <v>-77648</v>
      </c>
      <c r="U31" s="102">
        <v>-103069</v>
      </c>
    </row>
    <row r="32" spans="1:21">
      <c r="A32" s="136" t="s">
        <v>48</v>
      </c>
      <c r="B32" s="118">
        <v>1.05161E-2</v>
      </c>
      <c r="C32" s="118">
        <v>9.7710999999999996E-3</v>
      </c>
      <c r="D32" s="102">
        <v>-241008</v>
      </c>
      <c r="E32" s="164"/>
      <c r="F32" s="102">
        <v>0</v>
      </c>
      <c r="G32" s="102"/>
      <c r="H32" s="102">
        <v>0</v>
      </c>
      <c r="I32" s="102">
        <v>0</v>
      </c>
      <c r="J32" s="109"/>
      <c r="K32" s="102">
        <v>4911</v>
      </c>
      <c r="L32" s="102">
        <v>20622</v>
      </c>
      <c r="M32" s="102">
        <v>0</v>
      </c>
      <c r="N32" s="102">
        <v>19662</v>
      </c>
      <c r="O32" s="109"/>
      <c r="P32" s="102">
        <v>-5679</v>
      </c>
      <c r="Q32" s="102">
        <v>12304</v>
      </c>
      <c r="R32" s="102">
        <v>6625</v>
      </c>
      <c r="S32" s="102"/>
      <c r="T32" s="102">
        <v>-204706</v>
      </c>
      <c r="U32" s="102">
        <v>-271726</v>
      </c>
    </row>
    <row r="33" spans="1:21">
      <c r="A33" s="136" t="s">
        <v>49</v>
      </c>
      <c r="B33" s="118">
        <v>3.1295900000000001E-2</v>
      </c>
      <c r="C33" s="118">
        <v>2.8275000000000002E-2</v>
      </c>
      <c r="D33" s="102">
        <v>-717239</v>
      </c>
      <c r="E33" s="164"/>
      <c r="F33" s="102">
        <v>0</v>
      </c>
      <c r="G33" s="102"/>
      <c r="H33" s="102">
        <v>0</v>
      </c>
      <c r="I33" s="102">
        <v>12448</v>
      </c>
      <c r="J33" s="109"/>
      <c r="K33" s="102">
        <v>14615</v>
      </c>
      <c r="L33" s="102">
        <v>61371</v>
      </c>
      <c r="M33" s="102">
        <v>0</v>
      </c>
      <c r="N33" s="102">
        <v>38249</v>
      </c>
      <c r="O33" s="109"/>
      <c r="P33" s="102">
        <v>-16900</v>
      </c>
      <c r="Q33" s="102">
        <v>9818</v>
      </c>
      <c r="R33" s="102">
        <v>-7082</v>
      </c>
      <c r="S33" s="102"/>
      <c r="T33" s="102">
        <v>-609206</v>
      </c>
      <c r="U33" s="102">
        <v>-808655</v>
      </c>
    </row>
    <row r="34" spans="1:21">
      <c r="A34" s="136" t="s">
        <v>50</v>
      </c>
      <c r="B34" s="118">
        <v>4.2106000000000001E-3</v>
      </c>
      <c r="C34" s="118">
        <v>3.6297E-3</v>
      </c>
      <c r="D34" s="102">
        <v>-96499</v>
      </c>
      <c r="E34" s="164"/>
      <c r="F34" s="102">
        <v>0</v>
      </c>
      <c r="G34" s="102"/>
      <c r="H34" s="102">
        <v>0</v>
      </c>
      <c r="I34" s="102">
        <v>3815</v>
      </c>
      <c r="J34" s="109"/>
      <c r="K34" s="102">
        <v>1966</v>
      </c>
      <c r="L34" s="102">
        <v>8257</v>
      </c>
      <c r="M34" s="102">
        <v>0</v>
      </c>
      <c r="N34" s="102">
        <v>7355</v>
      </c>
      <c r="O34" s="109"/>
      <c r="P34" s="102">
        <v>-2274</v>
      </c>
      <c r="Q34" s="102">
        <v>-2412</v>
      </c>
      <c r="R34" s="102">
        <v>-4686</v>
      </c>
      <c r="S34" s="102"/>
      <c r="T34" s="102">
        <v>-81964</v>
      </c>
      <c r="U34" s="102">
        <v>-108798</v>
      </c>
    </row>
    <row r="35" spans="1:21">
      <c r="A35" s="136" t="s">
        <v>51</v>
      </c>
      <c r="B35" s="118">
        <v>7.6943999999999997E-3</v>
      </c>
      <c r="C35" s="118">
        <v>7.1491999999999997E-3</v>
      </c>
      <c r="D35" s="102">
        <v>-176340</v>
      </c>
      <c r="E35" s="164"/>
      <c r="F35" s="102">
        <v>0</v>
      </c>
      <c r="G35" s="102"/>
      <c r="H35" s="102">
        <v>0</v>
      </c>
      <c r="I35" s="102">
        <v>13175</v>
      </c>
      <c r="J35" s="109"/>
      <c r="K35" s="102">
        <v>3593</v>
      </c>
      <c r="L35" s="102">
        <v>15089</v>
      </c>
      <c r="M35" s="102">
        <v>0</v>
      </c>
      <c r="N35" s="102">
        <v>6903</v>
      </c>
      <c r="O35" s="109"/>
      <c r="P35" s="102">
        <v>-4155</v>
      </c>
      <c r="Q35" s="102">
        <v>6317</v>
      </c>
      <c r="R35" s="102">
        <v>2162</v>
      </c>
      <c r="S35" s="102"/>
      <c r="T35" s="102">
        <v>-149779</v>
      </c>
      <c r="U35" s="102">
        <v>-198816</v>
      </c>
    </row>
    <row r="36" spans="1:21">
      <c r="A36" s="136" t="s">
        <v>52</v>
      </c>
      <c r="B36" s="118">
        <v>1.3214E-2</v>
      </c>
      <c r="C36" s="118">
        <v>1.1984099999999999E-2</v>
      </c>
      <c r="D36" s="102">
        <v>-302838</v>
      </c>
      <c r="E36" s="164"/>
      <c r="F36" s="102">
        <v>0</v>
      </c>
      <c r="G36" s="102"/>
      <c r="H36" s="102">
        <v>0</v>
      </c>
      <c r="I36" s="102">
        <v>12082</v>
      </c>
      <c r="J36" s="109"/>
      <c r="K36" s="102">
        <v>6171</v>
      </c>
      <c r="L36" s="102">
        <v>25913</v>
      </c>
      <c r="M36" s="102">
        <v>0</v>
      </c>
      <c r="N36" s="102">
        <v>15572</v>
      </c>
      <c r="O36" s="109"/>
      <c r="P36" s="102">
        <v>-7136</v>
      </c>
      <c r="Q36" s="102">
        <v>15296</v>
      </c>
      <c r="R36" s="102">
        <v>8160</v>
      </c>
      <c r="S36" s="102"/>
      <c r="T36" s="102">
        <v>-257224</v>
      </c>
      <c r="U36" s="102">
        <v>-341437</v>
      </c>
    </row>
    <row r="37" spans="1:21">
      <c r="A37" s="136" t="s">
        <v>53</v>
      </c>
      <c r="B37" s="118">
        <v>3.9573000000000004E-3</v>
      </c>
      <c r="C37" s="118">
        <v>3.6492999999999999E-3</v>
      </c>
      <c r="D37" s="102">
        <v>-90693</v>
      </c>
      <c r="E37" s="164"/>
      <c r="F37" s="102">
        <v>0</v>
      </c>
      <c r="G37" s="102"/>
      <c r="H37" s="102">
        <v>0</v>
      </c>
      <c r="I37" s="102">
        <v>1313</v>
      </c>
      <c r="J37" s="109"/>
      <c r="K37" s="102">
        <v>1848</v>
      </c>
      <c r="L37" s="102">
        <v>7760</v>
      </c>
      <c r="M37" s="102">
        <v>0</v>
      </c>
      <c r="N37" s="102">
        <v>3900</v>
      </c>
      <c r="O37" s="109"/>
      <c r="P37" s="102">
        <v>-2137</v>
      </c>
      <c r="Q37" s="102">
        <v>2073</v>
      </c>
      <c r="R37" s="102">
        <v>-64</v>
      </c>
      <c r="S37" s="102"/>
      <c r="T37" s="102">
        <v>-77033</v>
      </c>
      <c r="U37" s="102">
        <v>-102253</v>
      </c>
    </row>
    <row r="38" spans="1:21">
      <c r="A38" s="136" t="s">
        <v>54</v>
      </c>
      <c r="B38" s="118">
        <v>3.5580999999999998E-3</v>
      </c>
      <c r="C38" s="118">
        <v>3.4133000000000002E-3</v>
      </c>
      <c r="D38" s="102">
        <v>-81545</v>
      </c>
      <c r="E38" s="164"/>
      <c r="F38" s="102">
        <v>0</v>
      </c>
      <c r="G38" s="102"/>
      <c r="H38" s="102">
        <v>0</v>
      </c>
      <c r="I38" s="102">
        <v>3889</v>
      </c>
      <c r="J38" s="109"/>
      <c r="K38" s="102">
        <v>1662</v>
      </c>
      <c r="L38" s="102">
        <v>6977</v>
      </c>
      <c r="M38" s="102">
        <v>0</v>
      </c>
      <c r="N38" s="102">
        <v>1834</v>
      </c>
      <c r="O38" s="109"/>
      <c r="P38" s="102">
        <v>-1921</v>
      </c>
      <c r="Q38" s="102">
        <v>1768</v>
      </c>
      <c r="R38" s="102">
        <v>-153</v>
      </c>
      <c r="S38" s="102"/>
      <c r="T38" s="102">
        <v>-69262</v>
      </c>
      <c r="U38" s="102">
        <v>-91938</v>
      </c>
    </row>
    <row r="39" spans="1:21">
      <c r="A39" s="136" t="s">
        <v>55</v>
      </c>
      <c r="B39" s="118">
        <v>4.5047700000000003E-2</v>
      </c>
      <c r="C39" s="118">
        <v>3.7785899999999997E-2</v>
      </c>
      <c r="D39" s="102">
        <v>-1032403</v>
      </c>
      <c r="E39" s="164"/>
      <c r="F39" s="102">
        <v>0</v>
      </c>
      <c r="G39" s="102"/>
      <c r="H39" s="102">
        <v>0</v>
      </c>
      <c r="I39" s="102">
        <v>0</v>
      </c>
      <c r="J39" s="109"/>
      <c r="K39" s="102">
        <v>21037</v>
      </c>
      <c r="L39" s="102">
        <v>88339</v>
      </c>
      <c r="M39" s="102">
        <v>0</v>
      </c>
      <c r="N39" s="102">
        <v>159440</v>
      </c>
      <c r="O39" s="109"/>
      <c r="P39" s="102">
        <v>-24326</v>
      </c>
      <c r="Q39" s="102">
        <v>-75920</v>
      </c>
      <c r="R39" s="102">
        <v>-100246</v>
      </c>
      <c r="S39" s="102"/>
      <c r="T39" s="102">
        <v>-876899</v>
      </c>
      <c r="U39" s="102">
        <v>-1163988</v>
      </c>
    </row>
    <row r="40" spans="1:21">
      <c r="A40" s="136" t="s">
        <v>56</v>
      </c>
      <c r="B40" s="118">
        <v>3.0623999999999998E-3</v>
      </c>
      <c r="C40" s="118">
        <v>3.2490000000000002E-3</v>
      </c>
      <c r="D40" s="102">
        <v>-70184</v>
      </c>
      <c r="E40" s="164"/>
      <c r="F40" s="102">
        <v>0</v>
      </c>
      <c r="G40" s="102"/>
      <c r="H40" s="102">
        <v>0</v>
      </c>
      <c r="I40" s="102">
        <v>6144</v>
      </c>
      <c r="J40" s="109"/>
      <c r="K40" s="102">
        <v>1430</v>
      </c>
      <c r="L40" s="102">
        <v>6005</v>
      </c>
      <c r="M40" s="102">
        <v>0</v>
      </c>
      <c r="N40" s="102">
        <v>0</v>
      </c>
      <c r="O40" s="109"/>
      <c r="P40" s="102">
        <v>-1654</v>
      </c>
      <c r="Q40" s="102">
        <v>-198</v>
      </c>
      <c r="R40" s="102">
        <v>-1852</v>
      </c>
      <c r="S40" s="102"/>
      <c r="T40" s="102">
        <v>-59613</v>
      </c>
      <c r="U40" s="102">
        <v>-79129</v>
      </c>
    </row>
    <row r="41" spans="1:21">
      <c r="A41" s="136" t="s">
        <v>57</v>
      </c>
      <c r="B41" s="118">
        <v>3.56379E-2</v>
      </c>
      <c r="C41" s="118">
        <v>3.4403200000000002E-2</v>
      </c>
      <c r="D41" s="102">
        <v>-816749</v>
      </c>
      <c r="E41" s="164"/>
      <c r="F41" s="102">
        <v>0</v>
      </c>
      <c r="G41" s="102"/>
      <c r="H41" s="102">
        <v>0</v>
      </c>
      <c r="I41" s="102">
        <v>32916</v>
      </c>
      <c r="J41" s="109"/>
      <c r="K41" s="102">
        <v>16643</v>
      </c>
      <c r="L41" s="102">
        <v>69886</v>
      </c>
      <c r="M41" s="102">
        <v>0</v>
      </c>
      <c r="N41" s="102">
        <v>15633</v>
      </c>
      <c r="O41" s="109"/>
      <c r="P41" s="102">
        <v>-19244</v>
      </c>
      <c r="Q41" s="102">
        <v>21771</v>
      </c>
      <c r="R41" s="102">
        <v>2527</v>
      </c>
      <c r="S41" s="102"/>
      <c r="T41" s="102">
        <v>-693727</v>
      </c>
      <c r="U41" s="102">
        <v>-920848</v>
      </c>
    </row>
    <row r="42" spans="1:21">
      <c r="A42" s="136" t="s">
        <v>58</v>
      </c>
      <c r="B42" s="118">
        <v>6.3013000000000001E-3</v>
      </c>
      <c r="C42" s="118">
        <v>5.6563000000000004E-3</v>
      </c>
      <c r="D42" s="102">
        <v>-144413</v>
      </c>
      <c r="E42" s="164"/>
      <c r="F42" s="102">
        <v>0</v>
      </c>
      <c r="G42" s="102"/>
      <c r="H42" s="102">
        <v>0</v>
      </c>
      <c r="I42" s="102">
        <v>5668</v>
      </c>
      <c r="J42" s="109"/>
      <c r="K42" s="102">
        <v>2943</v>
      </c>
      <c r="L42" s="102">
        <v>12357</v>
      </c>
      <c r="M42" s="102">
        <v>0</v>
      </c>
      <c r="N42" s="102">
        <v>8166</v>
      </c>
      <c r="O42" s="109"/>
      <c r="P42" s="102">
        <v>-3403</v>
      </c>
      <c r="Q42" s="102">
        <v>-882</v>
      </c>
      <c r="R42" s="102">
        <v>-4285</v>
      </c>
      <c r="S42" s="102"/>
      <c r="T42" s="102">
        <v>-122661</v>
      </c>
      <c r="U42" s="102">
        <v>-162819</v>
      </c>
    </row>
    <row r="43" spans="1:21">
      <c r="A43" s="136" t="s">
        <v>59</v>
      </c>
      <c r="B43" s="118">
        <v>2.3600699999999999E-2</v>
      </c>
      <c r="C43" s="118">
        <v>0.1181697</v>
      </c>
      <c r="D43" s="102">
        <v>-540881</v>
      </c>
      <c r="E43" s="164"/>
      <c r="F43" s="102">
        <v>0</v>
      </c>
      <c r="G43" s="102"/>
      <c r="H43" s="102">
        <v>0</v>
      </c>
      <c r="I43" s="102">
        <v>1197369</v>
      </c>
      <c r="J43" s="109"/>
      <c r="K43" s="102">
        <v>11022</v>
      </c>
      <c r="L43" s="102">
        <v>46281</v>
      </c>
      <c r="M43" s="102">
        <v>0</v>
      </c>
      <c r="N43" s="102">
        <v>1068540</v>
      </c>
      <c r="O43" s="109"/>
      <c r="P43" s="102">
        <v>-12744</v>
      </c>
      <c r="Q43" s="102">
        <v>69255</v>
      </c>
      <c r="R43" s="102">
        <v>56511</v>
      </c>
      <c r="S43" s="102"/>
      <c r="T43" s="102">
        <v>-459411</v>
      </c>
      <c r="U43" s="102">
        <v>-609818</v>
      </c>
    </row>
    <row r="44" spans="1:21">
      <c r="A44" s="136" t="s">
        <v>60</v>
      </c>
      <c r="B44" s="118">
        <v>7.7689999999999996E-4</v>
      </c>
      <c r="C44" s="118">
        <v>7.4640000000000004E-4</v>
      </c>
      <c r="D44" s="102">
        <v>-17805</v>
      </c>
      <c r="E44" s="164"/>
      <c r="F44" s="102">
        <v>0</v>
      </c>
      <c r="G44" s="102"/>
      <c r="H44" s="102">
        <v>0</v>
      </c>
      <c r="I44" s="102">
        <v>1463</v>
      </c>
      <c r="J44" s="109"/>
      <c r="K44" s="102">
        <v>363</v>
      </c>
      <c r="L44" s="102">
        <v>1524</v>
      </c>
      <c r="M44" s="102">
        <v>0</v>
      </c>
      <c r="N44" s="102">
        <v>387</v>
      </c>
      <c r="O44" s="109"/>
      <c r="P44" s="102">
        <v>-420</v>
      </c>
      <c r="Q44" s="102">
        <v>347</v>
      </c>
      <c r="R44" s="102">
        <v>-73</v>
      </c>
      <c r="S44" s="102"/>
      <c r="T44" s="102">
        <v>-15123</v>
      </c>
      <c r="U44" s="102">
        <v>-20074</v>
      </c>
    </row>
    <row r="45" spans="1:21">
      <c r="A45" s="136" t="s">
        <v>61</v>
      </c>
      <c r="B45" s="118">
        <v>1.97E-3</v>
      </c>
      <c r="C45" s="118">
        <v>9.6000000000000002E-4</v>
      </c>
      <c r="D45" s="102">
        <v>-45148</v>
      </c>
      <c r="E45" s="164"/>
      <c r="F45" s="102">
        <v>0</v>
      </c>
      <c r="G45" s="102"/>
      <c r="H45" s="102">
        <v>0</v>
      </c>
      <c r="I45" s="102">
        <v>0</v>
      </c>
      <c r="J45" s="109"/>
      <c r="K45" s="102">
        <v>920</v>
      </c>
      <c r="L45" s="102">
        <v>3863</v>
      </c>
      <c r="M45" s="102">
        <v>0</v>
      </c>
      <c r="N45" s="102">
        <v>14705</v>
      </c>
      <c r="O45" s="109"/>
      <c r="P45" s="102">
        <v>-1064</v>
      </c>
      <c r="Q45" s="102">
        <v>-7845</v>
      </c>
      <c r="R45" s="102">
        <v>-8909</v>
      </c>
      <c r="S45" s="102"/>
      <c r="T45" s="102">
        <v>-38348</v>
      </c>
      <c r="U45" s="102">
        <v>-50903</v>
      </c>
    </row>
    <row r="46" spans="1:21">
      <c r="A46" s="136" t="s">
        <v>62</v>
      </c>
      <c r="B46" s="118">
        <v>4.6351999999999999E-3</v>
      </c>
      <c r="C46" s="118">
        <v>4.0223999999999998E-3</v>
      </c>
      <c r="D46" s="102">
        <v>-106230</v>
      </c>
      <c r="E46" s="164"/>
      <c r="F46" s="102">
        <v>0</v>
      </c>
      <c r="G46" s="102"/>
      <c r="H46" s="102">
        <v>0</v>
      </c>
      <c r="I46" s="102">
        <v>6742</v>
      </c>
      <c r="J46" s="109"/>
      <c r="K46" s="102">
        <v>2165</v>
      </c>
      <c r="L46" s="102">
        <v>9090</v>
      </c>
      <c r="M46" s="102">
        <v>0</v>
      </c>
      <c r="N46" s="102">
        <v>7758</v>
      </c>
      <c r="O46" s="109"/>
      <c r="P46" s="102">
        <v>-2503</v>
      </c>
      <c r="Q46" s="102">
        <v>125</v>
      </c>
      <c r="R46" s="102">
        <v>-2378</v>
      </c>
      <c r="S46" s="102"/>
      <c r="T46" s="102">
        <v>-90229</v>
      </c>
      <c r="U46" s="102">
        <v>-119769</v>
      </c>
    </row>
    <row r="47" spans="1:21">
      <c r="A47" s="136" t="s">
        <v>63</v>
      </c>
      <c r="B47" s="118">
        <v>1.0042E-3</v>
      </c>
      <c r="C47" s="118">
        <v>1.0975E-3</v>
      </c>
      <c r="D47" s="102">
        <v>-23014</v>
      </c>
      <c r="E47" s="164"/>
      <c r="F47" s="102">
        <v>0</v>
      </c>
      <c r="G47" s="102"/>
      <c r="H47" s="102">
        <v>0</v>
      </c>
      <c r="I47" s="102">
        <v>1181</v>
      </c>
      <c r="J47" s="109"/>
      <c r="K47" s="102">
        <v>469</v>
      </c>
      <c r="L47" s="102">
        <v>1969</v>
      </c>
      <c r="M47" s="102">
        <v>0</v>
      </c>
      <c r="N47" s="102">
        <v>467</v>
      </c>
      <c r="O47" s="109"/>
      <c r="P47" s="102">
        <v>-542</v>
      </c>
      <c r="Q47" s="102">
        <v>1006</v>
      </c>
      <c r="R47" s="102">
        <v>464</v>
      </c>
      <c r="S47" s="102"/>
      <c r="T47" s="102">
        <v>-19548</v>
      </c>
      <c r="U47" s="102">
        <v>-25948</v>
      </c>
    </row>
    <row r="48" spans="1:21">
      <c r="A48" s="136" t="s">
        <v>64</v>
      </c>
      <c r="B48" s="118">
        <v>4.0496400000000002E-2</v>
      </c>
      <c r="C48" s="118">
        <v>4.1201099999999997E-2</v>
      </c>
      <c r="D48" s="102">
        <v>-928096</v>
      </c>
      <c r="E48" s="164"/>
      <c r="F48" s="102">
        <v>0</v>
      </c>
      <c r="G48" s="102"/>
      <c r="H48" s="102">
        <v>0</v>
      </c>
      <c r="I48" s="102">
        <v>21304</v>
      </c>
      <c r="J48" s="109"/>
      <c r="K48" s="102">
        <v>18912</v>
      </c>
      <c r="L48" s="102">
        <v>79413</v>
      </c>
      <c r="M48" s="102">
        <v>0</v>
      </c>
      <c r="N48" s="102">
        <v>0</v>
      </c>
      <c r="O48" s="109"/>
      <c r="P48" s="102">
        <v>-21868</v>
      </c>
      <c r="Q48" s="102">
        <v>20956</v>
      </c>
      <c r="R48" s="102">
        <v>-912</v>
      </c>
      <c r="S48" s="102"/>
      <c r="T48" s="102">
        <v>-788303</v>
      </c>
      <c r="U48" s="102">
        <v>-1046386</v>
      </c>
    </row>
    <row r="49" spans="1:21">
      <c r="A49" s="136" t="s">
        <v>65</v>
      </c>
      <c r="B49" s="118">
        <v>3.4142999999999999E-3</v>
      </c>
      <c r="C49" s="118">
        <v>3.4440999999999999E-3</v>
      </c>
      <c r="D49" s="102">
        <v>-78249</v>
      </c>
      <c r="E49" s="164"/>
      <c r="F49" s="102">
        <v>0</v>
      </c>
      <c r="G49" s="102"/>
      <c r="H49" s="102">
        <v>0</v>
      </c>
      <c r="I49" s="102">
        <v>7267</v>
      </c>
      <c r="J49" s="109"/>
      <c r="K49" s="102">
        <v>1594</v>
      </c>
      <c r="L49" s="102">
        <v>6695</v>
      </c>
      <c r="M49" s="102">
        <v>0</v>
      </c>
      <c r="N49" s="102">
        <v>0</v>
      </c>
      <c r="O49" s="109"/>
      <c r="P49" s="102">
        <v>-1844</v>
      </c>
      <c r="Q49" s="102">
        <v>4521</v>
      </c>
      <c r="R49" s="102">
        <v>2677</v>
      </c>
      <c r="S49" s="102"/>
      <c r="T49" s="102">
        <v>-66463</v>
      </c>
      <c r="U49" s="102">
        <v>-88222</v>
      </c>
    </row>
    <row r="50" spans="1:21">
      <c r="A50" s="136" t="s">
        <v>66</v>
      </c>
      <c r="B50" s="118">
        <v>1.2205300000000001E-2</v>
      </c>
      <c r="C50" s="118">
        <v>1.05699E-2</v>
      </c>
      <c r="D50" s="102">
        <v>-279721</v>
      </c>
      <c r="E50" s="164"/>
      <c r="F50" s="102">
        <v>0</v>
      </c>
      <c r="G50" s="102"/>
      <c r="H50" s="102">
        <v>0</v>
      </c>
      <c r="I50" s="102">
        <v>13847</v>
      </c>
      <c r="J50" s="109"/>
      <c r="K50" s="102">
        <v>5700</v>
      </c>
      <c r="L50" s="102">
        <v>23935</v>
      </c>
      <c r="M50" s="102">
        <v>0</v>
      </c>
      <c r="N50" s="102">
        <v>20707</v>
      </c>
      <c r="O50" s="109"/>
      <c r="P50" s="102">
        <v>-6591</v>
      </c>
      <c r="Q50" s="102">
        <v>153</v>
      </c>
      <c r="R50" s="102">
        <v>-6438</v>
      </c>
      <c r="S50" s="102"/>
      <c r="T50" s="102">
        <v>-237588</v>
      </c>
      <c r="U50" s="102">
        <v>-315373</v>
      </c>
    </row>
    <row r="51" spans="1:21">
      <c r="A51" s="136" t="s">
        <v>23</v>
      </c>
      <c r="B51" s="118">
        <v>7.2123999999999999E-3</v>
      </c>
      <c r="C51" s="118">
        <v>6.8830999999999996E-3</v>
      </c>
      <c r="D51" s="102">
        <v>-165294</v>
      </c>
      <c r="E51" s="164"/>
      <c r="F51" s="102">
        <v>0</v>
      </c>
      <c r="G51" s="102"/>
      <c r="H51" s="102">
        <v>0</v>
      </c>
      <c r="I51" s="102">
        <v>8427</v>
      </c>
      <c r="J51" s="109"/>
      <c r="K51" s="102">
        <v>3368</v>
      </c>
      <c r="L51" s="102">
        <v>14144</v>
      </c>
      <c r="M51" s="102">
        <v>0</v>
      </c>
      <c r="N51" s="102">
        <v>4170</v>
      </c>
      <c r="O51" s="109"/>
      <c r="P51" s="102">
        <v>-3895</v>
      </c>
      <c r="Q51" s="102">
        <v>1669</v>
      </c>
      <c r="R51" s="102">
        <v>-2226</v>
      </c>
      <c r="S51" s="102"/>
      <c r="T51" s="102">
        <v>-140397</v>
      </c>
      <c r="U51" s="102">
        <v>-186361</v>
      </c>
    </row>
    <row r="52" spans="1:21">
      <c r="A52" s="136" t="s">
        <v>67</v>
      </c>
      <c r="B52" s="118">
        <v>1.3117200000000001E-2</v>
      </c>
      <c r="C52" s="118">
        <v>1.2132499999999999E-2</v>
      </c>
      <c r="D52" s="102">
        <v>-300620</v>
      </c>
      <c r="E52" s="164"/>
      <c r="F52" s="102">
        <v>0</v>
      </c>
      <c r="G52" s="102"/>
      <c r="H52" s="102">
        <v>0</v>
      </c>
      <c r="I52" s="102">
        <v>16849</v>
      </c>
      <c r="J52" s="109"/>
      <c r="K52" s="102">
        <v>6126</v>
      </c>
      <c r="L52" s="102">
        <v>25723</v>
      </c>
      <c r="M52" s="102">
        <v>0</v>
      </c>
      <c r="N52" s="102">
        <v>12467</v>
      </c>
      <c r="O52" s="109"/>
      <c r="P52" s="102">
        <v>-7083</v>
      </c>
      <c r="Q52" s="102">
        <v>4615</v>
      </c>
      <c r="R52" s="102">
        <v>-2468</v>
      </c>
      <c r="S52" s="102"/>
      <c r="T52" s="102">
        <v>-255339</v>
      </c>
      <c r="U52" s="102">
        <v>-338935</v>
      </c>
    </row>
    <row r="53" spans="1:21">
      <c r="A53" s="136" t="s">
        <v>68</v>
      </c>
      <c r="B53" s="118">
        <v>1.5169999999999999E-3</v>
      </c>
      <c r="C53" s="118">
        <v>1.5357000000000001E-3</v>
      </c>
      <c r="D53" s="102">
        <v>-34767</v>
      </c>
      <c r="E53" s="164"/>
      <c r="F53" s="102">
        <v>0</v>
      </c>
      <c r="G53" s="102"/>
      <c r="H53" s="102">
        <v>0</v>
      </c>
      <c r="I53" s="102">
        <v>2036</v>
      </c>
      <c r="J53" s="109"/>
      <c r="K53" s="102">
        <v>708</v>
      </c>
      <c r="L53" s="102">
        <v>2975</v>
      </c>
      <c r="M53" s="102">
        <v>0</v>
      </c>
      <c r="N53" s="102">
        <v>0</v>
      </c>
      <c r="O53" s="109"/>
      <c r="P53" s="102">
        <v>-819</v>
      </c>
      <c r="Q53" s="102">
        <v>1477</v>
      </c>
      <c r="R53" s="102">
        <v>658</v>
      </c>
      <c r="S53" s="102"/>
      <c r="T53" s="102">
        <v>-29530</v>
      </c>
      <c r="U53" s="102">
        <v>-39198</v>
      </c>
    </row>
    <row r="54" spans="1:21">
      <c r="A54" s="136" t="s">
        <v>69</v>
      </c>
      <c r="B54" s="118">
        <v>5.1358999999999997E-3</v>
      </c>
      <c r="C54" s="118">
        <v>4.1085000000000002E-3</v>
      </c>
      <c r="D54" s="102">
        <v>-117705</v>
      </c>
      <c r="E54" s="164"/>
      <c r="F54" s="102">
        <v>0</v>
      </c>
      <c r="G54" s="102"/>
      <c r="H54" s="102">
        <v>0</v>
      </c>
      <c r="I54" s="102">
        <v>10551</v>
      </c>
      <c r="J54" s="109"/>
      <c r="K54" s="102">
        <v>2398</v>
      </c>
      <c r="L54" s="102">
        <v>10071</v>
      </c>
      <c r="M54" s="102">
        <v>0</v>
      </c>
      <c r="N54" s="102">
        <v>13008</v>
      </c>
      <c r="O54" s="109"/>
      <c r="P54" s="102">
        <v>-2773</v>
      </c>
      <c r="Q54" s="102">
        <v>-6602</v>
      </c>
      <c r="R54" s="102">
        <v>-9375</v>
      </c>
      <c r="S54" s="102"/>
      <c r="T54" s="102">
        <v>-99975</v>
      </c>
      <c r="U54" s="102">
        <v>-132707</v>
      </c>
    </row>
    <row r="55" spans="1:21">
      <c r="A55" s="136" t="s">
        <v>70</v>
      </c>
      <c r="B55" s="118">
        <v>3.3119999999999997E-4</v>
      </c>
      <c r="C55" s="118">
        <v>3.8479999999999997E-4</v>
      </c>
      <c r="D55" s="102">
        <v>-7590</v>
      </c>
      <c r="E55" s="164"/>
      <c r="F55" s="102">
        <v>0</v>
      </c>
      <c r="G55" s="102"/>
      <c r="H55" s="102">
        <v>0</v>
      </c>
      <c r="I55" s="102">
        <v>1296</v>
      </c>
      <c r="J55" s="109"/>
      <c r="K55" s="102">
        <v>155</v>
      </c>
      <c r="L55" s="102">
        <v>649</v>
      </c>
      <c r="M55" s="102">
        <v>0</v>
      </c>
      <c r="N55" s="102">
        <v>0</v>
      </c>
      <c r="O55" s="109"/>
      <c r="P55" s="102">
        <v>-179</v>
      </c>
      <c r="Q55" s="102">
        <v>907</v>
      </c>
      <c r="R55" s="102">
        <v>728</v>
      </c>
      <c r="S55" s="102"/>
      <c r="T55" s="102">
        <v>-6447</v>
      </c>
      <c r="U55" s="102">
        <v>-8558</v>
      </c>
    </row>
    <row r="56" spans="1:21">
      <c r="A56" s="136" t="s">
        <v>71</v>
      </c>
      <c r="B56" s="118">
        <v>2.0764899999999999E-2</v>
      </c>
      <c r="C56" s="118">
        <v>1.8171799999999998E-2</v>
      </c>
      <c r="D56" s="102">
        <v>-475890</v>
      </c>
      <c r="E56" s="164"/>
      <c r="F56" s="102">
        <v>0</v>
      </c>
      <c r="G56" s="102"/>
      <c r="H56" s="102">
        <v>0</v>
      </c>
      <c r="I56" s="102">
        <v>20654</v>
      </c>
      <c r="J56" s="109"/>
      <c r="K56" s="102">
        <v>9697</v>
      </c>
      <c r="L56" s="102">
        <v>40720</v>
      </c>
      <c r="M56" s="102">
        <v>0</v>
      </c>
      <c r="N56" s="102">
        <v>32833</v>
      </c>
      <c r="O56" s="109"/>
      <c r="P56" s="102">
        <v>-11213</v>
      </c>
      <c r="Q56" s="102">
        <v>-5816</v>
      </c>
      <c r="R56" s="102">
        <v>-17029</v>
      </c>
      <c r="S56" s="102"/>
      <c r="T56" s="102">
        <v>-404210</v>
      </c>
      <c r="U56" s="102">
        <v>-536544</v>
      </c>
    </row>
    <row r="57" spans="1:21">
      <c r="A57" s="136" t="s">
        <v>72</v>
      </c>
      <c r="B57" s="118">
        <v>6.0439999999999999E-3</v>
      </c>
      <c r="C57" s="118">
        <v>5.6487999999999998E-3</v>
      </c>
      <c r="D57" s="102">
        <v>-138516</v>
      </c>
      <c r="E57" s="164"/>
      <c r="F57" s="102">
        <v>0</v>
      </c>
      <c r="G57" s="102"/>
      <c r="H57" s="102">
        <v>0</v>
      </c>
      <c r="I57" s="102">
        <v>4847</v>
      </c>
      <c r="J57" s="109"/>
      <c r="K57" s="102">
        <v>2823</v>
      </c>
      <c r="L57" s="102">
        <v>11852</v>
      </c>
      <c r="M57" s="102">
        <v>0</v>
      </c>
      <c r="N57" s="102">
        <v>5004</v>
      </c>
      <c r="O57" s="109"/>
      <c r="P57" s="102">
        <v>-3264</v>
      </c>
      <c r="Q57" s="102">
        <v>4361</v>
      </c>
      <c r="R57" s="102">
        <v>1097</v>
      </c>
      <c r="S57" s="102"/>
      <c r="T57" s="102">
        <v>-117653</v>
      </c>
      <c r="U57" s="102">
        <v>-156171</v>
      </c>
    </row>
    <row r="58" spans="1:21">
      <c r="A58" s="136" t="s">
        <v>73</v>
      </c>
      <c r="B58" s="118">
        <v>2.4082099999999999E-2</v>
      </c>
      <c r="C58" s="118">
        <v>2.0667399999999999E-2</v>
      </c>
      <c r="D58" s="102">
        <v>-551914</v>
      </c>
      <c r="E58" s="164"/>
      <c r="F58" s="102">
        <v>0</v>
      </c>
      <c r="G58" s="102"/>
      <c r="H58" s="102">
        <v>0</v>
      </c>
      <c r="I58" s="102">
        <v>11813</v>
      </c>
      <c r="J58" s="109"/>
      <c r="K58" s="102">
        <v>11246</v>
      </c>
      <c r="L58" s="102">
        <v>47225</v>
      </c>
      <c r="M58" s="102">
        <v>0</v>
      </c>
      <c r="N58" s="102">
        <v>43235</v>
      </c>
      <c r="O58" s="109"/>
      <c r="P58" s="102">
        <v>-13004</v>
      </c>
      <c r="Q58" s="102">
        <v>-18040</v>
      </c>
      <c r="R58" s="102">
        <v>-31044</v>
      </c>
      <c r="S58" s="102"/>
      <c r="T58" s="102">
        <v>-468782</v>
      </c>
      <c r="U58" s="102">
        <v>-622257</v>
      </c>
    </row>
    <row r="59" spans="1:21">
      <c r="A59" s="136" t="s">
        <v>74</v>
      </c>
      <c r="B59" s="118">
        <v>7.8370000000000002E-4</v>
      </c>
      <c r="C59" s="118">
        <v>7.0759999999999996E-4</v>
      </c>
      <c r="D59" s="102">
        <v>-17961</v>
      </c>
      <c r="E59" s="164"/>
      <c r="F59" s="102">
        <v>0</v>
      </c>
      <c r="G59" s="102"/>
      <c r="H59" s="102">
        <v>0</v>
      </c>
      <c r="I59" s="102">
        <v>1029</v>
      </c>
      <c r="J59" s="109"/>
      <c r="K59" s="102">
        <v>366</v>
      </c>
      <c r="L59" s="102">
        <v>1537</v>
      </c>
      <c r="M59" s="102">
        <v>0</v>
      </c>
      <c r="N59" s="102">
        <v>964</v>
      </c>
      <c r="O59" s="109"/>
      <c r="P59" s="102">
        <v>-423</v>
      </c>
      <c r="Q59" s="102">
        <v>133</v>
      </c>
      <c r="R59" s="102">
        <v>-290</v>
      </c>
      <c r="S59" s="102"/>
      <c r="T59" s="102">
        <v>-15256</v>
      </c>
      <c r="U59" s="102">
        <v>-20250</v>
      </c>
    </row>
    <row r="60" spans="1:21">
      <c r="A60" s="136" t="s">
        <v>75</v>
      </c>
      <c r="B60" s="118">
        <v>5.3333E-3</v>
      </c>
      <c r="C60" s="118">
        <v>5.0292999999999996E-3</v>
      </c>
      <c r="D60" s="102">
        <v>-122229</v>
      </c>
      <c r="E60" s="164"/>
      <c r="F60" s="102">
        <v>0</v>
      </c>
      <c r="G60" s="102"/>
      <c r="H60" s="102">
        <v>0</v>
      </c>
      <c r="I60" s="102">
        <v>5532</v>
      </c>
      <c r="J60" s="109"/>
      <c r="K60" s="102">
        <v>2491</v>
      </c>
      <c r="L60" s="102">
        <v>10459</v>
      </c>
      <c r="M60" s="102">
        <v>0</v>
      </c>
      <c r="N60" s="102">
        <v>3849</v>
      </c>
      <c r="O60" s="109"/>
      <c r="P60" s="102">
        <v>-2880</v>
      </c>
      <c r="Q60" s="102">
        <v>1069</v>
      </c>
      <c r="R60" s="102">
        <v>-1811</v>
      </c>
      <c r="S60" s="102"/>
      <c r="T60" s="102">
        <v>-103818</v>
      </c>
      <c r="U60" s="102">
        <v>-137807</v>
      </c>
    </row>
    <row r="61" spans="1:21">
      <c r="A61" s="136" t="s">
        <v>76</v>
      </c>
      <c r="B61" s="118">
        <v>2.8454999999999999E-3</v>
      </c>
      <c r="C61" s="118">
        <v>3.0812999999999999E-3</v>
      </c>
      <c r="D61" s="102">
        <v>-65213</v>
      </c>
      <c r="E61" s="164"/>
      <c r="F61" s="102">
        <v>0</v>
      </c>
      <c r="G61" s="102"/>
      <c r="H61" s="102">
        <v>0</v>
      </c>
      <c r="I61" s="102">
        <v>7260</v>
      </c>
      <c r="J61" s="109"/>
      <c r="K61" s="102">
        <v>1329</v>
      </c>
      <c r="L61" s="102">
        <v>5580</v>
      </c>
      <c r="M61" s="102">
        <v>0</v>
      </c>
      <c r="N61" s="102">
        <v>0</v>
      </c>
      <c r="O61" s="109"/>
      <c r="P61" s="102">
        <v>-1537</v>
      </c>
      <c r="Q61" s="102">
        <v>2868</v>
      </c>
      <c r="R61" s="102">
        <v>1331</v>
      </c>
      <c r="S61" s="102"/>
      <c r="T61" s="102">
        <v>-55391</v>
      </c>
      <c r="U61" s="102">
        <v>-73525</v>
      </c>
    </row>
    <row r="62" spans="1:21">
      <c r="A62" s="136" t="s">
        <v>77</v>
      </c>
      <c r="B62" s="118">
        <v>9.5984999999999994E-3</v>
      </c>
      <c r="C62" s="118">
        <v>8.1840000000000003E-3</v>
      </c>
      <c r="D62" s="102">
        <v>-219978</v>
      </c>
      <c r="E62" s="164"/>
      <c r="F62" s="102">
        <v>0</v>
      </c>
      <c r="G62" s="102"/>
      <c r="H62" s="102">
        <v>0</v>
      </c>
      <c r="I62" s="102">
        <v>13136</v>
      </c>
      <c r="J62" s="109"/>
      <c r="K62" s="102">
        <v>4482</v>
      </c>
      <c r="L62" s="102">
        <v>18823</v>
      </c>
      <c r="M62" s="102">
        <v>0</v>
      </c>
      <c r="N62" s="102">
        <v>17909</v>
      </c>
      <c r="O62" s="109"/>
      <c r="P62" s="102">
        <v>-5183</v>
      </c>
      <c r="Q62" s="102">
        <v>-4191</v>
      </c>
      <c r="R62" s="102">
        <v>-9374</v>
      </c>
      <c r="S62" s="102"/>
      <c r="T62" s="102">
        <v>-186844</v>
      </c>
      <c r="U62" s="102">
        <v>-248016</v>
      </c>
    </row>
    <row r="63" spans="1:21">
      <c r="A63" s="136" t="s">
        <v>78</v>
      </c>
      <c r="B63" s="118">
        <v>3.9058999999999999E-3</v>
      </c>
      <c r="C63" s="118">
        <v>3.3693E-3</v>
      </c>
      <c r="D63" s="102">
        <v>-89515</v>
      </c>
      <c r="E63" s="164"/>
      <c r="F63" s="102">
        <v>0</v>
      </c>
      <c r="G63" s="102"/>
      <c r="H63" s="102">
        <v>0</v>
      </c>
      <c r="I63" s="102">
        <v>9551</v>
      </c>
      <c r="J63" s="109"/>
      <c r="K63" s="102">
        <v>1824</v>
      </c>
      <c r="L63" s="102">
        <v>7659</v>
      </c>
      <c r="M63" s="102">
        <v>0</v>
      </c>
      <c r="N63" s="102">
        <v>6794</v>
      </c>
      <c r="O63" s="109"/>
      <c r="P63" s="102">
        <v>-2109</v>
      </c>
      <c r="Q63" s="102">
        <v>689</v>
      </c>
      <c r="R63" s="102">
        <v>-1420</v>
      </c>
      <c r="S63" s="102"/>
      <c r="T63" s="102">
        <v>-76032</v>
      </c>
      <c r="U63" s="102">
        <v>-100925</v>
      </c>
    </row>
    <row r="64" spans="1:21">
      <c r="A64" s="136" t="s">
        <v>79</v>
      </c>
      <c r="B64" s="118">
        <v>2.8306999999999998E-3</v>
      </c>
      <c r="C64" s="118">
        <v>5.0229999999999997E-3</v>
      </c>
      <c r="D64" s="102">
        <v>-64874</v>
      </c>
      <c r="E64" s="164"/>
      <c r="F64" s="102">
        <v>0</v>
      </c>
      <c r="G64" s="102"/>
      <c r="H64" s="102">
        <v>0</v>
      </c>
      <c r="I64" s="102">
        <v>32514</v>
      </c>
      <c r="J64" s="109"/>
      <c r="K64" s="102">
        <v>1322</v>
      </c>
      <c r="L64" s="102">
        <v>5551</v>
      </c>
      <c r="M64" s="102">
        <v>0</v>
      </c>
      <c r="N64" s="102">
        <v>0</v>
      </c>
      <c r="O64" s="109"/>
      <c r="P64" s="102">
        <v>-1529</v>
      </c>
      <c r="Q64" s="102">
        <v>15330</v>
      </c>
      <c r="R64" s="102">
        <v>13801</v>
      </c>
      <c r="S64" s="102"/>
      <c r="T64" s="102">
        <v>-55102</v>
      </c>
      <c r="U64" s="102">
        <v>-73142</v>
      </c>
    </row>
    <row r="65" spans="1:21">
      <c r="A65" s="136" t="s">
        <v>80</v>
      </c>
      <c r="B65" s="118">
        <v>1.4840999999999999E-3</v>
      </c>
      <c r="C65" s="118">
        <v>1.5535E-3</v>
      </c>
      <c r="D65" s="102">
        <v>-34013</v>
      </c>
      <c r="E65" s="164"/>
      <c r="F65" s="102">
        <v>0</v>
      </c>
      <c r="G65" s="102"/>
      <c r="H65" s="102">
        <v>0</v>
      </c>
      <c r="I65" s="102">
        <v>2164</v>
      </c>
      <c r="J65" s="109"/>
      <c r="K65" s="102">
        <v>693</v>
      </c>
      <c r="L65" s="102">
        <v>2910</v>
      </c>
      <c r="M65" s="102">
        <v>0</v>
      </c>
      <c r="N65" s="102">
        <v>0</v>
      </c>
      <c r="O65" s="109"/>
      <c r="P65" s="102">
        <v>-801</v>
      </c>
      <c r="Q65" s="102">
        <v>1650</v>
      </c>
      <c r="R65" s="102">
        <v>849</v>
      </c>
      <c r="S65" s="102"/>
      <c r="T65" s="102">
        <v>-28889</v>
      </c>
      <c r="U65" s="102">
        <v>-38348</v>
      </c>
    </row>
    <row r="66" spans="1:21">
      <c r="A66" s="136" t="s">
        <v>81</v>
      </c>
      <c r="B66" s="118">
        <v>3.6995000000000001E-3</v>
      </c>
      <c r="C66" s="118">
        <v>3.4951000000000001E-3</v>
      </c>
      <c r="D66" s="102">
        <v>-84785</v>
      </c>
      <c r="E66" s="164"/>
      <c r="F66" s="102">
        <v>0</v>
      </c>
      <c r="G66" s="102"/>
      <c r="H66" s="102">
        <v>0</v>
      </c>
      <c r="I66" s="102">
        <v>1638</v>
      </c>
      <c r="J66" s="109"/>
      <c r="K66" s="102">
        <v>1728</v>
      </c>
      <c r="L66" s="102">
        <v>7255</v>
      </c>
      <c r="M66" s="102">
        <v>0</v>
      </c>
      <c r="N66" s="102">
        <v>2588</v>
      </c>
      <c r="O66" s="109"/>
      <c r="P66" s="102">
        <v>-1998</v>
      </c>
      <c r="Q66" s="102">
        <v>2415</v>
      </c>
      <c r="R66" s="102">
        <v>417</v>
      </c>
      <c r="S66" s="102"/>
      <c r="T66" s="102">
        <v>-72014</v>
      </c>
      <c r="U66" s="102">
        <v>-95591</v>
      </c>
    </row>
    <row r="67" spans="1:21">
      <c r="A67" s="136" t="s">
        <v>82</v>
      </c>
      <c r="B67" s="118">
        <v>7.9408300000000001E-2</v>
      </c>
      <c r="C67" s="118">
        <v>6.6900200000000007E-2</v>
      </c>
      <c r="D67" s="102">
        <v>-1819879</v>
      </c>
      <c r="E67" s="164"/>
      <c r="F67" s="102">
        <v>0</v>
      </c>
      <c r="G67" s="102"/>
      <c r="H67" s="102">
        <v>0</v>
      </c>
      <c r="I67" s="102">
        <v>97284</v>
      </c>
      <c r="J67" s="109"/>
      <c r="K67" s="102">
        <v>37084</v>
      </c>
      <c r="L67" s="102">
        <v>155720</v>
      </c>
      <c r="M67" s="102">
        <v>0</v>
      </c>
      <c r="N67" s="102">
        <v>158369</v>
      </c>
      <c r="O67" s="109"/>
      <c r="P67" s="102">
        <v>-42880</v>
      </c>
      <c r="Q67" s="102">
        <v>7678</v>
      </c>
      <c r="R67" s="102">
        <v>-35202</v>
      </c>
      <c r="S67" s="102"/>
      <c r="T67" s="102">
        <v>-1545762</v>
      </c>
      <c r="U67" s="102">
        <v>-2051831</v>
      </c>
    </row>
    <row r="68" spans="1:21">
      <c r="A68" s="136" t="s">
        <v>83</v>
      </c>
      <c r="B68" s="118">
        <v>1.3259000000000001E-3</v>
      </c>
      <c r="C68" s="118">
        <v>1.3596999999999999E-3</v>
      </c>
      <c r="D68" s="102">
        <v>-30387</v>
      </c>
      <c r="E68" s="164"/>
      <c r="F68" s="102">
        <v>0</v>
      </c>
      <c r="G68" s="102"/>
      <c r="H68" s="102">
        <v>0</v>
      </c>
      <c r="I68" s="102">
        <v>2231</v>
      </c>
      <c r="J68" s="109"/>
      <c r="K68" s="102">
        <v>619</v>
      </c>
      <c r="L68" s="102">
        <v>2600</v>
      </c>
      <c r="M68" s="102">
        <v>0</v>
      </c>
      <c r="N68" s="102">
        <v>0</v>
      </c>
      <c r="O68" s="109"/>
      <c r="P68" s="102">
        <v>-716</v>
      </c>
      <c r="Q68" s="102">
        <v>604</v>
      </c>
      <c r="R68" s="102">
        <v>-112</v>
      </c>
      <c r="S68" s="102"/>
      <c r="T68" s="102">
        <v>-25810</v>
      </c>
      <c r="U68" s="102">
        <v>-34260</v>
      </c>
    </row>
    <row r="69" spans="1:21">
      <c r="A69" s="136" t="s">
        <v>84</v>
      </c>
      <c r="B69" s="118">
        <v>2.4226E-3</v>
      </c>
      <c r="C69" s="118">
        <v>2.137E-3</v>
      </c>
      <c r="D69" s="102">
        <v>-55521</v>
      </c>
      <c r="E69" s="164"/>
      <c r="F69" s="102">
        <v>0</v>
      </c>
      <c r="G69" s="102"/>
      <c r="H69" s="102">
        <v>0</v>
      </c>
      <c r="I69" s="102">
        <v>3800</v>
      </c>
      <c r="J69" s="109"/>
      <c r="K69" s="102">
        <v>1131</v>
      </c>
      <c r="L69" s="102">
        <v>4751</v>
      </c>
      <c r="M69" s="102">
        <v>0</v>
      </c>
      <c r="N69" s="102">
        <v>3615</v>
      </c>
      <c r="O69" s="109"/>
      <c r="P69" s="102">
        <v>-1308</v>
      </c>
      <c r="Q69" s="102">
        <v>-665</v>
      </c>
      <c r="R69" s="102">
        <v>-1973</v>
      </c>
      <c r="S69" s="102"/>
      <c r="T69" s="102">
        <v>-47158</v>
      </c>
      <c r="U69" s="102">
        <v>-62598</v>
      </c>
    </row>
    <row r="70" spans="1:21">
      <c r="A70" s="136" t="s">
        <v>85</v>
      </c>
      <c r="B70" s="118">
        <v>1.2992399999999999E-2</v>
      </c>
      <c r="C70" s="118">
        <v>1.1358E-2</v>
      </c>
      <c r="D70" s="102">
        <v>-297760</v>
      </c>
      <c r="E70" s="164"/>
      <c r="F70" s="102">
        <v>0</v>
      </c>
      <c r="G70" s="102"/>
      <c r="H70" s="102">
        <v>0</v>
      </c>
      <c r="I70" s="102">
        <v>15667</v>
      </c>
      <c r="J70" s="109"/>
      <c r="K70" s="102">
        <v>6067</v>
      </c>
      <c r="L70" s="102">
        <v>25478</v>
      </c>
      <c r="M70" s="102">
        <v>0</v>
      </c>
      <c r="N70" s="102">
        <v>20693</v>
      </c>
      <c r="O70" s="109"/>
      <c r="P70" s="102">
        <v>-7016</v>
      </c>
      <c r="Q70" s="102">
        <v>-46016</v>
      </c>
      <c r="R70" s="102">
        <v>-53032</v>
      </c>
      <c r="S70" s="102"/>
      <c r="T70" s="102">
        <v>-252910</v>
      </c>
      <c r="U70" s="102">
        <v>-335711</v>
      </c>
    </row>
    <row r="71" spans="1:21">
      <c r="A71" s="136" t="s">
        <v>86</v>
      </c>
      <c r="B71" s="118">
        <v>8.0814000000000007E-3</v>
      </c>
      <c r="C71" s="118">
        <v>7.6851999999999997E-3</v>
      </c>
      <c r="D71" s="102">
        <v>-185210</v>
      </c>
      <c r="E71" s="164"/>
      <c r="F71" s="102">
        <v>0</v>
      </c>
      <c r="G71" s="102"/>
      <c r="H71" s="102">
        <v>0</v>
      </c>
      <c r="I71" s="102">
        <v>8083</v>
      </c>
      <c r="J71" s="109"/>
      <c r="K71" s="102">
        <v>3774</v>
      </c>
      <c r="L71" s="102">
        <v>15848</v>
      </c>
      <c r="M71" s="102">
        <v>0</v>
      </c>
      <c r="N71" s="102">
        <v>5017</v>
      </c>
      <c r="O71" s="109"/>
      <c r="P71" s="102">
        <v>-4364</v>
      </c>
      <c r="Q71" s="102">
        <v>187</v>
      </c>
      <c r="R71" s="102">
        <v>-4177</v>
      </c>
      <c r="S71" s="102"/>
      <c r="T71" s="102">
        <v>-157313</v>
      </c>
      <c r="U71" s="102">
        <v>-208815</v>
      </c>
    </row>
    <row r="72" spans="1:21">
      <c r="A72" s="136" t="s">
        <v>87</v>
      </c>
      <c r="B72" s="118">
        <v>2.77506E-2</v>
      </c>
      <c r="C72" s="118">
        <v>2.3000300000000001E-2</v>
      </c>
      <c r="D72" s="102">
        <v>-635988</v>
      </c>
      <c r="E72" s="164"/>
      <c r="F72" s="102">
        <v>0</v>
      </c>
      <c r="G72" s="102"/>
      <c r="H72" s="102">
        <v>0</v>
      </c>
      <c r="I72" s="102">
        <v>31919</v>
      </c>
      <c r="J72" s="109"/>
      <c r="K72" s="102">
        <v>12960</v>
      </c>
      <c r="L72" s="102">
        <v>54419</v>
      </c>
      <c r="M72" s="102">
        <v>0</v>
      </c>
      <c r="N72" s="102">
        <v>60145</v>
      </c>
      <c r="O72" s="109"/>
      <c r="P72" s="102">
        <v>-14985</v>
      </c>
      <c r="Q72" s="102">
        <v>-5735</v>
      </c>
      <c r="R72" s="102">
        <v>-20720</v>
      </c>
      <c r="S72" s="102"/>
      <c r="T72" s="102">
        <v>-540193</v>
      </c>
      <c r="U72" s="102">
        <v>-717048</v>
      </c>
    </row>
    <row r="73" spans="1:21">
      <c r="A73" s="136" t="s">
        <v>88</v>
      </c>
      <c r="B73" s="118">
        <v>1.2795E-3</v>
      </c>
      <c r="C73" s="118">
        <v>1.3519000000000001E-3</v>
      </c>
      <c r="D73" s="102">
        <v>-29324</v>
      </c>
      <c r="E73" s="164"/>
      <c r="F73" s="102">
        <v>0</v>
      </c>
      <c r="G73" s="102"/>
      <c r="H73" s="102">
        <v>0</v>
      </c>
      <c r="I73" s="102">
        <v>1593</v>
      </c>
      <c r="J73" s="109"/>
      <c r="K73" s="102">
        <v>598</v>
      </c>
      <c r="L73" s="102">
        <v>2509</v>
      </c>
      <c r="M73" s="102">
        <v>0</v>
      </c>
      <c r="N73" s="102">
        <v>0</v>
      </c>
      <c r="O73" s="109"/>
      <c r="P73" s="102">
        <v>-691</v>
      </c>
      <c r="Q73" s="102">
        <v>2019</v>
      </c>
      <c r="R73" s="102">
        <v>1328</v>
      </c>
      <c r="S73" s="102"/>
      <c r="T73" s="102">
        <v>-24907</v>
      </c>
      <c r="U73" s="102">
        <v>-33061</v>
      </c>
    </row>
    <row r="74" spans="1:21">
      <c r="A74" s="136" t="s">
        <v>89</v>
      </c>
      <c r="B74" s="118">
        <v>2.26435E-2</v>
      </c>
      <c r="C74" s="118">
        <v>2.0350799999999999E-2</v>
      </c>
      <c r="D74" s="102">
        <v>-518944</v>
      </c>
      <c r="E74" s="164"/>
      <c r="F74" s="102">
        <v>0</v>
      </c>
      <c r="G74" s="102"/>
      <c r="H74" s="102">
        <v>0</v>
      </c>
      <c r="I74" s="102">
        <v>21554</v>
      </c>
      <c r="J74" s="109"/>
      <c r="K74" s="102">
        <v>10575</v>
      </c>
      <c r="L74" s="102">
        <v>44404</v>
      </c>
      <c r="M74" s="102">
        <v>0</v>
      </c>
      <c r="N74" s="102">
        <v>29029</v>
      </c>
      <c r="O74" s="109"/>
      <c r="P74" s="102">
        <v>-12227</v>
      </c>
      <c r="Q74" s="102">
        <v>-7185</v>
      </c>
      <c r="R74" s="102">
        <v>-19412</v>
      </c>
      <c r="S74" s="102"/>
      <c r="T74" s="102">
        <v>-440778</v>
      </c>
      <c r="U74" s="102">
        <v>-585085</v>
      </c>
    </row>
    <row r="75" spans="1:21">
      <c r="A75" s="136" t="s">
        <v>90</v>
      </c>
      <c r="B75" s="118">
        <v>1.0825700000000001E-2</v>
      </c>
      <c r="C75" s="118">
        <v>1.01215E-2</v>
      </c>
      <c r="D75" s="102">
        <v>-248103</v>
      </c>
      <c r="E75" s="164"/>
      <c r="F75" s="102">
        <v>0</v>
      </c>
      <c r="G75" s="102"/>
      <c r="H75" s="102">
        <v>0</v>
      </c>
      <c r="I75" s="102">
        <v>11135</v>
      </c>
      <c r="J75" s="109"/>
      <c r="K75" s="102">
        <v>5056</v>
      </c>
      <c r="L75" s="102">
        <v>21229</v>
      </c>
      <c r="M75" s="102">
        <v>0</v>
      </c>
      <c r="N75" s="102">
        <v>8916</v>
      </c>
      <c r="O75" s="109"/>
      <c r="P75" s="102">
        <v>-5846</v>
      </c>
      <c r="Q75" s="102">
        <v>1017</v>
      </c>
      <c r="R75" s="102">
        <v>-4829</v>
      </c>
      <c r="S75" s="102"/>
      <c r="T75" s="102">
        <v>-210733</v>
      </c>
      <c r="U75" s="102">
        <v>-279725</v>
      </c>
    </row>
    <row r="76" spans="1:21">
      <c r="A76" s="136" t="s">
        <v>91</v>
      </c>
      <c r="B76" s="118">
        <v>1.3393000000000001E-3</v>
      </c>
      <c r="C76" s="118">
        <v>1.2507E-3</v>
      </c>
      <c r="D76" s="102">
        <v>-30694</v>
      </c>
      <c r="E76" s="164"/>
      <c r="F76" s="102">
        <v>0</v>
      </c>
      <c r="G76" s="102"/>
      <c r="H76" s="102">
        <v>0</v>
      </c>
      <c r="I76" s="102">
        <v>967</v>
      </c>
      <c r="J76" s="109"/>
      <c r="K76" s="102">
        <v>625</v>
      </c>
      <c r="L76" s="102">
        <v>2626</v>
      </c>
      <c r="M76" s="102">
        <v>0</v>
      </c>
      <c r="N76" s="102">
        <v>1122</v>
      </c>
      <c r="O76" s="109"/>
      <c r="P76" s="102">
        <v>-723</v>
      </c>
      <c r="Q76" s="102">
        <v>364</v>
      </c>
      <c r="R76" s="102">
        <v>-359</v>
      </c>
      <c r="S76" s="102"/>
      <c r="T76" s="102">
        <v>-26071</v>
      </c>
      <c r="U76" s="102">
        <v>-34606</v>
      </c>
    </row>
    <row r="77" spans="1:21">
      <c r="A77" s="136" t="s">
        <v>92</v>
      </c>
      <c r="B77" s="118">
        <v>3.7664999999999999E-3</v>
      </c>
      <c r="C77" s="118">
        <v>3.4764000000000001E-3</v>
      </c>
      <c r="D77" s="102">
        <v>-86321</v>
      </c>
      <c r="E77" s="164"/>
      <c r="F77" s="102">
        <v>0</v>
      </c>
      <c r="G77" s="102"/>
      <c r="H77" s="102">
        <v>0</v>
      </c>
      <c r="I77" s="102">
        <v>5295</v>
      </c>
      <c r="J77" s="109"/>
      <c r="K77" s="102">
        <v>1759</v>
      </c>
      <c r="L77" s="102">
        <v>7386</v>
      </c>
      <c r="M77" s="102">
        <v>0</v>
      </c>
      <c r="N77" s="102">
        <v>3673</v>
      </c>
      <c r="O77" s="109"/>
      <c r="P77" s="102">
        <v>-2034</v>
      </c>
      <c r="Q77" s="102">
        <v>817</v>
      </c>
      <c r="R77" s="102">
        <v>-1217</v>
      </c>
      <c r="S77" s="102"/>
      <c r="T77" s="102">
        <v>-73319</v>
      </c>
      <c r="U77" s="102">
        <v>-97323</v>
      </c>
    </row>
    <row r="78" spans="1:21">
      <c r="A78" s="136" t="s">
        <v>93</v>
      </c>
      <c r="B78" s="118">
        <v>7.8551000000000003E-3</v>
      </c>
      <c r="C78" s="118">
        <v>6.2163000000000001E-3</v>
      </c>
      <c r="D78" s="102">
        <v>-180023</v>
      </c>
      <c r="E78" s="164"/>
      <c r="F78" s="102">
        <v>0</v>
      </c>
      <c r="G78" s="102"/>
      <c r="H78" s="102">
        <v>0</v>
      </c>
      <c r="I78" s="102">
        <v>9605</v>
      </c>
      <c r="J78" s="109"/>
      <c r="K78" s="102">
        <v>3668</v>
      </c>
      <c r="L78" s="102">
        <v>15404</v>
      </c>
      <c r="M78" s="102">
        <v>0</v>
      </c>
      <c r="N78" s="102">
        <v>20749</v>
      </c>
      <c r="O78" s="109"/>
      <c r="P78" s="102">
        <v>-4242</v>
      </c>
      <c r="Q78" s="102">
        <v>-3848</v>
      </c>
      <c r="R78" s="102">
        <v>-8090</v>
      </c>
      <c r="S78" s="102"/>
      <c r="T78" s="102">
        <v>-152907</v>
      </c>
      <c r="U78" s="102">
        <v>-202968</v>
      </c>
    </row>
    <row r="79" spans="1:21">
      <c r="A79" s="136" t="s">
        <v>94</v>
      </c>
      <c r="B79" s="118">
        <v>1.2987999999999999E-3</v>
      </c>
      <c r="C79" s="118">
        <v>1.1808000000000001E-3</v>
      </c>
      <c r="D79" s="102">
        <v>-29766</v>
      </c>
      <c r="E79" s="164"/>
      <c r="F79" s="102">
        <v>0</v>
      </c>
      <c r="G79" s="102"/>
      <c r="H79" s="102">
        <v>0</v>
      </c>
      <c r="I79" s="102">
        <v>1872</v>
      </c>
      <c r="J79" s="109"/>
      <c r="K79" s="102">
        <v>607</v>
      </c>
      <c r="L79" s="102">
        <v>2547</v>
      </c>
      <c r="M79" s="102">
        <v>0</v>
      </c>
      <c r="N79" s="102">
        <v>1494</v>
      </c>
      <c r="O79" s="109"/>
      <c r="P79" s="102">
        <v>-701</v>
      </c>
      <c r="Q79" s="102">
        <v>-476</v>
      </c>
      <c r="R79" s="102">
        <v>-1177</v>
      </c>
      <c r="S79" s="102"/>
      <c r="T79" s="102">
        <v>-25282</v>
      </c>
      <c r="U79" s="102">
        <v>-33560</v>
      </c>
    </row>
    <row r="80" spans="1:21">
      <c r="A80" s="136" t="s">
        <v>95</v>
      </c>
      <c r="B80" s="118">
        <v>3.1557E-3</v>
      </c>
      <c r="C80" s="118">
        <v>3.0278000000000002E-3</v>
      </c>
      <c r="D80" s="102">
        <v>-72322</v>
      </c>
      <c r="E80" s="164"/>
      <c r="F80" s="102">
        <v>0</v>
      </c>
      <c r="G80" s="102"/>
      <c r="H80" s="102">
        <v>0</v>
      </c>
      <c r="I80" s="102">
        <v>4546</v>
      </c>
      <c r="J80" s="109"/>
      <c r="K80" s="102">
        <v>1474</v>
      </c>
      <c r="L80" s="102">
        <v>6188</v>
      </c>
      <c r="M80" s="102">
        <v>0</v>
      </c>
      <c r="N80" s="102">
        <v>1619</v>
      </c>
      <c r="O80" s="109"/>
      <c r="P80" s="102">
        <v>-1704</v>
      </c>
      <c r="Q80" s="102">
        <v>1101</v>
      </c>
      <c r="R80" s="102">
        <v>-603</v>
      </c>
      <c r="S80" s="102"/>
      <c r="T80" s="102">
        <v>-61429</v>
      </c>
      <c r="U80" s="102">
        <v>-81540</v>
      </c>
    </row>
    <row r="81" spans="1:21">
      <c r="A81" s="136" t="s">
        <v>96</v>
      </c>
      <c r="B81" s="118">
        <v>1.4161099999999999E-2</v>
      </c>
      <c r="C81" s="118">
        <v>1.30533E-2</v>
      </c>
      <c r="D81" s="102">
        <v>-324544</v>
      </c>
      <c r="E81" s="164"/>
      <c r="F81" s="102">
        <v>0</v>
      </c>
      <c r="G81" s="102"/>
      <c r="H81" s="102">
        <v>0</v>
      </c>
      <c r="I81" s="102">
        <v>13032</v>
      </c>
      <c r="J81" s="109"/>
      <c r="K81" s="102">
        <v>6613</v>
      </c>
      <c r="L81" s="102">
        <v>27770</v>
      </c>
      <c r="M81" s="102">
        <v>0</v>
      </c>
      <c r="N81" s="102">
        <v>14027</v>
      </c>
      <c r="O81" s="109"/>
      <c r="P81" s="102">
        <v>-7647</v>
      </c>
      <c r="Q81" s="102">
        <v>419</v>
      </c>
      <c r="R81" s="102">
        <v>-7228</v>
      </c>
      <c r="S81" s="102"/>
      <c r="T81" s="102">
        <v>-275660</v>
      </c>
      <c r="U81" s="102">
        <v>-365909</v>
      </c>
    </row>
    <row r="82" spans="1:21">
      <c r="A82" s="136" t="s">
        <v>97</v>
      </c>
      <c r="B82" s="118">
        <v>2.2509000000000001E-3</v>
      </c>
      <c r="C82" s="118">
        <v>2.1887E-3</v>
      </c>
      <c r="D82" s="102">
        <v>-51586</v>
      </c>
      <c r="E82" s="164"/>
      <c r="F82" s="102">
        <v>0</v>
      </c>
      <c r="G82" s="102"/>
      <c r="H82" s="102">
        <v>0</v>
      </c>
      <c r="I82" s="102">
        <v>5180</v>
      </c>
      <c r="J82" s="109"/>
      <c r="K82" s="102">
        <v>1051</v>
      </c>
      <c r="L82" s="102">
        <v>4414</v>
      </c>
      <c r="M82" s="102">
        <v>0</v>
      </c>
      <c r="N82" s="102">
        <v>788</v>
      </c>
      <c r="O82" s="109"/>
      <c r="P82" s="102">
        <v>-1215</v>
      </c>
      <c r="Q82" s="102">
        <v>-572</v>
      </c>
      <c r="R82" s="102">
        <v>-1787</v>
      </c>
      <c r="S82" s="102"/>
      <c r="T82" s="102">
        <v>-43816</v>
      </c>
      <c r="U82" s="102">
        <v>-58161</v>
      </c>
    </row>
    <row r="83" spans="1:21">
      <c r="A83" s="136" t="s">
        <v>98</v>
      </c>
      <c r="B83" s="118">
        <v>1.1178499999999999E-2</v>
      </c>
      <c r="C83" s="118">
        <v>1.03541E-2</v>
      </c>
      <c r="D83" s="102">
        <v>-256189</v>
      </c>
      <c r="E83" s="164"/>
      <c r="F83" s="102">
        <v>0</v>
      </c>
      <c r="G83" s="102"/>
      <c r="H83" s="102">
        <v>0</v>
      </c>
      <c r="I83" s="102">
        <v>13615</v>
      </c>
      <c r="J83" s="109"/>
      <c r="K83" s="102">
        <v>5220</v>
      </c>
      <c r="L83" s="102">
        <v>21921</v>
      </c>
      <c r="M83" s="102">
        <v>0</v>
      </c>
      <c r="N83" s="102">
        <v>10437</v>
      </c>
      <c r="O83" s="109"/>
      <c r="P83" s="102">
        <v>-6036</v>
      </c>
      <c r="Q83" s="102">
        <v>3522</v>
      </c>
      <c r="R83" s="102">
        <v>-2514</v>
      </c>
      <c r="S83" s="102"/>
      <c r="T83" s="102">
        <v>-217601</v>
      </c>
      <c r="U83" s="102">
        <v>-288841</v>
      </c>
    </row>
    <row r="84" spans="1:21">
      <c r="A84" s="136" t="s">
        <v>99</v>
      </c>
      <c r="B84" s="118">
        <v>2.5414000000000001E-3</v>
      </c>
      <c r="C84" s="118">
        <v>2.4407000000000001E-3</v>
      </c>
      <c r="D84" s="102">
        <v>-58244</v>
      </c>
      <c r="E84" s="164"/>
      <c r="F84" s="102">
        <v>0</v>
      </c>
      <c r="G84" s="102"/>
      <c r="H84" s="102">
        <v>0</v>
      </c>
      <c r="I84" s="102">
        <v>5939</v>
      </c>
      <c r="J84" s="109"/>
      <c r="K84" s="102">
        <v>1187</v>
      </c>
      <c r="L84" s="102">
        <v>4984</v>
      </c>
      <c r="M84" s="102">
        <v>0</v>
      </c>
      <c r="N84" s="102">
        <v>1275</v>
      </c>
      <c r="O84" s="109"/>
      <c r="P84" s="102">
        <v>-1372</v>
      </c>
      <c r="Q84" s="102">
        <v>395</v>
      </c>
      <c r="R84" s="102">
        <v>-977</v>
      </c>
      <c r="S84" s="102"/>
      <c r="T84" s="102">
        <v>-49471</v>
      </c>
      <c r="U84" s="102">
        <v>-65667</v>
      </c>
    </row>
    <row r="85" spans="1:21">
      <c r="A85" s="136" t="s">
        <v>100</v>
      </c>
      <c r="B85" s="118">
        <v>6.1092999999999998E-3</v>
      </c>
      <c r="C85" s="118">
        <v>7.1928000000000001E-3</v>
      </c>
      <c r="D85" s="102">
        <v>-140013</v>
      </c>
      <c r="E85" s="164"/>
      <c r="F85" s="102">
        <v>0</v>
      </c>
      <c r="G85" s="102"/>
      <c r="H85" s="102">
        <v>0</v>
      </c>
      <c r="I85" s="102">
        <v>21843</v>
      </c>
      <c r="J85" s="109"/>
      <c r="K85" s="102">
        <v>2853</v>
      </c>
      <c r="L85" s="102">
        <v>11980</v>
      </c>
      <c r="M85" s="102">
        <v>0</v>
      </c>
      <c r="N85" s="102">
        <v>0</v>
      </c>
      <c r="O85" s="109"/>
      <c r="P85" s="102">
        <v>-3299</v>
      </c>
      <c r="Q85" s="102">
        <v>9786</v>
      </c>
      <c r="R85" s="102">
        <v>6487</v>
      </c>
      <c r="S85" s="102"/>
      <c r="T85" s="102">
        <v>-118924</v>
      </c>
      <c r="U85" s="102">
        <v>-157858</v>
      </c>
    </row>
    <row r="86" spans="1:21">
      <c r="A86" s="136" t="s">
        <v>101</v>
      </c>
      <c r="B86" s="118">
        <v>7.8457000000000006E-3</v>
      </c>
      <c r="C86" s="118">
        <v>7.6769999999999998E-3</v>
      </c>
      <c r="D86" s="102">
        <v>-179808</v>
      </c>
      <c r="E86" s="164"/>
      <c r="F86" s="102">
        <v>0</v>
      </c>
      <c r="G86" s="102"/>
      <c r="H86" s="102">
        <v>0</v>
      </c>
      <c r="I86" s="102">
        <v>7369</v>
      </c>
      <c r="J86" s="109"/>
      <c r="K86" s="102">
        <v>3664</v>
      </c>
      <c r="L86" s="102">
        <v>15385</v>
      </c>
      <c r="M86" s="102">
        <v>0</v>
      </c>
      <c r="N86" s="102">
        <v>2137</v>
      </c>
      <c r="O86" s="109"/>
      <c r="P86" s="102">
        <v>-4237</v>
      </c>
      <c r="Q86" s="102">
        <v>5</v>
      </c>
      <c r="R86" s="102">
        <v>-4232</v>
      </c>
      <c r="S86" s="102"/>
      <c r="T86" s="102">
        <v>-152724</v>
      </c>
      <c r="U86" s="102">
        <v>-202725</v>
      </c>
    </row>
    <row r="87" spans="1:21">
      <c r="A87" s="136" t="s">
        <v>102</v>
      </c>
      <c r="B87" s="118">
        <v>1.30156E-2</v>
      </c>
      <c r="C87" s="118">
        <v>1.24107E-2</v>
      </c>
      <c r="D87" s="102">
        <v>-298292</v>
      </c>
      <c r="E87" s="164"/>
      <c r="F87" s="102">
        <v>0</v>
      </c>
      <c r="G87" s="102"/>
      <c r="H87" s="102">
        <v>0</v>
      </c>
      <c r="I87" s="102">
        <v>12088</v>
      </c>
      <c r="J87" s="109"/>
      <c r="K87" s="102">
        <v>6078</v>
      </c>
      <c r="L87" s="102">
        <v>25524</v>
      </c>
      <c r="M87" s="102">
        <v>0</v>
      </c>
      <c r="N87" s="102">
        <v>7659</v>
      </c>
      <c r="O87" s="109"/>
      <c r="P87" s="102">
        <v>-7028</v>
      </c>
      <c r="Q87" s="102">
        <v>-749</v>
      </c>
      <c r="R87" s="102">
        <v>-7777</v>
      </c>
      <c r="S87" s="102"/>
      <c r="T87" s="102">
        <v>-253362</v>
      </c>
      <c r="U87" s="102">
        <v>-336310</v>
      </c>
    </row>
    <row r="88" spans="1:21">
      <c r="A88" s="136" t="s">
        <v>103</v>
      </c>
      <c r="B88" s="118">
        <v>6.3701000000000001E-3</v>
      </c>
      <c r="C88" s="118">
        <v>6.0493999999999999E-3</v>
      </c>
      <c r="D88" s="102">
        <v>-145990</v>
      </c>
      <c r="E88" s="164"/>
      <c r="F88" s="102">
        <v>0</v>
      </c>
      <c r="G88" s="102"/>
      <c r="H88" s="102">
        <v>0</v>
      </c>
      <c r="I88" s="102">
        <v>6943</v>
      </c>
      <c r="J88" s="109"/>
      <c r="K88" s="102">
        <v>2975</v>
      </c>
      <c r="L88" s="102">
        <v>12492</v>
      </c>
      <c r="M88" s="102">
        <v>0</v>
      </c>
      <c r="N88" s="102">
        <v>4061</v>
      </c>
      <c r="O88" s="109"/>
      <c r="P88" s="102">
        <v>-3440</v>
      </c>
      <c r="Q88" s="102">
        <v>2028</v>
      </c>
      <c r="R88" s="102">
        <v>-1412</v>
      </c>
      <c r="S88" s="102"/>
      <c r="T88" s="102">
        <v>-124000</v>
      </c>
      <c r="U88" s="102">
        <v>-164597</v>
      </c>
    </row>
    <row r="89" spans="1:21">
      <c r="A89" s="136" t="s">
        <v>104</v>
      </c>
      <c r="B89" s="118">
        <v>3.8674E-3</v>
      </c>
      <c r="C89" s="118">
        <v>4.1282000000000003E-3</v>
      </c>
      <c r="D89" s="102">
        <v>-88633</v>
      </c>
      <c r="E89" s="164"/>
      <c r="F89" s="102">
        <v>0</v>
      </c>
      <c r="G89" s="102"/>
      <c r="H89" s="102">
        <v>0</v>
      </c>
      <c r="I89" s="102">
        <v>9160</v>
      </c>
      <c r="J89" s="109"/>
      <c r="K89" s="102">
        <v>1806</v>
      </c>
      <c r="L89" s="102">
        <v>7584</v>
      </c>
      <c r="M89" s="102">
        <v>0</v>
      </c>
      <c r="N89" s="102">
        <v>0</v>
      </c>
      <c r="O89" s="109"/>
      <c r="P89" s="102">
        <v>-2088</v>
      </c>
      <c r="Q89" s="102">
        <v>5366</v>
      </c>
      <c r="R89" s="102">
        <v>3278</v>
      </c>
      <c r="S89" s="102"/>
      <c r="T89" s="102">
        <v>-75283</v>
      </c>
      <c r="U89" s="102">
        <v>-99930</v>
      </c>
    </row>
    <row r="90" spans="1:21">
      <c r="A90" s="136" t="s">
        <v>105</v>
      </c>
      <c r="B90" s="118">
        <v>2.6979999999999999E-3</v>
      </c>
      <c r="C90" s="118">
        <v>2.6971E-3</v>
      </c>
      <c r="D90" s="102">
        <v>-61833</v>
      </c>
      <c r="E90" s="164"/>
      <c r="F90" s="102">
        <v>0</v>
      </c>
      <c r="G90" s="102"/>
      <c r="H90" s="102">
        <v>0</v>
      </c>
      <c r="I90" s="102">
        <v>861</v>
      </c>
      <c r="J90" s="109"/>
      <c r="K90" s="102">
        <v>1260</v>
      </c>
      <c r="L90" s="102">
        <v>5291</v>
      </c>
      <c r="M90" s="102">
        <v>0</v>
      </c>
      <c r="N90" s="102">
        <v>12</v>
      </c>
      <c r="O90" s="109"/>
      <c r="P90" s="102">
        <v>-1457</v>
      </c>
      <c r="Q90" s="102">
        <v>1495</v>
      </c>
      <c r="R90" s="102">
        <v>38</v>
      </c>
      <c r="S90" s="102"/>
      <c r="T90" s="102">
        <v>-52519</v>
      </c>
      <c r="U90" s="102">
        <v>-69714</v>
      </c>
    </row>
    <row r="91" spans="1:21">
      <c r="A91" s="136" t="s">
        <v>106</v>
      </c>
      <c r="B91" s="118">
        <v>6.2995000000000004E-3</v>
      </c>
      <c r="C91" s="118">
        <v>5.7082000000000001E-3</v>
      </c>
      <c r="D91" s="102">
        <v>-144372</v>
      </c>
      <c r="E91" s="164"/>
      <c r="F91" s="102">
        <v>0</v>
      </c>
      <c r="G91" s="102"/>
      <c r="H91" s="102">
        <v>0</v>
      </c>
      <c r="I91" s="102">
        <v>5254</v>
      </c>
      <c r="J91" s="109"/>
      <c r="K91" s="102">
        <v>2942</v>
      </c>
      <c r="L91" s="102">
        <v>12353</v>
      </c>
      <c r="M91" s="102">
        <v>0</v>
      </c>
      <c r="N91" s="102">
        <v>7487</v>
      </c>
      <c r="O91" s="109"/>
      <c r="P91" s="102">
        <v>-3402</v>
      </c>
      <c r="Q91" s="102">
        <v>-398</v>
      </c>
      <c r="R91" s="102">
        <v>-3800</v>
      </c>
      <c r="S91" s="102"/>
      <c r="T91" s="102">
        <v>-122626</v>
      </c>
      <c r="U91" s="102">
        <v>-162773</v>
      </c>
    </row>
    <row r="92" spans="1:21">
      <c r="A92" s="136" t="s">
        <v>107</v>
      </c>
      <c r="B92" s="118">
        <v>3.4803E-3</v>
      </c>
      <c r="C92" s="118">
        <v>3.1526000000000002E-3</v>
      </c>
      <c r="D92" s="102">
        <v>-79762</v>
      </c>
      <c r="E92" s="164"/>
      <c r="F92" s="102">
        <v>0</v>
      </c>
      <c r="G92" s="102"/>
      <c r="H92" s="102">
        <v>0</v>
      </c>
      <c r="I92" s="102">
        <v>4612</v>
      </c>
      <c r="J92" s="109"/>
      <c r="K92" s="102">
        <v>1625</v>
      </c>
      <c r="L92" s="102">
        <v>6825</v>
      </c>
      <c r="M92" s="102">
        <v>0</v>
      </c>
      <c r="N92" s="102">
        <v>4149</v>
      </c>
      <c r="O92" s="109"/>
      <c r="P92" s="102">
        <v>-1879</v>
      </c>
      <c r="Q92" s="102">
        <v>1584</v>
      </c>
      <c r="R92" s="102">
        <v>-295</v>
      </c>
      <c r="S92" s="102"/>
      <c r="T92" s="102">
        <v>-67748</v>
      </c>
      <c r="U92" s="102">
        <v>-89927</v>
      </c>
    </row>
    <row r="93" spans="1:21">
      <c r="A93" s="136" t="s">
        <v>108</v>
      </c>
      <c r="B93" s="118">
        <v>6.5468999999999996E-3</v>
      </c>
      <c r="C93" s="118">
        <v>6.3070000000000001E-3</v>
      </c>
      <c r="D93" s="102">
        <v>-150042</v>
      </c>
      <c r="E93" s="164"/>
      <c r="F93" s="102">
        <v>0</v>
      </c>
      <c r="G93" s="102"/>
      <c r="H93" s="102">
        <v>0</v>
      </c>
      <c r="I93" s="102">
        <v>12889</v>
      </c>
      <c r="J93" s="109"/>
      <c r="K93" s="102">
        <v>3057</v>
      </c>
      <c r="L93" s="102">
        <v>12838</v>
      </c>
      <c r="M93" s="102">
        <v>0</v>
      </c>
      <c r="N93" s="102">
        <v>3037</v>
      </c>
      <c r="O93" s="109"/>
      <c r="P93" s="102">
        <v>-3535</v>
      </c>
      <c r="Q93" s="102">
        <v>-4280</v>
      </c>
      <c r="R93" s="102">
        <v>-7815</v>
      </c>
      <c r="S93" s="102"/>
      <c r="T93" s="102">
        <v>-127442</v>
      </c>
      <c r="U93" s="102">
        <v>-169165</v>
      </c>
    </row>
    <row r="94" spans="1:21">
      <c r="A94" s="136" t="s">
        <v>109</v>
      </c>
      <c r="B94" s="118">
        <v>1.2212E-3</v>
      </c>
      <c r="C94" s="118">
        <v>2.9602999999999999E-3</v>
      </c>
      <c r="D94" s="102">
        <v>-27987</v>
      </c>
      <c r="E94" s="164"/>
      <c r="F94" s="102">
        <v>0</v>
      </c>
      <c r="G94" s="102"/>
      <c r="H94" s="102">
        <v>0</v>
      </c>
      <c r="I94" s="102">
        <v>23299</v>
      </c>
      <c r="J94" s="109"/>
      <c r="K94" s="102">
        <v>570</v>
      </c>
      <c r="L94" s="102">
        <v>2395</v>
      </c>
      <c r="M94" s="102">
        <v>0</v>
      </c>
      <c r="N94" s="102">
        <v>0</v>
      </c>
      <c r="O94" s="109"/>
      <c r="P94" s="102">
        <v>-659</v>
      </c>
      <c r="Q94" s="102">
        <v>11660</v>
      </c>
      <c r="R94" s="102">
        <v>11001</v>
      </c>
      <c r="S94" s="102"/>
      <c r="T94" s="102">
        <v>-23772</v>
      </c>
      <c r="U94" s="102">
        <v>-31555</v>
      </c>
    </row>
    <row r="95" spans="1:21">
      <c r="A95" s="136" t="s">
        <v>110</v>
      </c>
      <c r="B95" s="118">
        <v>3.8666999999999998E-3</v>
      </c>
      <c r="C95" s="118">
        <v>3.9773999999999999E-3</v>
      </c>
      <c r="D95" s="102">
        <v>-88617</v>
      </c>
      <c r="E95" s="164"/>
      <c r="F95" s="102">
        <v>0</v>
      </c>
      <c r="G95" s="102"/>
      <c r="H95" s="102">
        <v>0</v>
      </c>
      <c r="I95" s="102">
        <v>1402</v>
      </c>
      <c r="J95" s="109"/>
      <c r="K95" s="102">
        <v>1806</v>
      </c>
      <c r="L95" s="102">
        <v>7583</v>
      </c>
      <c r="M95" s="102">
        <v>0</v>
      </c>
      <c r="N95" s="102">
        <v>3037</v>
      </c>
      <c r="O95" s="109"/>
      <c r="P95" s="102">
        <v>-2088</v>
      </c>
      <c r="Q95" s="102">
        <v>3531</v>
      </c>
      <c r="R95" s="102">
        <v>1443</v>
      </c>
      <c r="S95" s="102"/>
      <c r="T95" s="102">
        <v>-75269</v>
      </c>
      <c r="U95" s="102">
        <v>-99912</v>
      </c>
    </row>
    <row r="96" spans="1:21">
      <c r="A96" s="136" t="s">
        <v>111</v>
      </c>
      <c r="B96" s="118">
        <v>3.0610000000000001E-4</v>
      </c>
      <c r="C96" s="118">
        <v>3.0079999999999999E-4</v>
      </c>
      <c r="D96" s="102">
        <v>-7015</v>
      </c>
      <c r="E96" s="164"/>
      <c r="F96" s="102">
        <v>0</v>
      </c>
      <c r="G96" s="102"/>
      <c r="H96" s="102">
        <v>0</v>
      </c>
      <c r="I96" s="102">
        <v>175</v>
      </c>
      <c r="J96" s="109"/>
      <c r="K96" s="102">
        <v>143</v>
      </c>
      <c r="L96" s="102">
        <v>600</v>
      </c>
      <c r="M96" s="102">
        <v>0</v>
      </c>
      <c r="N96" s="102">
        <v>67</v>
      </c>
      <c r="O96" s="109"/>
      <c r="P96" s="102">
        <v>-165</v>
      </c>
      <c r="Q96" s="102">
        <v>-32</v>
      </c>
      <c r="R96" s="102">
        <v>-197</v>
      </c>
      <c r="S96" s="102"/>
      <c r="T96" s="102">
        <v>-5959</v>
      </c>
      <c r="U96" s="102">
        <v>-7909</v>
      </c>
    </row>
    <row r="97" spans="1:21">
      <c r="A97" s="136" t="s">
        <v>112</v>
      </c>
      <c r="B97" s="118">
        <v>2.8127200000000002E-2</v>
      </c>
      <c r="C97" s="118">
        <v>2.3270099999999998E-2</v>
      </c>
      <c r="D97" s="102">
        <v>-644619</v>
      </c>
      <c r="E97" s="164"/>
      <c r="F97" s="102">
        <v>0</v>
      </c>
      <c r="G97" s="102"/>
      <c r="H97" s="102">
        <v>0</v>
      </c>
      <c r="I97" s="102">
        <v>16917</v>
      </c>
      <c r="J97" s="109"/>
      <c r="K97" s="102">
        <v>13135</v>
      </c>
      <c r="L97" s="102">
        <v>55157</v>
      </c>
      <c r="M97" s="102">
        <v>0</v>
      </c>
      <c r="N97" s="102">
        <v>61497</v>
      </c>
      <c r="O97" s="109"/>
      <c r="P97" s="102">
        <v>-15189</v>
      </c>
      <c r="Q97" s="102">
        <v>-14235</v>
      </c>
      <c r="R97" s="102">
        <v>-29424</v>
      </c>
      <c r="S97" s="102"/>
      <c r="T97" s="102">
        <v>-547524</v>
      </c>
      <c r="U97" s="102">
        <v>-726779</v>
      </c>
    </row>
    <row r="98" spans="1:21">
      <c r="A98" s="136" t="s">
        <v>113</v>
      </c>
      <c r="B98" s="118">
        <v>3.3375000000000002E-3</v>
      </c>
      <c r="C98" s="118">
        <v>2.7642000000000001E-3</v>
      </c>
      <c r="D98" s="102">
        <v>-76489</v>
      </c>
      <c r="E98" s="164"/>
      <c r="F98" s="102">
        <v>0</v>
      </c>
      <c r="G98" s="102"/>
      <c r="H98" s="102">
        <v>0</v>
      </c>
      <c r="I98" s="102">
        <v>8637</v>
      </c>
      <c r="J98" s="109"/>
      <c r="K98" s="102">
        <v>1559</v>
      </c>
      <c r="L98" s="102">
        <v>6545</v>
      </c>
      <c r="M98" s="102">
        <v>0</v>
      </c>
      <c r="N98" s="102">
        <v>7259</v>
      </c>
      <c r="O98" s="109"/>
      <c r="P98" s="102">
        <v>-1802</v>
      </c>
      <c r="Q98" s="102">
        <v>54</v>
      </c>
      <c r="R98" s="102">
        <v>-1748</v>
      </c>
      <c r="S98" s="102"/>
      <c r="T98" s="102">
        <v>-64968</v>
      </c>
      <c r="U98" s="102">
        <v>-86238</v>
      </c>
    </row>
    <row r="99" spans="1:21">
      <c r="A99" s="136" t="s">
        <v>114</v>
      </c>
      <c r="B99" s="118">
        <v>0.11755109999999999</v>
      </c>
      <c r="C99" s="118">
        <v>9.7142199999999998E-2</v>
      </c>
      <c r="D99" s="102">
        <v>-2694036</v>
      </c>
      <c r="E99" s="164"/>
      <c r="F99" s="102">
        <v>0</v>
      </c>
      <c r="G99" s="102"/>
      <c r="H99" s="102">
        <v>0</v>
      </c>
      <c r="I99" s="102">
        <v>264351</v>
      </c>
      <c r="J99" s="109"/>
      <c r="K99" s="102">
        <v>54896</v>
      </c>
      <c r="L99" s="102">
        <v>230518</v>
      </c>
      <c r="M99" s="102">
        <v>0</v>
      </c>
      <c r="N99" s="102">
        <v>258403</v>
      </c>
      <c r="O99" s="109"/>
      <c r="P99" s="102">
        <v>-63478</v>
      </c>
      <c r="Q99" s="102">
        <v>-68378</v>
      </c>
      <c r="R99" s="102">
        <v>-131856</v>
      </c>
      <c r="S99" s="102"/>
      <c r="T99" s="102">
        <v>-2288250</v>
      </c>
      <c r="U99" s="102">
        <v>-3037403</v>
      </c>
    </row>
    <row r="100" spans="1:21">
      <c r="A100" s="136" t="s">
        <v>115</v>
      </c>
      <c r="B100" s="118">
        <v>1.4002999999999999E-3</v>
      </c>
      <c r="C100" s="118">
        <v>1.405E-3</v>
      </c>
      <c r="D100" s="102">
        <v>-32092</v>
      </c>
      <c r="E100" s="164"/>
      <c r="F100" s="102">
        <v>0</v>
      </c>
      <c r="G100" s="102"/>
      <c r="H100" s="102">
        <v>0</v>
      </c>
      <c r="I100" s="102">
        <v>470</v>
      </c>
      <c r="J100" s="109"/>
      <c r="K100" s="102">
        <v>654</v>
      </c>
      <c r="L100" s="102">
        <v>2746</v>
      </c>
      <c r="M100" s="102">
        <v>0</v>
      </c>
      <c r="N100" s="102">
        <v>0</v>
      </c>
      <c r="O100" s="109"/>
      <c r="P100" s="102">
        <v>-756</v>
      </c>
      <c r="Q100" s="102">
        <v>603</v>
      </c>
      <c r="R100" s="102">
        <v>-153</v>
      </c>
      <c r="S100" s="102"/>
      <c r="T100" s="102">
        <v>-27258</v>
      </c>
      <c r="U100" s="102">
        <v>-36182</v>
      </c>
    </row>
    <row r="101" spans="1:21">
      <c r="A101" s="136" t="s">
        <v>116</v>
      </c>
      <c r="B101" s="118">
        <v>7.8390000000000003E-4</v>
      </c>
      <c r="C101" s="118">
        <v>7.3539999999999999E-4</v>
      </c>
      <c r="D101" s="102">
        <v>-17965</v>
      </c>
      <c r="E101" s="164"/>
      <c r="F101" s="102">
        <v>0</v>
      </c>
      <c r="G101" s="102"/>
      <c r="H101" s="102">
        <v>0</v>
      </c>
      <c r="I101" s="102">
        <v>1163</v>
      </c>
      <c r="J101" s="109"/>
      <c r="K101" s="102">
        <v>366</v>
      </c>
      <c r="L101" s="102">
        <v>1537</v>
      </c>
      <c r="M101" s="102">
        <v>0</v>
      </c>
      <c r="N101" s="102">
        <v>614</v>
      </c>
      <c r="O101" s="109"/>
      <c r="P101" s="102">
        <v>-423</v>
      </c>
      <c r="Q101" s="102">
        <v>3616</v>
      </c>
      <c r="R101" s="102">
        <v>3193</v>
      </c>
      <c r="S101" s="102"/>
      <c r="T101" s="102">
        <v>-15259</v>
      </c>
      <c r="U101" s="102">
        <v>-20255</v>
      </c>
    </row>
    <row r="102" spans="1:21">
      <c r="A102" s="136" t="s">
        <v>117</v>
      </c>
      <c r="B102" s="118">
        <v>6.2201000000000001E-3</v>
      </c>
      <c r="C102" s="118">
        <v>5.6359000000000001E-3</v>
      </c>
      <c r="D102" s="102">
        <v>-142552</v>
      </c>
      <c r="E102" s="164"/>
      <c r="F102" s="102">
        <v>0</v>
      </c>
      <c r="G102" s="102"/>
      <c r="H102" s="102">
        <v>0</v>
      </c>
      <c r="I102" s="102">
        <v>5090</v>
      </c>
      <c r="J102" s="109"/>
      <c r="K102" s="102">
        <v>2905</v>
      </c>
      <c r="L102" s="102">
        <v>12198</v>
      </c>
      <c r="M102" s="102">
        <v>0</v>
      </c>
      <c r="N102" s="102">
        <v>7396</v>
      </c>
      <c r="O102" s="109"/>
      <c r="P102" s="102">
        <v>-3359</v>
      </c>
      <c r="Q102" s="102">
        <v>1335</v>
      </c>
      <c r="R102" s="102">
        <v>-2024</v>
      </c>
      <c r="S102" s="102"/>
      <c r="T102" s="102">
        <v>-121080</v>
      </c>
      <c r="U102" s="102">
        <v>-160721</v>
      </c>
    </row>
    <row r="103" spans="1:21">
      <c r="A103" s="136" t="s">
        <v>118</v>
      </c>
      <c r="B103" s="118">
        <v>9.0223000000000005E-3</v>
      </c>
      <c r="C103" s="118">
        <v>8.2743999999999995E-3</v>
      </c>
      <c r="D103" s="102">
        <v>-206773</v>
      </c>
      <c r="E103" s="164"/>
      <c r="F103" s="102">
        <v>0</v>
      </c>
      <c r="G103" s="102"/>
      <c r="H103" s="102">
        <v>0</v>
      </c>
      <c r="I103" s="102">
        <v>12221</v>
      </c>
      <c r="J103" s="109"/>
      <c r="K103" s="102">
        <v>4213</v>
      </c>
      <c r="L103" s="102">
        <v>17693</v>
      </c>
      <c r="M103" s="102">
        <v>0</v>
      </c>
      <c r="N103" s="102">
        <v>9470</v>
      </c>
      <c r="O103" s="109"/>
      <c r="P103" s="102">
        <v>-4872</v>
      </c>
      <c r="Q103" s="102">
        <v>3036</v>
      </c>
      <c r="R103" s="102">
        <v>-1836</v>
      </c>
      <c r="S103" s="102"/>
      <c r="T103" s="102">
        <v>-175628</v>
      </c>
      <c r="U103" s="102">
        <v>-233127</v>
      </c>
    </row>
    <row r="104" spans="1:21">
      <c r="A104" s="136" t="s">
        <v>119</v>
      </c>
      <c r="B104" s="118">
        <v>5.0927000000000004E-3</v>
      </c>
      <c r="C104" s="118">
        <v>5.2541999999999997E-3</v>
      </c>
      <c r="D104" s="102">
        <v>-116714</v>
      </c>
      <c r="E104" s="164"/>
      <c r="F104" s="102">
        <v>0</v>
      </c>
      <c r="G104" s="102"/>
      <c r="H104" s="102">
        <v>0</v>
      </c>
      <c r="I104" s="102">
        <v>8931</v>
      </c>
      <c r="J104" s="109"/>
      <c r="K104" s="102">
        <v>2378</v>
      </c>
      <c r="L104" s="102">
        <v>9987</v>
      </c>
      <c r="M104" s="102">
        <v>0</v>
      </c>
      <c r="N104" s="102">
        <v>0</v>
      </c>
      <c r="O104" s="109"/>
      <c r="P104" s="102">
        <v>-2750</v>
      </c>
      <c r="Q104" s="102">
        <v>3545</v>
      </c>
      <c r="R104" s="102">
        <v>795</v>
      </c>
      <c r="S104" s="102"/>
      <c r="T104" s="102">
        <v>-99134</v>
      </c>
      <c r="U104" s="102">
        <v>-131590</v>
      </c>
    </row>
    <row r="105" spans="1:21">
      <c r="A105" s="136" t="s">
        <v>120</v>
      </c>
      <c r="B105" s="118">
        <v>6.2757999999999998E-3</v>
      </c>
      <c r="C105" s="118">
        <v>4.2065999999999996E-3</v>
      </c>
      <c r="D105" s="102">
        <v>-143829</v>
      </c>
      <c r="E105" s="164"/>
      <c r="F105" s="102">
        <v>0</v>
      </c>
      <c r="G105" s="102"/>
      <c r="H105" s="102">
        <v>0</v>
      </c>
      <c r="I105" s="102">
        <v>2339</v>
      </c>
      <c r="J105" s="109"/>
      <c r="K105" s="102">
        <v>2931</v>
      </c>
      <c r="L105" s="102">
        <v>12307</v>
      </c>
      <c r="M105" s="102">
        <v>0</v>
      </c>
      <c r="N105" s="102">
        <v>26199</v>
      </c>
      <c r="O105" s="109"/>
      <c r="P105" s="102">
        <v>-3389</v>
      </c>
      <c r="Q105" s="102">
        <v>-10991</v>
      </c>
      <c r="R105" s="102">
        <v>-14380</v>
      </c>
      <c r="S105" s="102"/>
      <c r="T105" s="102">
        <v>-122165</v>
      </c>
      <c r="U105" s="102">
        <v>-162160</v>
      </c>
    </row>
    <row r="106" spans="1:21">
      <c r="A106" s="136" t="s">
        <v>121</v>
      </c>
      <c r="B106" s="118">
        <v>2.9585000000000002E-3</v>
      </c>
      <c r="C106" s="118">
        <v>2.7458000000000001E-3</v>
      </c>
      <c r="D106" s="102">
        <v>-67803</v>
      </c>
      <c r="E106" s="164"/>
      <c r="F106" s="102">
        <v>0</v>
      </c>
      <c r="G106" s="102"/>
      <c r="H106" s="102">
        <v>0</v>
      </c>
      <c r="I106" s="102">
        <v>2471</v>
      </c>
      <c r="J106" s="109"/>
      <c r="K106" s="102">
        <v>1382</v>
      </c>
      <c r="L106" s="102">
        <v>5802</v>
      </c>
      <c r="M106" s="102">
        <v>0</v>
      </c>
      <c r="N106" s="102">
        <v>2693</v>
      </c>
      <c r="O106" s="109"/>
      <c r="P106" s="102">
        <v>-1598</v>
      </c>
      <c r="Q106" s="102">
        <v>709</v>
      </c>
      <c r="R106" s="102">
        <v>-889</v>
      </c>
      <c r="S106" s="102"/>
      <c r="T106" s="102">
        <v>-57590</v>
      </c>
      <c r="U106" s="102">
        <v>-76445</v>
      </c>
    </row>
    <row r="107" spans="1:21">
      <c r="A107" s="136" t="s">
        <v>122</v>
      </c>
      <c r="B107" s="118">
        <v>1.7472E-3</v>
      </c>
      <c r="C107" s="118">
        <v>1.627E-3</v>
      </c>
      <c r="D107" s="102">
        <v>-40042</v>
      </c>
      <c r="E107" s="164"/>
      <c r="F107" s="102">
        <v>0</v>
      </c>
      <c r="G107" s="102"/>
      <c r="H107" s="102">
        <v>0</v>
      </c>
      <c r="I107" s="102">
        <v>2782</v>
      </c>
      <c r="J107" s="109"/>
      <c r="K107" s="102">
        <v>816</v>
      </c>
      <c r="L107" s="102">
        <v>3426</v>
      </c>
      <c r="M107" s="102">
        <v>0</v>
      </c>
      <c r="N107" s="102">
        <v>1522</v>
      </c>
      <c r="O107" s="109"/>
      <c r="P107" s="102">
        <v>-943</v>
      </c>
      <c r="Q107" s="102">
        <v>-629</v>
      </c>
      <c r="R107" s="102">
        <v>-1572</v>
      </c>
      <c r="S107" s="102"/>
      <c r="T107" s="102">
        <v>-34011</v>
      </c>
      <c r="U107" s="102">
        <v>-45146</v>
      </c>
    </row>
    <row r="108" spans="1:21">
      <c r="A108" s="107"/>
      <c r="B108" s="116"/>
      <c r="C108" s="116"/>
      <c r="D108" s="1"/>
      <c r="E108" s="109"/>
      <c r="F108" s="110"/>
      <c r="G108" s="110"/>
      <c r="H108" s="110"/>
      <c r="I108" s="109"/>
      <c r="J108" s="109"/>
      <c r="K108" s="110"/>
      <c r="L108" s="110"/>
      <c r="M108" s="110"/>
      <c r="N108" s="109"/>
      <c r="O108" s="109"/>
      <c r="P108" s="102" t="s">
        <v>213</v>
      </c>
      <c r="Q108" s="102" t="s">
        <v>213</v>
      </c>
      <c r="R108" s="102" t="s">
        <v>213</v>
      </c>
      <c r="S108" s="102"/>
    </row>
    <row r="109" spans="1:21">
      <c r="B109" s="117"/>
      <c r="C109" s="113"/>
      <c r="D109" s="114"/>
      <c r="F109" s="1"/>
      <c r="G109" s="1"/>
      <c r="H109" s="1"/>
      <c r="I109" s="1"/>
      <c r="K109" s="1"/>
      <c r="L109" s="1"/>
      <c r="M109" s="1"/>
      <c r="N109" s="1"/>
      <c r="P109" s="176"/>
      <c r="Q109" s="176"/>
      <c r="R109" s="176"/>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39" customFormat="1">
      <c r="A121" s="139" t="s">
        <v>279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039B52-7FD5-4A4A-B3DD-B5E696DA49D4}">
  <ds:schemaRefs>
    <ds:schemaRef ds:uri="http://schemas.microsoft.com/sharepoint/events"/>
  </ds:schemaRefs>
</ds:datastoreItem>
</file>

<file path=customXml/itemProps2.xml><?xml version="1.0" encoding="utf-8"?>
<ds:datastoreItem xmlns:ds="http://schemas.openxmlformats.org/officeDocument/2006/customXml" ds:itemID="{1DA9CA9B-3994-4D03-87C7-A8A683BE3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6E5DBE-86C2-429C-A747-4772DA3D8B8F}">
  <ds:schemaRefs>
    <ds:schemaRef ds:uri="http://schemas.microsoft.com/office/2006/documentManagement/types"/>
    <ds:schemaRef ds:uri="http://schemas.microsoft.com/office/infopath/2007/PartnerControls"/>
    <ds:schemaRef ds:uri="b0d8bf0e-b15b-456f-8ae4-2bdf59acac1f"/>
    <ds:schemaRef ds:uri="http://www.w3.org/XML/1998/namespace"/>
    <ds:schemaRef ds:uri="d4ea4015-5b02-447c-9074-d5807a41497e"/>
    <ds:schemaRef ds:uri="http://schemas.openxmlformats.org/package/2006/metadata/core-properties"/>
    <ds:schemaRef ds:uri="http://purl.org/dc/elements/1.1/"/>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0C090EAB-2995-4549-A635-1FA1C33EF4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Info</vt:lpstr>
      <vt:lpstr>JE Template</vt:lpstr>
      <vt:lpstr>2025 Summary</vt:lpstr>
      <vt:lpstr>Changes to Update Template </vt:lpstr>
      <vt:lpstr>2024 Summary</vt:lpstr>
      <vt:lpstr>2023 Summary</vt:lpstr>
      <vt:lpstr>2022 Summary </vt:lpstr>
      <vt:lpstr>ROD Contributions FY 2024</vt:lpstr>
      <vt:lpstr>2021 Summary</vt:lpstr>
      <vt:lpstr>2020 Summary</vt:lpstr>
      <vt:lpstr>2019 Summary</vt:lpstr>
      <vt:lpstr>2018 Summary</vt:lpstr>
      <vt:lpstr>2017 Summary</vt:lpstr>
      <vt:lpstr>ROD Contributions FY 2023</vt:lpstr>
      <vt:lpstr>ROD Contributions FY 2022</vt:lpstr>
      <vt:lpstr>ROD Contributions FY 2021</vt:lpstr>
      <vt:lpstr>ROD Contributions FY 2020</vt:lpstr>
      <vt:lpstr>ROD Contributions FY 2019</vt:lpstr>
      <vt:lpstr>ROD Contributions FY 2018</vt:lpstr>
      <vt:lpstr>ROD Contributions FY 2017</vt:lpstr>
      <vt:lpstr>Deferred Amortization</vt:lpstr>
      <vt:lpstr>Deferred Amortization 6-30-22</vt:lpstr>
      <vt:lpstr>'2018 Summary'!Print_Area</vt:lpstr>
      <vt:lpstr>'2019 Summary'!Print_Area</vt:lpstr>
      <vt:lpstr>'2024 Summary'!Print_Area</vt:lpstr>
      <vt:lpstr>'2018 Summary'!Print_Titles</vt:lpstr>
      <vt:lpstr>'2019 Summary'!Print_Titles</vt:lpstr>
      <vt:lpstr>'2024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cp:lastModifiedBy>Michael Milam</cp:lastModifiedBy>
  <cp:lastPrinted>2018-04-27T14:32:22Z</cp:lastPrinted>
  <dcterms:created xsi:type="dcterms:W3CDTF">2015-01-07T18:39:17Z</dcterms:created>
  <dcterms:modified xsi:type="dcterms:W3CDTF">2025-06-19T18:11:05Z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