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Final DIW 10 13 2023_10182023_11012023_11162023\"/>
    </mc:Choice>
  </mc:AlternateContent>
  <xr:revisionPtr revIDLastSave="0" documentId="13_ncr:1_{254A84AD-26DD-483C-BB37-1B623FC3D971}" xr6:coauthVersionLast="47" xr6:coauthVersionMax="47" xr10:uidLastSave="{00000000-0000-0000-0000-000000000000}"/>
  <bookViews>
    <workbookView xWindow="57480" yWindow="-120" windowWidth="29040" windowHeight="15840" tabRatio="730" xr2:uid="{00000000-000D-0000-FFFF-FFFF00000000}"/>
  </bookViews>
  <sheets>
    <sheet name="Instructions" sheetId="98" r:id="rId1"/>
    <sheet name="Unit Data from Audit Worksheet" sheetId="1" r:id="rId2"/>
    <sheet name="TD Info Completed by Auditor" sheetId="91" r:id="rId3"/>
    <sheet name="Performance  Indicators Print" sheetId="88" r:id="rId4"/>
    <sheet name="Performance Indicators FBA%" sheetId="92" r:id="rId5"/>
    <sheet name="Import" sheetId="28" state="hidden" r:id="rId6"/>
    <sheet name="RSS" sheetId="93" state="hidden" r:id="rId7"/>
    <sheet name="PY1 Data(H)" sheetId="82" state="hidden" r:id="rId8"/>
    <sheet name="PY2 Data(H)" sheetId="84" state="hidden" r:id="rId9"/>
    <sheet name="Unit Names(H)" sheetId="29" state="hidden" r:id="rId10"/>
  </sheets>
  <externalReferences>
    <externalReference r:id="rId11"/>
  </externalReferences>
  <definedNames>
    <definedName name="Audit_Dtl">[1]Database!$AC$3:$AP$413</definedName>
    <definedName name="errorCount">#REF!</definedName>
    <definedName name="ppp">#REF!</definedName>
    <definedName name="_xlnm.Print_Area" localSheetId="3">'Performance  Indicators Print'!$A$1:$H$16</definedName>
    <definedName name="_xlnm.Print_Area" localSheetId="2">'TD Info Completed by Auditor'!$A$1:$D$39</definedName>
    <definedName name="_xlnm.Print_Area" localSheetId="1">'Unit Data from Audit Worksheet'!$A$7:$F$96</definedName>
    <definedName name="Print_Selection_Auditor">#REF!</definedName>
    <definedName name="Print_Selection_Internal" localSheetId="3">#REF!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3">#REF!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91" l="1"/>
  <c r="D22" i="91"/>
  <c r="E113" i="28"/>
  <c r="E112" i="28"/>
  <c r="D21" i="91" l="1"/>
  <c r="D26" i="91" l="1"/>
  <c r="G12" i="88"/>
  <c r="I72" i="1" l="1"/>
  <c r="D23" i="91"/>
  <c r="D24" i="91"/>
  <c r="D17" i="91" l="1"/>
  <c r="D19" i="91"/>
  <c r="E12" i="1"/>
  <c r="E9" i="1"/>
  <c r="E115" i="28" l="1"/>
  <c r="L115" i="28" s="1"/>
  <c r="C115" i="28"/>
  <c r="A115" i="28"/>
  <c r="E12" i="88"/>
  <c r="M12" i="88"/>
  <c r="N12" i="88" s="1"/>
  <c r="L12" i="88"/>
  <c r="D18" i="91" l="1"/>
  <c r="D14" i="91"/>
  <c r="D13" i="91"/>
  <c r="D12" i="91"/>
  <c r="E95" i="28" l="1"/>
  <c r="E94" i="28"/>
  <c r="E92" i="28"/>
  <c r="E195" i="82" l="1"/>
  <c r="F195" i="82"/>
  <c r="G195" i="82"/>
  <c r="H195" i="82"/>
  <c r="I195" i="82"/>
  <c r="J195" i="82"/>
  <c r="K195" i="82"/>
  <c r="L195" i="82"/>
  <c r="M195" i="82"/>
  <c r="N195" i="82"/>
  <c r="O195" i="82"/>
  <c r="P195" i="82"/>
  <c r="Q195" i="82"/>
  <c r="R195" i="82"/>
  <c r="S195" i="82"/>
  <c r="T195" i="82"/>
  <c r="U195" i="82"/>
  <c r="V195" i="82"/>
  <c r="W195" i="82"/>
  <c r="X195" i="82"/>
  <c r="Y195" i="82"/>
  <c r="Z195" i="82"/>
  <c r="AA195" i="82"/>
  <c r="AB195" i="82"/>
  <c r="AC195" i="82"/>
  <c r="AD195" i="82"/>
  <c r="AE195" i="82"/>
  <c r="AF195" i="82"/>
  <c r="D195" i="82"/>
  <c r="D28" i="91"/>
  <c r="D11" i="91" l="1"/>
  <c r="E82" i="28"/>
  <c r="L82" i="28" s="1"/>
  <c r="E83" i="28"/>
  <c r="L83" i="28" s="1"/>
  <c r="L92" i="28"/>
  <c r="L95" i="28"/>
  <c r="L94" i="28"/>
  <c r="E93" i="28"/>
  <c r="L93" i="28" s="1"/>
  <c r="E91" i="28"/>
  <c r="C93" i="28"/>
  <c r="C94" i="28"/>
  <c r="C95" i="28"/>
  <c r="C92" i="28"/>
  <c r="A93" i="28"/>
  <c r="A94" i="28"/>
  <c r="A95" i="28"/>
  <c r="A92" i="28"/>
  <c r="F115" i="1"/>
  <c r="F113" i="1"/>
  <c r="E115" i="1"/>
  <c r="E113" i="1"/>
  <c r="C82" i="28"/>
  <c r="C83" i="28"/>
  <c r="A83" i="28"/>
  <c r="A82" i="28"/>
  <c r="E36" i="28"/>
  <c r="L36" i="28" s="1"/>
  <c r="E37" i="28"/>
  <c r="L37" i="28" s="1"/>
  <c r="E35" i="28"/>
  <c r="L35" i="28" s="1"/>
  <c r="A36" i="28"/>
  <c r="B36" i="28"/>
  <c r="C36" i="28"/>
  <c r="A37" i="28"/>
  <c r="B37" i="28"/>
  <c r="C37" i="28"/>
  <c r="B35" i="28"/>
  <c r="C35" i="28"/>
  <c r="A35" i="28"/>
  <c r="D33" i="91"/>
  <c r="D32" i="91"/>
  <c r="D31" i="91"/>
  <c r="D30" i="91"/>
  <c r="E313" i="84" l="1"/>
  <c r="F313" i="84"/>
  <c r="G313" i="84"/>
  <c r="H313" i="84"/>
  <c r="I313" i="84"/>
  <c r="J313" i="84"/>
  <c r="K313" i="84"/>
  <c r="L313" i="84"/>
  <c r="M313" i="84"/>
  <c r="N313" i="84"/>
  <c r="O313" i="84"/>
  <c r="P313" i="84"/>
  <c r="Q313" i="84"/>
  <c r="R313" i="84"/>
  <c r="S313" i="84"/>
  <c r="T313" i="84"/>
  <c r="U313" i="84"/>
  <c r="V313" i="84"/>
  <c r="W313" i="84"/>
  <c r="X313" i="84"/>
  <c r="Y313" i="84"/>
  <c r="Z313" i="84"/>
  <c r="AA313" i="84"/>
  <c r="AB313" i="84"/>
  <c r="AC313" i="84"/>
  <c r="AD313" i="84"/>
  <c r="AE313" i="84"/>
  <c r="AF313" i="84"/>
  <c r="D313" i="84"/>
  <c r="E137" i="82"/>
  <c r="F137" i="82"/>
  <c r="G137" i="82"/>
  <c r="H137" i="82"/>
  <c r="I137" i="82"/>
  <c r="J137" i="82"/>
  <c r="K137" i="82"/>
  <c r="L137" i="82"/>
  <c r="M137" i="82"/>
  <c r="N137" i="82"/>
  <c r="O137" i="82"/>
  <c r="P137" i="82"/>
  <c r="Q137" i="82"/>
  <c r="R137" i="82"/>
  <c r="S137" i="82"/>
  <c r="T137" i="82"/>
  <c r="U137" i="82"/>
  <c r="V137" i="82"/>
  <c r="W137" i="82"/>
  <c r="X137" i="82"/>
  <c r="Y137" i="82"/>
  <c r="Z137" i="82"/>
  <c r="AA137" i="82"/>
  <c r="AB137" i="82"/>
  <c r="AC137" i="82"/>
  <c r="AD137" i="82"/>
  <c r="AE137" i="82"/>
  <c r="AF137" i="82"/>
  <c r="E138" i="82"/>
  <c r="F138" i="82"/>
  <c r="G138" i="82"/>
  <c r="H138" i="82"/>
  <c r="I138" i="82"/>
  <c r="J138" i="82"/>
  <c r="K138" i="82"/>
  <c r="L138" i="82"/>
  <c r="M138" i="82"/>
  <c r="N138" i="82"/>
  <c r="O138" i="82"/>
  <c r="P138" i="82"/>
  <c r="Q138" i="82"/>
  <c r="R138" i="82"/>
  <c r="S138" i="82"/>
  <c r="T138" i="82"/>
  <c r="U138" i="82"/>
  <c r="V138" i="82"/>
  <c r="W138" i="82"/>
  <c r="X138" i="82"/>
  <c r="Y138" i="82"/>
  <c r="Z138" i="82"/>
  <c r="AA138" i="82"/>
  <c r="AB138" i="82"/>
  <c r="AC138" i="82"/>
  <c r="AD138" i="82"/>
  <c r="AE138" i="82"/>
  <c r="AF138" i="82"/>
  <c r="E139" i="82"/>
  <c r="F139" i="82"/>
  <c r="G139" i="82"/>
  <c r="H139" i="82"/>
  <c r="I139" i="82"/>
  <c r="J139" i="82"/>
  <c r="K139" i="82"/>
  <c r="L139" i="82"/>
  <c r="M139" i="82"/>
  <c r="N139" i="82"/>
  <c r="O139" i="82"/>
  <c r="P139" i="82"/>
  <c r="Q139" i="82"/>
  <c r="R139" i="82"/>
  <c r="S139" i="82"/>
  <c r="T139" i="82"/>
  <c r="U139" i="82"/>
  <c r="V139" i="82"/>
  <c r="W139" i="82"/>
  <c r="X139" i="82"/>
  <c r="Y139" i="82"/>
  <c r="Z139" i="82"/>
  <c r="AA139" i="82"/>
  <c r="AB139" i="82"/>
  <c r="AC139" i="82"/>
  <c r="AD139" i="82"/>
  <c r="AE139" i="82"/>
  <c r="AF139" i="82"/>
  <c r="E140" i="82"/>
  <c r="F140" i="82"/>
  <c r="G140" i="82"/>
  <c r="H140" i="82"/>
  <c r="I140" i="82"/>
  <c r="J140" i="82"/>
  <c r="K140" i="82"/>
  <c r="L140" i="82"/>
  <c r="M140" i="82"/>
  <c r="N140" i="82"/>
  <c r="O140" i="82"/>
  <c r="P140" i="82"/>
  <c r="Q140" i="82"/>
  <c r="R140" i="82"/>
  <c r="S140" i="82"/>
  <c r="T140" i="82"/>
  <c r="U140" i="82"/>
  <c r="V140" i="82"/>
  <c r="W140" i="82"/>
  <c r="X140" i="82"/>
  <c r="Y140" i="82"/>
  <c r="Z140" i="82"/>
  <c r="AA140" i="82"/>
  <c r="AB140" i="82"/>
  <c r="AC140" i="82"/>
  <c r="AD140" i="82"/>
  <c r="AE140" i="82"/>
  <c r="AF140" i="82"/>
  <c r="E141" i="82"/>
  <c r="F141" i="82"/>
  <c r="G141" i="82"/>
  <c r="H141" i="82"/>
  <c r="I141" i="82"/>
  <c r="J141" i="82"/>
  <c r="K141" i="82"/>
  <c r="L141" i="82"/>
  <c r="M141" i="82"/>
  <c r="N141" i="82"/>
  <c r="O141" i="82"/>
  <c r="P141" i="82"/>
  <c r="Q141" i="82"/>
  <c r="R141" i="82"/>
  <c r="S141" i="82"/>
  <c r="T141" i="82"/>
  <c r="U141" i="82"/>
  <c r="V141" i="82"/>
  <c r="W141" i="82"/>
  <c r="X141" i="82"/>
  <c r="Y141" i="82"/>
  <c r="Z141" i="82"/>
  <c r="AA141" i="82"/>
  <c r="AB141" i="82"/>
  <c r="AC141" i="82"/>
  <c r="AD141" i="82"/>
  <c r="AE141" i="82"/>
  <c r="AF141" i="82"/>
  <c r="E142" i="82"/>
  <c r="F142" i="82"/>
  <c r="G142" i="82"/>
  <c r="H142" i="82"/>
  <c r="I142" i="82"/>
  <c r="J142" i="82"/>
  <c r="K142" i="82"/>
  <c r="L142" i="82"/>
  <c r="M142" i="82"/>
  <c r="N142" i="82"/>
  <c r="O142" i="82"/>
  <c r="P142" i="82"/>
  <c r="Q142" i="82"/>
  <c r="R142" i="82"/>
  <c r="S142" i="82"/>
  <c r="T142" i="82"/>
  <c r="U142" i="82"/>
  <c r="V142" i="82"/>
  <c r="W142" i="82"/>
  <c r="X142" i="82"/>
  <c r="Y142" i="82"/>
  <c r="Z142" i="82"/>
  <c r="AA142" i="82"/>
  <c r="AB142" i="82"/>
  <c r="AC142" i="82"/>
  <c r="AD142" i="82"/>
  <c r="AE142" i="82"/>
  <c r="AF142" i="82"/>
  <c r="E143" i="82"/>
  <c r="F143" i="82"/>
  <c r="G143" i="82"/>
  <c r="H143" i="82"/>
  <c r="I143" i="82"/>
  <c r="J143" i="82"/>
  <c r="K143" i="82"/>
  <c r="L143" i="82"/>
  <c r="M143" i="82"/>
  <c r="N143" i="82"/>
  <c r="O143" i="82"/>
  <c r="P143" i="82"/>
  <c r="Q143" i="82"/>
  <c r="R143" i="82"/>
  <c r="S143" i="82"/>
  <c r="T143" i="82"/>
  <c r="U143" i="82"/>
  <c r="V143" i="82"/>
  <c r="W143" i="82"/>
  <c r="X143" i="82"/>
  <c r="Y143" i="82"/>
  <c r="Z143" i="82"/>
  <c r="AA143" i="82"/>
  <c r="AB143" i="82"/>
  <c r="AC143" i="82"/>
  <c r="AD143" i="82"/>
  <c r="AE143" i="82"/>
  <c r="AF143" i="82"/>
  <c r="E144" i="82"/>
  <c r="F144" i="82"/>
  <c r="G144" i="82"/>
  <c r="H144" i="82"/>
  <c r="I144" i="82"/>
  <c r="J144" i="82"/>
  <c r="K144" i="82"/>
  <c r="L144" i="82"/>
  <c r="M144" i="82"/>
  <c r="N144" i="82"/>
  <c r="O144" i="82"/>
  <c r="P144" i="82"/>
  <c r="Q144" i="82"/>
  <c r="R144" i="82"/>
  <c r="S144" i="82"/>
  <c r="T144" i="82"/>
  <c r="U144" i="82"/>
  <c r="V144" i="82"/>
  <c r="W144" i="82"/>
  <c r="X144" i="82"/>
  <c r="Y144" i="82"/>
  <c r="Z144" i="82"/>
  <c r="AA144" i="82"/>
  <c r="AB144" i="82"/>
  <c r="AC144" i="82"/>
  <c r="AD144" i="82"/>
  <c r="AE144" i="82"/>
  <c r="AF144" i="82"/>
  <c r="E145" i="82"/>
  <c r="F145" i="82"/>
  <c r="G145" i="82"/>
  <c r="H145" i="82"/>
  <c r="I145" i="82"/>
  <c r="J145" i="82"/>
  <c r="K145" i="82"/>
  <c r="L145" i="82"/>
  <c r="M145" i="82"/>
  <c r="N145" i="82"/>
  <c r="O145" i="82"/>
  <c r="P145" i="82"/>
  <c r="Q145" i="82"/>
  <c r="R145" i="82"/>
  <c r="S145" i="82"/>
  <c r="T145" i="82"/>
  <c r="U145" i="82"/>
  <c r="V145" i="82"/>
  <c r="W145" i="82"/>
  <c r="X145" i="82"/>
  <c r="Y145" i="82"/>
  <c r="Z145" i="82"/>
  <c r="AA145" i="82"/>
  <c r="AB145" i="82"/>
  <c r="AC145" i="82"/>
  <c r="AD145" i="82"/>
  <c r="AE145" i="82"/>
  <c r="AF145" i="82"/>
  <c r="E147" i="82"/>
  <c r="F147" i="82"/>
  <c r="G147" i="82"/>
  <c r="H147" i="82"/>
  <c r="I147" i="82"/>
  <c r="J147" i="82"/>
  <c r="K147" i="82"/>
  <c r="L147" i="82"/>
  <c r="M147" i="82"/>
  <c r="N147" i="82"/>
  <c r="O147" i="82"/>
  <c r="P147" i="82"/>
  <c r="Q147" i="82"/>
  <c r="R147" i="82"/>
  <c r="S147" i="82"/>
  <c r="T147" i="82"/>
  <c r="U147" i="82"/>
  <c r="V147" i="82"/>
  <c r="W147" i="82"/>
  <c r="X147" i="82"/>
  <c r="Y147" i="82"/>
  <c r="Z147" i="82"/>
  <c r="AA147" i="82"/>
  <c r="AB147" i="82"/>
  <c r="AC147" i="82"/>
  <c r="AD147" i="82"/>
  <c r="AE147" i="82"/>
  <c r="AF147" i="82"/>
  <c r="E148" i="82"/>
  <c r="F148" i="82"/>
  <c r="G148" i="82"/>
  <c r="H148" i="82"/>
  <c r="I148" i="82"/>
  <c r="J148" i="82"/>
  <c r="K148" i="82"/>
  <c r="L148" i="82"/>
  <c r="M148" i="82"/>
  <c r="N148" i="82"/>
  <c r="O148" i="82"/>
  <c r="P148" i="82"/>
  <c r="Q148" i="82"/>
  <c r="R148" i="82"/>
  <c r="S148" i="82"/>
  <c r="T148" i="82"/>
  <c r="U148" i="82"/>
  <c r="V148" i="82"/>
  <c r="W148" i="82"/>
  <c r="X148" i="82"/>
  <c r="Y148" i="82"/>
  <c r="Z148" i="82"/>
  <c r="AA148" i="82"/>
  <c r="AB148" i="82"/>
  <c r="AC148" i="82"/>
  <c r="AD148" i="82"/>
  <c r="AE148" i="82"/>
  <c r="AF148" i="82"/>
  <c r="E149" i="82"/>
  <c r="F149" i="82"/>
  <c r="G149" i="82"/>
  <c r="H149" i="82"/>
  <c r="I149" i="82"/>
  <c r="J149" i="82"/>
  <c r="K149" i="82"/>
  <c r="L149" i="82"/>
  <c r="M149" i="82"/>
  <c r="N149" i="82"/>
  <c r="O149" i="82"/>
  <c r="P149" i="82"/>
  <c r="Q149" i="82"/>
  <c r="R149" i="82"/>
  <c r="S149" i="82"/>
  <c r="T149" i="82"/>
  <c r="U149" i="82"/>
  <c r="V149" i="82"/>
  <c r="W149" i="82"/>
  <c r="X149" i="82"/>
  <c r="Y149" i="82"/>
  <c r="Z149" i="82"/>
  <c r="AA149" i="82"/>
  <c r="AB149" i="82"/>
  <c r="AC149" i="82"/>
  <c r="AD149" i="82"/>
  <c r="AE149" i="82"/>
  <c r="AF149" i="82"/>
  <c r="E150" i="82"/>
  <c r="F150" i="82"/>
  <c r="G150" i="82"/>
  <c r="H150" i="82"/>
  <c r="I150" i="82"/>
  <c r="J150" i="82"/>
  <c r="K150" i="82"/>
  <c r="L150" i="82"/>
  <c r="M150" i="82"/>
  <c r="N150" i="82"/>
  <c r="O150" i="82"/>
  <c r="P150" i="82"/>
  <c r="Q150" i="82"/>
  <c r="R150" i="82"/>
  <c r="S150" i="82"/>
  <c r="T150" i="82"/>
  <c r="U150" i="82"/>
  <c r="V150" i="82"/>
  <c r="W150" i="82"/>
  <c r="X150" i="82"/>
  <c r="Y150" i="82"/>
  <c r="Z150" i="82"/>
  <c r="AA150" i="82"/>
  <c r="AB150" i="82"/>
  <c r="AC150" i="82"/>
  <c r="AD150" i="82"/>
  <c r="AE150" i="82"/>
  <c r="AF150" i="82"/>
  <c r="E152" i="82"/>
  <c r="F152" i="82"/>
  <c r="G152" i="82"/>
  <c r="H152" i="82"/>
  <c r="I152" i="82"/>
  <c r="J152" i="82"/>
  <c r="K152" i="82"/>
  <c r="L152" i="82"/>
  <c r="M152" i="82"/>
  <c r="N152" i="82"/>
  <c r="O152" i="82"/>
  <c r="P152" i="82"/>
  <c r="Q152" i="82"/>
  <c r="R152" i="82"/>
  <c r="S152" i="82"/>
  <c r="T152" i="82"/>
  <c r="U152" i="82"/>
  <c r="V152" i="82"/>
  <c r="W152" i="82"/>
  <c r="X152" i="82"/>
  <c r="Y152" i="82"/>
  <c r="Z152" i="82"/>
  <c r="AA152" i="82"/>
  <c r="AB152" i="82"/>
  <c r="AC152" i="82"/>
  <c r="AD152" i="82"/>
  <c r="AE152" i="82"/>
  <c r="AF152" i="82"/>
  <c r="E153" i="82"/>
  <c r="F153" i="82"/>
  <c r="G153" i="82"/>
  <c r="H153" i="82"/>
  <c r="I153" i="82"/>
  <c r="J153" i="82"/>
  <c r="K153" i="82"/>
  <c r="L153" i="82"/>
  <c r="M153" i="82"/>
  <c r="N153" i="82"/>
  <c r="O153" i="82"/>
  <c r="P153" i="82"/>
  <c r="Q153" i="82"/>
  <c r="R153" i="82"/>
  <c r="S153" i="82"/>
  <c r="T153" i="82"/>
  <c r="U153" i="82"/>
  <c r="V153" i="82"/>
  <c r="W153" i="82"/>
  <c r="X153" i="82"/>
  <c r="Y153" i="82"/>
  <c r="Z153" i="82"/>
  <c r="AA153" i="82"/>
  <c r="AB153" i="82"/>
  <c r="AC153" i="82"/>
  <c r="AD153" i="82"/>
  <c r="AE153" i="82"/>
  <c r="AF153" i="82"/>
  <c r="E154" i="82"/>
  <c r="F154" i="82"/>
  <c r="G154" i="82"/>
  <c r="H154" i="82"/>
  <c r="I154" i="82"/>
  <c r="J154" i="82"/>
  <c r="K154" i="82"/>
  <c r="L154" i="82"/>
  <c r="M154" i="82"/>
  <c r="N154" i="82"/>
  <c r="O154" i="82"/>
  <c r="P154" i="82"/>
  <c r="Q154" i="82"/>
  <c r="R154" i="82"/>
  <c r="S154" i="82"/>
  <c r="T154" i="82"/>
  <c r="U154" i="82"/>
  <c r="V154" i="82"/>
  <c r="W154" i="82"/>
  <c r="X154" i="82"/>
  <c r="Y154" i="82"/>
  <c r="Z154" i="82"/>
  <c r="AA154" i="82"/>
  <c r="AB154" i="82"/>
  <c r="AC154" i="82"/>
  <c r="AD154" i="82"/>
  <c r="AE154" i="82"/>
  <c r="AF154" i="82"/>
  <c r="E155" i="82"/>
  <c r="F155" i="82"/>
  <c r="G155" i="82"/>
  <c r="H155" i="82"/>
  <c r="I155" i="82"/>
  <c r="J155" i="82"/>
  <c r="K155" i="82"/>
  <c r="L155" i="82"/>
  <c r="M155" i="82"/>
  <c r="N155" i="82"/>
  <c r="O155" i="82"/>
  <c r="P155" i="82"/>
  <c r="Q155" i="82"/>
  <c r="R155" i="82"/>
  <c r="S155" i="82"/>
  <c r="T155" i="82"/>
  <c r="U155" i="82"/>
  <c r="V155" i="82"/>
  <c r="W155" i="82"/>
  <c r="X155" i="82"/>
  <c r="Y155" i="82"/>
  <c r="Z155" i="82"/>
  <c r="AA155" i="82"/>
  <c r="AB155" i="82"/>
  <c r="AC155" i="82"/>
  <c r="AD155" i="82"/>
  <c r="AE155" i="82"/>
  <c r="AF155" i="82"/>
  <c r="E156" i="82"/>
  <c r="F156" i="82"/>
  <c r="G156" i="82"/>
  <c r="H156" i="82"/>
  <c r="I156" i="82"/>
  <c r="J156" i="82"/>
  <c r="K156" i="82"/>
  <c r="L156" i="82"/>
  <c r="M156" i="82"/>
  <c r="N156" i="82"/>
  <c r="O156" i="82"/>
  <c r="P156" i="82"/>
  <c r="Q156" i="82"/>
  <c r="R156" i="82"/>
  <c r="S156" i="82"/>
  <c r="T156" i="82"/>
  <c r="U156" i="82"/>
  <c r="V156" i="82"/>
  <c r="W156" i="82"/>
  <c r="X156" i="82"/>
  <c r="Y156" i="82"/>
  <c r="Z156" i="82"/>
  <c r="AA156" i="82"/>
  <c r="AB156" i="82"/>
  <c r="AC156" i="82"/>
  <c r="AD156" i="82"/>
  <c r="AE156" i="82"/>
  <c r="AF156" i="82"/>
  <c r="E157" i="82"/>
  <c r="F157" i="82"/>
  <c r="G157" i="82"/>
  <c r="H157" i="82"/>
  <c r="I157" i="82"/>
  <c r="J157" i="82"/>
  <c r="K157" i="82"/>
  <c r="L157" i="82"/>
  <c r="M157" i="82"/>
  <c r="N157" i="82"/>
  <c r="O157" i="82"/>
  <c r="P157" i="82"/>
  <c r="Q157" i="82"/>
  <c r="R157" i="82"/>
  <c r="S157" i="82"/>
  <c r="T157" i="82"/>
  <c r="U157" i="82"/>
  <c r="V157" i="82"/>
  <c r="W157" i="82"/>
  <c r="X157" i="82"/>
  <c r="Y157" i="82"/>
  <c r="Z157" i="82"/>
  <c r="AA157" i="82"/>
  <c r="AB157" i="82"/>
  <c r="AC157" i="82"/>
  <c r="AD157" i="82"/>
  <c r="AE157" i="82"/>
  <c r="AF157" i="82"/>
  <c r="E158" i="82"/>
  <c r="F158" i="82"/>
  <c r="G158" i="82"/>
  <c r="H158" i="82"/>
  <c r="I158" i="82"/>
  <c r="J158" i="82"/>
  <c r="K158" i="82"/>
  <c r="L158" i="82"/>
  <c r="M158" i="82"/>
  <c r="N158" i="82"/>
  <c r="O158" i="82"/>
  <c r="P158" i="82"/>
  <c r="Q158" i="82"/>
  <c r="R158" i="82"/>
  <c r="S158" i="82"/>
  <c r="T158" i="82"/>
  <c r="U158" i="82"/>
  <c r="V158" i="82"/>
  <c r="W158" i="82"/>
  <c r="X158" i="82"/>
  <c r="Y158" i="82"/>
  <c r="Z158" i="82"/>
  <c r="AA158" i="82"/>
  <c r="AB158" i="82"/>
  <c r="AC158" i="82"/>
  <c r="AD158" i="82"/>
  <c r="AE158" i="82"/>
  <c r="AF158" i="82"/>
  <c r="E159" i="82"/>
  <c r="F159" i="82"/>
  <c r="G159" i="82"/>
  <c r="H159" i="82"/>
  <c r="I159" i="82"/>
  <c r="J159" i="82"/>
  <c r="K159" i="82"/>
  <c r="L159" i="82"/>
  <c r="M159" i="82"/>
  <c r="N159" i="82"/>
  <c r="O159" i="82"/>
  <c r="P159" i="82"/>
  <c r="Q159" i="82"/>
  <c r="R159" i="82"/>
  <c r="S159" i="82"/>
  <c r="T159" i="82"/>
  <c r="U159" i="82"/>
  <c r="V159" i="82"/>
  <c r="W159" i="82"/>
  <c r="X159" i="82"/>
  <c r="Y159" i="82"/>
  <c r="Z159" i="82"/>
  <c r="AA159" i="82"/>
  <c r="AB159" i="82"/>
  <c r="AC159" i="82"/>
  <c r="AD159" i="82"/>
  <c r="AE159" i="82"/>
  <c r="AF159" i="82"/>
  <c r="E160" i="82"/>
  <c r="F160" i="82"/>
  <c r="G160" i="82"/>
  <c r="H160" i="82"/>
  <c r="I160" i="82"/>
  <c r="J160" i="82"/>
  <c r="K160" i="82"/>
  <c r="L160" i="82"/>
  <c r="M160" i="82"/>
  <c r="N160" i="82"/>
  <c r="O160" i="82"/>
  <c r="P160" i="82"/>
  <c r="Q160" i="82"/>
  <c r="R160" i="82"/>
  <c r="S160" i="82"/>
  <c r="T160" i="82"/>
  <c r="U160" i="82"/>
  <c r="V160" i="82"/>
  <c r="W160" i="82"/>
  <c r="X160" i="82"/>
  <c r="Y160" i="82"/>
  <c r="Z160" i="82"/>
  <c r="AA160" i="82"/>
  <c r="AB160" i="82"/>
  <c r="AC160" i="82"/>
  <c r="AD160" i="82"/>
  <c r="AE160" i="82"/>
  <c r="AF160" i="82"/>
  <c r="E161" i="82"/>
  <c r="F161" i="82"/>
  <c r="G161" i="82"/>
  <c r="H161" i="82"/>
  <c r="I161" i="82"/>
  <c r="J161" i="82"/>
  <c r="K161" i="82"/>
  <c r="L161" i="82"/>
  <c r="M161" i="82"/>
  <c r="N161" i="82"/>
  <c r="O161" i="82"/>
  <c r="P161" i="82"/>
  <c r="Q161" i="82"/>
  <c r="R161" i="82"/>
  <c r="S161" i="82"/>
  <c r="T161" i="82"/>
  <c r="U161" i="82"/>
  <c r="V161" i="82"/>
  <c r="W161" i="82"/>
  <c r="X161" i="82"/>
  <c r="Y161" i="82"/>
  <c r="Z161" i="82"/>
  <c r="AA161" i="82"/>
  <c r="AB161" i="82"/>
  <c r="AC161" i="82"/>
  <c r="AD161" i="82"/>
  <c r="AE161" i="82"/>
  <c r="AF161" i="82"/>
  <c r="E162" i="82"/>
  <c r="F162" i="82"/>
  <c r="G162" i="82"/>
  <c r="H162" i="82"/>
  <c r="I162" i="82"/>
  <c r="J162" i="82"/>
  <c r="K162" i="82"/>
  <c r="L162" i="82"/>
  <c r="M162" i="82"/>
  <c r="N162" i="82"/>
  <c r="O162" i="82"/>
  <c r="P162" i="82"/>
  <c r="Q162" i="82"/>
  <c r="R162" i="82"/>
  <c r="S162" i="82"/>
  <c r="T162" i="82"/>
  <c r="U162" i="82"/>
  <c r="V162" i="82"/>
  <c r="W162" i="82"/>
  <c r="X162" i="82"/>
  <c r="Y162" i="82"/>
  <c r="Z162" i="82"/>
  <c r="AA162" i="82"/>
  <c r="AB162" i="82"/>
  <c r="AC162" i="82"/>
  <c r="AD162" i="82"/>
  <c r="AE162" i="82"/>
  <c r="AF162" i="82"/>
  <c r="E163" i="82"/>
  <c r="F163" i="82"/>
  <c r="G163" i="82"/>
  <c r="H163" i="82"/>
  <c r="I163" i="82"/>
  <c r="J163" i="82"/>
  <c r="K163" i="82"/>
  <c r="L163" i="82"/>
  <c r="M163" i="82"/>
  <c r="N163" i="82"/>
  <c r="O163" i="82"/>
  <c r="P163" i="82"/>
  <c r="Q163" i="82"/>
  <c r="R163" i="82"/>
  <c r="S163" i="82"/>
  <c r="T163" i="82"/>
  <c r="U163" i="82"/>
  <c r="V163" i="82"/>
  <c r="W163" i="82"/>
  <c r="X163" i="82"/>
  <c r="Y163" i="82"/>
  <c r="Z163" i="82"/>
  <c r="AA163" i="82"/>
  <c r="AB163" i="82"/>
  <c r="AC163" i="82"/>
  <c r="AD163" i="82"/>
  <c r="AE163" i="82"/>
  <c r="AF163" i="82"/>
  <c r="E164" i="82"/>
  <c r="F164" i="82"/>
  <c r="G164" i="82"/>
  <c r="H164" i="82"/>
  <c r="I164" i="82"/>
  <c r="J164" i="82"/>
  <c r="K164" i="82"/>
  <c r="L164" i="82"/>
  <c r="M164" i="82"/>
  <c r="N164" i="82"/>
  <c r="O164" i="82"/>
  <c r="P164" i="82"/>
  <c r="Q164" i="82"/>
  <c r="R164" i="82"/>
  <c r="S164" i="82"/>
  <c r="T164" i="82"/>
  <c r="U164" i="82"/>
  <c r="V164" i="82"/>
  <c r="W164" i="82"/>
  <c r="X164" i="82"/>
  <c r="Y164" i="82"/>
  <c r="Z164" i="82"/>
  <c r="AA164" i="82"/>
  <c r="AB164" i="82"/>
  <c r="AC164" i="82"/>
  <c r="AD164" i="82"/>
  <c r="AE164" i="82"/>
  <c r="AF164" i="82"/>
  <c r="E165" i="82"/>
  <c r="F165" i="82"/>
  <c r="G165" i="82"/>
  <c r="H165" i="82"/>
  <c r="I165" i="82"/>
  <c r="J165" i="82"/>
  <c r="K165" i="82"/>
  <c r="L165" i="82"/>
  <c r="M165" i="82"/>
  <c r="N165" i="82"/>
  <c r="O165" i="82"/>
  <c r="P165" i="82"/>
  <c r="Q165" i="82"/>
  <c r="R165" i="82"/>
  <c r="S165" i="82"/>
  <c r="T165" i="82"/>
  <c r="U165" i="82"/>
  <c r="V165" i="82"/>
  <c r="W165" i="82"/>
  <c r="X165" i="82"/>
  <c r="Y165" i="82"/>
  <c r="Z165" i="82"/>
  <c r="AA165" i="82"/>
  <c r="AB165" i="82"/>
  <c r="AC165" i="82"/>
  <c r="AD165" i="82"/>
  <c r="AE165" i="82"/>
  <c r="AF165" i="82"/>
  <c r="E170" i="82"/>
  <c r="F170" i="82"/>
  <c r="G170" i="82"/>
  <c r="H170" i="82"/>
  <c r="I170" i="82"/>
  <c r="J170" i="82"/>
  <c r="K170" i="82"/>
  <c r="L170" i="82"/>
  <c r="M170" i="82"/>
  <c r="N170" i="82"/>
  <c r="O170" i="82"/>
  <c r="P170" i="82"/>
  <c r="Q170" i="82"/>
  <c r="R170" i="82"/>
  <c r="S170" i="82"/>
  <c r="T170" i="82"/>
  <c r="U170" i="82"/>
  <c r="V170" i="82"/>
  <c r="W170" i="82"/>
  <c r="X170" i="82"/>
  <c r="Y170" i="82"/>
  <c r="Z170" i="82"/>
  <c r="AA170" i="82"/>
  <c r="AB170" i="82"/>
  <c r="AC170" i="82"/>
  <c r="AD170" i="82"/>
  <c r="AE170" i="82"/>
  <c r="AF170" i="82"/>
  <c r="E171" i="82"/>
  <c r="F171" i="82"/>
  <c r="G171" i="82"/>
  <c r="H171" i="82"/>
  <c r="I171" i="82"/>
  <c r="J171" i="82"/>
  <c r="K171" i="82"/>
  <c r="L171" i="82"/>
  <c r="M171" i="82"/>
  <c r="N171" i="82"/>
  <c r="O171" i="82"/>
  <c r="P171" i="82"/>
  <c r="Q171" i="82"/>
  <c r="R171" i="82"/>
  <c r="S171" i="82"/>
  <c r="T171" i="82"/>
  <c r="U171" i="82"/>
  <c r="V171" i="82"/>
  <c r="W171" i="82"/>
  <c r="X171" i="82"/>
  <c r="Y171" i="82"/>
  <c r="Z171" i="82"/>
  <c r="AA171" i="82"/>
  <c r="AB171" i="82"/>
  <c r="AC171" i="82"/>
  <c r="AD171" i="82"/>
  <c r="AE171" i="82"/>
  <c r="AF171" i="82"/>
  <c r="E172" i="82"/>
  <c r="F172" i="82"/>
  <c r="G172" i="82"/>
  <c r="H172" i="82"/>
  <c r="I172" i="82"/>
  <c r="J172" i="82"/>
  <c r="K172" i="82"/>
  <c r="L172" i="82"/>
  <c r="M172" i="82"/>
  <c r="N172" i="82"/>
  <c r="O172" i="82"/>
  <c r="P172" i="82"/>
  <c r="Q172" i="82"/>
  <c r="R172" i="82"/>
  <c r="S172" i="82"/>
  <c r="T172" i="82"/>
  <c r="U172" i="82"/>
  <c r="V172" i="82"/>
  <c r="W172" i="82"/>
  <c r="X172" i="82"/>
  <c r="Y172" i="82"/>
  <c r="Z172" i="82"/>
  <c r="AA172" i="82"/>
  <c r="AB172" i="82"/>
  <c r="AC172" i="82"/>
  <c r="AD172" i="82"/>
  <c r="AE172" i="82"/>
  <c r="AF172" i="82"/>
  <c r="E173" i="82"/>
  <c r="F173" i="82"/>
  <c r="G173" i="82"/>
  <c r="H173" i="82"/>
  <c r="I173" i="82"/>
  <c r="J173" i="82"/>
  <c r="K173" i="82"/>
  <c r="L173" i="82"/>
  <c r="M173" i="82"/>
  <c r="N173" i="82"/>
  <c r="O173" i="82"/>
  <c r="P173" i="82"/>
  <c r="Q173" i="82"/>
  <c r="R173" i="82"/>
  <c r="S173" i="82"/>
  <c r="T173" i="82"/>
  <c r="U173" i="82"/>
  <c r="V173" i="82"/>
  <c r="W173" i="82"/>
  <c r="X173" i="82"/>
  <c r="Y173" i="82"/>
  <c r="Z173" i="82"/>
  <c r="AA173" i="82"/>
  <c r="AB173" i="82"/>
  <c r="AC173" i="82"/>
  <c r="AD173" i="82"/>
  <c r="AE173" i="82"/>
  <c r="AF173" i="82"/>
  <c r="E176" i="82"/>
  <c r="F176" i="82"/>
  <c r="G176" i="82"/>
  <c r="H176" i="82"/>
  <c r="I176" i="82"/>
  <c r="J176" i="82"/>
  <c r="K176" i="82"/>
  <c r="L176" i="82"/>
  <c r="M176" i="82"/>
  <c r="N176" i="82"/>
  <c r="O176" i="82"/>
  <c r="P176" i="82"/>
  <c r="Q176" i="82"/>
  <c r="R176" i="82"/>
  <c r="S176" i="82"/>
  <c r="T176" i="82"/>
  <c r="U176" i="82"/>
  <c r="V176" i="82"/>
  <c r="W176" i="82"/>
  <c r="X176" i="82"/>
  <c r="Y176" i="82"/>
  <c r="Z176" i="82"/>
  <c r="AA176" i="82"/>
  <c r="AB176" i="82"/>
  <c r="AC176" i="82"/>
  <c r="AD176" i="82"/>
  <c r="AE176" i="82"/>
  <c r="AF176" i="82"/>
  <c r="E177" i="82"/>
  <c r="F177" i="82"/>
  <c r="G177" i="82"/>
  <c r="H177" i="82"/>
  <c r="I177" i="82"/>
  <c r="J177" i="82"/>
  <c r="K177" i="82"/>
  <c r="L177" i="82"/>
  <c r="M177" i="82"/>
  <c r="N177" i="82"/>
  <c r="O177" i="82"/>
  <c r="O179" i="82" s="1"/>
  <c r="O185" i="82" s="1"/>
  <c r="P177" i="82"/>
  <c r="Q177" i="82"/>
  <c r="R177" i="82"/>
  <c r="S177" i="82"/>
  <c r="T177" i="82"/>
  <c r="U177" i="82"/>
  <c r="V177" i="82"/>
  <c r="W177" i="82"/>
  <c r="W179" i="82" s="1"/>
  <c r="W185" i="82" s="1"/>
  <c r="X177" i="82"/>
  <c r="Y177" i="82"/>
  <c r="Z177" i="82"/>
  <c r="AA177" i="82"/>
  <c r="AB177" i="82"/>
  <c r="AC177" i="82"/>
  <c r="AD177" i="82"/>
  <c r="AE177" i="82"/>
  <c r="AE179" i="82" s="1"/>
  <c r="AE185" i="82" s="1"/>
  <c r="AF177" i="82"/>
  <c r="E179" i="82"/>
  <c r="F179" i="82"/>
  <c r="G179" i="82"/>
  <c r="H179" i="82"/>
  <c r="I179" i="82"/>
  <c r="J179" i="82"/>
  <c r="K179" i="82"/>
  <c r="L179" i="82"/>
  <c r="M179" i="82"/>
  <c r="N179" i="82"/>
  <c r="P179" i="82"/>
  <c r="Q179" i="82"/>
  <c r="R179" i="82"/>
  <c r="S179" i="82"/>
  <c r="T179" i="82"/>
  <c r="U179" i="82"/>
  <c r="V179" i="82"/>
  <c r="X179" i="82"/>
  <c r="Y179" i="82"/>
  <c r="Z179" i="82"/>
  <c r="AA179" i="82"/>
  <c r="AB179" i="82"/>
  <c r="AC179" i="82"/>
  <c r="AD179" i="82"/>
  <c r="AF179" i="82"/>
  <c r="E181" i="82"/>
  <c r="F181" i="82"/>
  <c r="G181" i="82"/>
  <c r="H181" i="82"/>
  <c r="I181" i="82"/>
  <c r="J181" i="82"/>
  <c r="K181" i="82"/>
  <c r="L181" i="82"/>
  <c r="M181" i="82"/>
  <c r="N181" i="82"/>
  <c r="O181" i="82"/>
  <c r="P181" i="82"/>
  <c r="Q181" i="82"/>
  <c r="R181" i="82"/>
  <c r="S181" i="82"/>
  <c r="T181" i="82"/>
  <c r="U181" i="82"/>
  <c r="V181" i="82"/>
  <c r="W181" i="82"/>
  <c r="X181" i="82"/>
  <c r="Y181" i="82"/>
  <c r="Z181" i="82"/>
  <c r="AA181" i="82"/>
  <c r="AB181" i="82"/>
  <c r="AC181" i="82"/>
  <c r="AD181" i="82"/>
  <c r="AE181" i="82"/>
  <c r="AF181" i="82"/>
  <c r="E182" i="82"/>
  <c r="F182" i="82"/>
  <c r="G182" i="82"/>
  <c r="H182" i="82"/>
  <c r="I182" i="82"/>
  <c r="J182" i="82"/>
  <c r="K182" i="82"/>
  <c r="L182" i="82"/>
  <c r="M182" i="82"/>
  <c r="N182" i="82"/>
  <c r="O182" i="82"/>
  <c r="P182" i="82"/>
  <c r="Q182" i="82"/>
  <c r="R182" i="82"/>
  <c r="S182" i="82"/>
  <c r="T182" i="82"/>
  <c r="U182" i="82"/>
  <c r="V182" i="82"/>
  <c r="W182" i="82"/>
  <c r="X182" i="82"/>
  <c r="Y182" i="82"/>
  <c r="Z182" i="82"/>
  <c r="AA182" i="82"/>
  <c r="AB182" i="82"/>
  <c r="AC182" i="82"/>
  <c r="AD182" i="82"/>
  <c r="AE182" i="82"/>
  <c r="AF182" i="82"/>
  <c r="E183" i="82"/>
  <c r="F183" i="82"/>
  <c r="G183" i="82"/>
  <c r="H183" i="82"/>
  <c r="I183" i="82"/>
  <c r="J183" i="82"/>
  <c r="K183" i="82"/>
  <c r="K185" i="82" s="1"/>
  <c r="L183" i="82"/>
  <c r="M183" i="82"/>
  <c r="N183" i="82"/>
  <c r="O183" i="82"/>
  <c r="P183" i="82"/>
  <c r="Q183" i="82"/>
  <c r="R183" i="82"/>
  <c r="S183" i="82"/>
  <c r="T183" i="82"/>
  <c r="U183" i="82"/>
  <c r="V183" i="82"/>
  <c r="W183" i="82"/>
  <c r="X183" i="82"/>
  <c r="Y183" i="82"/>
  <c r="Z183" i="82"/>
  <c r="AA183" i="82"/>
  <c r="AB183" i="82"/>
  <c r="AC183" i="82"/>
  <c r="AD183" i="82"/>
  <c r="AE183" i="82"/>
  <c r="AF183" i="82"/>
  <c r="E185" i="82"/>
  <c r="F185" i="82"/>
  <c r="G185" i="82"/>
  <c r="H185" i="82"/>
  <c r="I185" i="82"/>
  <c r="J185" i="82"/>
  <c r="L185" i="82"/>
  <c r="M185" i="82"/>
  <c r="N185" i="82"/>
  <c r="P185" i="82"/>
  <c r="Q185" i="82"/>
  <c r="R185" i="82"/>
  <c r="S185" i="82"/>
  <c r="T185" i="82"/>
  <c r="U185" i="82"/>
  <c r="V185" i="82"/>
  <c r="X185" i="82"/>
  <c r="Y185" i="82"/>
  <c r="Z185" i="82"/>
  <c r="AA185" i="82"/>
  <c r="AB185" i="82"/>
  <c r="AC185" i="82"/>
  <c r="AD185" i="82"/>
  <c r="AF185" i="82"/>
  <c r="D140" i="82"/>
  <c r="D139" i="82"/>
  <c r="E61" i="1"/>
  <c r="D182" i="82"/>
  <c r="D183" i="82"/>
  <c r="D181" i="82"/>
  <c r="D176" i="82"/>
  <c r="D172" i="82"/>
  <c r="D173" i="82"/>
  <c r="D171" i="82"/>
  <c r="D170" i="82"/>
  <c r="D165" i="82"/>
  <c r="D164" i="82"/>
  <c r="D163" i="82"/>
  <c r="D162" i="82"/>
  <c r="D159" i="82"/>
  <c r="D160" i="82"/>
  <c r="D161" i="82"/>
  <c r="D158" i="82"/>
  <c r="D155" i="82"/>
  <c r="D156" i="82"/>
  <c r="D157" i="82"/>
  <c r="D154" i="82"/>
  <c r="D148" i="82"/>
  <c r="D149" i="82"/>
  <c r="D150" i="82"/>
  <c r="D152" i="82"/>
  <c r="D153" i="82"/>
  <c r="D147" i="82"/>
  <c r="D145" i="82"/>
  <c r="D144" i="82"/>
  <c r="D143" i="82"/>
  <c r="D142" i="82"/>
  <c r="D141" i="82"/>
  <c r="D138" i="82"/>
  <c r="D137" i="82"/>
  <c r="D177" i="82" s="1"/>
  <c r="E134" i="82" l="1"/>
  <c r="F134" i="82"/>
  <c r="G134" i="82"/>
  <c r="H134" i="82"/>
  <c r="I134" i="82"/>
  <c r="J134" i="82"/>
  <c r="K134" i="82"/>
  <c r="L134" i="82"/>
  <c r="M134" i="82"/>
  <c r="N134" i="82"/>
  <c r="O134" i="82"/>
  <c r="P134" i="82"/>
  <c r="Q134" i="82"/>
  <c r="R134" i="82"/>
  <c r="S134" i="82"/>
  <c r="T134" i="82"/>
  <c r="U134" i="82"/>
  <c r="V134" i="82"/>
  <c r="W134" i="82"/>
  <c r="X134" i="82"/>
  <c r="Y134" i="82"/>
  <c r="Z134" i="82"/>
  <c r="AA134" i="82"/>
  <c r="AB134" i="82"/>
  <c r="AC134" i="82"/>
  <c r="AD134" i="82"/>
  <c r="AE134" i="82"/>
  <c r="AF134" i="82"/>
  <c r="D134" i="82"/>
  <c r="D179" i="82" s="1"/>
  <c r="D185" i="82" s="1"/>
  <c r="E94" i="1"/>
  <c r="E91" i="1"/>
  <c r="E90" i="1"/>
  <c r="E89" i="1"/>
  <c r="E88" i="1"/>
  <c r="E85" i="1"/>
  <c r="E83" i="1"/>
  <c r="E81" i="1"/>
  <c r="E80" i="1"/>
  <c r="E79" i="1"/>
  <c r="E78" i="1"/>
  <c r="E77" i="1"/>
  <c r="E76" i="1"/>
  <c r="E75" i="1"/>
  <c r="E73" i="1"/>
  <c r="E72" i="1"/>
  <c r="E71" i="1"/>
  <c r="E70" i="1"/>
  <c r="E69" i="1"/>
  <c r="E68" i="1"/>
  <c r="E67" i="1"/>
  <c r="E66" i="1"/>
  <c r="E65" i="1"/>
  <c r="E64" i="1"/>
  <c r="E63" i="1"/>
  <c r="E60" i="1"/>
  <c r="E59" i="1"/>
  <c r="E58" i="1"/>
  <c r="E57" i="1"/>
  <c r="E56" i="1"/>
  <c r="E55" i="1"/>
  <c r="E54" i="1"/>
  <c r="E53" i="1"/>
  <c r="E52" i="1"/>
  <c r="E51" i="1"/>
  <c r="E50" i="1"/>
  <c r="E49" i="1"/>
  <c r="E39" i="1"/>
  <c r="E38" i="1"/>
  <c r="E36" i="1"/>
  <c r="E35" i="1"/>
  <c r="E34" i="1"/>
  <c r="E33" i="1"/>
  <c r="E32" i="1"/>
  <c r="E31" i="1"/>
  <c r="E30" i="1"/>
  <c r="E29" i="1"/>
  <c r="E28" i="1"/>
  <c r="E27" i="1"/>
  <c r="E25" i="1"/>
  <c r="E24" i="1"/>
  <c r="E22" i="1"/>
  <c r="E21" i="1"/>
  <c r="E20" i="1"/>
  <c r="E19" i="1"/>
  <c r="E18" i="1"/>
  <c r="E17" i="1"/>
  <c r="E16" i="1"/>
  <c r="E15" i="1"/>
  <c r="E14" i="1"/>
  <c r="E13" i="1"/>
  <c r="E11" i="1"/>
  <c r="E10" i="1"/>
  <c r="E8" i="1"/>
  <c r="E7" i="1"/>
  <c r="B4" i="93"/>
  <c r="E4" i="93"/>
  <c r="C4" i="93"/>
  <c r="B3" i="92"/>
  <c r="H91" i="1"/>
  <c r="E120" i="1" l="1"/>
  <c r="G91" i="1"/>
  <c r="G90" i="1"/>
  <c r="H89" i="1"/>
  <c r="E88" i="28"/>
  <c r="L88" i="28" s="1"/>
  <c r="A88" i="28"/>
  <c r="C88" i="28"/>
  <c r="D187" i="82" l="1"/>
  <c r="D189" i="82" s="1"/>
  <c r="E187" i="82"/>
  <c r="E189" i="82" s="1"/>
  <c r="M187" i="82"/>
  <c r="M189" i="82" s="1"/>
  <c r="U187" i="82"/>
  <c r="U189" i="82" s="1"/>
  <c r="AC187" i="82"/>
  <c r="AC189" i="82" s="1"/>
  <c r="F187" i="82"/>
  <c r="F189" i="82" s="1"/>
  <c r="N187" i="82"/>
  <c r="N189" i="82" s="1"/>
  <c r="V187" i="82"/>
  <c r="V189" i="82" s="1"/>
  <c r="AD187" i="82"/>
  <c r="AD189" i="82" s="1"/>
  <c r="G187" i="82"/>
  <c r="G189" i="82" s="1"/>
  <c r="O187" i="82"/>
  <c r="O189" i="82" s="1"/>
  <c r="W187" i="82"/>
  <c r="W189" i="82" s="1"/>
  <c r="AE187" i="82"/>
  <c r="AE189" i="82" s="1"/>
  <c r="H187" i="82"/>
  <c r="H189" i="82" s="1"/>
  <c r="P187" i="82"/>
  <c r="P189" i="82" s="1"/>
  <c r="X187" i="82"/>
  <c r="X189" i="82" s="1"/>
  <c r="AF187" i="82"/>
  <c r="AF189" i="82" s="1"/>
  <c r="I187" i="82"/>
  <c r="I189" i="82" s="1"/>
  <c r="Q187" i="82"/>
  <c r="Q189" i="82" s="1"/>
  <c r="Y187" i="82"/>
  <c r="Y189" i="82" s="1"/>
  <c r="J187" i="82"/>
  <c r="J189" i="82" s="1"/>
  <c r="R187" i="82"/>
  <c r="R189" i="82" s="1"/>
  <c r="Z187" i="82"/>
  <c r="Z189" i="82" s="1"/>
  <c r="K187" i="82"/>
  <c r="K189" i="82" s="1"/>
  <c r="S187" i="82"/>
  <c r="S189" i="82" s="1"/>
  <c r="AA187" i="82"/>
  <c r="AA189" i="82" s="1"/>
  <c r="L187" i="82"/>
  <c r="L189" i="82" s="1"/>
  <c r="T187" i="82"/>
  <c r="T189" i="82" s="1"/>
  <c r="AB187" i="82"/>
  <c r="AB189" i="82" s="1"/>
  <c r="G88" i="1"/>
  <c r="H88" i="1" s="1"/>
  <c r="C61" i="28"/>
  <c r="B68" i="28" l="1"/>
  <c r="B67" i="28"/>
  <c r="B66" i="28"/>
  <c r="B65" i="28"/>
  <c r="B64" i="28"/>
  <c r="B63" i="28"/>
  <c r="B62" i="28"/>
  <c r="B61" i="28"/>
  <c r="B60" i="28"/>
  <c r="B59" i="28"/>
  <c r="B58" i="28"/>
  <c r="B57" i="28"/>
  <c r="B56" i="28"/>
  <c r="B55" i="28"/>
  <c r="B54" i="28"/>
  <c r="B53" i="28"/>
  <c r="B52" i="28"/>
  <c r="B51" i="28"/>
  <c r="C68" i="28"/>
  <c r="C67" i="28"/>
  <c r="C66" i="28"/>
  <c r="C65" i="28"/>
  <c r="C64" i="28"/>
  <c r="C63" i="28"/>
  <c r="C62" i="28"/>
  <c r="C60" i="28"/>
  <c r="C59" i="28"/>
  <c r="C58" i="28"/>
  <c r="C57" i="28"/>
  <c r="C56" i="28"/>
  <c r="C55" i="28"/>
  <c r="C54" i="28"/>
  <c r="C53" i="28"/>
  <c r="C52" i="28"/>
  <c r="C51" i="28"/>
  <c r="G7" i="1" l="1"/>
  <c r="A43" i="91" l="1"/>
  <c r="B39" i="91" l="1"/>
  <c r="B37" i="91"/>
  <c r="B35" i="91"/>
  <c r="L97" i="28" l="1"/>
  <c r="E111" i="28" l="1"/>
  <c r="E108" i="28"/>
  <c r="L108" i="28" s="1"/>
  <c r="E81" i="28" l="1"/>
  <c r="L81" i="28" s="1"/>
  <c r="E80" i="28"/>
  <c r="L80" i="28" s="1"/>
  <c r="E84" i="28"/>
  <c r="L84" i="28" s="1"/>
  <c r="E77" i="28"/>
  <c r="L77" i="28" s="1"/>
  <c r="E71" i="28"/>
  <c r="L71" i="28" s="1"/>
  <c r="E70" i="28"/>
  <c r="L70" i="28" s="1"/>
  <c r="C84" i="28"/>
  <c r="A84" i="28"/>
  <c r="L91" i="28"/>
  <c r="E90" i="28"/>
  <c r="L90" i="28" s="1"/>
  <c r="E16" i="88" s="1"/>
  <c r="E89" i="28"/>
  <c r="L89" i="28" s="1"/>
  <c r="E87" i="28"/>
  <c r="L87" i="28" s="1"/>
  <c r="E86" i="28"/>
  <c r="L86" i="28" s="1"/>
  <c r="E79" i="28"/>
  <c r="E85" i="28"/>
  <c r="L85" i="28" s="1"/>
  <c r="E78" i="28"/>
  <c r="L78" i="28" s="1"/>
  <c r="E76" i="28"/>
  <c r="L76" i="28" s="1"/>
  <c r="E75" i="28"/>
  <c r="L75" i="28" s="1"/>
  <c r="E74" i="28"/>
  <c r="L74" i="28" s="1"/>
  <c r="A72" i="28"/>
  <c r="B72" i="28"/>
  <c r="C72" i="28"/>
  <c r="E73" i="28"/>
  <c r="L73" i="28" s="1"/>
  <c r="E72" i="28"/>
  <c r="E69" i="28"/>
  <c r="L69" i="28" s="1"/>
  <c r="E63" i="28"/>
  <c r="L63" i="28" s="1"/>
  <c r="E64" i="28"/>
  <c r="L64" i="28" s="1"/>
  <c r="E65" i="28"/>
  <c r="L65" i="28" s="1"/>
  <c r="E66" i="28"/>
  <c r="L66" i="28" s="1"/>
  <c r="E67" i="28"/>
  <c r="L67" i="28" s="1"/>
  <c r="E68" i="28"/>
  <c r="L68" i="28" s="1"/>
  <c r="E52" i="28"/>
  <c r="L52" i="28" s="1"/>
  <c r="E53" i="28"/>
  <c r="L53" i="28" s="1"/>
  <c r="E54" i="28"/>
  <c r="L54" i="28" s="1"/>
  <c r="E55" i="28"/>
  <c r="L55" i="28" s="1"/>
  <c r="E56" i="28"/>
  <c r="L56" i="28" s="1"/>
  <c r="E57" i="28"/>
  <c r="L57" i="28" s="1"/>
  <c r="E58" i="28"/>
  <c r="L58" i="28" s="1"/>
  <c r="E59" i="28"/>
  <c r="L59" i="28" s="1"/>
  <c r="E60" i="28"/>
  <c r="L60" i="28" s="1"/>
  <c r="E61" i="28"/>
  <c r="L61" i="28" s="1"/>
  <c r="D8" i="92" s="1"/>
  <c r="A52" i="28"/>
  <c r="A53" i="28"/>
  <c r="A54" i="28"/>
  <c r="A55" i="28"/>
  <c r="A56" i="28"/>
  <c r="A57" i="28"/>
  <c r="A58" i="28"/>
  <c r="A59" i="28"/>
  <c r="A60" i="28"/>
  <c r="A61" i="28"/>
  <c r="E51" i="28"/>
  <c r="L51" i="28" s="1"/>
  <c r="A51" i="28"/>
  <c r="E62" i="28"/>
  <c r="L62" i="28" s="1"/>
  <c r="A68" i="28"/>
  <c r="A63" i="28"/>
  <c r="A64" i="28"/>
  <c r="A65" i="28"/>
  <c r="A66" i="28"/>
  <c r="A67" i="28"/>
  <c r="A62" i="28"/>
  <c r="E14" i="88" l="1"/>
  <c r="D23" i="92"/>
  <c r="C31" i="93"/>
  <c r="E31" i="93" s="1"/>
  <c r="D22" i="92"/>
  <c r="C30" i="93"/>
  <c r="D20" i="92"/>
  <c r="C28" i="93"/>
  <c r="E28" i="93" s="1"/>
  <c r="C10" i="93"/>
  <c r="E10" i="93" s="1"/>
  <c r="D11" i="92"/>
  <c r="D21" i="92"/>
  <c r="C29" i="93"/>
  <c r="E29" i="93" s="1"/>
  <c r="D17" i="92"/>
  <c r="C26" i="93"/>
  <c r="E26" i="93" s="1"/>
  <c r="N10" i="88"/>
  <c r="E10" i="88" s="1"/>
  <c r="L79" i="28"/>
  <c r="L72" i="28"/>
  <c r="D24" i="92" l="1"/>
  <c r="E30" i="93"/>
  <c r="E32" i="93" s="1"/>
  <c r="C32" i="93"/>
  <c r="D27" i="91"/>
  <c r="D16" i="91"/>
  <c r="D15" i="91"/>
  <c r="D10" i="91"/>
  <c r="D9" i="91"/>
  <c r="E114" i="28" l="1"/>
  <c r="C114" i="28"/>
  <c r="C80" i="28"/>
  <c r="C81" i="28"/>
  <c r="A80" i="28"/>
  <c r="A81" i="28"/>
  <c r="C91" i="28"/>
  <c r="A91" i="28"/>
  <c r="C90" i="28"/>
  <c r="A90" i="28"/>
  <c r="C85" i="28"/>
  <c r="C86" i="28"/>
  <c r="C87" i="28"/>
  <c r="C89" i="28"/>
  <c r="A86" i="28"/>
  <c r="A87" i="28"/>
  <c r="A89" i="28"/>
  <c r="A85" i="28"/>
  <c r="C79" i="28"/>
  <c r="A79" i="28"/>
  <c r="C78" i="28"/>
  <c r="A78" i="28"/>
  <c r="E50" i="28"/>
  <c r="B50" i="28"/>
  <c r="C50" i="28"/>
  <c r="A50" i="28"/>
  <c r="L50" i="28" l="1"/>
  <c r="C4" i="88" l="1"/>
  <c r="G16" i="88"/>
  <c r="G10" i="88" l="1"/>
  <c r="A119" i="1" l="1"/>
  <c r="F112" i="1" l="1"/>
  <c r="E112" i="1"/>
  <c r="F111" i="1"/>
  <c r="E111" i="1"/>
  <c r="F110" i="1"/>
  <c r="E110" i="1"/>
  <c r="G9" i="1"/>
  <c r="G72" i="1" l="1"/>
  <c r="H36" i="1" l="1"/>
  <c r="I36" i="1" s="1"/>
  <c r="G36" i="1" l="1"/>
  <c r="C108" i="28"/>
  <c r="E105" i="28" l="1"/>
  <c r="L114" i="28" l="1"/>
  <c r="G14" i="88" l="1"/>
  <c r="E110" i="28" l="1"/>
  <c r="L111" i="28"/>
  <c r="L112" i="28"/>
  <c r="E109" i="28"/>
  <c r="A110" i="28"/>
  <c r="A111" i="28"/>
  <c r="A112" i="28"/>
  <c r="A113" i="28"/>
  <c r="A109" i="28"/>
  <c r="F108" i="28"/>
  <c r="G99" i="1"/>
  <c r="F105" i="28" s="1"/>
  <c r="G100" i="1"/>
  <c r="F106" i="28" s="1"/>
  <c r="G101" i="1"/>
  <c r="F107" i="28" s="1"/>
  <c r="G98" i="1"/>
  <c r="F104" i="28" s="1"/>
  <c r="L113" i="28" l="1"/>
  <c r="L110" i="28"/>
  <c r="L109" i="28"/>
  <c r="C110" i="28"/>
  <c r="C111" i="28"/>
  <c r="C113" i="28"/>
  <c r="C109" i="28"/>
  <c r="G86" i="1" l="1"/>
  <c r="G18" i="1"/>
  <c r="F113" i="28"/>
  <c r="F112" i="28"/>
  <c r="F111" i="28"/>
  <c r="F110" i="28"/>
  <c r="F109" i="28"/>
  <c r="D3" i="1" l="1"/>
  <c r="C5" i="88" l="1"/>
  <c r="L4" i="28"/>
  <c r="M10" i="88" l="1"/>
  <c r="D10" i="88" s="1"/>
  <c r="L10" i="88"/>
  <c r="C10" i="88" s="1"/>
  <c r="M8" i="88"/>
  <c r="L8" i="88"/>
  <c r="A108" i="28" l="1"/>
  <c r="E107" i="28"/>
  <c r="C107" i="28"/>
  <c r="A107" i="28"/>
  <c r="E106" i="28"/>
  <c r="C106" i="28"/>
  <c r="A106" i="28"/>
  <c r="C105" i="28"/>
  <c r="A105" i="28"/>
  <c r="E104" i="28"/>
  <c r="C104" i="28"/>
  <c r="A104" i="28"/>
  <c r="C77" i="28"/>
  <c r="A77" i="28"/>
  <c r="C76" i="28"/>
  <c r="B76" i="28"/>
  <c r="A76" i="28"/>
  <c r="C75" i="28"/>
  <c r="B75" i="28"/>
  <c r="A75" i="28"/>
  <c r="C74" i="28"/>
  <c r="B74" i="28"/>
  <c r="A74" i="28"/>
  <c r="C73" i="28"/>
  <c r="B73" i="28"/>
  <c r="A73" i="28"/>
  <c r="C71" i="28"/>
  <c r="B71" i="28"/>
  <c r="A71" i="28"/>
  <c r="C70" i="28"/>
  <c r="B70" i="28"/>
  <c r="A70" i="28"/>
  <c r="C69" i="28"/>
  <c r="B69" i="28"/>
  <c r="A69" i="28"/>
  <c r="E49" i="28"/>
  <c r="C49" i="28"/>
  <c r="B49" i="28"/>
  <c r="A49" i="28"/>
  <c r="E48" i="28"/>
  <c r="C48" i="28"/>
  <c r="B48" i="28"/>
  <c r="A48"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4" i="28"/>
  <c r="C34" i="28"/>
  <c r="B34" i="28"/>
  <c r="A34" i="28"/>
  <c r="E33" i="28"/>
  <c r="C33" i="28"/>
  <c r="B33" i="28"/>
  <c r="A33" i="28"/>
  <c r="H32"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96" i="1"/>
  <c r="G94" i="1"/>
  <c r="G83" i="1"/>
  <c r="G73" i="1"/>
  <c r="H71" i="1"/>
  <c r="G71" i="1" s="1"/>
  <c r="G69" i="1"/>
  <c r="G66" i="1"/>
  <c r="G64" i="1"/>
  <c r="H60" i="1"/>
  <c r="G60" i="1"/>
  <c r="H72" i="1"/>
  <c r="G59" i="1"/>
  <c r="G58" i="1"/>
  <c r="G57" i="1"/>
  <c r="G56" i="1"/>
  <c r="G55" i="1"/>
  <c r="G54" i="1"/>
  <c r="G53" i="1"/>
  <c r="G52" i="1"/>
  <c r="G51" i="1"/>
  <c r="G50" i="1"/>
  <c r="G49" i="1"/>
  <c r="G39" i="1"/>
  <c r="O32" i="28"/>
  <c r="H35" i="1"/>
  <c r="G35" i="1" s="1"/>
  <c r="O31" i="28"/>
  <c r="G33" i="1"/>
  <c r="G32" i="1"/>
  <c r="G31" i="1"/>
  <c r="G30" i="1"/>
  <c r="G29" i="1"/>
  <c r="G28" i="1"/>
  <c r="G27" i="1"/>
  <c r="G25" i="1"/>
  <c r="G24" i="1"/>
  <c r="H22" i="1"/>
  <c r="G22" i="1" s="1"/>
  <c r="O20" i="28"/>
  <c r="O19" i="28"/>
  <c r="G19" i="1"/>
  <c r="G11" i="1"/>
  <c r="G10" i="1"/>
  <c r="G8" i="1"/>
  <c r="L116" i="28"/>
  <c r="L104" i="28" l="1"/>
  <c r="L48" i="28"/>
  <c r="L49" i="28"/>
  <c r="L46" i="28"/>
  <c r="C17" i="93" s="1"/>
  <c r="L47" i="28"/>
  <c r="L45" i="28"/>
  <c r="C20" i="93" s="1"/>
  <c r="L43" i="28"/>
  <c r="L42" i="28"/>
  <c r="L44" i="28"/>
  <c r="L39" i="28"/>
  <c r="L41" i="28"/>
  <c r="L38" i="28"/>
  <c r="C7" i="93" s="1"/>
  <c r="L40" i="28"/>
  <c r="L34" i="28"/>
  <c r="L33" i="28"/>
  <c r="L27" i="28"/>
  <c r="L24" i="28"/>
  <c r="L32" i="28"/>
  <c r="L29" i="28"/>
  <c r="L26" i="28"/>
  <c r="L23" i="28"/>
  <c r="L31" i="28"/>
  <c r="L28" i="28"/>
  <c r="L25" i="28"/>
  <c r="L30" i="28"/>
  <c r="L22" i="28"/>
  <c r="L21" i="28"/>
  <c r="L20" i="28"/>
  <c r="L19" i="28"/>
  <c r="L18" i="28"/>
  <c r="L17" i="28"/>
  <c r="L15" i="28"/>
  <c r="L14" i="28"/>
  <c r="L13" i="28"/>
  <c r="L12" i="28"/>
  <c r="L11" i="28"/>
  <c r="L9" i="28"/>
  <c r="L8" i="28"/>
  <c r="L6" i="28"/>
  <c r="L5" i="28"/>
  <c r="L7" i="28"/>
  <c r="L16" i="28"/>
  <c r="L106" i="28"/>
  <c r="L107" i="28"/>
  <c r="L105" i="28"/>
  <c r="E10" i="28"/>
  <c r="G12" i="1"/>
  <c r="G13" i="1"/>
  <c r="G14" i="1"/>
  <c r="G15" i="1"/>
  <c r="G16" i="1"/>
  <c r="G17" i="1"/>
  <c r="O49" i="28"/>
  <c r="G60" i="28" s="1"/>
  <c r="O18" i="28"/>
  <c r="F9" i="28"/>
  <c r="D10" i="92" l="1"/>
  <c r="C9" i="93"/>
  <c r="E9" i="93" s="1"/>
  <c r="D12" i="92"/>
  <c r="C11" i="93"/>
  <c r="E11" i="93" s="1"/>
  <c r="E7" i="93"/>
  <c r="D1" i="28"/>
  <c r="C14" i="93"/>
  <c r="C8" i="93"/>
  <c r="D7" i="92"/>
  <c r="D6" i="92"/>
  <c r="N8" i="88"/>
  <c r="L10" i="28"/>
  <c r="L96" i="28" s="1"/>
  <c r="F32" i="28"/>
  <c r="F17" i="28"/>
  <c r="F23" i="28"/>
  <c r="F47" i="28"/>
  <c r="F8" i="28"/>
  <c r="F48" i="28"/>
  <c r="F29" i="28"/>
  <c r="F6" i="28"/>
  <c r="F44" i="28"/>
  <c r="F25" i="28"/>
  <c r="F28" i="28"/>
  <c r="F27" i="28"/>
  <c r="F26" i="28"/>
  <c r="F22" i="28"/>
  <c r="F21" i="28"/>
  <c r="F34" i="28"/>
  <c r="F46" i="28"/>
  <c r="F45" i="28"/>
  <c r="F24" i="28"/>
  <c r="F38" i="28"/>
  <c r="F39" i="28"/>
  <c r="F42" i="28"/>
  <c r="F43" i="28"/>
  <c r="F5" i="28"/>
  <c r="F41" i="28"/>
  <c r="G32" i="28"/>
  <c r="G49" i="28"/>
  <c r="F49" i="28"/>
  <c r="F20" i="28"/>
  <c r="G20" i="28"/>
  <c r="F31" i="28"/>
  <c r="F7" i="28"/>
  <c r="G31" i="28"/>
  <c r="F74" i="28"/>
  <c r="C12" i="93" l="1"/>
  <c r="C34" i="93" s="1"/>
  <c r="E12" i="93"/>
  <c r="E34" i="93" s="1"/>
  <c r="D13" i="92"/>
  <c r="D26" i="92" s="1"/>
  <c r="F8" i="88"/>
  <c r="G8" i="88"/>
  <c r="F16" i="28"/>
  <c r="L119" i="28"/>
  <c r="L121" i="28" s="1"/>
  <c r="F10" i="28"/>
  <c r="C15" i="93" l="1"/>
  <c r="C18" i="93" s="1"/>
  <c r="B21" i="93" s="1"/>
  <c r="C21" i="93" l="1"/>
  <c r="B22" i="93"/>
</calcChain>
</file>

<file path=xl/sharedStrings.xml><?xml version="1.0" encoding="utf-8"?>
<sst xmlns="http://schemas.openxmlformats.org/spreadsheetml/2006/main" count="2126" uniqueCount="1118">
  <si>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</si>
  <si>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</si>
  <si>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</si>
  <si>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</si>
  <si>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</si>
  <si>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</si>
  <si>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</si>
  <si>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</si>
  <si>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</si>
  <si>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</si>
  <si>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</si>
  <si>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</si>
  <si>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</si>
  <si>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</si>
  <si>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</si>
  <si>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</si>
  <si>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</si>
  <si>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</si>
  <si>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</si>
  <si>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</si>
  <si>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</si>
  <si>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</si>
  <si>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Dashboard</t>
  </si>
  <si>
    <t>Review Summary</t>
  </si>
  <si>
    <t>Error Detection</t>
  </si>
  <si>
    <t>Dashboard,
Electric Memo</t>
  </si>
  <si>
    <t>Cash &amp; Tax Memo,
Dashboard</t>
  </si>
  <si>
    <t>Review Summary - FBA</t>
  </si>
  <si>
    <t>General Info used to evaluate health of unit</t>
  </si>
  <si>
    <t>Fiduciary Funds</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</si>
  <si>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</si>
  <si>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</si>
  <si>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</si>
  <si>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</si>
  <si>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</si>
  <si>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</si>
  <si>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</si>
  <si>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</si>
  <si>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</si>
  <si>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</si>
  <si>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</si>
  <si>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</si>
  <si>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</si>
  <si>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</si>
  <si>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</si>
  <si>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</si>
  <si>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</si>
  <si>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</si>
  <si>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</si>
  <si>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</si>
  <si>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</si>
  <si>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</si>
  <si>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</si>
  <si>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</si>
  <si>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</si>
  <si>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</si>
  <si>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</si>
  <si>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</si>
  <si>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</si>
  <si>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</si>
  <si>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</si>
  <si>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</si>
  <si>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</si>
  <si>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</si>
  <si>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</si>
  <si>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</si>
  <si>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</si>
  <si>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</si>
  <si>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</si>
  <si>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</si>
  <si>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</si>
  <si>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</si>
  <si>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</si>
  <si>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</si>
  <si>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</si>
  <si>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</si>
  <si>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</si>
  <si>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</si>
  <si>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</si>
  <si>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</si>
  <si>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</si>
  <si>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OPEB Note</t>
  </si>
  <si>
    <t>Fund Balance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</si>
  <si>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</si>
  <si>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</si>
  <si>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</si>
  <si>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</si>
  <si>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</si>
  <si>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</si>
  <si>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</si>
  <si>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</si>
  <si>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</si>
  <si>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</si>
  <si>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</si>
  <si>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</si>
  <si>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</si>
  <si>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</si>
  <si>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</si>
  <si>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</si>
  <si>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</si>
  <si>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</si>
  <si>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</si>
  <si>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</si>
  <si>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</si>
  <si>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</si>
  <si>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</si>
  <si>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</si>
  <si>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</si>
  <si>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</si>
  <si>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</si>
  <si>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</si>
  <si>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</si>
  <si>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</si>
  <si>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</si>
  <si>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</si>
  <si>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</si>
  <si>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</si>
  <si>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</si>
  <si>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</si>
  <si>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</si>
  <si>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</si>
  <si>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</si>
  <si>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</si>
  <si>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</si>
  <si>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</si>
  <si>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</si>
  <si>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</si>
  <si>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</si>
  <si>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</si>
  <si>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</si>
  <si>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</si>
  <si>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</si>
  <si>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</si>
  <si>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</si>
  <si>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</si>
  <si>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</si>
  <si>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</si>
  <si>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</si>
  <si>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</si>
  <si>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</si>
  <si>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</si>
  <si>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</si>
  <si>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</si>
  <si>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</si>
  <si>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</si>
  <si>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</si>
  <si>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</si>
  <si>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</si>
  <si>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</si>
  <si>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</si>
  <si>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</si>
  <si>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</si>
  <si>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</si>
  <si>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</si>
  <si>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</si>
  <si>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</si>
  <si>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</si>
  <si>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</si>
  <si>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</si>
  <si>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</si>
  <si>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</si>
  <si>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</si>
  <si>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</si>
  <si>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</si>
  <si>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</si>
  <si>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</si>
  <si>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</si>
  <si>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</si>
  <si>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</si>
  <si>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</si>
  <si>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</si>
  <si>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</si>
  <si>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</si>
  <si>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</si>
  <si>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</si>
  <si>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</si>
  <si>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</si>
  <si>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</si>
  <si>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</si>
  <si>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</si>
  <si>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</si>
  <si>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</si>
  <si>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</si>
  <si>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</si>
  <si>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</si>
  <si>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</si>
  <si>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</si>
  <si>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</si>
  <si>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</si>
  <si>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</si>
  <si>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</si>
  <si>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</si>
  <si>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</si>
  <si>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</si>
  <si>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</si>
  <si>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</si>
  <si>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</si>
  <si>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</si>
  <si>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</si>
  <si>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</si>
  <si>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</si>
  <si>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</si>
  <si>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</si>
  <si>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</si>
  <si>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</si>
  <si>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</si>
  <si>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</si>
  <si>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</si>
  <si>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</si>
  <si>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</si>
  <si>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</si>
  <si>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</si>
  <si>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</si>
  <si>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</si>
  <si>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</si>
  <si>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</si>
  <si>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</si>
  <si>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</si>
  <si>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</si>
  <si>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</si>
  <si>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</si>
  <si>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</si>
  <si>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</si>
  <si>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</si>
  <si>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</si>
  <si>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</si>
  <si>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</si>
  <si>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</si>
  <si>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</si>
  <si>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</si>
  <si>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</si>
  <si>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</si>
  <si>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</si>
  <si>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Debt Issued within next 12 months</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</si>
  <si>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</si>
  <si>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</si>
  <si>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</si>
  <si>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</si>
  <si>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</si>
  <si>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</si>
  <si>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</si>
  <si>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Debt Service Fund</t>
  </si>
  <si>
    <t>Please enter the Total Fund Balance for any Debt Service Funds</t>
  </si>
  <si>
    <t>Quick Ratio</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</si>
  <si>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</si>
  <si>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</si>
  <si>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</si>
  <si>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</si>
  <si>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</si>
  <si>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</si>
  <si>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</si>
  <si>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</si>
  <si>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</si>
  <si>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 xml:space="preserve"> GF - Fund balance, Assigned </t>
  </si>
  <si>
    <t>GF - Fund Balance, Unassigned</t>
  </si>
  <si>
    <t>Acct #</t>
  </si>
  <si>
    <t>Fund balance, Assigned (total of all assigned components)</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</si>
  <si>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</si>
  <si>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</si>
  <si>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</si>
  <si>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</si>
  <si>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</si>
  <si>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</si>
  <si>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</si>
  <si>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</si>
  <si>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</si>
  <si>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</si>
  <si>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</si>
  <si>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</si>
  <si>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</si>
  <si>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</si>
  <si>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</si>
  <si>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</si>
  <si>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</si>
  <si>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</si>
  <si>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</si>
  <si>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</si>
  <si>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</si>
  <si>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</si>
  <si>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</si>
  <si>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</si>
  <si>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</si>
  <si>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</si>
  <si>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</si>
  <si>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</si>
  <si>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</si>
  <si>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</si>
  <si>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</si>
  <si>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</si>
  <si>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Dashboard; Determination of Fiscal Health</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</si>
  <si>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</si>
  <si>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</si>
  <si>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</si>
  <si>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</si>
  <si>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</si>
  <si>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</si>
  <si>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</si>
  <si>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</si>
  <si>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</si>
  <si>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</si>
  <si>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</si>
  <si>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</si>
  <si>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</si>
  <si>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</si>
  <si>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</si>
  <si>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</si>
  <si>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</si>
  <si>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</si>
  <si>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</si>
  <si>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</si>
  <si>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</si>
  <si>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Amount of transfer out to the General Fund that is for Payment in Lieu of Taxes (PILOT)</t>
  </si>
  <si>
    <t>Decrease</t>
  </si>
  <si>
    <t>No Change</t>
  </si>
  <si>
    <t>Performance Indicator</t>
  </si>
  <si>
    <t>Unit Number:</t>
  </si>
  <si>
    <t>Explanation of Performance Indicator</t>
  </si>
  <si>
    <t>Equal or greater than 1</t>
  </si>
  <si>
    <t>Date the Auditor presented or plans to present the Audit to the Governing Board</t>
  </si>
  <si>
    <t>Did the audit disclose any statutory violations in the notes that were not covered by findings?  Select Yes or No</t>
  </si>
  <si>
    <t>Of the transfers-in above in acct # 352, list amount of transfers-in that were used to support Water Sewer operations  (exclude capital transfers)</t>
  </si>
  <si>
    <t>hidden data</t>
  </si>
  <si>
    <t>TD Auditor</t>
  </si>
  <si>
    <t>Does Unit expect to issue debt next fiscal year</t>
  </si>
  <si>
    <t>Auditor indicated that there was at least one Performance indicator of Concern on the PI tab</t>
  </si>
  <si>
    <t>Tax rate for year audited</t>
  </si>
  <si>
    <t>Unit Name:</t>
  </si>
  <si>
    <t>D</t>
  </si>
  <si>
    <t>E</t>
  </si>
  <si>
    <t>F</t>
  </si>
  <si>
    <t>G</t>
  </si>
  <si>
    <t>H</t>
  </si>
  <si>
    <t># of other matters that auditor asked the unit to respond to.</t>
  </si>
  <si>
    <t>If the unit had PIs of concern, the issues were presented to the board and informed they needed to send Response Letter in 60 days</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</si>
  <si>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</si>
  <si>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</si>
  <si>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</si>
  <si>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</si>
  <si>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</si>
  <si>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</si>
  <si>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</si>
  <si>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</si>
  <si>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</si>
  <si>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</si>
  <si>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</si>
  <si>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Minimum Threshold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</si>
  <si>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</si>
  <si>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</si>
  <si>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</si>
  <si>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</si>
  <si>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</si>
  <si>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</si>
  <si>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</si>
  <si>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</si>
  <si>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</si>
  <si>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</si>
  <si>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</si>
  <si>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</si>
  <si>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</si>
  <si>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</si>
  <si>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</si>
  <si>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</si>
  <si>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</si>
  <si>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</si>
  <si>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</si>
  <si>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</si>
  <si>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</si>
  <si>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</si>
  <si>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</si>
  <si>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</si>
  <si>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</si>
  <si>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</si>
  <si>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</si>
  <si>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</si>
  <si>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</si>
  <si>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</si>
  <si>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</si>
  <si>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</si>
  <si>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</si>
  <si>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</si>
  <si>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</si>
  <si>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</si>
  <si>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</si>
  <si>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</si>
  <si>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</si>
  <si>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</si>
  <si>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</si>
  <si>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Mental Health Net Position - Unrestricted Net Position</t>
  </si>
  <si>
    <t>Messages</t>
  </si>
  <si>
    <t>Leave blank if data not available</t>
  </si>
  <si>
    <t>Did unit have problems with debt service payments being late, debt restructured or not meeting bond covenants</t>
  </si>
  <si>
    <t>Unit Data from Audit Worksheet tab: (13-534)/14</t>
  </si>
  <si>
    <t>Select Unit Name from Drop Down List</t>
  </si>
  <si>
    <t>Section 1: Data Collection NOTE:  the data submitted below may be used in various published reports</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</si>
  <si>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</si>
  <si>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</si>
  <si>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</si>
  <si>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</si>
  <si>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</si>
  <si>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</si>
  <si>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whether or not the unit has issues with debt service payments or bond covenants.</t>
  </si>
  <si>
    <t>I</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</si>
  <si>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</si>
  <si>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</si>
  <si>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</si>
  <si>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</si>
  <si>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</si>
  <si>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</si>
  <si>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</si>
  <si>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</si>
  <si>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</si>
  <si>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</si>
  <si>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</si>
  <si>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</si>
  <si>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</si>
  <si>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</si>
  <si>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</si>
  <si>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</si>
  <si>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</si>
  <si>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</si>
  <si>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</si>
  <si>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</si>
  <si>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</si>
  <si>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</si>
  <si>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</si>
  <si>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</si>
  <si>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</si>
  <si>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</si>
  <si>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</si>
  <si>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</si>
  <si>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</si>
  <si>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</si>
  <si>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</si>
  <si>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</si>
  <si>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</si>
  <si>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</si>
  <si>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</si>
  <si>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</si>
  <si>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</si>
  <si>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</si>
  <si>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</si>
  <si>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</si>
  <si>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</si>
  <si>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</si>
  <si>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</si>
  <si>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</si>
  <si>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</si>
  <si>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</si>
  <si>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</si>
  <si>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</si>
  <si>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</si>
  <si>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</si>
  <si>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</si>
  <si>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</si>
  <si>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</si>
  <si>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</si>
  <si>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</si>
  <si>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</si>
  <si>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</si>
  <si>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</si>
  <si>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</si>
  <si>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</si>
  <si>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</si>
  <si>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</si>
  <si>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</si>
  <si>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</si>
  <si>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</si>
  <si>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</si>
  <si>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</si>
  <si>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</si>
  <si>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</si>
  <si>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</si>
  <si>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</si>
  <si>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</si>
  <si>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</si>
  <si>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</si>
  <si>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</si>
  <si>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</si>
  <si>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</si>
  <si>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</si>
  <si>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</si>
  <si>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</si>
  <si>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</si>
  <si>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</si>
  <si>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</si>
  <si>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</si>
  <si>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</si>
  <si>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</si>
  <si>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</si>
  <si>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</si>
  <si>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</si>
  <si>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</si>
  <si>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</si>
  <si>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</si>
  <si>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</si>
  <si>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</si>
  <si>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</si>
  <si>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</si>
  <si>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</si>
  <si>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</si>
  <si>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Peggy</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</si>
  <si>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</si>
  <si>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</si>
  <si>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</si>
  <si>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</si>
  <si>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</si>
  <si>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</si>
  <si>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10/11/2021</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</si>
  <si>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</si>
  <si>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</si>
  <si>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</si>
  <si>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</si>
  <si>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</si>
  <si>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</si>
  <si>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</si>
  <si>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</si>
  <si>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</si>
  <si>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</si>
  <si>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Manager/Finance Officer</t>
  </si>
  <si>
    <t>Date the FO signed the Data Input worksheet</t>
  </si>
  <si>
    <t>11/15/2021</t>
  </si>
  <si>
    <t>12/1/2021</t>
  </si>
  <si>
    <t>10/26/2021</t>
  </si>
  <si>
    <t>11/16/2021</t>
  </si>
  <si>
    <t>11/19/2021</t>
  </si>
  <si>
    <t>11/29/2021</t>
  </si>
  <si>
    <t>11/30/2021</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</si>
  <si>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</si>
  <si>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</si>
  <si>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</si>
  <si>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</si>
  <si>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</si>
  <si>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</si>
  <si>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</si>
  <si>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</si>
  <si>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1/3/2022</t>
  </si>
  <si>
    <t>12/6/2021</t>
  </si>
  <si>
    <t>12/14/2021</t>
  </si>
  <si>
    <t>12/7/2021</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</si>
  <si>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</si>
  <si>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</si>
  <si>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</si>
  <si>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</si>
  <si>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</si>
  <si>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</si>
  <si>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</si>
  <si>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</si>
  <si>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</si>
  <si>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</si>
  <si>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</si>
  <si>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</si>
  <si>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</si>
  <si>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</si>
  <si>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</si>
  <si>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</si>
  <si>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</si>
  <si>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</si>
  <si>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</si>
  <si>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</si>
  <si>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</si>
  <si>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</si>
  <si>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</si>
  <si>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</si>
  <si>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</si>
  <si>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</si>
  <si>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</si>
  <si>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</si>
  <si>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</si>
  <si>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</si>
  <si>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</si>
  <si>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</si>
  <si>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</si>
  <si>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</si>
  <si>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</si>
  <si>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</si>
  <si>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</si>
  <si>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Mary</t>
  </si>
  <si>
    <t>Janet</t>
  </si>
  <si>
    <t>Anne</t>
  </si>
  <si>
    <t>Robert</t>
  </si>
  <si>
    <t>Hall</t>
  </si>
  <si>
    <t>Mann</t>
  </si>
  <si>
    <t>Russell</t>
  </si>
  <si>
    <t>6/1/2020</t>
  </si>
  <si>
    <t>1/1/2018</t>
  </si>
  <si>
    <t>7/7/2014</t>
  </si>
  <si>
    <t>1/1/2019</t>
  </si>
  <si>
    <t>7/1/2021</t>
  </si>
  <si>
    <t>Anne Mann</t>
  </si>
  <si>
    <t>Chief Financial Officer</t>
  </si>
  <si>
    <t>11/4/2021</t>
  </si>
  <si>
    <t>10/28/2021</t>
  </si>
  <si>
    <t>10/20/2021</t>
  </si>
  <si>
    <t>11/23/2021</t>
  </si>
  <si>
    <t>10/27/2021</t>
  </si>
  <si>
    <t>11/1/2021</t>
  </si>
  <si>
    <t>1/26/2022</t>
  </si>
  <si>
    <t>9/30/2021</t>
  </si>
  <si>
    <t>252-641-4212</t>
  </si>
  <si>
    <t>annemann@tarboro-nc.com</t>
  </si>
  <si>
    <t>2/2/2022</t>
  </si>
  <si>
    <t>10/21/2021</t>
  </si>
  <si>
    <t>2/7/2022</t>
  </si>
  <si>
    <t>10/19/2021</t>
  </si>
  <si>
    <t>Governmental Activities - Benchmarking Tool uses account 336 in the code to calculate liquidity quick ratio.  Must be included on imported to CCH and SQL database.  Memos used these accounts as well.</t>
  </si>
  <si>
    <t>Telephone Number and Ext., etc.</t>
  </si>
  <si>
    <t>1/21/2021</t>
  </si>
  <si>
    <t>11/5/2021</t>
  </si>
  <si>
    <t>1/1/2015</t>
  </si>
  <si>
    <t>1/1/2013</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</si>
  <si>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</si>
  <si>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</si>
  <si>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</si>
  <si>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</si>
  <si>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</si>
  <si>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3.</t>
  </si>
  <si>
    <t>4.</t>
  </si>
  <si>
    <t>5.</t>
  </si>
  <si>
    <t>The unit had problems with debt service payments being late and/or did not comply with the bond covenants.</t>
  </si>
  <si>
    <t>Franklin</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</si>
  <si>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</si>
  <si>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</si>
  <si>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</si>
  <si>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</si>
  <si>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Trial Balance</t>
  </si>
  <si>
    <t xml:space="preserve">NC DEPARTMENT OF STATE TREASURER- STATE AND LOCAL GOVERNMENT FINANCE DIVISION
TD Info Completed by Auditor
</t>
  </si>
  <si>
    <t>Please see the INSTRUCTIONS worksheet before completing this form</t>
  </si>
  <si>
    <t>Aeronautics Authority of The City of Henderson</t>
  </si>
  <si>
    <t>Asheville Regional Airport</t>
  </si>
  <si>
    <t>Avery County Airport Authority</t>
  </si>
  <si>
    <t>Brunswick County Airport</t>
  </si>
  <si>
    <t>Burlington-Alamance Airport</t>
  </si>
  <si>
    <t>Carteret County - Beaufort Airport Authority</t>
  </si>
  <si>
    <t>Dare County Airport</t>
  </si>
  <si>
    <t>Davidson County Airport Authority</t>
  </si>
  <si>
    <t>Elizabeth City-Pasquotank County Airport</t>
  </si>
  <si>
    <t>Elizabethtown Airport Economic Development Commission</t>
  </si>
  <si>
    <t>Foothills Regional Airport Authority</t>
  </si>
  <si>
    <t>Halifax Northampton Regional Airport Authority</t>
  </si>
  <si>
    <t>Jackson County Airport Authority</t>
  </si>
  <si>
    <t>Johnston County Airport</t>
  </si>
  <si>
    <t>Lincoln County Airport Authority</t>
  </si>
  <si>
    <t>Lumberton Airport Commission</t>
  </si>
  <si>
    <t>Macon County Airport Authority</t>
  </si>
  <si>
    <t>Moore County Airport Authority</t>
  </si>
  <si>
    <t>Mount Airy-Surry County Airport Authority</t>
  </si>
  <si>
    <t>New Hanover County Airport Authority</t>
  </si>
  <si>
    <t>Piedmont Triad Airport Authority</t>
  </si>
  <si>
    <t>Pitt County Greenville Airport Authority</t>
  </si>
  <si>
    <t>Raleigh-Durham Airport Authority</t>
  </si>
  <si>
    <t>Rockingham County Airport Authority</t>
  </si>
  <si>
    <t>Rocky Mount-Wilson Airport Authority</t>
  </si>
  <si>
    <t>Sanford-Lee County Regional Airport Authority</t>
  </si>
  <si>
    <t>Southeast Regional Airport Authority</t>
  </si>
  <si>
    <t>Tarboro-Edgecombe Airport</t>
  </si>
  <si>
    <t>Tri-County Airport Authority</t>
  </si>
  <si>
    <t>JONATHAN</t>
  </si>
  <si>
    <t>Danny</t>
  </si>
  <si>
    <t>Howie</t>
  </si>
  <si>
    <t>Keith</t>
  </si>
  <si>
    <t>MARGE</t>
  </si>
  <si>
    <t>Jane</t>
  </si>
  <si>
    <t>Scott</t>
  </si>
  <si>
    <t>SHARON</t>
  </si>
  <si>
    <t>Brent</t>
  </si>
  <si>
    <t>Darlene</t>
  </si>
  <si>
    <t>Chad</t>
  </si>
  <si>
    <t>Deanna</t>
  </si>
  <si>
    <t>Alisha</t>
  </si>
  <si>
    <t>Lori</t>
  </si>
  <si>
    <t>Carol</t>
  </si>
  <si>
    <t>Rhonda</t>
  </si>
  <si>
    <t>Joe</t>
  </si>
  <si>
    <t>Bill</t>
  </si>
  <si>
    <t>Timothy</t>
  </si>
  <si>
    <t>DION</t>
  </si>
  <si>
    <t>DOUG</t>
  </si>
  <si>
    <t>JOANN</t>
  </si>
  <si>
    <t>CARVER</t>
  </si>
  <si>
    <t>Burnette</t>
  </si>
  <si>
    <t>Young</t>
  </si>
  <si>
    <t>Piner</t>
  </si>
  <si>
    <t>STAUFFER</t>
  </si>
  <si>
    <t>Kiker</t>
  </si>
  <si>
    <t>Hinton</t>
  </si>
  <si>
    <t>PENNY</t>
  </si>
  <si>
    <t>Brinkley</t>
  </si>
  <si>
    <t>Duncan</t>
  </si>
  <si>
    <t>Fox</t>
  </si>
  <si>
    <t>McLamb</t>
  </si>
  <si>
    <t>Rios</t>
  </si>
  <si>
    <t>Armstrong</t>
  </si>
  <si>
    <t>Carpenter</t>
  </si>
  <si>
    <t>Oakley</t>
  </si>
  <si>
    <t>Nixon</t>
  </si>
  <si>
    <t>Campbell</t>
  </si>
  <si>
    <t>Styres</t>
  </si>
  <si>
    <t>Hopper</t>
  </si>
  <si>
    <t>Wyatt</t>
  </si>
  <si>
    <t>VIVENTI</t>
  </si>
  <si>
    <t>WILKINSON</t>
  </si>
  <si>
    <t>GENTRY</t>
  </si>
  <si>
    <t>Joyner</t>
  </si>
  <si>
    <t>12/12/2014</t>
  </si>
  <si>
    <t>1/1/2001</t>
  </si>
  <si>
    <t>4/1/1994</t>
  </si>
  <si>
    <t>7/31/2015</t>
  </si>
  <si>
    <t>8/31/2016</t>
  </si>
  <si>
    <t>2/14/1995</t>
  </si>
  <si>
    <t>6/24/2020</t>
  </si>
  <si>
    <t>4/27/2016</t>
  </si>
  <si>
    <t>1/1/2009</t>
  </si>
  <si>
    <t>3/1/2012</t>
  </si>
  <si>
    <t>10/29/2007</t>
  </si>
  <si>
    <t>10/31/2011</t>
  </si>
  <si>
    <t>1/3/2020</t>
  </si>
  <si>
    <t>10/1/2015</t>
  </si>
  <si>
    <t>5/1/2017</t>
  </si>
  <si>
    <t>2/28/2019</t>
  </si>
  <si>
    <t>6/1/2019</t>
  </si>
  <si>
    <t>3/1/2019</t>
  </si>
  <si>
    <t>JONATHAN CARVER</t>
  </si>
  <si>
    <t>Janet Burnette</t>
  </si>
  <si>
    <t>Danny Young</t>
  </si>
  <si>
    <t>Howie Franklin</t>
  </si>
  <si>
    <t>Keith Hall</t>
  </si>
  <si>
    <t>Peggy Piner</t>
  </si>
  <si>
    <t>Marge Stauffer</t>
  </si>
  <si>
    <t>Jane S. Kiker</t>
  </si>
  <si>
    <t>Scott Hinton</t>
  </si>
  <si>
    <t>SHARON PENNY</t>
  </si>
  <si>
    <t>Brent Brinkley</t>
  </si>
  <si>
    <t>Mary Duncan</t>
  </si>
  <si>
    <t>Darlene Fox</t>
  </si>
  <si>
    <t>J. Chad McLamb</t>
  </si>
  <si>
    <t>Deanna Rios</t>
  </si>
  <si>
    <t>Alisha B. Armstrong</t>
  </si>
  <si>
    <t>Lori Carpenter</t>
  </si>
  <si>
    <t>Carol Oakley</t>
  </si>
  <si>
    <t>Rhonda Nixon</t>
  </si>
  <si>
    <t>Robert Campbell</t>
  </si>
  <si>
    <t>Joe Styres</t>
  </si>
  <si>
    <t>Bill Hopper</t>
  </si>
  <si>
    <t>Timothy Wyatt</t>
  </si>
  <si>
    <t>DION VIVENTI</t>
  </si>
  <si>
    <t>DOUG WILKINSON</t>
  </si>
  <si>
    <t>JOANN GENTRY</t>
  </si>
  <si>
    <t>Anne Y Mann</t>
  </si>
  <si>
    <t>Russell Joyner</t>
  </si>
  <si>
    <t>Director of Finance</t>
  </si>
  <si>
    <t>Director</t>
  </si>
  <si>
    <t>Deputy County Manager/Finance Director</t>
  </si>
  <si>
    <t>Finance Administrator</t>
  </si>
  <si>
    <t>DIRECTOR</t>
  </si>
  <si>
    <t>Executive Dirctor</t>
  </si>
  <si>
    <t>11/9/2021</t>
  </si>
  <si>
    <t>9/3/2021</t>
  </si>
  <si>
    <t>9/28/2021</t>
  </si>
  <si>
    <t>10/22/2021</t>
  </si>
  <si>
    <t>9/21/2021</t>
  </si>
  <si>
    <t>10/3/2021</t>
  </si>
  <si>
    <t>10/13/2021</t>
  </si>
  <si>
    <t>4/18/2022</t>
  </si>
  <si>
    <t>2/28/2022</t>
  </si>
  <si>
    <t>2/17/2022</t>
  </si>
  <si>
    <t>919-691-7745</t>
  </si>
  <si>
    <t>828-654-3234</t>
  </si>
  <si>
    <t>828-387-7373</t>
  </si>
  <si>
    <t>910-540-0957</t>
  </si>
  <si>
    <t>336-227-3319</t>
  </si>
  <si>
    <t>252-728-1928</t>
  </si>
  <si>
    <t>252-475-5573</t>
  </si>
  <si>
    <t>336-242-2029</t>
  </si>
  <si>
    <t>252-335-5634</t>
  </si>
  <si>
    <t>910-549-8487</t>
  </si>
  <si>
    <t>828-448-5708</t>
  </si>
  <si>
    <t>252-593-2111</t>
  </si>
  <si>
    <t>828-631-2249</t>
  </si>
  <si>
    <t>919-989-5112</t>
  </si>
  <si>
    <t>704-736-8488</t>
  </si>
  <si>
    <t>910-671-3817</t>
  </si>
  <si>
    <t>828-349-2027</t>
  </si>
  <si>
    <t>910-692-3212</t>
  </si>
  <si>
    <t>336-401-8251</t>
  </si>
  <si>
    <t>910-341-4333</t>
  </si>
  <si>
    <t>336-665-5626</t>
  </si>
  <si>
    <t>252-902-2030</t>
  </si>
  <si>
    <t>336-369-8290</t>
  </si>
  <si>
    <t>252-446-7057</t>
  </si>
  <si>
    <t>919-776-2939</t>
  </si>
  <si>
    <t>910-844-5081</t>
  </si>
  <si>
    <t>252-395-0824</t>
  </si>
  <si>
    <t>JCARVER3623@GMAIL.COM</t>
  </si>
  <si>
    <t>jburnette@flyavl.com</t>
  </si>
  <si>
    <t>danny.young@averycountync.gov</t>
  </si>
  <si>
    <t>howie@capefearjetport.com</t>
  </si>
  <si>
    <t>khall@naaleads.com</t>
  </si>
  <si>
    <t>finance@kmrhairport.org</t>
  </si>
  <si>
    <t>marge.stauffer@darenc.com</t>
  </si>
  <si>
    <t>jane.kiker@davidsoncountync.gov</t>
  </si>
  <si>
    <t>manager@ecgairport.com</t>
  </si>
  <si>
    <t>spenny@elizabethtownnc.org</t>
  </si>
  <si>
    <t>fbo@foothillsairport.com</t>
  </si>
  <si>
    <t>duncanm@halifaxnc.com</t>
  </si>
  <si>
    <t>darlenefox@jacksonnc.org</t>
  </si>
  <si>
    <t>chad.mclamb@johnstonnc.com</t>
  </si>
  <si>
    <t>drios@lincolncounty.org</t>
  </si>
  <si>
    <t>athompson@ci.lumberton.nc.us</t>
  </si>
  <si>
    <t>lhall@maconnc.org</t>
  </si>
  <si>
    <t>coakley@moorecountyairport.com</t>
  </si>
  <si>
    <t>nixonr@co.surry.nc.us</t>
  </si>
  <si>
    <t>rcampbell@flyilm.com</t>
  </si>
  <si>
    <t>styresj@gsoair.org</t>
  </si>
  <si>
    <t>bill.hopper@pittcountync.gov</t>
  </si>
  <si>
    <t>twyatt@cgspllc.com</t>
  </si>
  <si>
    <t>director@krwiairport.com</t>
  </si>
  <si>
    <t>jwilkinson@wilkinsoncars.com</t>
  </si>
  <si>
    <t>jgentry@lmairport.com</t>
  </si>
  <si>
    <t>Russ27805@yahoo.com</t>
  </si>
  <si>
    <t>3/1/2022</t>
  </si>
  <si>
    <t>12/10/2021</t>
  </si>
  <si>
    <t>10/12/2021</t>
  </si>
  <si>
    <t>12/18/2021</t>
  </si>
  <si>
    <t>10/6/2021</t>
  </si>
  <si>
    <t>5/18/2022</t>
  </si>
  <si>
    <t>10/25/2021</t>
  </si>
  <si>
    <t>3/15/2022</t>
  </si>
  <si>
    <t>GF FBA% of Exp w/o Powell Bill Formula: (506+536-4-5-6-11+647)/(532+20+509-533-508)</t>
  </si>
  <si>
    <t>Mesheila</t>
  </si>
  <si>
    <t>Lynch</t>
  </si>
  <si>
    <t>Gentry</t>
  </si>
  <si>
    <t>Mesheila Lynch</t>
  </si>
  <si>
    <t>Director of Accounting</t>
  </si>
  <si>
    <t>919-840-7784</t>
  </si>
  <si>
    <t>Enterprise Funds other than WS and Electric</t>
  </si>
  <si>
    <t>Net Position</t>
  </si>
  <si>
    <t>Combined Totals of all Proprietary Funds - Amount of Inventories and Prepaids in current assets</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</si>
  <si>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</si>
  <si>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</si>
  <si>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</si>
  <si>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</si>
  <si>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</si>
  <si>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</si>
  <si>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</si>
  <si>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=626-627-628-629-630-631-632 - (632 will not be on airports DIW)</t>
  </si>
  <si>
    <t>CCH Upload Batch Total</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</si>
  <si>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
    </r>
  </si>
  <si>
    <t>ENTERPRISE FUND:</t>
  </si>
  <si>
    <t>TD Info Completed by Auditor : CCH acct #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</si>
  <si>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</si>
  <si>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 xml:space="preserve">Gen Fund - Total Expenditures </t>
  </si>
  <si>
    <t xml:space="preserve">Gen Fund - Proceeds from LTD </t>
  </si>
  <si>
    <t>Gen Fund - Any Adj. to Beginning Net Assets</t>
  </si>
  <si>
    <t>Is there a finding for lack of technical skills, knowledge and experience (SKE) at this unit</t>
  </si>
  <si>
    <t>Mark to Market unrealized losses in the General Fund</t>
  </si>
  <si>
    <t>Number of significant deficiency findings</t>
  </si>
  <si>
    <t>Number of material weaknesses findings</t>
  </si>
  <si>
    <t>Number of other matters that auditor asked the unit to respond to</t>
  </si>
  <si>
    <t>Unit Data from Audit Worksheet tab: (506+536-4-5-6+647)/(532+509+20-533-508)</t>
  </si>
  <si>
    <t>Did your audit disclose as a finding any statutory violations (not including budget violations) (Yes or No)</t>
  </si>
  <si>
    <t xml:space="preserve">Calculation of Fund Balance Available at June 30 
Including Debt Service Fund for Performance Indicator
</t>
  </si>
  <si>
    <t>Account Number</t>
  </si>
  <si>
    <t>Calculation</t>
  </si>
  <si>
    <t>Fund Balance Available for Performance Indicator</t>
  </si>
  <si>
    <t>General Fund Cash and investments - unrestricted…........................................................................................................</t>
  </si>
  <si>
    <t>General Fund Cash and investments - restricted…........................................................................................................</t>
  </si>
  <si>
    <t>Debt Service Fund Fund Balance…..................................................................................................................................</t>
  </si>
  <si>
    <t>Debt Service Fund Balance</t>
  </si>
  <si>
    <t>Less:</t>
  </si>
  <si>
    <t>Liabilities- General Fund…...................................................................................................................................................</t>
  </si>
  <si>
    <t>Gen Fund - Current Liabilities</t>
  </si>
  <si>
    <t>Encumbrances at June 30 - General Fund (listed in the notes)</t>
  </si>
  <si>
    <t>Unavailable or unearned revenues arising from cash receipts - General Fund…............................................................</t>
  </si>
  <si>
    <t>Gen Fund -deferred inflows derived from Cash Receipts</t>
  </si>
  <si>
    <t>Fund Balance Available</t>
  </si>
  <si>
    <t>Formula</t>
  </si>
  <si>
    <t xml:space="preserve">Expenditures: </t>
  </si>
  <si>
    <t>Total expenditures - General Fund…................................................................................................................................</t>
  </si>
  <si>
    <t>Adjustments:</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</si>
  <si>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</si>
  <si>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</si>
  <si>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</si>
  <si>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</si>
  <si>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</si>
  <si>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</si>
  <si>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</si>
  <si>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</si>
  <si>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=506+536+647-4-6-5</t>
  </si>
  <si>
    <t>=532+20+509-533-508</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</si>
  <si>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</si>
  <si>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</si>
  <si>
    <r>
      <t xml:space="preserve">Mark to Market unrealized losses in the General Fund. </t>
    </r>
    <r>
      <rPr>
        <sz val="11"/>
        <color rgb="FFFF0000"/>
        <rFont val="Calibri"/>
        <family val="2"/>
        <scheme val="minor"/>
      </rPr>
      <t>(enter as a negative number)</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</si>
  <si>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</si>
  <si>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Do you expect to issue debt requiring LGC approval within 12 months from the date that the audit is submitted - </t>
    </r>
    <r>
      <rPr>
        <b/>
        <sz val="11"/>
        <color theme="1"/>
        <rFont val="Calibri"/>
        <family val="2"/>
        <scheme val="minor"/>
      </rPr>
      <t>select "1" for yes and "2" for no from drop down list.</t>
    </r>
  </si>
  <si>
    <t>Statutory Calculation of Fund Balance Available for Appropriation At June 30 for the General Fund
Restricted - Stabilization by State Statute</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</si>
  <si>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</si>
  <si>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</si>
  <si>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</si>
  <si>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</si>
  <si>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</si>
  <si>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</si>
  <si>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</si>
  <si>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</si>
  <si>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</si>
  <si>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</si>
  <si>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</si>
  <si>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</si>
  <si>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</si>
  <si>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</si>
  <si>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</si>
  <si>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</si>
  <si>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</si>
  <si>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</si>
  <si>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</si>
  <si>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</si>
  <si>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</si>
  <si>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</si>
  <si>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</si>
  <si>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</si>
  <si>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</si>
  <si>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</si>
  <si>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 xml:space="preserve">    Issuance of Capital Leases &amp; Installment Purchases ……………...………….</t>
  </si>
  <si>
    <t xml:space="preserve">    Positive Debt Refunding</t>
  </si>
  <si>
    <t xml:space="preserve">          Total Expenditures (As Adjusted) ………………………………...…………………….</t>
  </si>
  <si>
    <t xml:space="preserve">    Fund Balance Available  as % of Expenditures …………………………..........</t>
  </si>
  <si>
    <t>7/27/2022</t>
  </si>
  <si>
    <t>mesheila.lynch@rdu.com</t>
  </si>
  <si>
    <t>7/21/2022</t>
  </si>
  <si>
    <t>Enter telephone extension, etc.</t>
  </si>
  <si>
    <r>
      <t xml:space="preserve">Telephone number - </t>
    </r>
    <r>
      <rPr>
        <b/>
        <sz val="11"/>
        <color theme="1"/>
        <rFont val="Calibri"/>
        <family val="2"/>
        <scheme val="minor"/>
      </rPr>
      <t>enter only telephone number</t>
    </r>
    <r>
      <rPr>
        <sz val="11"/>
        <color theme="1"/>
        <rFont val="Calibri"/>
        <family val="2"/>
        <scheme val="minor"/>
      </rPr>
      <t xml:space="preserve"> ###-###-####</t>
    </r>
  </si>
  <si>
    <t>=506+536-4-6-5</t>
  </si>
  <si>
    <t>=9-(506+536-4-6-5)</t>
  </si>
  <si>
    <t>=(9-(506+536-4-6-5)-7</t>
  </si>
  <si>
    <t>Column E Formula</t>
  </si>
  <si>
    <t>=506-4-6-5</t>
  </si>
  <si>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</si>
  <si>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</si>
  <si>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</si>
  <si>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</si>
  <si>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</si>
  <si>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</si>
  <si>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</si>
  <si>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</si>
  <si>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</si>
  <si>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</si>
  <si>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</si>
  <si>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</si>
  <si>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t>Marge</t>
  </si>
  <si>
    <t>Laura</t>
  </si>
  <si>
    <t>Ron</t>
  </si>
  <si>
    <t>Dion</t>
  </si>
  <si>
    <t>Jo Ann</t>
  </si>
  <si>
    <t>Stauffer</t>
  </si>
  <si>
    <t>Stilwell</t>
  </si>
  <si>
    <t>Neely</t>
  </si>
  <si>
    <t>Kapocius</t>
  </si>
  <si>
    <t>Viventi</t>
  </si>
  <si>
    <t>2/14/2022</t>
  </si>
  <si>
    <t>4/26/2016</t>
  </si>
  <si>
    <t>4/28/2020</t>
  </si>
  <si>
    <t>7/1/2016</t>
  </si>
  <si>
    <t>Christy Stilwell</t>
  </si>
  <si>
    <t>Chad McLamb</t>
  </si>
  <si>
    <t>Alisha Armstrong</t>
  </si>
  <si>
    <t>Laura Neely</t>
  </si>
  <si>
    <t>Kapocius, Ronald</t>
  </si>
  <si>
    <t>Dion Viventi</t>
  </si>
  <si>
    <t>Jo Ann Gentry</t>
  </si>
  <si>
    <t>CFO</t>
  </si>
  <si>
    <t>2/10/2023</t>
  </si>
  <si>
    <t>11/2/2022</t>
  </si>
  <si>
    <t>10/24/2022</t>
  </si>
  <si>
    <t>5/17/2023</t>
  </si>
  <si>
    <t>11/18/2022</t>
  </si>
  <si>
    <t>11/22/2022</t>
  </si>
  <si>
    <t>11/30/2022</t>
  </si>
  <si>
    <t>12/23/2022</t>
  </si>
  <si>
    <t>8/30/2022</t>
  </si>
  <si>
    <t>1/5/2023</t>
  </si>
  <si>
    <t>11/29/2022</t>
  </si>
  <si>
    <t>9/27/2022</t>
  </si>
  <si>
    <t>11/28/2022</t>
  </si>
  <si>
    <t>10/10/2022</t>
  </si>
  <si>
    <t>11/1/2022</t>
  </si>
  <si>
    <t>6/14/2023</t>
  </si>
  <si>
    <t>10/12/2022</t>
  </si>
  <si>
    <t>4/26/2023</t>
  </si>
  <si>
    <t>12/19/2022</t>
  </si>
  <si>
    <t>11/23/2022</t>
  </si>
  <si>
    <t>336-242-2027</t>
  </si>
  <si>
    <t>910-862-7117</t>
  </si>
  <si>
    <t>919-989-5110</t>
  </si>
  <si>
    <t>919-840-7193</t>
  </si>
  <si>
    <t>252-446-3189</t>
  </si>
  <si>
    <t>#REF!</t>
  </si>
  <si>
    <t>Christy.Stilwell@DavidsonCountyNC.gov</t>
  </si>
  <si>
    <t>Sharon Penny &lt;spenny@elizabethtownnc.org&gt;</t>
  </si>
  <si>
    <t>neelyl@co.surry.nc.us</t>
  </si>
  <si>
    <t>ron.kapocius@rdu.com</t>
  </si>
  <si>
    <t>bheuts@raleighexec.com</t>
  </si>
  <si>
    <t>Number of other matters that auditor asked the unit to respond to.</t>
  </si>
  <si>
    <t>3/15/2023</t>
  </si>
  <si>
    <t>7/1/2022</t>
  </si>
  <si>
    <t>11/15/2022</t>
  </si>
  <si>
    <t>11/16/2022</t>
  </si>
  <si>
    <t>12/1/2022</t>
  </si>
  <si>
    <t>2/1/2023</t>
  </si>
  <si>
    <t>11/7/2022</t>
  </si>
  <si>
    <t>2/20/2023</t>
  </si>
  <si>
    <t>1/15/2023</t>
  </si>
  <si>
    <t>7/1/2023</t>
  </si>
  <si>
    <t>6/20/2023</t>
  </si>
  <si>
    <t>11/17/2022</t>
  </si>
  <si>
    <t>12/22/2022</t>
  </si>
  <si>
    <t>1/10/2023</t>
  </si>
  <si>
    <t>Mark to Market unrealized losses in the General Fund.</t>
  </si>
  <si>
    <t>Did the unit have a board-appointed finance officer the entire fiscal year? (Yes or No)?</t>
  </si>
  <si>
    <t>Date Audit First Received</t>
  </si>
  <si>
    <t>2023-02-13</t>
  </si>
  <si>
    <t>2022-11-03</t>
  </si>
  <si>
    <t>2022-10-29</t>
  </si>
  <si>
    <t>2022-10-10</t>
  </si>
  <si>
    <t>2023-05-18</t>
  </si>
  <si>
    <t>2022-11-21</t>
  </si>
  <si>
    <t>2022-11-22</t>
  </si>
  <si>
    <t>2022-10-27</t>
  </si>
  <si>
    <t>2022-12-01</t>
  </si>
  <si>
    <t>2022-10-31</t>
  </si>
  <si>
    <t>2022-12-23</t>
  </si>
  <si>
    <t>2022-10-03</t>
  </si>
  <si>
    <t>2023-01-25</t>
  </si>
  <si>
    <t>2022-11-30</t>
  </si>
  <si>
    <t>2022-10-05</t>
  </si>
  <si>
    <t>2022-11-29</t>
  </si>
  <si>
    <t>2022-10-20</t>
  </si>
  <si>
    <t>2022-11-08</t>
  </si>
  <si>
    <t>2022-11-02</t>
  </si>
  <si>
    <t>2022-07-29</t>
  </si>
  <si>
    <t>2022-10-13</t>
  </si>
  <si>
    <t>2023-06-19</t>
  </si>
  <si>
    <t>2022-10-12</t>
  </si>
  <si>
    <t>2022-12-19</t>
  </si>
  <si>
    <t>2022-11-26</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</si>
  <si>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</si>
  <si>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</si>
  <si>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</si>
  <si>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</si>
  <si>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</si>
  <si>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</si>
  <si>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</si>
  <si>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</si>
  <si>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</si>
  <si>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</si>
  <si>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</si>
  <si>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</si>
  <si>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</si>
  <si>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Units with Electric Operations have 0.07, 0.08, 0.09</t>
  </si>
  <si>
    <t>PY 2</t>
  </si>
  <si>
    <t>Audit Year 2021</t>
  </si>
  <si>
    <t>PY 1</t>
  </si>
  <si>
    <t>Audit Year 2022</t>
  </si>
  <si>
    <t>For units of government that have Proprietary Funds that do not prepare Government-Wide Financial Statement need to answer the following questions.</t>
  </si>
  <si>
    <t>Revenue, Expenses &amp; Changes in Fund Net Position</t>
  </si>
  <si>
    <t>Not collected in prior year</t>
  </si>
  <si>
    <t>Cash Flow Statement</t>
  </si>
  <si>
    <r>
      <rPr>
        <b/>
        <u/>
        <sz val="11"/>
        <color rgb="FFFF0000"/>
        <rFont val="Calibri"/>
        <family val="2"/>
        <scheme val="minor"/>
      </rPr>
      <t>All Proprietary Funds</t>
    </r>
    <r>
      <rPr>
        <u/>
        <sz val="11"/>
        <color theme="1"/>
        <rFont val="Calibri"/>
        <family val="2"/>
        <scheme val="minor"/>
      </rPr>
      <t xml:space="preserve"> -total </t>
    </r>
    <r>
      <rPr>
        <b/>
        <u/>
        <sz val="11"/>
        <color rgb="FFFF0000"/>
        <rFont val="Calibri"/>
        <family val="2"/>
        <scheme val="minor"/>
      </rPr>
      <t>of all</t>
    </r>
    <r>
      <rPr>
        <u/>
        <sz val="11"/>
        <color theme="1"/>
        <rFont val="Calibri"/>
        <family val="2"/>
        <scheme val="minor"/>
      </rPr>
      <t xml:space="preserve"> expenses excluding transfers out</t>
    </r>
  </si>
  <si>
    <r>
      <rPr>
        <b/>
        <u/>
        <sz val="11"/>
        <color rgb="FFFF0000"/>
        <rFont val="Calibri"/>
        <family val="2"/>
        <scheme val="minor"/>
      </rPr>
      <t>All Proprietary Funds</t>
    </r>
    <r>
      <rPr>
        <u/>
        <sz val="11"/>
        <color theme="1"/>
        <rFont val="Calibri"/>
        <family val="2"/>
        <scheme val="minor"/>
      </rPr>
      <t xml:space="preserve"> -Depreciation and amortization expense</t>
    </r>
  </si>
  <si>
    <r>
      <rPr>
        <b/>
        <u/>
        <sz val="11"/>
        <color rgb="FFFF0000"/>
        <rFont val="Calibri"/>
        <family val="2"/>
        <scheme val="minor"/>
      </rPr>
      <t>All Proprietary Funds</t>
    </r>
    <r>
      <rPr>
        <u/>
        <sz val="11"/>
        <color theme="1"/>
        <rFont val="Calibri"/>
        <family val="2"/>
        <scheme val="minor"/>
      </rPr>
      <t xml:space="preserve"> -Principal paid on long-term debt.  Amount should be reduced by principal payments for debt refunding.</t>
    </r>
  </si>
  <si>
    <r>
      <t xml:space="preserve">Number of material weaknesses findings (financial statements findings only)
</t>
    </r>
    <r>
      <rPr>
        <sz val="11"/>
        <color rgb="FFFF0000"/>
        <rFont val="Calibri"/>
        <family val="2"/>
        <scheme val="minor"/>
      </rPr>
      <t>Exclude findings reported in questions  907, 951</t>
    </r>
  </si>
  <si>
    <t>Did your audit disclose as a finding any statutory violations? (not including budget violations) (Yes or No) If the answer  is "Yes", review whether this needs to be disclosed in the Stewardship, Compliance and Accountability Note</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</si>
  <si>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</si>
  <si>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</si>
  <si>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 xml:space="preserve">Was an AU-C Section 260 (The Auditor's Communication With Those Charged With Governance) letter issued?     </t>
  </si>
  <si>
    <t>Was an AU-C Section 265 (Communicating Internal Control Related Matters Identified in an Audit) letter issued?</t>
  </si>
  <si>
    <t>Date the auditor presented or plans to present Financial Performance Indicators of Concern (FPIC) to the Governing Board.  If there are no FPICs to present to the governing board,  enter "7/1/2023" to indicate that a FPIC response is not required.</t>
  </si>
  <si>
    <t>Does the Performance Indicator Print worksheet in this workbook have a red shaded cell?</t>
  </si>
  <si>
    <t>Section 2:</t>
  </si>
  <si>
    <t xml:space="preserve">Does the unit have a self-insurance fund? </t>
  </si>
  <si>
    <t>If the unit is self-insured for employee health care, does the unit use a qualified consultant to establish rates and appropriate reserve levels?</t>
  </si>
  <si>
    <r>
      <t xml:space="preserve">Does the Unit have a non-state administered pension plan?
</t>
    </r>
    <r>
      <rPr>
        <sz val="11"/>
        <color theme="5" tint="-0.249977111117893"/>
        <rFont val="Calibri"/>
        <family val="2"/>
        <scheme val="minor"/>
      </rPr>
      <t>(Note - OPEB is not a pension plan.)</t>
    </r>
  </si>
  <si>
    <r>
      <t xml:space="preserve">Number of </t>
    </r>
    <r>
      <rPr>
        <b/>
        <sz val="11"/>
        <color theme="1"/>
        <rFont val="Calibri"/>
        <family val="2"/>
        <scheme val="minor"/>
      </rPr>
      <t>significant deficiency</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</si>
  <si>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t>Please enter page number if information included in the audit report/other communications</t>
  </si>
  <si>
    <t xml:space="preserve"> Did the unit have a board-appointed finance officer or interim board-appointed finance officer the entire fiscal year (Yes or No)</t>
  </si>
  <si>
    <t>Does the Performance Indicator Print worksheet in this workbook have a red shaded cell</t>
  </si>
  <si>
    <t xml:space="preserve">The Unit had material weaknesses, significant deficiencies, statutory violations and/or items identified on the TD Info Completed by Auditor tab that should be addressed in the FPIC Response Letter.  </t>
  </si>
  <si>
    <t>This indicator identifies whether the unit has any material weaknesses, significant deficiencies, management letter comments or items identified on the TD Info Completed by Audit tab including 1058, 955 and 957, that require a response.</t>
  </si>
  <si>
    <t>Does the unit have a self-insurance fund</t>
  </si>
  <si>
    <t>If the unit is self-insured for employee health care, does the unit use a qualified consultant to establish rates and appropriate reserve levels</t>
  </si>
  <si>
    <t>Amount of ARPA funds expended in total for fiscal year for non-capital purposes</t>
  </si>
  <si>
    <t xml:space="preserve">Is there is a going concern noted in the audit report? </t>
  </si>
  <si>
    <t>Is there is a going concern noted in the audit report</t>
  </si>
  <si>
    <t>If the answer to 1059 is "No," then was the unit without a board-appointed interim or permanent finance officer for more than 2 weeks at any time in the fiscal year</t>
  </si>
  <si>
    <t xml:space="preserve">"Certain" Special Purpose Governments as defined by GASB 34 (a special purpose government that only has proprietary funds (no governmental funds)) are not required </t>
  </si>
  <si>
    <t xml:space="preserve">Statements but can use an alternate presentation.  If your unit is a Special Purpose Government that did not prepare  Government Wide financial statements please </t>
  </si>
  <si>
    <t>to prepare Government Wide Statements but can use an alternate presentation.  If your unit is a Special Purpose Government that did not prepare  Government Wide</t>
  </si>
  <si>
    <t>All Proprietary Funds -total of all expenses excluding transfers out</t>
  </si>
  <si>
    <t>All Proprietary Funds -Depreciation and amortization expense</t>
  </si>
  <si>
    <t xml:space="preserve">Was the finance officer or interim finance officer bonded pursuant to G.S. 159-29 </t>
  </si>
  <si>
    <t>All Proprietary Funds -Principal paid on long-term debt.  Amount should be reduced by principal payments for debt refunding</t>
  </si>
  <si>
    <t>TD Info Completed by Auditor tab: CCH acct # 1079</t>
  </si>
  <si>
    <t>Data documenting the unit's compliance with General Statue 159-25 is captured in account numbers 947, 948, 949, 950, and 952.</t>
  </si>
  <si>
    <t>answer the following questions.   A special purpose government should not have completed questions in the Governmental Activities section in rows 7 through 39</t>
  </si>
  <si>
    <t>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</si>
  <si>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J</t>
  </si>
  <si>
    <t>Please enter the fiscal year end reported on the unit's audited financial statements if other than 6/30/2023.              Format "MM/DD/YYYY"</t>
  </si>
  <si>
    <t>If the fiscal year-end is other than 6/30/2023, 9/30/2023, 12/31/2023 or 3/31/2024, please contact us.</t>
  </si>
  <si>
    <t>What date was the audit report submitted to the LGC?  (Note audit reports are due four months after fiscal year end regardless of the contract submission date.)</t>
  </si>
  <si>
    <t>C26</t>
  </si>
  <si>
    <t>C25</t>
  </si>
  <si>
    <t>What date was the audit report submitted to the LGC?</t>
  </si>
  <si>
    <t>Fiscal Year 2023</t>
  </si>
  <si>
    <t>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   (Yes or No or N/A)</t>
  </si>
  <si>
    <t>Fiscal 2023 -  Data Input Workbook incorporates the
Unit Data from Audit Worksheet, TD Info Completed by Auditor Worksheet, Performance Indicators Print Worksheet</t>
  </si>
  <si>
    <t>Must be linked to unit number on Unit Data from Audit Worksheet tab</t>
  </si>
  <si>
    <t>Does the Unit have a non-state administered pension plan</t>
  </si>
  <si>
    <t>What date was the audit report submitted to the LGC?  (Note audit reports are due four months after fiscal year end regardless of the contract submission date.)  Enter as "MM/DD/YYYY"</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</si>
  <si>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</si>
  <si>
    <t>Version Date 10/13/2023; 12/8/2023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</si>
</sst>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lt;=9999999]###\-####;\(###\)\ ###\-####"/>
    <numFmt numFmtId="180" formatCode="###\-###\-####"/>
    <numFmt numFmtId="181" formatCode="0.00_);\(0.00\)"/>
    <numFmt numFmtId="182" formatCode="@*."/>
    <numFmt numFmtId="183" formatCode="0.00_);[Red]\(0.00\)"/>
  </numFmts>
  <fonts count="174"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b/>
      <i/>
      <sz val="12"/>
      <color rgb="FFFF0000"/>
      <name val="Cambria"/>
      <family val="1"/>
    </font>
    <font>
      <b/>
      <u/>
      <sz val="14"/>
      <color theme="1"/>
      <name val="Calibri"/>
      <family val="2"/>
      <scheme val="minor"/>
    </font>
    <font>
      <b/>
      <u/>
      <sz val="16"/>
      <color theme="1"/>
      <name val="Calibri"/>
      <family val="2"/>
      <scheme val="minor"/>
    </font>
    <font>
      <b/>
      <u/>
      <sz val="12"/>
      <color theme="1"/>
      <name val="Calibri"/>
      <family val="2"/>
      <scheme val="minor"/>
    </font>
    <font>
      <sz val="10"/>
      <color indexed="8"/>
      <name val="Calibri"/>
      <family val="2"/>
      <scheme val="minor"/>
    </font>
    <font>
      <b/>
      <i/>
      <u/>
      <sz val="10"/>
      <color theme="1"/>
      <name val="Calibri"/>
      <family val="2"/>
      <scheme val="minor"/>
    </font>
    <font>
      <b/>
      <u/>
      <sz val="10"/>
      <color theme="1"/>
      <name val="Calibri"/>
      <family val="2"/>
      <scheme val="minor"/>
    </font>
    <font>
      <u/>
      <sz val="10"/>
      <color theme="1"/>
      <name val="Calibri"/>
      <family val="2"/>
      <scheme val="minor"/>
    </font>
    <font>
      <b/>
      <sz val="12"/>
      <color theme="1"/>
      <name val="Cambria"/>
      <family val="1"/>
    </font>
    <font>
      <b/>
      <u/>
      <sz val="11"/>
      <color rgb="FFFF0000"/>
      <name val="Calibri"/>
      <family val="2"/>
      <scheme val="minor"/>
    </font>
  </fonts>
  <fills count="83">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solid">
        <fgColor rgb="FF92D050"/>
        <bgColor indexed="64"/>
      </patternFill>
    </fill>
    <fill>
      <patternFill patternType="solid">
        <fgColor theme="8" tint="0.79998168889431442"/>
        <bgColor indexed="64"/>
      </patternFill>
    </fill>
    <fill>
      <patternFill patternType="solid">
        <fgColor rgb="FF00B0F0"/>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theme="3" tint="0.5999633777886288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5" fillId="0" borderId="0"/>
    <xf numFmtId="0" fontId="65" fillId="0" borderId="0"/>
    <xf numFmtId="0" fontId="64" fillId="0" borderId="0"/>
    <xf numFmtId="0" fontId="65" fillId="0" borderId="0"/>
    <xf numFmtId="0" fontId="65" fillId="0" borderId="0"/>
    <xf numFmtId="0" fontId="66" fillId="0" borderId="0"/>
    <xf numFmtId="0" fontId="6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11"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21" fillId="0" borderId="0"/>
    <xf numFmtId="0" fontId="33" fillId="0" borderId="0"/>
    <xf numFmtId="0" fontId="33" fillId="0" borderId="0"/>
    <xf numFmtId="0" fontId="33" fillId="0" borderId="0"/>
    <xf numFmtId="0" fontId="64"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11"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5"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6"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9" fillId="0" borderId="45" applyNumberFormat="0" applyFill="0" applyAlignment="0" applyProtection="0"/>
    <xf numFmtId="0" fontId="70" fillId="0" borderId="46" applyNumberFormat="0" applyFill="0" applyAlignment="0" applyProtection="0"/>
    <xf numFmtId="0" fontId="71" fillId="0" borderId="47" applyNumberFormat="0" applyFill="0" applyAlignment="0" applyProtection="0"/>
    <xf numFmtId="0" fontId="71" fillId="0" borderId="0" applyNumberFormat="0" applyFill="0" applyBorder="0" applyAlignment="0" applyProtection="0"/>
    <xf numFmtId="0" fontId="72" fillId="35" borderId="0" applyNumberFormat="0" applyBorder="0" applyAlignment="0" applyProtection="0"/>
    <xf numFmtId="0" fontId="73" fillId="36" borderId="0" applyNumberFormat="0" applyBorder="0" applyAlignment="0" applyProtection="0"/>
    <xf numFmtId="0" fontId="74" fillId="38" borderId="48" applyNumberFormat="0" applyAlignment="0" applyProtection="0"/>
    <xf numFmtId="0" fontId="75" fillId="39" borderId="49" applyNumberFormat="0" applyAlignment="0" applyProtection="0"/>
    <xf numFmtId="0" fontId="76" fillId="39" borderId="48" applyNumberFormat="0" applyAlignment="0" applyProtection="0"/>
    <xf numFmtId="0" fontId="77" fillId="0" borderId="50" applyNumberFormat="0" applyFill="0" applyAlignment="0" applyProtection="0"/>
    <xf numFmtId="0" fontId="78" fillId="40" borderId="51" applyNumberFormat="0" applyAlignment="0" applyProtection="0"/>
    <xf numFmtId="0" fontId="67" fillId="0" borderId="0" applyNumberFormat="0" applyFill="0" applyBorder="0" applyAlignment="0" applyProtection="0"/>
    <xf numFmtId="0" fontId="39" fillId="0" borderId="53" applyNumberFormat="0" applyFill="0" applyAlignment="0" applyProtection="0"/>
    <xf numFmtId="0" fontId="79" fillId="42"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8" fillId="37" borderId="0" applyNumberFormat="0" applyBorder="0" applyAlignment="0" applyProtection="0"/>
    <xf numFmtId="0" fontId="33" fillId="41" borderId="52" applyNumberFormat="0" applyFont="0" applyAlignment="0" applyProtection="0"/>
    <xf numFmtId="40" fontId="81" fillId="0" borderId="17">
      <alignment horizontal="right"/>
    </xf>
    <xf numFmtId="0" fontId="82" fillId="0" borderId="0">
      <alignment horizontal="left"/>
    </xf>
    <xf numFmtId="49" fontId="11" fillId="0" borderId="0"/>
    <xf numFmtId="0" fontId="82" fillId="0" borderId="0">
      <alignment horizontal="left"/>
    </xf>
    <xf numFmtId="174" fontId="81" fillId="0" borderId="17">
      <alignment horizontal="right"/>
    </xf>
    <xf numFmtId="49" fontId="81"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80" fillId="48" borderId="0">
      <alignment horizontal="right" vertical="center"/>
    </xf>
    <xf numFmtId="49" fontId="80" fillId="48" borderId="0">
      <alignment horizontal="left" vertical="center"/>
    </xf>
    <xf numFmtId="49" fontId="80" fillId="48" borderId="0">
      <alignment horizontal="center" vertical="center"/>
    </xf>
    <xf numFmtId="49" fontId="80" fillId="48" borderId="0">
      <alignment horizontal="center" vertical="center"/>
    </xf>
    <xf numFmtId="49" fontId="80" fillId="48" borderId="0">
      <alignment horizontal="right" vertical="center"/>
    </xf>
    <xf numFmtId="40" fontId="80" fillId="48" borderId="0">
      <alignment horizontal="right"/>
    </xf>
    <xf numFmtId="49" fontId="80"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80" fillId="48" borderId="0">
      <alignment horizontal="center" vertical="center"/>
    </xf>
    <xf numFmtId="49" fontId="80" fillId="48" borderId="0">
      <alignment horizontal="center" vertical="center"/>
    </xf>
    <xf numFmtId="174" fontId="80" fillId="48" borderId="0">
      <alignment horizontal="center" vertical="center"/>
    </xf>
    <xf numFmtId="49" fontId="80" fillId="48" borderId="0">
      <alignment horizontal="right"/>
    </xf>
    <xf numFmtId="40" fontId="81" fillId="0" borderId="19">
      <alignment horizontal="right"/>
    </xf>
    <xf numFmtId="0" fontId="82" fillId="0" borderId="0">
      <alignment horizontal="left"/>
    </xf>
    <xf numFmtId="49" fontId="11" fillId="0" borderId="0"/>
    <xf numFmtId="0" fontId="82" fillId="0" borderId="0">
      <alignment horizontal="left"/>
    </xf>
    <xf numFmtId="174" fontId="81" fillId="0" borderId="19">
      <alignment horizontal="right"/>
    </xf>
    <xf numFmtId="49" fontId="81" fillId="0" borderId="0">
      <alignment horizontal="right"/>
    </xf>
    <xf numFmtId="49" fontId="11" fillId="0" borderId="0"/>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1" fillId="49" borderId="0">
      <alignment horizontal="center" vertical="center"/>
    </xf>
    <xf numFmtId="49" fontId="11" fillId="49" borderId="0">
      <alignment horizontal="left" vertical="center"/>
    </xf>
    <xf numFmtId="49" fontId="81" fillId="49" borderId="0">
      <alignment horizontal="center" vertical="center"/>
    </xf>
    <xf numFmtId="0" fontId="81" fillId="50" borderId="0">
      <alignment horizontal="left"/>
    </xf>
    <xf numFmtId="49" fontId="11" fillId="0" borderId="0"/>
    <xf numFmtId="0" fontId="81" fillId="50" borderId="0">
      <alignment horizontal="left"/>
    </xf>
    <xf numFmtId="40" fontId="81" fillId="0" borderId="0">
      <alignment horizontal="right"/>
    </xf>
    <xf numFmtId="49" fontId="80" fillId="48" borderId="0"/>
    <xf numFmtId="49" fontId="80" fillId="48" borderId="0"/>
    <xf numFmtId="49" fontId="11" fillId="0" borderId="0"/>
    <xf numFmtId="0" fontId="83" fillId="51" borderId="0" applyFont="0" applyFill="0">
      <alignment horizontal="left" vertical="top" wrapText="1"/>
    </xf>
    <xf numFmtId="40" fontId="83" fillId="0" borderId="0"/>
    <xf numFmtId="40" fontId="83" fillId="0" borderId="0"/>
    <xf numFmtId="0" fontId="83" fillId="0" borderId="0">
      <alignment horizontal="left"/>
    </xf>
    <xf numFmtId="0" fontId="83" fillId="0" borderId="0">
      <alignment horizontal="center"/>
    </xf>
    <xf numFmtId="0" fontId="84" fillId="0" borderId="0">
      <alignment horizontal="center"/>
    </xf>
    <xf numFmtId="0" fontId="85" fillId="48" borderId="0">
      <alignment horizontal="left"/>
    </xf>
    <xf numFmtId="0" fontId="85" fillId="48" borderId="0">
      <alignment horizontal="left"/>
    </xf>
    <xf numFmtId="0" fontId="84" fillId="0" borderId="0">
      <alignment horizontal="center"/>
    </xf>
    <xf numFmtId="40" fontId="86" fillId="0" borderId="18"/>
    <xf numFmtId="40" fontId="86" fillId="0" borderId="18"/>
    <xf numFmtId="0" fontId="86" fillId="0" borderId="0"/>
    <xf numFmtId="0" fontId="86" fillId="0" borderId="0"/>
    <xf numFmtId="0" fontId="84" fillId="0" borderId="0">
      <alignment horizontal="center"/>
    </xf>
    <xf numFmtId="0" fontId="87" fillId="52" borderId="0">
      <alignment horizontal="left"/>
    </xf>
    <xf numFmtId="0" fontId="87" fillId="52" borderId="0">
      <alignment horizontal="left"/>
    </xf>
    <xf numFmtId="40" fontId="81" fillId="0" borderId="0">
      <alignment horizontal="right"/>
    </xf>
    <xf numFmtId="0" fontId="82" fillId="0" borderId="0">
      <alignment horizontal="left"/>
    </xf>
    <xf numFmtId="49" fontId="11" fillId="0" borderId="0"/>
    <xf numFmtId="0" fontId="82" fillId="0" borderId="0">
      <alignment horizontal="left"/>
    </xf>
    <xf numFmtId="174" fontId="81" fillId="0" borderId="0">
      <alignment horizontal="right"/>
    </xf>
    <xf numFmtId="49" fontId="81" fillId="0" borderId="0" applyBorder="0">
      <alignment horizontal="right"/>
    </xf>
    <xf numFmtId="0" fontId="11" fillId="0" borderId="0"/>
    <xf numFmtId="49" fontId="89" fillId="51" borderId="0">
      <alignment horizontal="left"/>
    </xf>
    <xf numFmtId="49" fontId="89" fillId="51" borderId="0">
      <alignment horizontal="left"/>
    </xf>
    <xf numFmtId="0" fontId="90" fillId="51" borderId="0">
      <alignment horizontal="left"/>
    </xf>
    <xf numFmtId="175" fontId="90" fillId="51" borderId="0">
      <alignment horizontal="left"/>
    </xf>
    <xf numFmtId="40" fontId="81" fillId="0" borderId="0">
      <alignment horizontal="right"/>
    </xf>
    <xf numFmtId="49" fontId="91" fillId="51" borderId="0">
      <alignment horizontal="left"/>
    </xf>
    <xf numFmtId="49" fontId="91" fillId="51" borderId="0">
      <alignment horizontal="left"/>
    </xf>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0" fontId="81" fillId="0" borderId="14">
      <alignment horizontal="right"/>
    </xf>
    <xf numFmtId="0" fontId="81" fillId="50" borderId="0">
      <alignment horizontal="left"/>
    </xf>
    <xf numFmtId="49" fontId="11" fillId="0" borderId="0"/>
    <xf numFmtId="0" fontId="81" fillId="50" borderId="0">
      <alignment horizontal="left"/>
    </xf>
    <xf numFmtId="174" fontId="81" fillId="0" borderId="14">
      <alignment horizontal="right"/>
    </xf>
    <xf numFmtId="49" fontId="81" fillId="0" borderId="0">
      <alignment horizontal="right"/>
    </xf>
    <xf numFmtId="0" fontId="86" fillId="0" borderId="0"/>
    <xf numFmtId="40" fontId="83" fillId="0" borderId="18"/>
    <xf numFmtId="40" fontId="83" fillId="0" borderId="18"/>
    <xf numFmtId="0" fontId="83" fillId="0" borderId="0"/>
    <xf numFmtId="0" fontId="83" fillId="0" borderId="0"/>
    <xf numFmtId="40" fontId="83" fillId="0" borderId="0"/>
    <xf numFmtId="176" fontId="83" fillId="0" borderId="0"/>
    <xf numFmtId="40" fontId="83" fillId="0" borderId="0"/>
    <xf numFmtId="0" fontId="83" fillId="0" borderId="0"/>
    <xf numFmtId="0" fontId="83" fillId="0" borderId="0"/>
    <xf numFmtId="40" fontId="81" fillId="0" borderId="18">
      <alignment horizontal="right"/>
    </xf>
    <xf numFmtId="49" fontId="81" fillId="0" borderId="0">
      <alignment horizontal="left"/>
    </xf>
    <xf numFmtId="49" fontId="11" fillId="0" borderId="0"/>
    <xf numFmtId="49" fontId="81" fillId="0" borderId="0">
      <alignment horizontal="left"/>
    </xf>
    <xf numFmtId="174" fontId="81" fillId="0" borderId="18">
      <alignment horizontal="right"/>
    </xf>
    <xf numFmtId="49" fontId="81"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2"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92"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9" fillId="55" borderId="0" applyNumberFormat="0" applyBorder="0" applyAlignment="0" applyProtection="0"/>
    <xf numFmtId="0" fontId="93" fillId="55" borderId="0" applyNumberFormat="0" applyBorder="0" applyAlignment="0" applyProtection="0"/>
    <xf numFmtId="0" fontId="79" fillId="58" borderId="0" applyNumberFormat="0" applyBorder="0" applyAlignment="0" applyProtection="0"/>
    <xf numFmtId="0" fontId="93" fillId="58" borderId="0" applyNumberFormat="0" applyBorder="0" applyAlignment="0" applyProtection="0"/>
    <xf numFmtId="0" fontId="79" fillId="61" borderId="0" applyNumberFormat="0" applyBorder="0" applyAlignment="0" applyProtection="0"/>
    <xf numFmtId="0" fontId="93" fillId="61" borderId="0" applyNumberFormat="0" applyBorder="0" applyAlignment="0" applyProtection="0"/>
    <xf numFmtId="0" fontId="79" fillId="64" borderId="0" applyNumberFormat="0" applyBorder="0" applyAlignment="0" applyProtection="0"/>
    <xf numFmtId="0" fontId="93" fillId="64" borderId="0" applyNumberFormat="0" applyBorder="0" applyAlignment="0" applyProtection="0"/>
    <xf numFmtId="0" fontId="79" fillId="67" borderId="0" applyNumberFormat="0" applyBorder="0" applyAlignment="0" applyProtection="0"/>
    <xf numFmtId="0" fontId="93" fillId="67" borderId="0" applyNumberFormat="0" applyBorder="0" applyAlignment="0" applyProtection="0"/>
    <xf numFmtId="0" fontId="79" fillId="70" borderId="0" applyNumberFormat="0" applyBorder="0" applyAlignment="0" applyProtection="0"/>
    <xf numFmtId="0" fontId="93" fillId="70"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43" borderId="0" applyNumberFormat="0" applyBorder="0" applyAlignment="0" applyProtection="0"/>
    <xf numFmtId="0" fontId="93" fillId="43" borderId="0" applyNumberFormat="0" applyBorder="0" applyAlignment="0" applyProtection="0"/>
    <xf numFmtId="0" fontId="93" fillId="44"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45"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4" fillId="36" borderId="0" applyNumberFormat="0" applyBorder="0" applyAlignment="0" applyProtection="0"/>
    <xf numFmtId="0" fontId="95" fillId="39" borderId="48" applyNumberFormat="0" applyAlignment="0" applyProtection="0"/>
    <xf numFmtId="0" fontId="96" fillId="40" borderId="5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7" fillId="0" borderId="0" applyNumberFormat="0" applyFill="0" applyBorder="0" applyAlignment="0" applyProtection="0"/>
    <xf numFmtId="0" fontId="98" fillId="35" borderId="0" applyNumberFormat="0" applyBorder="0" applyAlignment="0" applyProtection="0"/>
    <xf numFmtId="0" fontId="99" fillId="0" borderId="45" applyNumberFormat="0" applyFill="0" applyAlignment="0" applyProtection="0"/>
    <xf numFmtId="0" fontId="100" fillId="0" borderId="46" applyNumberFormat="0" applyFill="0" applyAlignment="0" applyProtection="0"/>
    <xf numFmtId="0" fontId="15" fillId="0" borderId="56" applyNumberFormat="0" applyFill="0" applyAlignment="0" applyProtection="0"/>
    <xf numFmtId="0" fontId="15" fillId="0" borderId="56" applyNumberFormat="0" applyFill="0" applyAlignment="0" applyProtection="0"/>
    <xf numFmtId="0" fontId="101" fillId="0" borderId="47" applyNumberFormat="0" applyFill="0" applyAlignment="0" applyProtection="0"/>
    <xf numFmtId="0" fontId="101" fillId="0" borderId="0" applyNumberFormat="0" applyFill="0" applyBorder="0" applyAlignment="0" applyProtection="0"/>
    <xf numFmtId="0" fontId="102" fillId="38" borderId="48" applyNumberFormat="0" applyAlignment="0" applyProtection="0"/>
    <xf numFmtId="0" fontId="103" fillId="0" borderId="50" applyNumberFormat="0" applyFill="0" applyAlignment="0" applyProtection="0"/>
    <xf numFmtId="0" fontId="104"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2" applyNumberFormat="0" applyFont="0" applyAlignment="0" applyProtection="0"/>
    <xf numFmtId="0" fontId="105" fillId="39" borderId="49" applyNumberFormat="0" applyAlignment="0" applyProtection="0"/>
    <xf numFmtId="9" fontId="6" fillId="0" borderId="0" applyFont="0" applyFill="0" applyBorder="0" applyAlignment="0" applyProtection="0"/>
    <xf numFmtId="0" fontId="106" fillId="0" borderId="0" applyNumberFormat="0" applyFill="0" applyBorder="0" applyAlignment="0" applyProtection="0"/>
    <xf numFmtId="0" fontId="107" fillId="0" borderId="53" applyNumberFormat="0" applyFill="0" applyAlignment="0" applyProtection="0"/>
    <xf numFmtId="0" fontId="108" fillId="0" borderId="0" applyNumberFormat="0" applyFill="0" applyBorder="0" applyAlignment="0" applyProtection="0"/>
    <xf numFmtId="0" fontId="111" fillId="0" borderId="0"/>
    <xf numFmtId="43" fontId="112" fillId="0" borderId="0" applyFont="0" applyFill="0" applyBorder="0" applyAlignment="0" applyProtection="0"/>
    <xf numFmtId="0" fontId="112"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2" fillId="0" borderId="0"/>
    <xf numFmtId="0" fontId="1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2" fillId="0" borderId="0"/>
    <xf numFmtId="43" fontId="111" fillId="0" borderId="0" applyFont="0" applyFill="0" applyBorder="0" applyAlignment="0" applyProtection="0"/>
    <xf numFmtId="0" fontId="111" fillId="0" borderId="0"/>
    <xf numFmtId="0" fontId="124" fillId="0" borderId="0"/>
    <xf numFmtId="0" fontId="33" fillId="0" borderId="0"/>
    <xf numFmtId="0" fontId="124" fillId="0" borderId="0"/>
    <xf numFmtId="43" fontId="111" fillId="0" borderId="0" applyFont="0" applyFill="0" applyBorder="0" applyAlignment="0" applyProtection="0"/>
    <xf numFmtId="0" fontId="111" fillId="0" borderId="0"/>
    <xf numFmtId="0" fontId="111" fillId="0" borderId="0"/>
    <xf numFmtId="0" fontId="111"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2"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2"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1" fillId="0" borderId="0"/>
    <xf numFmtId="43" fontId="111" fillId="0" borderId="0" applyFont="0" applyFill="0" applyBorder="0" applyAlignment="0" applyProtection="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59" fillId="0" borderId="0"/>
    <xf numFmtId="0" fontId="162" fillId="0" borderId="0"/>
    <xf numFmtId="43" fontId="162" fillId="0" borderId="0" applyFont="0" applyFill="0" applyBorder="0" applyAlignment="0" applyProtection="0"/>
    <xf numFmtId="44" fontId="162"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3" fontId="6" fillId="0" borderId="0"/>
  </cellStyleXfs>
  <cellXfs count="847">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0" fontId="59" fillId="0" borderId="0" xfId="0" applyFont="1" applyAlignment="1" applyProtection="1">
      <alignment horizontal="center" vertical="center" wrapText="1"/>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9" fillId="31" borderId="0" xfId="0" applyFont="1" applyFill="1" applyAlignment="1" applyProtection="1">
      <alignment horizontal="center" vertic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41"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0" fontId="61"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2"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0" fontId="56" fillId="0" borderId="28" xfId="439" applyNumberFormat="1" applyFont="1" applyFill="1" applyBorder="1" applyAlignment="1" applyProtection="1">
      <alignment horizontal="center" vertical="center" wrapText="1"/>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39" fontId="56" fillId="0" borderId="26" xfId="439" applyNumberFormat="1" applyFont="1" applyFill="1" applyBorder="1" applyAlignment="1" applyProtection="1">
      <alignment horizontal="center" vertical="center" wrapText="1"/>
    </xf>
    <xf numFmtId="164" fontId="56" fillId="0" borderId="44"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6" fillId="29" borderId="43" xfId="439" applyNumberFormat="1" applyFont="1" applyFill="1" applyBorder="1" applyAlignment="1" applyProtection="1">
      <alignment horizontal="center" vertical="center" wrapText="1"/>
      <protection locked="0"/>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0" fontId="0" fillId="32" borderId="22" xfId="0" applyFont="1" applyFill="1" applyBorder="1" applyAlignment="1" applyProtection="1">
      <alignment vertical="center" wrapText="1"/>
    </xf>
    <xf numFmtId="0" fontId="39" fillId="32" borderId="41" xfId="0" applyNumberFormat="1" applyFont="1" applyFill="1" applyBorder="1" applyAlignment="1" applyProtection="1">
      <alignment horizontal="center" vertical="center"/>
    </xf>
    <xf numFmtId="39" fontId="0" fillId="0" borderId="27" xfId="439" applyNumberFormat="1" applyFont="1" applyFill="1" applyBorder="1" applyAlignment="1" applyProtection="1">
      <alignment horizontal="center" vertical="center" wrapText="1"/>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3" fillId="0" borderId="0" xfId="0" applyNumberFormat="1" applyFont="1" applyFill="1" applyAlignment="1" applyProtection="1">
      <alignment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1" fillId="0" borderId="0" xfId="0" applyFont="1" applyProtection="1"/>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9" xfId="0" applyNumberFormat="1" applyFont="1" applyFill="1" applyBorder="1" applyAlignment="1">
      <alignment horizontal="center"/>
    </xf>
    <xf numFmtId="0" fontId="79"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0" fontId="39" fillId="72" borderId="62" xfId="0" applyNumberFormat="1" applyFont="1" applyFill="1" applyBorder="1" applyAlignment="1" applyProtection="1">
      <alignment horizontal="center" vertical="center"/>
    </xf>
    <xf numFmtId="0" fontId="0" fillId="71" borderId="0" xfId="0" applyFill="1"/>
    <xf numFmtId="0" fontId="115" fillId="71" borderId="0" xfId="0" applyFont="1" applyFill="1" applyAlignment="1">
      <alignment vertical="center" wrapText="1"/>
    </xf>
    <xf numFmtId="0" fontId="46" fillId="71" borderId="0" xfId="0" applyFont="1" applyFill="1" applyAlignment="1">
      <alignment horizontal="justify" vertical="center"/>
    </xf>
    <xf numFmtId="0" fontId="120" fillId="75" borderId="0" xfId="0" applyFont="1" applyFill="1" applyAlignment="1">
      <alignment vertical="center"/>
    </xf>
    <xf numFmtId="0" fontId="59" fillId="0" borderId="43" xfId="0" applyFont="1" applyFill="1" applyBorder="1" applyAlignment="1" applyProtection="1">
      <alignment horizontal="center" vertical="center" wrapText="1"/>
    </xf>
    <xf numFmtId="0" fontId="59" fillId="31" borderId="43" xfId="0" applyFont="1" applyFill="1" applyBorder="1" applyAlignment="1" applyProtection="1">
      <alignment horizontal="center" vertical="center" wrapText="1"/>
    </xf>
    <xf numFmtId="0" fontId="56" fillId="30" borderId="24" xfId="0" applyNumberFormat="1" applyFont="1" applyFill="1" applyBorder="1" applyAlignment="1" applyProtection="1">
      <alignment horizontal="left" vertical="center" wrapText="1"/>
    </xf>
    <xf numFmtId="0" fontId="39" fillId="30" borderId="62"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6" fillId="71" borderId="0" xfId="0" applyFont="1" applyFill="1" applyAlignment="1">
      <alignment horizontal="left" vertical="center" wrapText="1"/>
    </xf>
    <xf numFmtId="0" fontId="33" fillId="71" borderId="0" xfId="30097" applyFill="1"/>
    <xf numFmtId="0" fontId="119" fillId="75" borderId="0" xfId="30097" applyFont="1" applyFill="1" applyAlignment="1">
      <alignment horizontal="center" vertical="center" wrapText="1"/>
    </xf>
    <xf numFmtId="0" fontId="115" fillId="71" borderId="0" xfId="30097" applyFont="1" applyFill="1" applyAlignment="1">
      <alignment vertical="center" wrapText="1"/>
    </xf>
    <xf numFmtId="0" fontId="46" fillId="71" borderId="0" xfId="30097" applyFont="1" applyFill="1" applyAlignment="1">
      <alignment vertical="center" wrapText="1"/>
    </xf>
    <xf numFmtId="0" fontId="120" fillId="75" borderId="0" xfId="30097" applyFont="1" applyFill="1" applyAlignment="1">
      <alignment vertical="center"/>
    </xf>
    <xf numFmtId="0" fontId="0" fillId="0" borderId="0" xfId="0"/>
    <xf numFmtId="169"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vertical="center" wrapText="1"/>
    </xf>
    <xf numFmtId="0" fontId="0" fillId="0" borderId="43" xfId="0" applyFont="1" applyFill="1" applyBorder="1" applyAlignment="1" applyProtection="1">
      <alignment horizontal="left" vertical="center" wrapText="1"/>
    </xf>
    <xf numFmtId="0" fontId="0" fillId="32"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2" xfId="0" applyFont="1" applyFill="1" applyBorder="1" applyAlignment="1">
      <alignment horizontal="center" vertical="center"/>
    </xf>
    <xf numFmtId="0" fontId="67" fillId="0" borderId="0" xfId="0" applyFont="1" applyFill="1"/>
    <xf numFmtId="39" fontId="56" fillId="0" borderId="43" xfId="439" applyNumberFormat="1" applyFont="1" applyFill="1" applyBorder="1" applyAlignment="1" applyProtection="1">
      <alignment horizontal="center" vertical="center" wrapText="1"/>
    </xf>
    <xf numFmtId="0" fontId="60" fillId="0" borderId="0" xfId="0" applyNumberFormat="1" applyFont="1" applyFill="1" applyAlignment="1" applyProtection="1">
      <alignment horizontal="left" vertical="center" wrapText="1"/>
    </xf>
    <xf numFmtId="0" fontId="56" fillId="32"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60" fillId="0" borderId="43"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3" xfId="0" applyNumberFormat="1" applyFont="1" applyFill="1" applyBorder="1" applyAlignment="1" applyProtection="1">
      <alignment horizontal="center" vertical="center"/>
    </xf>
    <xf numFmtId="164" fontId="56" fillId="0" borderId="43"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2"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3" fontId="56" fillId="32"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3" xfId="439" applyNumberFormat="1" applyFont="1" applyFill="1" applyBorder="1" applyAlignment="1" applyProtection="1">
      <alignment horizontal="center" vertical="center" wrapText="1"/>
    </xf>
    <xf numFmtId="0" fontId="56" fillId="0" borderId="43" xfId="0" applyNumberFormat="1" applyFont="1" applyFill="1" applyBorder="1" applyAlignment="1" applyProtection="1">
      <alignment horizontal="left" vertical="center" wrapText="1"/>
    </xf>
    <xf numFmtId="0" fontId="39" fillId="32" borderId="24" xfId="0" applyNumberFormat="1" applyFont="1" applyFill="1" applyBorder="1" applyAlignment="1" applyProtection="1">
      <alignment horizontal="center" vertical="center"/>
    </xf>
    <xf numFmtId="0" fontId="56" fillId="76" borderId="24" xfId="0" applyNumberFormat="1" applyFont="1" applyFill="1" applyBorder="1" applyAlignment="1" applyProtection="1">
      <alignment horizontal="left" vertical="center" wrapText="1"/>
    </xf>
    <xf numFmtId="0" fontId="56" fillId="76" borderId="22" xfId="0" applyNumberFormat="1" applyFont="1" applyFill="1" applyBorder="1" applyAlignment="1" applyProtection="1">
      <alignment horizontal="left" vertical="center" wrapText="1"/>
    </xf>
    <xf numFmtId="164" fontId="49" fillId="0" borderId="0" xfId="0" applyNumberFormat="1" applyFont="1" applyFill="1" applyAlignment="1" applyProtection="1">
      <alignment wrapText="1"/>
    </xf>
    <xf numFmtId="164" fontId="49" fillId="76" borderId="10" xfId="0" applyNumberFormat="1" applyFont="1" applyFill="1" applyBorder="1" applyAlignment="1" applyProtection="1">
      <alignment horizontal="center" vertical="center" wrapText="1"/>
    </xf>
    <xf numFmtId="0" fontId="39" fillId="76" borderId="62" xfId="0" applyNumberFormat="1" applyFont="1" applyFill="1" applyBorder="1" applyAlignment="1" applyProtection="1">
      <alignment horizontal="center" vertical="center"/>
    </xf>
    <xf numFmtId="0" fontId="41" fillId="76"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0" fontId="0" fillId="76" borderId="10" xfId="0" applyFont="1" applyFill="1" applyBorder="1" applyAlignment="1">
      <alignment vertical="center" wrapText="1"/>
    </xf>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3" xfId="0" applyFont="1" applyFill="1" applyBorder="1" applyProtection="1"/>
    <xf numFmtId="0" fontId="0" fillId="0" borderId="43" xfId="0" applyFont="1" applyFill="1" applyBorder="1" applyAlignment="1" applyProtection="1">
      <alignment horizontal="center"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2" borderId="24" xfId="0" applyNumberFormat="1" applyFont="1" applyFill="1" applyBorder="1" applyAlignment="1" applyProtection="1">
      <alignment horizontal="left" vertical="center" wrapText="1"/>
    </xf>
    <xf numFmtId="0" fontId="0" fillId="32" borderId="22" xfId="0" applyNumberFormat="1" applyFont="1" applyFill="1" applyBorder="1" applyAlignment="1" applyProtection="1">
      <alignment horizontal="left" vertical="center" wrapText="1"/>
    </xf>
    <xf numFmtId="37" fontId="0" fillId="32" borderId="28" xfId="439" applyNumberFormat="1" applyFont="1" applyFill="1" applyBorder="1" applyAlignment="1" applyProtection="1">
      <alignment vertical="center"/>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9" fillId="74" borderId="61" xfId="1561"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0" fontId="0" fillId="76" borderId="24" xfId="0" applyNumberFormat="1" applyFont="1" applyFill="1" applyBorder="1" applyAlignment="1" applyProtection="1">
      <alignment horizontal="left" vertical="center" wrapText="1"/>
    </xf>
    <xf numFmtId="0" fontId="129" fillId="76" borderId="0" xfId="0" applyFont="1" applyFill="1" applyAlignment="1" applyProtection="1">
      <alignment horizontal="left" vertical="center" wrapText="1"/>
    </xf>
    <xf numFmtId="164" fontId="0" fillId="76" borderId="22" xfId="439" applyNumberFormat="1" applyFont="1" applyFill="1" applyBorder="1" applyAlignment="1" applyProtection="1">
      <alignment horizontal="center" vertical="center" wrapText="1"/>
    </xf>
    <xf numFmtId="0" fontId="0" fillId="76" borderId="23" xfId="0" quotePrefix="1" applyNumberFormat="1" applyFont="1" applyFill="1" applyBorder="1" applyAlignment="1" applyProtection="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3"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3" xfId="439" applyNumberFormat="1" applyFont="1" applyFill="1" applyBorder="1" applyAlignment="1" applyProtection="1">
      <alignment horizontal="center" vertical="center"/>
    </xf>
    <xf numFmtId="49" fontId="0" fillId="30" borderId="0" xfId="0" applyNumberFormat="1" applyFont="1" applyFill="1" applyAlignment="1" applyProtection="1">
      <alignment horizontal="center"/>
    </xf>
    <xf numFmtId="41" fontId="0" fillId="0" borderId="64"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2"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2" xfId="439" applyNumberFormat="1" applyFont="1" applyFill="1" applyBorder="1" applyAlignment="1" applyProtection="1">
      <alignment horizontal="center" vertical="center"/>
    </xf>
    <xf numFmtId="41" fontId="0" fillId="76" borderId="0" xfId="0" applyNumberFormat="1" applyFont="1" applyFill="1" applyBorder="1" applyAlignment="1">
      <alignment horizontal="center" vertical="center" wrapText="1"/>
    </xf>
    <xf numFmtId="14" fontId="0" fillId="76" borderId="62" xfId="439" applyNumberFormat="1" applyFont="1" applyFill="1" applyBorder="1" applyAlignment="1" applyProtection="1">
      <alignment horizontal="center" vertical="center"/>
    </xf>
    <xf numFmtId="169" fontId="0" fillId="72" borderId="63" xfId="439" applyNumberFormat="1" applyFont="1" applyFill="1" applyBorder="1" applyAlignment="1" applyProtection="1">
      <alignment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7" xfId="0" applyFont="1" applyFill="1" applyBorder="1" applyAlignment="1">
      <alignment vertical="center"/>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0" xfId="0" applyFont="1" applyFill="1" applyBorder="1" applyAlignment="1">
      <alignment vertical="center" wrapText="1"/>
    </xf>
    <xf numFmtId="0" fontId="60" fillId="0" borderId="60"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8"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0" fontId="0" fillId="31" borderId="0" xfId="0" applyFont="1" applyFill="1" applyProtection="1"/>
    <xf numFmtId="164" fontId="0" fillId="0" borderId="22" xfId="439" applyNumberFormat="1" applyFont="1" applyFill="1" applyBorder="1" applyAlignment="1" applyProtection="1">
      <alignment horizontal="center" vertical="center" wrapText="1"/>
      <protection locked="0"/>
    </xf>
    <xf numFmtId="41" fontId="67" fillId="0" borderId="0" xfId="439" applyNumberFormat="1" applyFont="1" applyFill="1" applyAlignment="1" applyProtection="1">
      <alignment vertical="center" wrapText="1"/>
    </xf>
    <xf numFmtId="39" fontId="67" fillId="0" borderId="0" xfId="439" applyNumberFormat="1" applyFont="1" applyFill="1" applyBorder="1" applyAlignment="1" applyProtection="1">
      <alignment horizontal="center" vertical="center" wrapText="1"/>
    </xf>
    <xf numFmtId="41" fontId="67"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7"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3" fillId="0" borderId="0" xfId="0" applyNumberFormat="1" applyFont="1" applyFill="1" applyAlignment="1" applyProtection="1">
      <alignment horizontal="left" vertical="center" wrapText="1"/>
    </xf>
    <xf numFmtId="0" fontId="0" fillId="0" borderId="43" xfId="0" applyFont="1" applyFill="1" applyBorder="1" applyAlignment="1" applyProtection="1">
      <alignment horizontal="center" vertical="center" wrapText="1"/>
    </xf>
    <xf numFmtId="0" fontId="39" fillId="0" borderId="0" xfId="0" applyFont="1" applyAlignment="1" applyProtection="1">
      <alignment horizontal="center" vertical="center" wrapText="1"/>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alignment vertical="center"/>
    </xf>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0" fontId="39"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horizontal="center" vertical="center"/>
      <protection locked="0"/>
    </xf>
    <xf numFmtId="0" fontId="57" fillId="72" borderId="0" xfId="0" applyFont="1" applyFill="1" applyAlignment="1" applyProtection="1">
      <alignment horizontal="left" vertical="center"/>
    </xf>
    <xf numFmtId="0" fontId="44" fillId="72" borderId="0" xfId="0" applyFont="1" applyFill="1" applyAlignment="1" applyProtection="1">
      <alignment horizontal="left" vertical="center"/>
    </xf>
    <xf numFmtId="0" fontId="0" fillId="72" borderId="0" xfId="0" applyFont="1" applyFill="1" applyAlignment="1" applyProtection="1">
      <alignment vertical="center"/>
    </xf>
    <xf numFmtId="164" fontId="0" fillId="72" borderId="0" xfId="0" applyNumberFormat="1" applyFont="1" applyFill="1" applyAlignment="1" applyProtection="1">
      <alignment vertical="center"/>
    </xf>
    <xf numFmtId="0" fontId="39" fillId="72" borderId="0" xfId="0" applyFont="1" applyFill="1" applyAlignment="1" applyProtection="1">
      <alignment horizontal="left" vertical="center"/>
    </xf>
    <xf numFmtId="0" fontId="0" fillId="72" borderId="0" xfId="0" applyNumberFormat="1" applyFont="1" applyFill="1" applyAlignment="1" applyProtection="1">
      <alignment vertical="center" wrapText="1"/>
    </xf>
    <xf numFmtId="3" fontId="39" fillId="72" borderId="0" xfId="439" applyNumberFormat="1" applyFont="1" applyFill="1" applyAlignment="1" applyProtection="1">
      <alignment horizontal="center" vertical="center"/>
      <protection locked="0"/>
    </xf>
    <xf numFmtId="38" fontId="44" fillId="72" borderId="0" xfId="439" applyNumberFormat="1" applyFont="1" applyFill="1" applyAlignment="1" applyProtection="1">
      <alignment horizontal="center" vertical="center" wrapText="1"/>
    </xf>
    <xf numFmtId="38" fontId="39" fillId="72" borderId="0" xfId="0" applyNumberFormat="1" applyFont="1" applyFill="1" applyAlignment="1" applyProtection="1">
      <alignment horizontal="left" vertical="center"/>
    </xf>
    <xf numFmtId="0" fontId="68" fillId="72" borderId="0" xfId="0" applyFont="1" applyFill="1" applyAlignment="1" applyProtection="1">
      <alignment horizontal="left" vertical="center"/>
    </xf>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141" fillId="72" borderId="0" xfId="0" applyFont="1" applyFill="1" applyAlignment="1" applyProtection="1">
      <alignment horizontal="left" vertical="center"/>
    </xf>
    <xf numFmtId="0" fontId="79" fillId="72" borderId="0" xfId="0" applyFont="1" applyFill="1" applyAlignment="1" applyProtection="1">
      <alignment vertical="center"/>
    </xf>
    <xf numFmtId="0" fontId="142" fillId="72" borderId="0" xfId="0" applyFont="1" applyFill="1" applyAlignment="1" applyProtection="1">
      <alignment vertical="center"/>
      <protection locked="0"/>
    </xf>
    <xf numFmtId="0" fontId="57" fillId="72" borderId="0" xfId="0" applyFont="1" applyFill="1" applyAlignment="1">
      <alignment vertical="center" wrapText="1"/>
    </xf>
    <xf numFmtId="0" fontId="57" fillId="72"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8" fillId="0" borderId="0" xfId="439" applyNumberFormat="1" applyFont="1" applyFill="1" applyAlignment="1" applyProtection="1">
      <alignment horizontal="center" vertical="center" wrapText="1"/>
      <protection locked="0"/>
    </xf>
    <xf numFmtId="0" fontId="147" fillId="75" borderId="55" xfId="0" applyFont="1" applyFill="1" applyBorder="1" applyAlignment="1">
      <alignment horizontal="center" vertical="center" wrapText="1"/>
    </xf>
    <xf numFmtId="0" fontId="144" fillId="0" borderId="0" xfId="0" applyFont="1"/>
    <xf numFmtId="0" fontId="148" fillId="71" borderId="0" xfId="0" applyFont="1" applyFill="1" applyAlignment="1">
      <alignment horizontal="justify" vertical="center"/>
    </xf>
    <xf numFmtId="0" fontId="148" fillId="71" borderId="0" xfId="0" applyFont="1" applyFill="1" applyAlignment="1">
      <alignment vertical="center"/>
    </xf>
    <xf numFmtId="0" fontId="0" fillId="0" borderId="0" xfId="0" applyAlignment="1">
      <alignment vertical="center"/>
    </xf>
    <xf numFmtId="0" fontId="148" fillId="71" borderId="0" xfId="0" applyFont="1" applyFill="1" applyAlignment="1">
      <alignment vertical="center" wrapText="1"/>
    </xf>
    <xf numFmtId="0" fontId="152" fillId="71" borderId="0" xfId="611" applyFont="1" applyFill="1" applyAlignment="1">
      <alignment vertical="center"/>
    </xf>
    <xf numFmtId="0" fontId="153" fillId="71" borderId="0" xfId="0" applyFont="1" applyFill="1" applyAlignment="1">
      <alignment vertical="center"/>
    </xf>
    <xf numFmtId="0" fontId="153" fillId="71" borderId="0" xfId="0" applyFont="1" applyFill="1"/>
    <xf numFmtId="0" fontId="154" fillId="71" borderId="0" xfId="611" applyFont="1" applyFill="1" applyProtection="1">
      <protection locked="0"/>
    </xf>
    <xf numFmtId="0" fontId="115" fillId="71" borderId="0" xfId="30097" quotePrefix="1" applyFont="1" applyFill="1" applyAlignment="1">
      <alignment horizontal="left" vertical="center" wrapText="1" indent="1"/>
    </xf>
    <xf numFmtId="0" fontId="157" fillId="71" borderId="0" xfId="30097" applyFont="1" applyFill="1" applyAlignment="1">
      <alignment vertical="center" wrapText="1"/>
    </xf>
    <xf numFmtId="0" fontId="35" fillId="0" borderId="0" xfId="611"/>
    <xf numFmtId="0" fontId="148" fillId="71" borderId="0" xfId="30097" applyFont="1" applyFill="1" applyAlignment="1">
      <alignment vertical="center" wrapText="1"/>
    </xf>
    <xf numFmtId="0" fontId="154"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77" borderId="24" xfId="0" applyNumberFormat="1" applyFont="1" applyFill="1" applyBorder="1" applyAlignment="1" applyProtection="1">
      <alignment horizontal="left" vertical="center" wrapText="1"/>
    </xf>
    <xf numFmtId="3" fontId="0" fillId="32"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8" borderId="0" xfId="0" applyFill="1" applyAlignment="1">
      <alignment horizontal="center"/>
    </xf>
    <xf numFmtId="0" fontId="0" fillId="78" borderId="0" xfId="0" applyFill="1"/>
    <xf numFmtId="0" fontId="0" fillId="78" borderId="0" xfId="0" applyNumberFormat="1" applyFont="1" applyFill="1" applyAlignment="1" applyProtection="1">
      <alignment horizontal="center" vertical="center"/>
    </xf>
    <xf numFmtId="0" fontId="0" fillId="26" borderId="0" xfId="0" applyFill="1" applyAlignment="1">
      <alignment horizontal="center"/>
    </xf>
    <xf numFmtId="0" fontId="0" fillId="26" borderId="0" xfId="0" applyFill="1"/>
    <xf numFmtId="0" fontId="0" fillId="78" borderId="0" xfId="0" applyFill="1" applyBorder="1"/>
    <xf numFmtId="0" fontId="0" fillId="34" borderId="0" xfId="0" applyFill="1" applyAlignment="1">
      <alignment horizontal="center"/>
    </xf>
    <xf numFmtId="0" fontId="0" fillId="34"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4" fontId="0" fillId="0" borderId="0" xfId="0" applyNumberFormat="1" applyFont="1" applyProtection="1"/>
    <xf numFmtId="0" fontId="0" fillId="29" borderId="0" xfId="0" applyFill="1" applyAlignment="1">
      <alignment wrapText="1"/>
    </xf>
    <xf numFmtId="179" fontId="41" fillId="30" borderId="64" xfId="0" applyNumberFormat="1" applyFont="1" applyFill="1" applyBorder="1" applyAlignment="1">
      <alignment wrapText="1"/>
    </xf>
    <xf numFmtId="179" fontId="56" fillId="0" borderId="27" xfId="439" applyNumberFormat="1" applyFont="1" applyFill="1" applyBorder="1" applyAlignment="1" applyProtection="1">
      <alignment horizontal="center" vertical="center" wrapText="1"/>
    </xf>
    <xf numFmtId="178" fontId="0" fillId="0" borderId="0" xfId="0" applyNumberFormat="1"/>
    <xf numFmtId="0" fontId="0" fillId="0" borderId="0" xfId="0" applyFill="1" applyAlignment="1">
      <alignment wrapText="1"/>
    </xf>
    <xf numFmtId="164" fontId="56" fillId="34" borderId="22" xfId="439" applyNumberFormat="1" applyFont="1" applyFill="1" applyBorder="1" applyAlignment="1" applyProtection="1">
      <alignment horizontal="center" vertical="center" wrapText="1"/>
      <protection locked="0"/>
    </xf>
    <xf numFmtId="0" fontId="44" fillId="0" borderId="43"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1" borderId="43" xfId="0" applyNumberFormat="1" applyFont="1" applyFill="1" applyBorder="1" applyAlignment="1" applyProtection="1">
      <alignment horizontal="center" vertical="center"/>
    </xf>
    <xf numFmtId="0" fontId="0" fillId="31" borderId="43" xfId="0" applyFont="1" applyFill="1" applyBorder="1" applyAlignment="1" applyProtection="1">
      <alignment vertical="center" wrapText="1"/>
    </xf>
    <xf numFmtId="37" fontId="0" fillId="31" borderId="43" xfId="439" applyNumberFormat="1" applyFont="1" applyFill="1" applyBorder="1" applyAlignment="1" applyProtection="1">
      <alignment vertical="center"/>
    </xf>
    <xf numFmtId="41" fontId="68" fillId="30" borderId="73" xfId="439" applyNumberFormat="1" applyFont="1" applyFill="1" applyBorder="1" applyAlignment="1">
      <alignment vertical="center" wrapText="1"/>
    </xf>
    <xf numFmtId="41" fontId="68" fillId="30" borderId="0" xfId="439" applyNumberFormat="1" applyFont="1" applyFill="1" applyAlignment="1">
      <alignment vertical="center" wrapText="1"/>
    </xf>
    <xf numFmtId="41" fontId="68" fillId="30" borderId="86" xfId="439" applyNumberFormat="1" applyFont="1" applyFill="1" applyBorder="1" applyAlignment="1">
      <alignment vertical="center" wrapText="1"/>
    </xf>
    <xf numFmtId="41" fontId="68" fillId="30" borderId="74" xfId="439" applyNumberFormat="1" applyFont="1" applyFill="1" applyBorder="1" applyAlignment="1">
      <alignment vertical="center" wrapText="1"/>
    </xf>
    <xf numFmtId="0" fontId="0" fillId="32" borderId="0" xfId="0" applyFill="1" applyAlignment="1">
      <alignment horizontal="center" vertical="center" wrapText="1"/>
    </xf>
    <xf numFmtId="14" fontId="56" fillId="34" borderId="22" xfId="439"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xf>
    <xf numFmtId="0" fontId="39" fillId="72" borderId="0" xfId="0" applyFont="1" applyFill="1" applyAlignment="1">
      <alignment vertical="center" wrapText="1"/>
    </xf>
    <xf numFmtId="1" fontId="0" fillId="0" borderId="0" xfId="0" applyNumberFormat="1" applyAlignment="1">
      <alignment horizontal="center" vertical="center"/>
    </xf>
    <xf numFmtId="0" fontId="44" fillId="0" borderId="43" xfId="0" applyFont="1" applyBorder="1" applyAlignment="1">
      <alignment horizontal="center" vertical="center" wrapText="1"/>
    </xf>
    <xf numFmtId="0" fontId="0" fillId="0" borderId="0" xfId="0" applyAlignment="1">
      <alignment horizontal="left" vertical="center" wrapText="1"/>
    </xf>
    <xf numFmtId="1" fontId="0" fillId="0" borderId="24" xfId="0" applyNumberFormat="1" applyBorder="1" applyAlignment="1">
      <alignment horizontal="center" vertical="center" wrapText="1"/>
    </xf>
    <xf numFmtId="0" fontId="0" fillId="0" borderId="22" xfId="0" applyBorder="1" applyAlignment="1">
      <alignment horizontal="left" vertical="center" wrapText="1"/>
    </xf>
    <xf numFmtId="0" fontId="0" fillId="32" borderId="0" xfId="0" applyFont="1" applyFill="1" applyAlignment="1" applyProtection="1">
      <alignment horizontal="center" vertical="center"/>
    </xf>
    <xf numFmtId="172" fontId="39" fillId="72" borderId="0" xfId="439" applyNumberFormat="1" applyFont="1" applyFill="1" applyAlignment="1" applyProtection="1">
      <alignment horizontal="center" vertical="center"/>
      <protection locked="0"/>
    </xf>
    <xf numFmtId="1" fontId="0" fillId="0" borderId="24" xfId="0" applyNumberFormat="1" applyFont="1" applyFill="1" applyBorder="1" applyAlignment="1" applyProtection="1">
      <alignment horizontal="left" vertical="center" wrapText="1"/>
    </xf>
    <xf numFmtId="1" fontId="0" fillId="0" borderId="24" xfId="0" applyNumberFormat="1" applyFont="1" applyFill="1" applyBorder="1" applyAlignment="1" applyProtection="1">
      <alignment horizontal="center" vertical="center" wrapText="1"/>
    </xf>
    <xf numFmtId="49" fontId="33" fillId="0" borderId="22" xfId="439" applyNumberFormat="1" applyFont="1" applyFill="1" applyBorder="1" applyAlignment="1" applyProtection="1">
      <alignment horizontal="center" vertical="center" wrapText="1"/>
    </xf>
    <xf numFmtId="0" fontId="41" fillId="0" borderId="10" xfId="0" applyFont="1" applyBorder="1" applyAlignment="1" applyProtection="1">
      <alignment horizontal="right" vertical="center" wrapText="1"/>
    </xf>
    <xf numFmtId="4" fontId="0" fillId="0" borderId="10" xfId="0" applyNumberFormat="1" applyBorder="1"/>
    <xf numFmtId="0" fontId="41" fillId="0" borderId="10" xfId="0" applyFont="1" applyBorder="1" applyAlignment="1" applyProtection="1">
      <alignment horizontal="right" wrapText="1"/>
    </xf>
    <xf numFmtId="0" fontId="0" fillId="76" borderId="25" xfId="0" applyFont="1" applyFill="1" applyBorder="1" applyAlignment="1" applyProtection="1">
      <alignment vertical="center" wrapText="1"/>
    </xf>
    <xf numFmtId="0" fontId="39" fillId="0" borderId="41" xfId="0" applyFont="1" applyBorder="1" applyAlignment="1">
      <alignment horizontal="center" vertical="center"/>
    </xf>
    <xf numFmtId="37" fontId="0" fillId="76" borderId="90" xfId="439" applyNumberFormat="1" applyFont="1" applyFill="1" applyBorder="1" applyAlignment="1" applyProtection="1">
      <alignment vertical="center"/>
    </xf>
    <xf numFmtId="41" fontId="68" fillId="0" borderId="0" xfId="0" applyNumberFormat="1" applyFont="1" applyFill="1" applyAlignment="1" applyProtection="1">
      <alignment vertical="center" wrapText="1"/>
    </xf>
    <xf numFmtId="0" fontId="164" fillId="71" borderId="0" xfId="30097" applyFont="1" applyFill="1" applyAlignment="1">
      <alignment vertical="center" wrapText="1"/>
    </xf>
    <xf numFmtId="14" fontId="0" fillId="34" borderId="0" xfId="0" applyNumberFormat="1" applyFont="1" applyFill="1" applyAlignment="1" applyProtection="1">
      <alignment horizontal="center" vertical="center"/>
    </xf>
    <xf numFmtId="164" fontId="39" fillId="29" borderId="16" xfId="439" applyNumberFormat="1" applyFont="1" applyFill="1" applyBorder="1" applyAlignment="1" applyProtection="1">
      <alignment horizontal="center" vertical="center" wrapText="1"/>
      <protection locked="0"/>
    </xf>
    <xf numFmtId="41" fontId="67" fillId="72" borderId="0" xfId="439" applyNumberFormat="1" applyFont="1" applyFill="1" applyAlignment="1" applyProtection="1">
      <alignment vertical="center" wrapText="1"/>
    </xf>
    <xf numFmtId="0" fontId="0" fillId="0" borderId="0" xfId="0" applyFont="1" applyAlignment="1" applyProtection="1">
      <alignment vertical="center" wrapText="1"/>
      <protection locked="0"/>
    </xf>
    <xf numFmtId="164" fontId="0" fillId="0" borderId="0" xfId="0" applyNumberFormat="1" applyFont="1" applyFill="1" applyAlignment="1" applyProtection="1">
      <alignment vertical="center" wrapText="1"/>
      <protection locked="0"/>
    </xf>
    <xf numFmtId="41" fontId="68" fillId="72" borderId="0" xfId="0" applyNumberFormat="1" applyFont="1" applyFill="1" applyAlignment="1" applyProtection="1">
      <alignment vertical="center" wrapText="1"/>
    </xf>
    <xf numFmtId="41" fontId="68" fillId="72" borderId="0" xfId="439" applyNumberFormat="1" applyFont="1" applyFill="1" applyAlignment="1" applyProtection="1">
      <alignment vertical="center" wrapText="1"/>
    </xf>
    <xf numFmtId="41" fontId="67" fillId="0" borderId="0" xfId="0" applyNumberFormat="1" applyFont="1" applyFill="1" applyAlignment="1" applyProtection="1">
      <alignment vertical="center" wrapText="1"/>
    </xf>
    <xf numFmtId="164" fontId="0" fillId="0" borderId="43" xfId="0" applyNumberFormat="1" applyFont="1" applyFill="1" applyBorder="1" applyAlignment="1" applyProtection="1">
      <alignment vertical="center" wrapText="1"/>
      <protection locked="0"/>
    </xf>
    <xf numFmtId="164" fontId="0" fillId="0" borderId="0" xfId="0" applyNumberFormat="1" applyFont="1" applyFill="1" applyBorder="1" applyAlignment="1" applyProtection="1">
      <alignment vertical="center" wrapText="1"/>
      <protection locked="0"/>
    </xf>
    <xf numFmtId="164" fontId="0" fillId="28" borderId="0" xfId="439" applyNumberFormat="1" applyFont="1" applyFill="1" applyAlignment="1" applyProtection="1">
      <alignment vertical="center"/>
    </xf>
    <xf numFmtId="41" fontId="67" fillId="28" borderId="0" xfId="439" applyNumberFormat="1" applyFont="1" applyFill="1" applyAlignment="1" applyProtection="1">
      <alignment vertical="center" wrapText="1"/>
    </xf>
    <xf numFmtId="168" fontId="0" fillId="0" borderId="0" xfId="0" applyNumberFormat="1" applyFont="1" applyFill="1" applyAlignment="1" applyProtection="1">
      <alignment vertical="center" wrapText="1"/>
    </xf>
    <xf numFmtId="0" fontId="0" fillId="72" borderId="0" xfId="0" applyFont="1" applyFill="1" applyAlignment="1" applyProtection="1">
      <alignment vertical="center" wrapText="1"/>
      <protection locked="0"/>
    </xf>
    <xf numFmtId="0" fontId="0" fillId="0" borderId="0" xfId="0" applyFont="1" applyFill="1" applyAlignment="1" applyProtection="1">
      <alignment vertical="center"/>
    </xf>
    <xf numFmtId="0" fontId="0" fillId="0" borderId="21" xfId="0" applyFont="1" applyFill="1" applyBorder="1" applyAlignment="1">
      <alignment vertical="center"/>
    </xf>
    <xf numFmtId="0" fontId="0" fillId="0" borderId="0" xfId="0" applyFont="1" applyBorder="1" applyAlignment="1">
      <alignment vertical="center"/>
    </xf>
    <xf numFmtId="0" fontId="0" fillId="0" borderId="54" xfId="0" applyFont="1" applyBorder="1" applyAlignment="1">
      <alignment vertical="center"/>
    </xf>
    <xf numFmtId="0" fontId="39" fillId="0" borderId="55" xfId="0" applyFont="1" applyBorder="1" applyAlignment="1">
      <alignment vertical="center"/>
    </xf>
    <xf numFmtId="0" fontId="39" fillId="26" borderId="16" xfId="0" applyFont="1" applyFill="1" applyBorder="1" applyAlignment="1" applyProtection="1">
      <alignment horizontal="left" vertical="center"/>
    </xf>
    <xf numFmtId="0" fontId="0" fillId="26" borderId="16" xfId="0" applyFont="1" applyFill="1" applyBorder="1" applyAlignment="1" applyProtection="1">
      <alignment horizontal="center" vertical="center"/>
    </xf>
    <xf numFmtId="0" fontId="0" fillId="0" borderId="11" xfId="0" applyFont="1" applyFill="1" applyBorder="1" applyAlignment="1" applyProtection="1">
      <alignment horizontal="center" vertical="center"/>
    </xf>
    <xf numFmtId="41" fontId="143" fillId="0" borderId="0" xfId="0" applyNumberFormat="1" applyFont="1" applyFill="1" applyAlignment="1" applyProtection="1">
      <alignment vertical="center" wrapText="1"/>
    </xf>
    <xf numFmtId="41" fontId="0" fillId="0" borderId="0" xfId="0" applyNumberFormat="1" applyFont="1" applyAlignment="1" applyProtection="1">
      <alignment vertical="center" wrapText="1"/>
    </xf>
    <xf numFmtId="181" fontId="39" fillId="29" borderId="0" xfId="439" applyNumberFormat="1" applyFont="1" applyFill="1" applyAlignment="1" applyProtection="1">
      <alignment horizontal="center" vertical="center"/>
      <protection locked="0"/>
    </xf>
    <xf numFmtId="0" fontId="0" fillId="0" borderId="22" xfId="0" applyBorder="1" applyAlignment="1">
      <alignment vertical="center" wrapText="1"/>
    </xf>
    <xf numFmtId="3" fontId="44" fillId="0" borderId="22" xfId="31736" applyFont="1" applyBorder="1" applyAlignment="1">
      <alignment vertical="center" wrapText="1"/>
    </xf>
    <xf numFmtId="0" fontId="0" fillId="0" borderId="0" xfId="0" applyNumberFormat="1" applyFont="1" applyFill="1" applyBorder="1" applyAlignment="1" applyProtection="1">
      <alignment horizontal="left" vertical="center" wrapText="1"/>
    </xf>
    <xf numFmtId="164" fontId="0" fillId="0" borderId="0" xfId="0" applyNumberFormat="1" applyFont="1" applyFill="1" applyAlignment="1" applyProtection="1">
      <alignment horizontal="center" vertical="center" wrapText="1"/>
      <protection locked="0"/>
    </xf>
    <xf numFmtId="0" fontId="0" fillId="30" borderId="64" xfId="0" applyFont="1" applyFill="1" applyBorder="1" applyAlignment="1">
      <alignment vertical="center"/>
    </xf>
    <xf numFmtId="0" fontId="41" fillId="30" borderId="64" xfId="0" applyFont="1" applyFill="1" applyBorder="1" applyAlignment="1">
      <alignment vertical="center" wrapText="1"/>
    </xf>
    <xf numFmtId="14" fontId="41" fillId="30" borderId="64" xfId="0" applyNumberFormat="1" applyFont="1" applyFill="1" applyBorder="1" applyAlignment="1">
      <alignment vertical="center" wrapText="1"/>
    </xf>
    <xf numFmtId="0" fontId="0" fillId="76" borderId="0" xfId="0" applyFont="1" applyFill="1" applyBorder="1" applyAlignment="1">
      <alignment vertical="center"/>
    </xf>
    <xf numFmtId="0" fontId="41" fillId="76" borderId="0" xfId="0" applyFont="1" applyFill="1" applyBorder="1" applyAlignment="1">
      <alignment vertical="center" wrapText="1"/>
    </xf>
    <xf numFmtId="0" fontId="0" fillId="29" borderId="69" xfId="0" applyFill="1" applyBorder="1" applyAlignment="1" applyProtection="1">
      <alignment horizontal="center" vertical="center"/>
      <protection locked="0"/>
    </xf>
    <xf numFmtId="14" fontId="0" fillId="29" borderId="69" xfId="0" applyNumberFormat="1" applyFill="1" applyBorder="1" applyAlignment="1" applyProtection="1">
      <alignment horizontal="center" vertical="center"/>
      <protection locked="0"/>
    </xf>
    <xf numFmtId="0" fontId="0" fillId="0" borderId="0" xfId="0" applyAlignment="1" applyProtection="1">
      <alignment vertical="center" wrapText="1"/>
      <protection locked="0"/>
    </xf>
    <xf numFmtId="0" fontId="0" fillId="0" borderId="30" xfId="0" applyBorder="1" applyAlignment="1">
      <alignment vertical="center" wrapText="1"/>
    </xf>
    <xf numFmtId="172" fontId="0" fillId="73" borderId="28" xfId="439" applyNumberFormat="1" applyFont="1" applyFill="1" applyBorder="1" applyAlignment="1" applyProtection="1">
      <alignment vertical="center"/>
    </xf>
    <xf numFmtId="1" fontId="40" fillId="24" borderId="0" xfId="439" applyNumberFormat="1" applyFont="1" applyFill="1" applyBorder="1" applyAlignment="1" applyProtection="1">
      <alignment horizontal="center" wrapText="1"/>
    </xf>
    <xf numFmtId="43" fontId="0" fillId="0" borderId="10" xfId="439" applyNumberFormat="1" applyFont="1" applyFill="1" applyBorder="1" applyAlignment="1" applyProtection="1">
      <alignment vertical="center"/>
    </xf>
    <xf numFmtId="0" fontId="44" fillId="0" borderId="43" xfId="0" applyFont="1" applyFill="1" applyBorder="1" applyAlignment="1" applyProtection="1">
      <alignment horizontal="center" vertical="center" wrapText="1"/>
    </xf>
    <xf numFmtId="0" fontId="39" fillId="72" borderId="0" xfId="0" applyFont="1" applyFill="1" applyAlignment="1" applyProtection="1">
      <alignment horizontal="center" vertical="center"/>
    </xf>
    <xf numFmtId="0" fontId="0" fillId="72" borderId="0" xfId="0" applyFont="1" applyFill="1" applyAlignment="1" applyProtection="1">
      <alignment horizontal="center" vertical="center"/>
    </xf>
    <xf numFmtId="0" fontId="44" fillId="0" borderId="0" xfId="0" applyFont="1" applyFill="1" applyAlignment="1" applyProtection="1">
      <alignment horizontal="center" vertical="center" wrapText="1"/>
    </xf>
    <xf numFmtId="0" fontId="39" fillId="72" borderId="0" xfId="0" applyFont="1" applyFill="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0" fillId="28" borderId="0" xfId="0" applyFont="1" applyFill="1" applyAlignment="1" applyProtection="1">
      <alignment horizontal="center" vertical="center"/>
    </xf>
    <xf numFmtId="0" fontId="0" fillId="0" borderId="34" xfId="0" applyNumberFormat="1" applyFont="1" applyFill="1" applyBorder="1" applyAlignment="1" applyProtection="1">
      <alignment horizontal="center" vertical="center" wrapText="1"/>
    </xf>
    <xf numFmtId="0" fontId="40" fillId="32" borderId="0" xfId="682" applyFont="1" applyFill="1"/>
    <xf numFmtId="0" fontId="40" fillId="26" borderId="0" xfId="0" applyFont="1" applyFill="1"/>
    <xf numFmtId="0" fontId="49" fillId="26" borderId="17" xfId="682" applyFont="1" applyFill="1" applyBorder="1" applyAlignment="1">
      <alignment horizontal="center"/>
    </xf>
    <xf numFmtId="0" fontId="0" fillId="26" borderId="17" xfId="0" applyFill="1" applyBorder="1" applyAlignment="1">
      <alignment horizontal="center" wrapText="1"/>
    </xf>
    <xf numFmtId="0" fontId="0" fillId="26" borderId="17" xfId="0" applyFill="1" applyBorder="1" applyAlignment="1">
      <alignment wrapText="1"/>
    </xf>
    <xf numFmtId="0" fontId="165" fillId="0" borderId="0" xfId="682" applyFont="1" applyAlignment="1">
      <alignment vertical="center"/>
    </xf>
    <xf numFmtId="0" fontId="166" fillId="0" borderId="0" xfId="682" applyFont="1" applyAlignment="1">
      <alignment vertical="center"/>
    </xf>
    <xf numFmtId="0" fontId="167" fillId="0" borderId="0" xfId="682" applyFont="1"/>
    <xf numFmtId="0" fontId="52" fillId="0" borderId="0" xfId="682" applyFont="1"/>
    <xf numFmtId="182" fontId="52" fillId="0" borderId="0" xfId="682" applyNumberFormat="1" applyFont="1" applyAlignment="1">
      <alignment horizontal="left"/>
    </xf>
    <xf numFmtId="42" fontId="168" fillId="26" borderId="0" xfId="546" applyNumberFormat="1" applyFont="1" applyFill="1"/>
    <xf numFmtId="0" fontId="0" fillId="0" borderId="0" xfId="0" quotePrefix="1" applyAlignment="1">
      <alignment horizontal="center"/>
    </xf>
    <xf numFmtId="41" fontId="168" fillId="26" borderId="0" xfId="546" applyNumberFormat="1" applyFont="1" applyFill="1"/>
    <xf numFmtId="0" fontId="39" fillId="0" borderId="0" xfId="682" applyFont="1" applyAlignment="1">
      <alignment horizontal="left"/>
    </xf>
    <xf numFmtId="41" fontId="168" fillId="26" borderId="0" xfId="682" applyNumberFormat="1" applyFont="1" applyFill="1"/>
    <xf numFmtId="41" fontId="52" fillId="26" borderId="0" xfId="682" applyNumberFormat="1" applyFont="1" applyFill="1"/>
    <xf numFmtId="41" fontId="52" fillId="26" borderId="17" xfId="449" applyNumberFormat="1" applyFont="1" applyFill="1" applyBorder="1"/>
    <xf numFmtId="182" fontId="39" fillId="0" borderId="0" xfId="682" applyNumberFormat="1" applyFont="1" applyAlignment="1">
      <alignment horizontal="left"/>
    </xf>
    <xf numFmtId="42" fontId="39" fillId="32" borderId="18" xfId="546" applyNumberFormat="1" applyFont="1" applyFill="1" applyBorder="1"/>
    <xf numFmtId="42" fontId="0" fillId="0" borderId="0" xfId="0" applyNumberFormat="1"/>
    <xf numFmtId="0" fontId="0" fillId="0" borderId="0" xfId="0" quotePrefix="1" applyAlignment="1">
      <alignment wrapText="1"/>
    </xf>
    <xf numFmtId="41" fontId="0" fillId="0" borderId="0" xfId="0" applyNumberFormat="1"/>
    <xf numFmtId="0" fontId="39" fillId="0" borderId="0" xfId="682" applyFont="1"/>
    <xf numFmtId="42" fontId="39" fillId="0" borderId="0" xfId="546" applyNumberFormat="1" applyFont="1" applyFill="1" applyBorder="1"/>
    <xf numFmtId="0" fontId="169" fillId="0" borderId="0" xfId="682" applyFont="1" applyAlignment="1">
      <alignment horizontal="left" vertical="center" wrapText="1"/>
    </xf>
    <xf numFmtId="41" fontId="168" fillId="26" borderId="0" xfId="0" applyNumberFormat="1" applyFont="1" applyFill="1"/>
    <xf numFmtId="182" fontId="49" fillId="0" borderId="0" xfId="682" applyNumberFormat="1" applyFont="1" applyAlignment="1">
      <alignment horizontal="left"/>
    </xf>
    <xf numFmtId="42" fontId="49" fillId="32" borderId="19" xfId="546" applyNumberFormat="1" applyFont="1" applyFill="1" applyBorder="1"/>
    <xf numFmtId="0" fontId="0" fillId="0" borderId="0" xfId="0" applyAlignment="1">
      <alignment horizontal="left"/>
    </xf>
    <xf numFmtId="0" fontId="0" fillId="0" borderId="0" xfId="0" applyAlignment="1">
      <alignment horizontal="left" wrapText="1"/>
    </xf>
    <xf numFmtId="10" fontId="39" fillId="0" borderId="0" xfId="682" applyNumberFormat="1" applyFont="1" applyAlignment="1">
      <alignment horizontal="right" vertical="center"/>
    </xf>
    <xf numFmtId="0" fontId="52" fillId="0" borderId="0" xfId="682" applyFont="1" applyAlignment="1">
      <alignment horizontal="left"/>
    </xf>
    <xf numFmtId="0" fontId="33" fillId="0" borderId="0" xfId="0" applyFont="1"/>
    <xf numFmtId="0" fontId="33" fillId="0" borderId="0" xfId="682" applyFont="1"/>
    <xf numFmtId="177" fontId="56" fillId="73" borderId="22" xfId="439" applyNumberFormat="1" applyFont="1" applyFill="1" applyBorder="1" applyAlignment="1" applyProtection="1">
      <alignment horizontal="center" vertical="center" wrapText="1"/>
    </xf>
    <xf numFmtId="0" fontId="39" fillId="0" borderId="0" xfId="682" applyFont="1" applyAlignment="1">
      <alignment wrapText="1"/>
    </xf>
    <xf numFmtId="0" fontId="0" fillId="0" borderId="0" xfId="682" applyFont="1"/>
    <xf numFmtId="0" fontId="167"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66" fillId="0" borderId="0" xfId="682" applyFont="1"/>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70" fillId="0" borderId="0" xfId="682" applyFont="1"/>
    <xf numFmtId="182" fontId="52" fillId="0" borderId="0" xfId="682" applyNumberFormat="1" applyFont="1"/>
    <xf numFmtId="167" fontId="168" fillId="26" borderId="0" xfId="546" applyNumberFormat="1" applyFont="1" applyFill="1"/>
    <xf numFmtId="167" fontId="52" fillId="0" borderId="0" xfId="546" applyNumberFormat="1" applyFont="1"/>
    <xf numFmtId="0" fontId="52" fillId="0" borderId="0" xfId="0" applyFont="1" applyAlignment="1">
      <alignment horizontal="center"/>
    </xf>
    <xf numFmtId="0" fontId="52" fillId="0" borderId="0" xfId="0" applyFont="1"/>
    <xf numFmtId="38" fontId="52" fillId="0" borderId="0" xfId="682" applyNumberFormat="1" applyFont="1"/>
    <xf numFmtId="38" fontId="52" fillId="0" borderId="0" xfId="449" applyNumberFormat="1" applyFont="1"/>
    <xf numFmtId="0" fontId="52" fillId="0" borderId="0" xfId="0" quotePrefix="1" applyFont="1"/>
    <xf numFmtId="0" fontId="0" fillId="0" borderId="0" xfId="0" quotePrefix="1"/>
    <xf numFmtId="164" fontId="0" fillId="0" borderId="0" xfId="0" applyNumberFormat="1"/>
    <xf numFmtId="0" fontId="170" fillId="0" borderId="0" xfId="682" applyFont="1" applyAlignment="1">
      <alignment vertical="center"/>
    </xf>
    <xf numFmtId="0" fontId="171" fillId="0" borderId="0" xfId="682" applyFont="1"/>
    <xf numFmtId="0" fontId="49" fillId="0" borderId="0" xfId="682" applyFont="1"/>
    <xf numFmtId="0" fontId="169" fillId="27" borderId="0" xfId="682" applyFont="1" applyFill="1" applyAlignment="1">
      <alignment vertical="center" wrapText="1"/>
    </xf>
    <xf numFmtId="0" fontId="49" fillId="0" borderId="0" xfId="682" applyFont="1" applyAlignment="1">
      <alignment horizontal="center"/>
    </xf>
    <xf numFmtId="3" fontId="52" fillId="0" borderId="0" xfId="0" applyNumberFormat="1" applyFont="1"/>
    <xf numFmtId="0" fontId="171" fillId="0" borderId="0" xfId="0" applyFont="1" applyAlignment="1">
      <alignment horizontal="left" vertical="center" wrapText="1"/>
    </xf>
    <xf numFmtId="182" fontId="49" fillId="0" borderId="0" xfId="682" applyNumberFormat="1" applyFont="1"/>
    <xf numFmtId="167" fontId="52" fillId="0" borderId="19" xfId="546" applyNumberFormat="1" applyFont="1" applyBorder="1"/>
    <xf numFmtId="10" fontId="49" fillId="0" borderId="19" xfId="682" applyNumberFormat="1" applyFont="1" applyBorder="1"/>
    <xf numFmtId="0" fontId="51" fillId="0" borderId="0" xfId="0" applyFont="1"/>
    <xf numFmtId="2" fontId="0" fillId="0" borderId="0" xfId="0" applyNumberFormat="1"/>
    <xf numFmtId="164" fontId="0" fillId="0" borderId="0" xfId="439" applyNumberFormat="1" applyFont="1"/>
    <xf numFmtId="0" fontId="39" fillId="72" borderId="0" xfId="0" applyFont="1" applyFill="1" applyAlignment="1">
      <alignment horizontal="left" vertical="center"/>
    </xf>
    <xf numFmtId="0" fontId="39" fillId="28" borderId="0" xfId="0" applyFont="1" applyFill="1" applyAlignment="1" applyProtection="1">
      <alignment horizontal="left" vertical="center"/>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96" xfId="546" applyNumberFormat="1" applyFont="1" applyBorder="1"/>
    <xf numFmtId="10" fontId="39" fillId="0" borderId="19" xfId="682" applyNumberFormat="1" applyFont="1" applyBorder="1" applyAlignment="1">
      <alignment horizontal="center" vertical="center"/>
    </xf>
    <xf numFmtId="40" fontId="44" fillId="0" borderId="0" xfId="439" applyNumberFormat="1" applyFont="1" applyFill="1" applyAlignment="1" applyProtection="1">
      <alignment horizontal="center" vertical="center" wrapText="1"/>
    </xf>
    <xf numFmtId="0" fontId="154" fillId="71" borderId="0" xfId="611" applyFont="1" applyFill="1" applyAlignment="1" applyProtection="1">
      <alignment vertical="center"/>
      <protection locked="0"/>
    </xf>
    <xf numFmtId="0" fontId="0" fillId="31" borderId="0" xfId="0" applyFill="1" applyAlignment="1">
      <alignment wrapText="1"/>
    </xf>
    <xf numFmtId="0" fontId="0" fillId="78" borderId="0" xfId="0" applyFill="1" applyAlignment="1">
      <alignment wrapText="1"/>
    </xf>
    <xf numFmtId="0" fontId="0" fillId="26" borderId="0" xfId="0" applyFill="1" applyAlignment="1">
      <alignment wrapText="1"/>
    </xf>
    <xf numFmtId="0" fontId="0" fillId="20" borderId="0" xfId="0" applyFill="1" applyAlignment="1">
      <alignment wrapText="1"/>
    </xf>
    <xf numFmtId="0" fontId="0" fillId="34" borderId="0" xfId="0" applyFill="1" applyAlignment="1">
      <alignment wrapText="1"/>
    </xf>
    <xf numFmtId="0" fontId="0" fillId="79" borderId="0" xfId="0" applyFill="1" applyAlignment="1">
      <alignment wrapText="1"/>
    </xf>
    <xf numFmtId="3" fontId="0" fillId="0" borderId="0" xfId="0" applyNumberFormat="1"/>
    <xf numFmtId="38" fontId="0" fillId="0" borderId="0" xfId="0" applyNumberFormat="1"/>
    <xf numFmtId="0" fontId="0" fillId="81" borderId="0" xfId="0" applyFill="1" applyAlignment="1">
      <alignment horizontal="center"/>
    </xf>
    <xf numFmtId="0" fontId="0" fillId="0" borderId="0" xfId="0" applyAlignment="1">
      <alignment horizontal="center" vertical="center"/>
    </xf>
    <xf numFmtId="41" fontId="68" fillId="32" borderId="40" xfId="0" applyNumberFormat="1" applyFont="1" applyFill="1" applyBorder="1" applyAlignment="1">
      <alignment wrapText="1"/>
    </xf>
    <xf numFmtId="0" fontId="53" fillId="32" borderId="0" xfId="0" applyFont="1" applyFill="1" applyAlignment="1">
      <alignment horizontal="left" vertical="center" wrapText="1"/>
    </xf>
    <xf numFmtId="38" fontId="44" fillId="32" borderId="0" xfId="439" applyNumberFormat="1" applyFont="1" applyFill="1" applyAlignment="1" applyProtection="1">
      <alignment horizontal="center" vertical="center" wrapText="1"/>
    </xf>
    <xf numFmtId="41" fontId="68" fillId="0" borderId="0" xfId="0" applyNumberFormat="1" applyFont="1" applyAlignment="1">
      <alignment wrapText="1"/>
    </xf>
    <xf numFmtId="0" fontId="60" fillId="32" borderId="0" xfId="0" applyFont="1" applyFill="1" applyAlignment="1">
      <alignment horizontal="center" vertical="center" wrapText="1"/>
    </xf>
    <xf numFmtId="0" fontId="0" fillId="0" borderId="0" xfId="0" applyNumberFormat="1"/>
    <xf numFmtId="0" fontId="0" fillId="29" borderId="10" xfId="0" applyFill="1" applyBorder="1" applyAlignment="1" applyProtection="1">
      <alignment horizontal="center" vertical="center"/>
      <protection locked="0"/>
    </xf>
    <xf numFmtId="3" fontId="0" fillId="29" borderId="69" xfId="0" applyNumberFormat="1" applyFill="1" applyBorder="1" applyAlignment="1" applyProtection="1">
      <alignment horizontal="center" vertical="center"/>
      <protection locked="0"/>
    </xf>
    <xf numFmtId="0" fontId="0" fillId="0" borderId="13" xfId="0" applyBorder="1" applyProtection="1"/>
    <xf numFmtId="0" fontId="44" fillId="0" borderId="83" xfId="0" applyFont="1" applyBorder="1" applyProtection="1"/>
    <xf numFmtId="0" fontId="44" fillId="0" borderId="0" xfId="0" applyFont="1" applyProtection="1"/>
    <xf numFmtId="0" fontId="44" fillId="0" borderId="67" xfId="0" applyFont="1" applyBorder="1" applyProtection="1"/>
    <xf numFmtId="0" fontId="44" fillId="0" borderId="68" xfId="0" applyFont="1" applyBorder="1" applyProtection="1"/>
    <xf numFmtId="0" fontId="0" fillId="0" borderId="68" xfId="0" applyBorder="1" applyProtection="1"/>
    <xf numFmtId="0" fontId="0" fillId="0" borderId="38" xfId="0" applyBorder="1" applyProtection="1"/>
    <xf numFmtId="0" fontId="160" fillId="0" borderId="0" xfId="0" applyFont="1" applyAlignment="1" applyProtection="1">
      <alignment vertical="center" wrapText="1"/>
    </xf>
    <xf numFmtId="0" fontId="0" fillId="0" borderId="65" xfId="0" applyBorder="1" applyProtection="1"/>
    <xf numFmtId="0" fontId="39" fillId="76" borderId="80" xfId="0" applyFont="1" applyFill="1" applyBorder="1" applyAlignment="1" applyProtection="1">
      <alignment horizontal="left"/>
    </xf>
    <xf numFmtId="0" fontId="0" fillId="76" borderId="81" xfId="0" applyFill="1" applyBorder="1" applyProtection="1"/>
    <xf numFmtId="0" fontId="0" fillId="76" borderId="87" xfId="0" applyFill="1" applyBorder="1" applyProtection="1"/>
    <xf numFmtId="0" fontId="0" fillId="76" borderId="11" xfId="0" applyFill="1" applyBorder="1" applyAlignment="1" applyProtection="1">
      <alignment horizontal="center"/>
    </xf>
    <xf numFmtId="0" fontId="0" fillId="0" borderId="79" xfId="0" applyBorder="1" applyProtection="1"/>
    <xf numFmtId="0" fontId="146" fillId="0" borderId="66" xfId="0" applyFont="1" applyBorder="1" applyAlignment="1" applyProtection="1">
      <alignment horizontal="center" vertical="center" wrapText="1"/>
    </xf>
    <xf numFmtId="0" fontId="44" fillId="0" borderId="77" xfId="0" applyFont="1" applyBorder="1" applyAlignment="1" applyProtection="1">
      <alignment wrapText="1"/>
    </xf>
    <xf numFmtId="1" fontId="44" fillId="0" borderId="0" xfId="0" applyNumberFormat="1" applyFont="1" applyProtection="1"/>
    <xf numFmtId="0" fontId="0" fillId="0" borderId="66" xfId="0" applyBorder="1" applyProtection="1"/>
    <xf numFmtId="0" fontId="146" fillId="0" borderId="13" xfId="0" applyFont="1" applyBorder="1" applyAlignment="1" applyProtection="1">
      <alignment horizontal="center" vertical="center" wrapText="1"/>
    </xf>
    <xf numFmtId="0" fontId="44" fillId="0" borderId="75" xfId="0" applyFont="1" applyBorder="1" applyProtection="1"/>
    <xf numFmtId="0" fontId="44" fillId="0" borderId="0" xfId="0" applyFont="1" applyAlignment="1" applyProtection="1">
      <alignment horizontal="center"/>
    </xf>
    <xf numFmtId="0" fontId="39" fillId="0" borderId="55" xfId="0" applyFont="1" applyBorder="1" applyAlignment="1" applyProtection="1">
      <alignment horizontal="center"/>
    </xf>
    <xf numFmtId="0" fontId="49" fillId="76" borderId="66" xfId="0" applyFont="1" applyFill="1" applyBorder="1" applyAlignment="1" applyProtection="1">
      <alignment horizontal="center" wrapText="1"/>
    </xf>
    <xf numFmtId="0" fontId="37" fillId="76" borderId="66" xfId="0" applyFont="1" applyFill="1" applyBorder="1" applyAlignment="1" applyProtection="1">
      <alignment vertical="center" wrapText="1"/>
    </xf>
    <xf numFmtId="0" fontId="0" fillId="71" borderId="66" xfId="0" applyFill="1" applyBorder="1" applyAlignment="1" applyProtection="1">
      <alignment horizontal="left" vertical="center" wrapText="1"/>
    </xf>
    <xf numFmtId="0" fontId="0" fillId="76" borderId="66" xfId="0" applyFill="1" applyBorder="1" applyAlignment="1" applyProtection="1">
      <alignment vertical="center" wrapText="1"/>
    </xf>
    <xf numFmtId="0" fontId="44" fillId="0" borderId="0" xfId="0" applyFont="1" applyAlignment="1" applyProtection="1">
      <alignment horizontal="center" wrapText="1"/>
    </xf>
    <xf numFmtId="9" fontId="44" fillId="0" borderId="0" xfId="4687" applyFont="1" applyFill="1" applyBorder="1" applyProtection="1"/>
    <xf numFmtId="10" fontId="44" fillId="0" borderId="67" xfId="0" applyNumberFormat="1" applyFont="1" applyBorder="1" applyProtection="1"/>
    <xf numFmtId="0" fontId="39" fillId="0" borderId="55" xfId="0" quotePrefix="1" applyFont="1" applyBorder="1" applyAlignment="1" applyProtection="1">
      <alignment horizontal="center" vertical="center"/>
    </xf>
    <xf numFmtId="0" fontId="0" fillId="0" borderId="55" xfId="0" applyBorder="1" applyAlignment="1" applyProtection="1">
      <alignment horizontal="center" vertical="center" wrapText="1"/>
    </xf>
    <xf numFmtId="10" fontId="0" fillId="0" borderId="55" xfId="0" applyNumberFormat="1" applyBorder="1" applyAlignment="1" applyProtection="1">
      <alignment horizontal="center" vertical="center" wrapText="1"/>
    </xf>
    <xf numFmtId="0" fontId="37" fillId="76" borderId="55" xfId="0" applyFont="1" applyFill="1" applyBorder="1" applyAlignment="1" applyProtection="1">
      <alignment horizontal="justify" vertical="center" wrapText="1"/>
    </xf>
    <xf numFmtId="0" fontId="45" fillId="76" borderId="55" xfId="0" quotePrefix="1" applyFont="1" applyFill="1" applyBorder="1" applyAlignment="1" applyProtection="1">
      <alignment horizontal="center" vertical="center" wrapText="1"/>
    </xf>
    <xf numFmtId="10" fontId="44" fillId="0" borderId="0" xfId="4687" applyNumberFormat="1" applyFont="1" applyProtection="1"/>
    <xf numFmtId="0" fontId="39" fillId="0" borderId="55" xfId="0" quotePrefix="1" applyFont="1" applyBorder="1" applyAlignment="1" applyProtection="1">
      <alignment horizontal="center"/>
    </xf>
    <xf numFmtId="0" fontId="57" fillId="76" borderId="16" xfId="0" applyFont="1" applyFill="1" applyBorder="1" applyAlignment="1" applyProtection="1">
      <alignment wrapText="1"/>
    </xf>
    <xf numFmtId="0" fontId="57" fillId="76" borderId="55" xfId="0" applyFont="1" applyFill="1" applyBorder="1" applyAlignment="1" applyProtection="1">
      <alignment horizontal="center" wrapText="1"/>
    </xf>
    <xf numFmtId="0" fontId="49" fillId="76" borderId="55" xfId="0" applyFont="1" applyFill="1" applyBorder="1" applyAlignment="1" applyProtection="1">
      <alignment horizontal="center" wrapText="1"/>
    </xf>
    <xf numFmtId="0" fontId="158" fillId="76" borderId="11" xfId="0" applyFont="1" applyFill="1" applyBorder="1" applyAlignment="1" applyProtection="1">
      <alignment horizontal="justify" vertical="center" wrapText="1"/>
    </xf>
    <xf numFmtId="0" fontId="57" fillId="76" borderId="55" xfId="0" applyFont="1" applyFill="1" applyBorder="1" applyAlignment="1" applyProtection="1">
      <alignment horizontal="center" vertical="center" wrapText="1"/>
    </xf>
    <xf numFmtId="2" fontId="44" fillId="0" borderId="0" xfId="4687" applyNumberFormat="1" applyFont="1" applyProtection="1"/>
    <xf numFmtId="2" fontId="44" fillId="0" borderId="0" xfId="0" applyNumberFormat="1" applyFont="1" applyProtection="1"/>
    <xf numFmtId="168" fontId="44" fillId="0" borderId="0" xfId="0" applyNumberFormat="1" applyFont="1" applyProtection="1"/>
    <xf numFmtId="168" fontId="44" fillId="0" borderId="67" xfId="0" applyNumberFormat="1" applyFont="1" applyBorder="1" applyProtection="1"/>
    <xf numFmtId="168" fontId="44" fillId="0" borderId="68" xfId="0" applyNumberFormat="1" applyFont="1" applyBorder="1" applyProtection="1"/>
    <xf numFmtId="168" fontId="0" fillId="0" borderId="68" xfId="0" applyNumberFormat="1" applyBorder="1" applyProtection="1"/>
    <xf numFmtId="0" fontId="39" fillId="76" borderId="11" xfId="0" applyFont="1" applyFill="1" applyBorder="1" applyAlignment="1" applyProtection="1">
      <alignment horizontal="justify" vertical="center" wrapText="1"/>
    </xf>
    <xf numFmtId="39" fontId="0" fillId="0" borderId="55" xfId="0" applyNumberFormat="1" applyBorder="1" applyAlignment="1" applyProtection="1">
      <alignment horizontal="center" vertical="center"/>
    </xf>
    <xf numFmtId="183" fontId="0" fillId="0" borderId="55" xfId="0" applyNumberFormat="1" applyBorder="1" applyAlignment="1" applyProtection="1">
      <alignment horizontal="center" vertical="center"/>
    </xf>
    <xf numFmtId="0" fontId="45" fillId="76" borderId="55" xfId="0" applyFont="1" applyFill="1" applyBorder="1" applyAlignment="1" applyProtection="1">
      <alignment horizontal="center" vertical="center" wrapText="1"/>
    </xf>
    <xf numFmtId="0" fontId="0" fillId="0" borderId="55" xfId="0" applyBorder="1" applyProtection="1"/>
    <xf numFmtId="0" fontId="39" fillId="76" borderId="55" xfId="0" applyFont="1" applyFill="1" applyBorder="1" applyAlignment="1" applyProtection="1">
      <alignment horizontal="center" wrapText="1"/>
    </xf>
    <xf numFmtId="0" fontId="0" fillId="76" borderId="80" xfId="0" applyFill="1" applyBorder="1" applyProtection="1"/>
    <xf numFmtId="0" fontId="39" fillId="76" borderId="65" xfId="0" applyFont="1" applyFill="1" applyBorder="1" applyAlignment="1" applyProtection="1">
      <alignment horizontal="center"/>
    </xf>
    <xf numFmtId="0" fontId="40" fillId="76" borderId="13" xfId="0" applyFont="1" applyFill="1" applyBorder="1" applyAlignment="1" applyProtection="1">
      <alignment horizontal="center" vertical="center"/>
    </xf>
    <xf numFmtId="0" fontId="0" fillId="0" borderId="0" xfId="0" applyProtection="1"/>
    <xf numFmtId="49" fontId="39" fillId="0" borderId="55" xfId="0" quotePrefix="1" applyNumberFormat="1" applyFont="1" applyBorder="1" applyAlignment="1" applyProtection="1">
      <alignment horizontal="center" vertical="center"/>
    </xf>
    <xf numFmtId="37" fontId="0" fillId="0" borderId="55" xfId="0" applyNumberFormat="1" applyBorder="1" applyAlignment="1" applyProtection="1">
      <alignment horizontal="center" vertical="center" wrapText="1"/>
    </xf>
    <xf numFmtId="0" fontId="37" fillId="76" borderId="55" xfId="0" applyFont="1" applyFill="1" applyBorder="1" applyAlignment="1" applyProtection="1">
      <alignment horizontal="justify" vertical="center"/>
    </xf>
    <xf numFmtId="0" fontId="45" fillId="76" borderId="13" xfId="0" applyFont="1" applyFill="1" applyBorder="1" applyAlignment="1" applyProtection="1">
      <alignment horizontal="center" vertical="center" wrapText="1"/>
    </xf>
    <xf numFmtId="0" fontId="39" fillId="0" borderId="55" xfId="0" applyFont="1" applyBorder="1" applyAlignment="1" applyProtection="1">
      <alignment horizontal="center" vertical="center"/>
    </xf>
    <xf numFmtId="0" fontId="39" fillId="76" borderId="70" xfId="0" applyFont="1" applyFill="1" applyBorder="1" applyAlignment="1" applyProtection="1">
      <alignment horizontal="center" wrapText="1"/>
    </xf>
    <xf numFmtId="0" fontId="0" fillId="76" borderId="55" xfId="0" applyFill="1" applyBorder="1" applyProtection="1"/>
    <xf numFmtId="0" fontId="0" fillId="76" borderId="55" xfId="0" applyFill="1" applyBorder="1" applyAlignment="1" applyProtection="1">
      <alignment vertical="center"/>
    </xf>
    <xf numFmtId="0" fontId="45" fillId="76" borderId="13" xfId="0" applyFont="1" applyFill="1" applyBorder="1" applyAlignment="1" applyProtection="1">
      <alignment vertical="center"/>
    </xf>
    <xf numFmtId="0" fontId="0" fillId="1" borderId="55" xfId="0" applyFill="1" applyBorder="1" applyAlignment="1" applyProtection="1">
      <alignment horizontal="center" vertical="center" wrapText="1"/>
    </xf>
    <xf numFmtId="0" fontId="37" fillId="76" borderId="55" xfId="0" applyFont="1" applyFill="1" applyBorder="1" applyAlignment="1" applyProtection="1">
      <alignment vertical="center" wrapText="1"/>
    </xf>
    <xf numFmtId="0" fontId="45" fillId="76" borderId="84" xfId="0" applyFont="1" applyFill="1" applyBorder="1" applyAlignment="1" applyProtection="1">
      <alignment horizontal="center" vertical="center" wrapText="1"/>
    </xf>
    <xf numFmtId="0" fontId="0" fillId="76" borderId="55" xfId="0" applyFill="1" applyBorder="1" applyAlignment="1" applyProtection="1">
      <alignment horizontal="center"/>
    </xf>
    <xf numFmtId="0" fontId="45" fillId="76" borderId="13" xfId="0" applyFont="1" applyFill="1" applyBorder="1" applyAlignment="1" applyProtection="1">
      <alignment vertical="center" wrapText="1"/>
    </xf>
    <xf numFmtId="0" fontId="39" fillId="0" borderId="76" xfId="0" applyFont="1" applyBorder="1" applyAlignment="1" applyProtection="1">
      <alignment horizontal="center" vertical="center"/>
    </xf>
    <xf numFmtId="0" fontId="0" fillId="0" borderId="71" xfId="0" applyBorder="1" applyProtection="1"/>
    <xf numFmtId="0" fontId="0" fillId="0" borderId="76" xfId="0" applyBorder="1" applyProtection="1"/>
    <xf numFmtId="0" fontId="44" fillId="0" borderId="78" xfId="0" applyFont="1" applyBorder="1" applyProtection="1"/>
    <xf numFmtId="0" fontId="0" fillId="0" borderId="78" xfId="0" applyBorder="1" applyProtection="1"/>
    <xf numFmtId="0" fontId="0" fillId="0" borderId="10" xfId="0" applyFill="1" applyBorder="1" applyProtection="1">
      <protection locked="0"/>
    </xf>
    <xf numFmtId="0" fontId="0" fillId="0" borderId="0" xfId="0" applyAlignment="1" applyProtection="1">
      <alignment horizontal="center"/>
    </xf>
    <xf numFmtId="0" fontId="0" fillId="0" borderId="0" xfId="0" applyAlignment="1" applyProtection="1">
      <alignment wrapText="1"/>
    </xf>
    <xf numFmtId="0" fontId="0" fillId="0" borderId="0" xfId="0" applyBorder="1" applyProtection="1"/>
    <xf numFmtId="0" fontId="0" fillId="0" borderId="0" xfId="0" applyFill="1" applyAlignment="1" applyProtection="1">
      <alignment horizontal="left" vertical="center"/>
    </xf>
    <xf numFmtId="0" fontId="0" fillId="0" borderId="0" xfId="0" applyFill="1" applyProtection="1"/>
    <xf numFmtId="0" fontId="0" fillId="0" borderId="0" xfId="0" applyFill="1" applyAlignment="1" applyProtection="1">
      <alignment wrapText="1"/>
    </xf>
    <xf numFmtId="0" fontId="0" fillId="0" borderId="0" xfId="0" applyFill="1" applyBorder="1" applyProtection="1"/>
    <xf numFmtId="0" fontId="44" fillId="0" borderId="0" xfId="0" applyFont="1" applyFill="1" applyProtection="1"/>
    <xf numFmtId="0" fontId="161" fillId="0" borderId="0" xfId="0" applyFont="1" applyFill="1" applyAlignment="1" applyProtection="1">
      <alignment horizontal="left" vertical="center"/>
    </xf>
    <xf numFmtId="0" fontId="79" fillId="0" borderId="39" xfId="0" applyFont="1" applyFill="1" applyBorder="1" applyProtection="1"/>
    <xf numFmtId="0" fontId="79" fillId="0" borderId="39" xfId="0" applyFont="1" applyFill="1" applyBorder="1" applyAlignment="1" applyProtection="1">
      <alignment wrapText="1"/>
    </xf>
    <xf numFmtId="0" fontId="39" fillId="0" borderId="35" xfId="0" applyFont="1" applyFill="1" applyBorder="1" applyAlignment="1" applyProtection="1">
      <alignment horizontal="center" vertical="center"/>
    </xf>
    <xf numFmtId="0" fontId="39" fillId="0" borderId="36" xfId="0" applyFont="1" applyFill="1" applyBorder="1" applyAlignment="1" applyProtection="1">
      <alignment horizontal="center" vertical="center"/>
    </xf>
    <xf numFmtId="0" fontId="39" fillId="0" borderId="10" xfId="0" applyFont="1" applyFill="1" applyBorder="1" applyAlignment="1" applyProtection="1">
      <alignment horizontal="left" vertical="center"/>
    </xf>
    <xf numFmtId="0" fontId="0" fillId="0" borderId="10" xfId="0" applyFill="1" applyBorder="1" applyProtection="1"/>
    <xf numFmtId="0" fontId="0" fillId="0" borderId="10" xfId="0" applyFill="1" applyBorder="1" applyAlignment="1" applyProtection="1">
      <alignment wrapText="1"/>
    </xf>
    <xf numFmtId="0" fontId="0" fillId="0" borderId="10" xfId="0" applyFill="1" applyBorder="1" applyAlignment="1" applyProtection="1">
      <alignment horizontal="center" vertical="center"/>
    </xf>
    <xf numFmtId="0" fontId="0" fillId="0" borderId="10" xfId="0" applyFill="1" applyBorder="1" applyAlignment="1" applyProtection="1">
      <alignment vertical="center" wrapText="1"/>
    </xf>
    <xf numFmtId="0" fontId="67" fillId="0" borderId="10" xfId="0" applyFont="1" applyFill="1" applyBorder="1" applyAlignment="1" applyProtection="1">
      <alignment vertical="center" wrapText="1"/>
    </xf>
    <xf numFmtId="0" fontId="0" fillId="0" borderId="0" xfId="0" applyBorder="1" applyAlignment="1" applyProtection="1">
      <alignment vertical="center"/>
    </xf>
    <xf numFmtId="0" fontId="0" fillId="0" borderId="0" xfId="0" applyAlignment="1" applyProtection="1">
      <alignment vertical="center"/>
    </xf>
    <xf numFmtId="0" fontId="44" fillId="0" borderId="0" xfId="0" applyFont="1" applyAlignment="1" applyProtection="1">
      <alignment vertical="center"/>
    </xf>
    <xf numFmtId="0" fontId="0" fillId="32" borderId="10" xfId="0" applyFill="1" applyBorder="1" applyAlignment="1" applyProtection="1">
      <alignment vertical="center" wrapText="1"/>
    </xf>
    <xf numFmtId="0" fontId="0" fillId="32" borderId="10" xfId="0" applyFill="1" applyBorder="1" applyAlignment="1" applyProtection="1">
      <alignment horizontal="center" vertical="center"/>
    </xf>
    <xf numFmtId="0" fontId="0" fillId="32" borderId="0" xfId="0" applyFill="1" applyAlignment="1" applyProtection="1">
      <alignment vertical="center" wrapText="1"/>
    </xf>
    <xf numFmtId="0" fontId="0" fillId="0" borderId="10" xfId="0" applyBorder="1" applyAlignment="1" applyProtection="1">
      <alignment horizontal="center" vertical="center"/>
    </xf>
    <xf numFmtId="0" fontId="67" fillId="32" borderId="10" xfId="0" applyFont="1" applyFill="1" applyBorder="1" applyAlignment="1" applyProtection="1">
      <alignment vertical="center" wrapText="1"/>
    </xf>
    <xf numFmtId="0" fontId="0" fillId="0" borderId="0" xfId="0" applyFill="1" applyAlignment="1" applyProtection="1">
      <alignment horizontal="center"/>
    </xf>
    <xf numFmtId="0" fontId="0" fillId="0" borderId="10" xfId="0" applyFill="1" applyBorder="1" applyAlignment="1" applyProtection="1">
      <alignment horizontal="center"/>
    </xf>
    <xf numFmtId="0" fontId="0" fillId="0" borderId="69" xfId="0" applyFill="1" applyBorder="1" applyAlignment="1" applyProtection="1">
      <alignment vertical="center"/>
    </xf>
    <xf numFmtId="0" fontId="0" fillId="0" borderId="0" xfId="0" applyFill="1" applyAlignment="1" applyProtection="1">
      <alignment vertical="center"/>
    </xf>
    <xf numFmtId="0" fontId="0" fillId="0" borderId="91" xfId="0" applyBorder="1" applyAlignment="1" applyProtection="1">
      <alignment horizontal="center"/>
    </xf>
    <xf numFmtId="0" fontId="0" fillId="0" borderId="92" xfId="0" applyFill="1" applyBorder="1" applyProtection="1"/>
    <xf numFmtId="168" fontId="0" fillId="0" borderId="92" xfId="0" applyNumberFormat="1" applyFill="1" applyBorder="1" applyAlignment="1" applyProtection="1">
      <alignment wrapText="1"/>
    </xf>
    <xf numFmtId="0" fontId="0" fillId="0" borderId="93" xfId="0" applyBorder="1" applyAlignment="1" applyProtection="1">
      <alignment wrapText="1"/>
    </xf>
    <xf numFmtId="0" fontId="0" fillId="0" borderId="94" xfId="0" applyBorder="1" applyAlignment="1" applyProtection="1">
      <alignment horizontal="center"/>
    </xf>
    <xf numFmtId="0" fontId="0" fillId="0" borderId="17" xfId="0" applyFill="1" applyBorder="1" applyProtection="1"/>
    <xf numFmtId="14" fontId="0" fillId="0" borderId="17" xfId="0" applyNumberFormat="1" applyFill="1" applyBorder="1" applyAlignment="1" applyProtection="1">
      <alignment wrapText="1"/>
    </xf>
    <xf numFmtId="0" fontId="0" fillId="0" borderId="95" xfId="0" applyBorder="1" applyAlignment="1" applyProtection="1">
      <alignment wrapText="1"/>
    </xf>
    <xf numFmtId="0" fontId="0" fillId="32" borderId="24" xfId="0" applyFill="1" applyBorder="1" applyAlignment="1">
      <alignment horizontal="left" vertical="center" wrapText="1"/>
    </xf>
    <xf numFmtId="0" fontId="0" fillId="32" borderId="23" xfId="0" applyNumberFormat="1" applyFont="1" applyFill="1" applyBorder="1" applyAlignment="1" applyProtection="1">
      <alignment horizontal="center" vertical="center" wrapText="1"/>
    </xf>
    <xf numFmtId="3" fontId="0" fillId="32" borderId="23" xfId="0" applyNumberFormat="1" applyFont="1" applyFill="1" applyBorder="1" applyAlignment="1" applyProtection="1">
      <alignment horizontal="center" vertical="center" wrapText="1"/>
    </xf>
    <xf numFmtId="0" fontId="0" fillId="32" borderId="0" xfId="0" applyFont="1" applyFill="1" applyAlignment="1" applyProtection="1">
      <alignment vertical="center" wrapText="1"/>
      <protection locked="0"/>
    </xf>
    <xf numFmtId="0" fontId="0" fillId="32" borderId="38" xfId="0" applyFill="1" applyBorder="1" applyAlignment="1">
      <alignment vertical="center"/>
    </xf>
    <xf numFmtId="0" fontId="0" fillId="32" borderId="39" xfId="0" applyFill="1" applyBorder="1" applyAlignment="1">
      <alignment vertical="center"/>
    </xf>
    <xf numFmtId="0" fontId="0" fillId="32" borderId="0" xfId="0" applyFill="1" applyBorder="1" applyAlignment="1">
      <alignment vertical="center"/>
    </xf>
    <xf numFmtId="0" fontId="45" fillId="32" borderId="13" xfId="0" applyFont="1" applyFill="1" applyBorder="1" applyAlignment="1" applyProtection="1">
      <alignment horizontal="center" vertical="center" wrapText="1"/>
    </xf>
    <xf numFmtId="0" fontId="39" fillId="32" borderId="97" xfId="0" applyFont="1" applyFill="1" applyBorder="1" applyAlignment="1">
      <alignment vertical="center"/>
    </xf>
    <xf numFmtId="0" fontId="39" fillId="32" borderId="98" xfId="0" applyFont="1" applyFill="1" applyBorder="1" applyAlignment="1">
      <alignment vertical="center"/>
    </xf>
    <xf numFmtId="0" fontId="39" fillId="32" borderId="99" xfId="0" applyFont="1" applyFill="1" applyBorder="1" applyAlignment="1">
      <alignment vertical="center"/>
    </xf>
    <xf numFmtId="0" fontId="0" fillId="32" borderId="35" xfId="0" applyFill="1" applyBorder="1" applyAlignment="1">
      <alignment vertical="center"/>
    </xf>
    <xf numFmtId="0" fontId="0" fillId="32" borderId="36" xfId="0" applyFill="1" applyBorder="1" applyAlignment="1">
      <alignment vertical="center"/>
    </xf>
    <xf numFmtId="41" fontId="68" fillId="32" borderId="37" xfId="0" applyNumberFormat="1" applyFont="1" applyFill="1" applyBorder="1" applyAlignment="1">
      <alignment wrapText="1"/>
    </xf>
    <xf numFmtId="0" fontId="0" fillId="32" borderId="15" xfId="0" applyFill="1" applyBorder="1" applyAlignment="1">
      <alignment vertical="center"/>
    </xf>
    <xf numFmtId="41" fontId="68" fillId="32" borderId="58" xfId="0" applyNumberFormat="1" applyFont="1" applyFill="1" applyBorder="1" applyAlignment="1">
      <alignment wrapText="1"/>
    </xf>
    <xf numFmtId="0" fontId="0" fillId="32" borderId="15" xfId="0" applyFont="1" applyFill="1" applyBorder="1" applyProtection="1"/>
    <xf numFmtId="0" fontId="0" fillId="0" borderId="0" xfId="0" applyFill="1" applyAlignment="1">
      <alignment horizontal="center" vertical="center" wrapText="1"/>
    </xf>
    <xf numFmtId="0" fontId="0" fillId="0" borderId="0" xfId="0" applyFill="1" applyAlignment="1">
      <alignment vertical="center" wrapText="1"/>
    </xf>
    <xf numFmtId="0" fontId="68" fillId="32" borderId="65" xfId="0" applyFont="1" applyFill="1" applyBorder="1" applyAlignment="1" applyProtection="1">
      <alignment wrapText="1"/>
      <protection locked="0"/>
    </xf>
    <xf numFmtId="0" fontId="0" fillId="0" borderId="10" xfId="0" applyBorder="1" applyAlignment="1">
      <alignment horizontal="center" vertical="center"/>
    </xf>
    <xf numFmtId="0" fontId="0" fillId="81" borderId="10" xfId="0" applyFill="1" applyBorder="1" applyAlignment="1">
      <alignment vertical="center" wrapText="1"/>
    </xf>
    <xf numFmtId="14" fontId="0" fillId="29" borderId="10" xfId="0" applyNumberFormat="1" applyFill="1" applyBorder="1" applyAlignment="1" applyProtection="1">
      <alignment horizontal="center" vertical="center"/>
      <protection locked="0"/>
    </xf>
    <xf numFmtId="0" fontId="68" fillId="81" borderId="69" xfId="0" applyFont="1" applyFill="1" applyBorder="1" applyAlignment="1">
      <alignment vertical="center" wrapText="1"/>
    </xf>
    <xf numFmtId="0" fontId="0" fillId="32" borderId="10" xfId="0" applyFill="1" applyBorder="1" applyAlignment="1">
      <alignment horizontal="center" vertical="center"/>
    </xf>
    <xf numFmtId="0" fontId="0" fillId="32" borderId="10" xfId="0" applyFill="1" applyBorder="1" applyAlignment="1">
      <alignment vertical="center" wrapText="1"/>
    </xf>
    <xf numFmtId="0" fontId="67" fillId="0" borderId="69" xfId="0" applyFont="1" applyBorder="1" applyAlignment="1">
      <alignment vertical="center" wrapText="1"/>
    </xf>
    <xf numFmtId="14" fontId="44" fillId="0" borderId="91" xfId="0" applyNumberFormat="1" applyFont="1" applyBorder="1"/>
    <xf numFmtId="14" fontId="44" fillId="32" borderId="92" xfId="0" applyNumberFormat="1" applyFont="1" applyFill="1" applyBorder="1"/>
    <xf numFmtId="14" fontId="44" fillId="32" borderId="93" xfId="0" applyNumberFormat="1" applyFont="1" applyFill="1" applyBorder="1"/>
    <xf numFmtId="0" fontId="44" fillId="0" borderId="21" xfId="0" applyFont="1" applyBorder="1"/>
    <xf numFmtId="0" fontId="44" fillId="0" borderId="0" xfId="0" applyFont="1"/>
    <xf numFmtId="0" fontId="44" fillId="0" borderId="54" xfId="0" applyFont="1" applyBorder="1"/>
    <xf numFmtId="14" fontId="44" fillId="0" borderId="0" xfId="0" applyNumberFormat="1" applyFont="1"/>
    <xf numFmtId="14" fontId="44" fillId="0" borderId="54" xfId="0" applyNumberFormat="1" applyFont="1" applyBorder="1"/>
    <xf numFmtId="0" fontId="44" fillId="0" borderId="94" xfId="0" applyFont="1" applyBorder="1"/>
    <xf numFmtId="14" fontId="44" fillId="0" borderId="17" xfId="0" applyNumberFormat="1" applyFont="1" applyBorder="1"/>
    <xf numFmtId="14" fontId="44" fillId="0" borderId="95" xfId="0" applyNumberFormat="1" applyFont="1" applyBorder="1"/>
    <xf numFmtId="14" fontId="0" fillId="0" borderId="55" xfId="0" applyNumberFormat="1" applyBorder="1" applyAlignment="1">
      <alignment horizontal="center" vertical="center" wrapText="1"/>
    </xf>
    <xf numFmtId="0" fontId="0" fillId="1" borderId="55" xfId="0" applyFill="1" applyBorder="1" applyAlignment="1">
      <alignment horizontal="center" vertical="center" wrapText="1"/>
    </xf>
    <xf numFmtId="37" fontId="57" fillId="82" borderId="27" xfId="439" applyNumberFormat="1" applyFont="1" applyFill="1" applyBorder="1" applyAlignment="1" applyProtection="1">
      <alignment horizontal="center" vertical="center" wrapText="1"/>
    </xf>
    <xf numFmtId="39" fontId="56" fillId="82" borderId="27" xfId="439" applyNumberFormat="1" applyFont="1" applyFill="1" applyBorder="1" applyAlignment="1" applyProtection="1">
      <alignment horizontal="center" vertical="center" wrapText="1"/>
    </xf>
    <xf numFmtId="0" fontId="0" fillId="0" borderId="100" xfId="0" applyFill="1" applyBorder="1" applyAlignment="1" applyProtection="1">
      <alignment horizontal="center" vertical="center"/>
    </xf>
    <xf numFmtId="0" fontId="0" fillId="29" borderId="91" xfId="0" applyFill="1" applyBorder="1" applyAlignment="1" applyProtection="1">
      <alignment horizontal="center" vertical="center"/>
      <protection locked="0"/>
    </xf>
    <xf numFmtId="0" fontId="67" fillId="0" borderId="100" xfId="0" applyFont="1" applyFill="1" applyBorder="1" applyAlignment="1" applyProtection="1">
      <alignment vertical="center" wrapText="1"/>
    </xf>
    <xf numFmtId="0" fontId="0" fillId="32" borderId="12" xfId="0" applyFill="1" applyBorder="1" applyAlignment="1" applyProtection="1">
      <alignment horizontal="center" vertical="center"/>
    </xf>
    <xf numFmtId="0" fontId="0" fillId="32" borderId="12" xfId="0" applyFill="1" applyBorder="1" applyAlignment="1" applyProtection="1">
      <alignment vertical="center" wrapText="1"/>
    </xf>
    <xf numFmtId="0" fontId="0" fillId="29" borderId="12" xfId="0" applyFill="1" applyBorder="1" applyAlignment="1" applyProtection="1">
      <alignment horizontal="center" vertical="center"/>
      <protection locked="0"/>
    </xf>
    <xf numFmtId="0" fontId="67" fillId="32" borderId="12" xfId="0" applyFont="1" applyFill="1" applyBorder="1" applyAlignment="1" applyProtection="1">
      <alignment vertical="center" wrapText="1"/>
    </xf>
    <xf numFmtId="0" fontId="0" fillId="76" borderId="69" xfId="0" applyFill="1" applyBorder="1" applyAlignment="1" applyProtection="1">
      <alignment horizontal="left" vertical="center"/>
    </xf>
    <xf numFmtId="0" fontId="0" fillId="76" borderId="14" xfId="0" applyFill="1" applyBorder="1" applyAlignment="1" applyProtection="1">
      <alignment vertical="center" wrapText="1"/>
    </xf>
    <xf numFmtId="0" fontId="0" fillId="76" borderId="14" xfId="0" applyFill="1" applyBorder="1" applyAlignment="1" applyProtection="1">
      <alignment horizontal="center" vertical="center"/>
      <protection locked="0"/>
    </xf>
    <xf numFmtId="0" fontId="67" fillId="76" borderId="20" xfId="0" applyFont="1" applyFill="1" applyBorder="1" applyAlignment="1" applyProtection="1">
      <alignment vertical="center" wrapText="1"/>
    </xf>
    <xf numFmtId="0" fontId="0" fillId="0" borderId="100" xfId="0" applyFill="1" applyBorder="1" applyAlignment="1" applyProtection="1">
      <alignment vertical="center" wrapText="1"/>
    </xf>
    <xf numFmtId="0" fontId="0" fillId="0" borderId="0" xfId="0" applyFill="1" applyAlignment="1" applyProtection="1">
      <alignment vertical="center" wrapText="1"/>
    </xf>
    <xf numFmtId="0" fontId="0" fillId="0" borderId="55" xfId="0" applyBorder="1" applyAlignment="1" applyProtection="1">
      <alignment horizontal="left" vertical="center" wrapText="1"/>
      <protection locked="0"/>
    </xf>
    <xf numFmtId="0" fontId="57" fillId="76" borderId="55" xfId="0" applyFont="1" applyFill="1" applyBorder="1" applyAlignment="1" applyProtection="1">
      <alignment horizontal="left" vertical="center" wrapText="1"/>
      <protection locked="0"/>
    </xf>
    <xf numFmtId="0" fontId="39" fillId="76" borderId="65"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0" fillId="76" borderId="79" xfId="0" applyFill="1" applyBorder="1" applyAlignment="1" applyProtection="1">
      <alignment horizontal="left" vertical="center"/>
      <protection locked="0"/>
    </xf>
    <xf numFmtId="0" fontId="0" fillId="0" borderId="0" xfId="0" applyFont="1" applyFill="1" applyAlignment="1" applyProtection="1">
      <alignment horizontal="left" vertical="center" wrapText="1"/>
      <protection locked="0"/>
    </xf>
    <xf numFmtId="0" fontId="67" fillId="0" borderId="0" xfId="0" applyFont="1" applyFill="1" applyAlignment="1" applyProtection="1">
      <alignment horizontal="left" vertical="center" wrapText="1"/>
      <protection locked="0"/>
    </xf>
    <xf numFmtId="0" fontId="0" fillId="0" borderId="43" xfId="0" applyFont="1" applyFill="1" applyBorder="1" applyAlignment="1" applyProtection="1">
      <alignment horizontal="left" vertical="center" wrapText="1"/>
      <protection locked="0"/>
    </xf>
    <xf numFmtId="0" fontId="67" fillId="0" borderId="0" xfId="0" applyFont="1" applyAlignment="1" applyProtection="1">
      <alignment horizontal="left" vertical="center" wrapText="1"/>
      <protection locked="0"/>
    </xf>
    <xf numFmtId="0" fontId="0" fillId="0" borderId="0" xfId="0" applyFont="1" applyAlignment="1" applyProtection="1">
      <alignment horizontal="left" vertical="center" wrapText="1"/>
      <protection locked="0"/>
    </xf>
    <xf numFmtId="38" fontId="67" fillId="20" borderId="0" xfId="0" applyNumberFormat="1" applyFont="1" applyFill="1" applyAlignment="1" applyProtection="1">
      <alignment horizontal="left" vertical="center" wrapText="1"/>
    </xf>
    <xf numFmtId="0" fontId="0" fillId="0" borderId="10" xfId="0" applyBorder="1" applyAlignment="1" applyProtection="1">
      <alignment horizontal="left" vertical="center" wrapText="1"/>
      <protection locked="0"/>
    </xf>
    <xf numFmtId="0" fontId="0" fillId="0" borderId="10" xfId="0" applyBorder="1" applyAlignment="1" applyProtection="1">
      <alignment horizontal="left" wrapText="1"/>
      <protection locked="0"/>
    </xf>
    <xf numFmtId="0" fontId="0" fillId="0" borderId="0" xfId="0" applyAlignment="1" applyProtection="1">
      <alignment horizontal="left" wrapText="1"/>
      <protection locked="0"/>
    </xf>
    <xf numFmtId="49" fontId="0" fillId="30" borderId="0" xfId="0" applyNumberFormat="1" applyFill="1"/>
    <xf numFmtId="37" fontId="0" fillId="0" borderId="0" xfId="0" applyNumberFormat="1" applyFont="1" applyFill="1" applyAlignment="1" applyProtection="1">
      <alignment horizontal="center" vertical="center" wrapText="1"/>
      <protection locked="0"/>
    </xf>
    <xf numFmtId="0" fontId="39" fillId="32" borderId="98" xfId="0" applyFont="1" applyFill="1" applyBorder="1" applyAlignment="1" applyProtection="1">
      <alignment vertical="center"/>
      <protection locked="0"/>
    </xf>
    <xf numFmtId="0" fontId="39" fillId="72" borderId="0" xfId="0" applyFont="1" applyFill="1" applyAlignment="1" applyProtection="1">
      <alignment vertical="center" wrapText="1"/>
      <protection locked="0"/>
    </xf>
    <xf numFmtId="41" fontId="67" fillId="72" borderId="0" xfId="439" applyNumberFormat="1" applyFont="1" applyFill="1" applyAlignment="1" applyProtection="1">
      <alignment vertical="center" wrapText="1"/>
      <protection locked="0"/>
    </xf>
    <xf numFmtId="38" fontId="39" fillId="72" borderId="0" xfId="0" applyNumberFormat="1" applyFont="1" applyFill="1" applyAlignment="1" applyProtection="1">
      <alignment horizontal="left" vertical="center"/>
      <protection locked="0"/>
    </xf>
    <xf numFmtId="0" fontId="57" fillId="72" borderId="0" xfId="0" applyFont="1" applyFill="1" applyAlignment="1" applyProtection="1">
      <alignment vertical="center" wrapText="1"/>
      <protection locked="0"/>
    </xf>
    <xf numFmtId="0" fontId="0" fillId="29" borderId="10" xfId="0" applyFill="1" applyBorder="1" applyAlignment="1" applyProtection="1">
      <alignment vertical="center" wrapText="1"/>
      <protection locked="0"/>
    </xf>
    <xf numFmtId="0" fontId="0" fillId="0" borderId="10" xfId="0" applyFill="1" applyBorder="1" applyAlignment="1" applyProtection="1">
      <alignment vertical="center" wrapText="1"/>
      <protection locked="0"/>
    </xf>
    <xf numFmtId="14" fontId="123" fillId="29" borderId="10" xfId="31721" applyNumberFormat="1" applyFont="1" applyFill="1" applyBorder="1" applyAlignment="1" applyProtection="1">
      <alignment horizontal="left" vertical="center"/>
      <protection locked="0"/>
    </xf>
    <xf numFmtId="168" fontId="0" fillId="0" borderId="0" xfId="0" applyNumberFormat="1" applyFont="1" applyFill="1" applyAlignment="1" applyProtection="1">
      <alignment horizontal="left" vertical="center" wrapText="1"/>
      <protection locked="0"/>
    </xf>
    <xf numFmtId="168" fontId="0" fillId="0" borderId="0" xfId="0" applyNumberFormat="1" applyFont="1" applyAlignment="1" applyProtection="1">
      <alignment horizontal="left" vertical="center" wrapText="1"/>
      <protection locked="0"/>
    </xf>
    <xf numFmtId="0" fontId="0" fillId="0" borderId="0" xfId="0" applyNumberFormat="1" applyFont="1" applyFill="1" applyAlignment="1" applyProtection="1">
      <alignment horizontal="left" vertical="center" wrapText="1"/>
      <protection locked="0"/>
    </xf>
    <xf numFmtId="14" fontId="0" fillId="0" borderId="0" xfId="0" applyNumberFormat="1" applyFont="1" applyAlignment="1" applyProtection="1">
      <alignment horizontal="left" vertical="center" wrapText="1"/>
      <protection locked="0"/>
    </xf>
    <xf numFmtId="14" fontId="0" fillId="0" borderId="0" xfId="0" applyNumberFormat="1" applyFont="1" applyFill="1" applyAlignment="1" applyProtection="1">
      <alignment horizontal="left" vertical="center" wrapText="1"/>
      <protection locked="0"/>
    </xf>
    <xf numFmtId="0" fontId="0" fillId="0" borderId="0" xfId="0" applyNumberFormat="1" applyFont="1" applyFill="1" applyAlignment="1" applyProtection="1">
      <alignment horizontal="center" vertical="center"/>
      <protection locked="0"/>
    </xf>
    <xf numFmtId="38" fontId="57" fillId="29" borderId="0" xfId="439" applyNumberFormat="1" applyFont="1" applyFill="1" applyAlignment="1" applyProtection="1">
      <alignment horizontal="center" vertical="center" wrapText="1"/>
      <protection locked="0"/>
    </xf>
    <xf numFmtId="164" fontId="39" fillId="72" borderId="0" xfId="439" applyNumberFormat="1" applyFont="1" applyFill="1" applyAlignment="1" applyProtection="1">
      <alignment vertical="center"/>
      <protection locked="0"/>
    </xf>
    <xf numFmtId="0" fontId="39" fillId="32" borderId="36" xfId="0" applyFont="1" applyFill="1" applyBorder="1" applyAlignment="1" applyProtection="1">
      <alignment vertical="center"/>
      <protection locked="0"/>
    </xf>
    <xf numFmtId="0" fontId="39" fillId="32" borderId="0" xfId="0" applyFont="1" applyFill="1" applyBorder="1" applyAlignment="1" applyProtection="1">
      <alignment vertical="center"/>
      <protection locked="0"/>
    </xf>
    <xf numFmtId="0" fontId="39" fillId="32" borderId="39" xfId="0" applyFont="1" applyFill="1" applyBorder="1" applyAlignment="1" applyProtection="1">
      <alignment vertical="center"/>
      <protection locked="0"/>
    </xf>
    <xf numFmtId="164" fontId="39" fillId="72" borderId="0" xfId="439" applyNumberFormat="1" applyFont="1" applyFill="1" applyAlignment="1" applyProtection="1">
      <alignment horizontal="center" vertical="center"/>
      <protection locked="0"/>
    </xf>
    <xf numFmtId="37" fontId="33" fillId="29" borderId="0" xfId="439" applyNumberFormat="1" applyFont="1" applyFill="1" applyAlignment="1" applyProtection="1">
      <alignment horizontal="center" vertical="center"/>
      <protection locked="0"/>
    </xf>
    <xf numFmtId="49" fontId="39" fillId="30" borderId="13" xfId="0" applyNumberFormat="1" applyFont="1" applyFill="1" applyBorder="1" applyAlignment="1" applyProtection="1">
      <alignment horizontal="center" vertical="center"/>
      <protection locked="0"/>
    </xf>
    <xf numFmtId="14" fontId="39" fillId="30" borderId="13" xfId="0" applyNumberFormat="1" applyFont="1" applyFill="1" applyBorder="1" applyAlignment="1" applyProtection="1">
      <alignment horizontal="center" vertical="center"/>
      <protection locked="0"/>
    </xf>
    <xf numFmtId="180" fontId="39" fillId="30" borderId="13" xfId="0" applyNumberFormat="1" applyFont="1" applyFill="1" applyBorder="1" applyAlignment="1" applyProtection="1">
      <alignment horizontal="center" vertical="center"/>
      <protection locked="0"/>
    </xf>
    <xf numFmtId="0" fontId="39" fillId="29" borderId="0" xfId="0" applyFont="1" applyFill="1" applyAlignment="1" applyProtection="1">
      <alignment horizontal="center" vertical="center"/>
      <protection locked="0"/>
    </xf>
    <xf numFmtId="14" fontId="39" fillId="29" borderId="0" xfId="439" applyNumberFormat="1" applyFont="1" applyFill="1" applyAlignment="1" applyProtection="1">
      <alignment horizontal="center" vertical="center" wrapText="1"/>
      <protection locked="0"/>
    </xf>
    <xf numFmtId="0" fontId="0" fillId="32" borderId="13" xfId="0" applyFont="1" applyFill="1" applyBorder="1" applyAlignment="1">
      <alignment horizontal="left" vertical="center" wrapText="1"/>
    </xf>
    <xf numFmtId="0" fontId="0" fillId="32"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vertical="center"/>
    </xf>
    <xf numFmtId="0" fontId="39" fillId="0" borderId="16" xfId="0" applyFont="1" applyBorder="1" applyAlignment="1">
      <alignment horizontal="center" vertical="center"/>
    </xf>
    <xf numFmtId="0" fontId="39" fillId="0" borderId="11" xfId="0" applyFont="1" applyBorder="1" applyAlignment="1">
      <alignment horizontal="center" vertical="center"/>
    </xf>
    <xf numFmtId="0" fontId="57" fillId="72" borderId="72" xfId="0" applyFont="1" applyFill="1" applyBorder="1" applyAlignment="1">
      <alignment horizontal="center" vertical="center" wrapText="1"/>
    </xf>
    <xf numFmtId="0" fontId="0" fillId="0" borderId="36" xfId="0" applyFont="1" applyBorder="1" applyAlignment="1">
      <alignment horizontal="left" vertical="center" wrapText="1"/>
    </xf>
    <xf numFmtId="0" fontId="40" fillId="26" borderId="13" xfId="0" applyFont="1" applyFill="1" applyBorder="1" applyAlignment="1" applyProtection="1">
      <alignment horizontal="center" vertical="center" wrapText="1"/>
    </xf>
    <xf numFmtId="0" fontId="40" fillId="26" borderId="16" xfId="0" applyFont="1" applyFill="1" applyBorder="1" applyAlignment="1" applyProtection="1">
      <alignment horizontal="center" vertical="center" wrapText="1"/>
    </xf>
    <xf numFmtId="0" fontId="163" fillId="80" borderId="13" xfId="0" applyFont="1" applyFill="1" applyBorder="1" applyAlignment="1" applyProtection="1">
      <alignment horizontal="center" vertical="center"/>
    </xf>
    <xf numFmtId="0" fontId="163" fillId="80" borderId="16" xfId="0" applyFont="1" applyFill="1" applyBorder="1" applyAlignment="1" applyProtection="1">
      <alignment horizontal="center" vertical="center"/>
    </xf>
    <xf numFmtId="0" fontId="39" fillId="26" borderId="13" xfId="0" applyFont="1" applyFill="1" applyBorder="1" applyAlignment="1" applyProtection="1">
      <alignment horizontal="center" vertical="center"/>
    </xf>
    <xf numFmtId="0" fontId="39" fillId="26" borderId="16" xfId="0" applyFont="1" applyFill="1" applyBorder="1" applyAlignment="1" applyProtection="1">
      <alignment horizontal="center" vertical="center"/>
    </xf>
    <xf numFmtId="0" fontId="40" fillId="0" borderId="13" xfId="682" applyFont="1" applyBorder="1" applyAlignment="1" applyProtection="1">
      <alignment horizontal="justify" vertical="justify" wrapText="1"/>
    </xf>
    <xf numFmtId="0" fontId="40" fillId="0" borderId="16" xfId="682" applyFont="1" applyBorder="1" applyAlignment="1" applyProtection="1">
      <alignment horizontal="justify" vertical="justify" wrapText="1"/>
    </xf>
    <xf numFmtId="0" fontId="40" fillId="0" borderId="11" xfId="682" applyFont="1" applyBorder="1" applyAlignment="1" applyProtection="1">
      <alignment horizontal="justify" vertical="justify" wrapText="1"/>
    </xf>
    <xf numFmtId="0" fontId="57" fillId="32" borderId="11" xfId="0" applyFont="1" applyFill="1" applyBorder="1" applyAlignment="1">
      <alignment horizontal="justify" vertical="center" wrapText="1"/>
    </xf>
    <xf numFmtId="0" fontId="57" fillId="32" borderId="55" xfId="0" applyFont="1" applyFill="1" applyBorder="1" applyAlignment="1">
      <alignment horizontal="justify" vertical="center" wrapText="1"/>
    </xf>
    <xf numFmtId="0" fontId="145" fillId="0" borderId="38" xfId="0" applyFont="1" applyBorder="1" applyAlignment="1" applyProtection="1">
      <alignment horizontal="center" vertical="center"/>
    </xf>
    <xf numFmtId="0" fontId="145" fillId="0" borderId="39" xfId="0" applyFont="1" applyBorder="1" applyAlignment="1" applyProtection="1">
      <alignment horizontal="center" vertical="center"/>
    </xf>
    <xf numFmtId="0" fontId="145" fillId="0" borderId="16" xfId="0" applyFont="1" applyBorder="1" applyAlignment="1" applyProtection="1">
      <alignment horizontal="center" vertical="center"/>
    </xf>
    <xf numFmtId="0" fontId="145" fillId="0" borderId="11" xfId="0" applyFont="1" applyBorder="1" applyAlignment="1" applyProtection="1">
      <alignment horizontal="center" vertical="center"/>
    </xf>
    <xf numFmtId="0" fontId="57" fillId="32" borderId="13" xfId="0" applyFont="1" applyFill="1" applyBorder="1" applyAlignment="1" applyProtection="1">
      <alignment horizontal="justify" vertical="center" wrapText="1"/>
    </xf>
    <xf numFmtId="0" fontId="57" fillId="32" borderId="16" xfId="0" applyFont="1" applyFill="1" applyBorder="1" applyAlignment="1" applyProtection="1">
      <alignment horizontal="justify" vertical="center" wrapText="1"/>
    </xf>
    <xf numFmtId="0" fontId="57" fillId="32" borderId="11" xfId="0" applyFont="1" applyFill="1" applyBorder="1" applyAlignment="1" applyProtection="1">
      <alignment horizontal="justify" vertical="center" wrapText="1"/>
    </xf>
    <xf numFmtId="0" fontId="48" fillId="0" borderId="88" xfId="0" applyFont="1" applyBorder="1" applyAlignment="1" applyProtection="1">
      <alignment horizontal="center" vertical="center" wrapText="1"/>
    </xf>
    <xf numFmtId="0" fontId="48" fillId="0" borderId="89" xfId="0" applyFont="1" applyBorder="1" applyAlignment="1" applyProtection="1">
      <alignment horizontal="center" vertical="center" wrapText="1"/>
    </xf>
    <xf numFmtId="0" fontId="48" fillId="0" borderId="85" xfId="0" applyFont="1" applyBorder="1" applyAlignment="1" applyProtection="1">
      <alignment horizontal="center" vertical="center" wrapText="1"/>
    </xf>
    <xf numFmtId="0" fontId="39" fillId="0" borderId="15" xfId="0" applyFont="1" applyBorder="1" applyAlignment="1" applyProtection="1">
      <alignment horizontal="center" vertical="center"/>
    </xf>
    <xf numFmtId="0" fontId="39" fillId="0" borderId="58" xfId="0" applyFont="1" applyBorder="1" applyAlignment="1" applyProtection="1">
      <alignment horizontal="center" vertical="center"/>
    </xf>
    <xf numFmtId="0" fontId="39" fillId="0" borderId="38" xfId="0" applyFont="1" applyBorder="1" applyAlignment="1" applyProtection="1">
      <alignment horizontal="center" vertical="center"/>
    </xf>
    <xf numFmtId="0" fontId="39" fillId="0" borderId="40" xfId="0" applyFont="1" applyBorder="1" applyAlignment="1" applyProtection="1">
      <alignment horizontal="center" vertical="center"/>
    </xf>
    <xf numFmtId="0" fontId="39" fillId="0" borderId="79" xfId="0" applyFont="1" applyBorder="1" applyAlignment="1" applyProtection="1">
      <alignment horizontal="center" vertical="center" wrapText="1"/>
    </xf>
    <xf numFmtId="0" fontId="39" fillId="0" borderId="66" xfId="0" applyFont="1" applyBorder="1" applyAlignment="1" applyProtection="1">
      <alignment horizontal="center" vertical="center"/>
    </xf>
    <xf numFmtId="0" fontId="48" fillId="0" borderId="13" xfId="0" applyFont="1" applyBorder="1" applyAlignment="1" applyProtection="1">
      <alignment horizontal="center" vertical="center"/>
    </xf>
    <xf numFmtId="0" fontId="48" fillId="0" borderId="16" xfId="0" applyFont="1" applyBorder="1" applyAlignment="1" applyProtection="1">
      <alignment horizontal="center" vertical="center"/>
    </xf>
    <xf numFmtId="0" fontId="48" fillId="0" borderId="11" xfId="0" applyFont="1" applyBorder="1" applyAlignment="1" applyProtection="1">
      <alignment horizontal="center" vertical="center"/>
    </xf>
    <xf numFmtId="0" fontId="128" fillId="71" borderId="65" xfId="0" applyFont="1" applyFill="1" applyBorder="1" applyAlignment="1" applyProtection="1">
      <alignment horizontal="center" vertical="center" wrapText="1"/>
    </xf>
    <xf numFmtId="0" fontId="128" fillId="71" borderId="79" xfId="0" applyFont="1" applyFill="1" applyBorder="1" applyAlignment="1" applyProtection="1">
      <alignment horizontal="center" vertical="center" wrapText="1"/>
    </xf>
    <xf numFmtId="0" fontId="57" fillId="76" borderId="65" xfId="0" applyFont="1" applyFill="1" applyBorder="1" applyAlignment="1" applyProtection="1">
      <alignment horizontal="center" vertical="center" wrapText="1"/>
    </xf>
    <xf numFmtId="0" fontId="57" fillId="76" borderId="79" xfId="0" applyFont="1" applyFill="1" applyBorder="1" applyAlignment="1" applyProtection="1">
      <alignment horizontal="center" vertical="center" wrapText="1"/>
    </xf>
    <xf numFmtId="0" fontId="57" fillId="76" borderId="40" xfId="0" applyFont="1" applyFill="1" applyBorder="1" applyAlignment="1" applyProtection="1">
      <alignment horizontal="left" wrapText="1"/>
    </xf>
    <xf numFmtId="0" fontId="57" fillId="76" borderId="66" xfId="0" applyFont="1" applyFill="1" applyBorder="1" applyAlignment="1" applyProtection="1">
      <alignment horizontal="left" wrapText="1"/>
    </xf>
    <xf numFmtId="0" fontId="39" fillId="0" borderId="13" xfId="0" applyFont="1" applyBorder="1" applyAlignment="1" applyProtection="1">
      <alignment horizontal="left" wrapText="1"/>
    </xf>
    <xf numFmtId="0" fontId="39" fillId="0" borderId="16" xfId="0" applyFont="1" applyBorder="1" applyAlignment="1" applyProtection="1">
      <alignment horizontal="left" wrapText="1"/>
    </xf>
    <xf numFmtId="0" fontId="39" fillId="0" borderId="11" xfId="0" applyFont="1" applyBorder="1" applyAlignment="1" applyProtection="1">
      <alignment horizontal="left" wrapText="1"/>
    </xf>
    <xf numFmtId="0" fontId="39" fillId="76" borderId="16" xfId="0" applyFont="1" applyFill="1" applyBorder="1" applyAlignment="1" applyProtection="1">
      <alignment horizontal="justify" vertical="center" wrapText="1"/>
    </xf>
    <xf numFmtId="0" fontId="39" fillId="76" borderId="11" xfId="0" applyFont="1" applyFill="1" applyBorder="1" applyAlignment="1" applyProtection="1">
      <alignment horizontal="justify" vertical="center" wrapText="1"/>
    </xf>
    <xf numFmtId="0" fontId="39" fillId="76" borderId="16" xfId="0" applyFont="1" applyFill="1" applyBorder="1" applyAlignment="1" applyProtection="1">
      <alignment horizontal="center" wrapText="1"/>
    </xf>
    <xf numFmtId="0" fontId="39" fillId="76" borderId="11" xfId="0" applyFont="1" applyFill="1" applyBorder="1" applyAlignment="1" applyProtection="1">
      <alignment horizontal="center" wrapText="1"/>
    </xf>
    <xf numFmtId="0" fontId="57" fillId="76" borderId="16" xfId="0" applyFont="1" applyFill="1" applyBorder="1" applyAlignment="1" applyProtection="1">
      <alignment horizontal="left" wrapText="1"/>
    </xf>
    <xf numFmtId="0" fontId="57" fillId="76" borderId="82" xfId="0" applyFont="1" applyFill="1" applyBorder="1" applyAlignment="1" applyProtection="1">
      <alignment horizontal="left"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cellXfs>
  <cellStyles count="31737">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2" xr:uid="{00000000-0005-0000-0000-0000BB010000}"/>
    <cellStyle name="Comma 10 2 3 2" xfId="2662"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0"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0" xr:uid="{00000000-0005-0000-0000-0000BC010000}"/>
    <cellStyle name="Comma 10 2 4 2" xfId="4674"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0"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9" xr:uid="{8D6FBC3B-4AE4-4914-9366-0DFD7FECC23F}"/>
    <cellStyle name="Comma 10 3 2 2 3" xfId="26095" xr:uid="{327F2421-D34A-4BF2-8FAF-3BEE61ADE475}"/>
    <cellStyle name="Comma 10 3 2 3" xfId="2055" xr:uid="{00000000-0005-0000-0000-0000BE010000}"/>
    <cellStyle name="Comma 10 3 2 4" xfId="23888" xr:uid="{AAA2E3EE-1A35-4B5E-8F80-42D80BD38AF3}"/>
    <cellStyle name="Comma 10 3 3" xfId="3709"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6"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4" xr:uid="{00000000-0005-0000-0000-0000BF010000}"/>
    <cellStyle name="Comma 10 4 2" xfId="3008"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1" xr:uid="{00000000-0005-0000-0000-0000BF010000}"/>
    <cellStyle name="Comma 10 4 4" xfId="4390"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59" xr:uid="{00000000-0005-0000-0000-0000C0010000}"/>
    <cellStyle name="Comma 10 5 2" xfId="2652"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0"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7"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6" xr:uid="{00000000-0005-0000-0000-0000C2010000}"/>
    <cellStyle name="Comma 11 2 2" xfId="3009"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3"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7" xr:uid="{00000000-0005-0000-0000-0000C3010000}"/>
    <cellStyle name="Comma 11 3 2" xfId="2660"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4"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5" xr:uid="{00000000-0005-0000-0000-0000C4010000}"/>
    <cellStyle name="Comma 11 4 2" xfId="25794" xr:uid="{0F4819E6-8400-47DB-97BA-E4B83CC33474}"/>
    <cellStyle name="Comma 11 4 3" xfId="25825" xr:uid="{DEC04C91-C7FF-4AB4-AC6A-E34F8FE67955}"/>
    <cellStyle name="Comma 11 5" xfId="3856"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8" xr:uid="{00000000-0005-0000-0000-0000C5010000}"/>
    <cellStyle name="Comma 12 2" xfId="2427"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5"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1" xr:uid="{00000000-0005-0000-0000-0000CD010000}"/>
    <cellStyle name="Comma 4 2 3 2" xfId="31305" xr:uid="{49A9EC71-F7ED-4673-8683-2A4474D511C9}"/>
    <cellStyle name="Comma 4 2 3 3" xfId="31258" xr:uid="{23FD20D2-6052-4A6D-AD0A-35FA86F58AFB}"/>
    <cellStyle name="Comma 4 2 4" xfId="1569"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6" xr:uid="{00000000-0005-0000-0000-0000D5010000}"/>
    <cellStyle name="Comma 4 4 3 2" xfId="31306" xr:uid="{562EDFC7-98B1-48F5-955F-063537062A1F}"/>
    <cellStyle name="Comma 4 4 3 3" xfId="31269" xr:uid="{16BF9C11-0CAE-4CE6-9869-9C95A116E155}"/>
    <cellStyle name="Comma 4 4 4" xfId="1577" xr:uid="{00000000-0005-0000-0000-0000D6010000}"/>
    <cellStyle name="Comma 4 4 5" xfId="1572"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1"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3" xr:uid="{00000000-0005-0000-0000-0000DF010000}"/>
    <cellStyle name="Comma 5 10 2 2" xfId="3010"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2"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4" xr:uid="{00000000-0005-0000-0000-0000E0010000}"/>
    <cellStyle name="Comma 5 10 3 2" xfId="2663"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2"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2" xr:uid="{00000000-0005-0000-0000-0000E1010000}"/>
    <cellStyle name="Comma 5 10 4 2" xfId="2270"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6" xr:uid="{00000000-0005-0000-0000-0000E1010000}"/>
    <cellStyle name="Comma 5 10 4 4" xfId="23911" xr:uid="{A0E22693-D6AA-4593-989F-35C45B43184B}"/>
    <cellStyle name="Comma 5 10 5" xfId="3858"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6" xr:uid="{00000000-0005-0000-0000-0000E3010000}"/>
    <cellStyle name="Comma 5 11 2 2" xfId="3011"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6"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7"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5"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7"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89"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0" xr:uid="{00000000-0005-0000-0000-0000E8010000}"/>
    <cellStyle name="Comma 5 12 3 2" xfId="23255" xr:uid="{6D57B10A-6741-4069-93BF-29EFDF4F6C0B}"/>
    <cellStyle name="Comma 5 12 3 3" xfId="24383" xr:uid="{F61EDBCB-4E7F-4373-BBB6-91316B7F1263}"/>
    <cellStyle name="Comma 5 12 4" xfId="1588"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1" xr:uid="{00000000-0005-0000-0000-0000EA010000}"/>
    <cellStyle name="Comma 5 13 2" xfId="2428"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5"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5"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6"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3"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4"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2"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8" xr:uid="{00000000-0005-0000-0000-0000F3010000}"/>
    <cellStyle name="Comma 5 3 2 2 2 2" xfId="3014"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6"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29" xr:uid="{00000000-0005-0000-0000-0000F3010000}"/>
    <cellStyle name="Comma 5 3 2 2 2 5" xfId="4251"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599" xr:uid="{00000000-0005-0000-0000-0000F4010000}"/>
    <cellStyle name="Comma 5 3 2 2 3 2" xfId="3015"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2" xr:uid="{00000000-0005-0000-0000-0000F4010000}"/>
    <cellStyle name="Comma 5 3 2 2 3 4" xfId="4391"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7" xr:uid="{00000000-0005-0000-0000-0000F5010000}"/>
    <cellStyle name="Comma 5 3 2 2 4 2" xfId="3013"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1"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7"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0" xr:uid="{00000000-0005-0000-0000-0000F6010000}"/>
    <cellStyle name="Comma 5 3 2 3 2" xfId="3016"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5"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0" xr:uid="{00000000-0005-0000-0000-0000F6010000}"/>
    <cellStyle name="Comma 5 3 2 3 5" xfId="4250"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1" xr:uid="{00000000-0005-0000-0000-0000F7010000}"/>
    <cellStyle name="Comma 5 3 2 4 2" xfId="3017"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4" xr:uid="{00000000-0005-0000-0000-0000F7010000}"/>
    <cellStyle name="Comma 5 3 2 4 4" xfId="4392"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6" xr:uid="{00000000-0005-0000-0000-0000F8010000}"/>
    <cellStyle name="Comma 5 3 2 5 2" xfId="3012"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8"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5"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39"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2"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3" xr:uid="{00000000-0005-0000-0000-0000FA010000}"/>
    <cellStyle name="Comma 5 3 3 2 2" xfId="3019"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7"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0" xr:uid="{00000000-0005-0000-0000-0000FA010000}"/>
    <cellStyle name="Comma 5 3 3 2 5" xfId="4252"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4" xr:uid="{00000000-0005-0000-0000-0000FB010000}"/>
    <cellStyle name="Comma 5 3 3 3 2" xfId="3020"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4" xr:uid="{00000000-0005-0000-0000-0000FB010000}"/>
    <cellStyle name="Comma 5 3 3 3 4" xfId="4393"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2" xr:uid="{00000000-0005-0000-0000-0000FC010000}"/>
    <cellStyle name="Comma 5 3 3 4 2" xfId="3018"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3"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8"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2"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1"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6" xr:uid="{00000000-0005-0000-0000-0000FE010000}"/>
    <cellStyle name="Comma 5 3 4 2 2" xfId="3021"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5"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7" xr:uid="{00000000-0005-0000-0000-0000FF010000}"/>
    <cellStyle name="Comma 5 3 4 3 2" xfId="2664"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3"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5" xr:uid="{00000000-0005-0000-0000-000000020000}"/>
    <cellStyle name="Comma 5 3 4 4 2" xfId="4650"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19"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8" xr:uid="{00000000-0005-0000-0000-000001020000}"/>
    <cellStyle name="Comma 5 3 5 2" xfId="3022"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1" xr:uid="{00000000-0005-0000-0000-000001020000}"/>
    <cellStyle name="Comma 5 3 5 4" xfId="4394"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09" xr:uid="{00000000-0005-0000-0000-000002020000}"/>
    <cellStyle name="Comma 5 3 6 2" xfId="2867"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6"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5" xr:uid="{00000000-0005-0000-0000-000003020000}"/>
    <cellStyle name="Comma 5 3 7 2" xfId="2485"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09"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79"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59"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3" xr:uid="{00000000-0005-0000-0000-000007020000}"/>
    <cellStyle name="Comma 5 4 2 2 2 2" xfId="3024"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2"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4" xr:uid="{00000000-0005-0000-0000-000008020000}"/>
    <cellStyle name="Comma 5 4 2 2 3 2" xfId="4632"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2" xr:uid="{00000000-0005-0000-0000-000009020000}"/>
    <cellStyle name="Comma 5 4 2 2 4 2" xfId="26902" xr:uid="{8B3A6ADC-228E-48ED-A885-CFF25D8A396D}"/>
    <cellStyle name="Comma 5 4 2 2 4 3" xfId="26322" xr:uid="{F4B2F6D5-A474-46A9-8F94-8D112600F312}"/>
    <cellStyle name="Comma 5 4 2 2 5" xfId="4254"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5" xr:uid="{00000000-0005-0000-0000-00000A020000}"/>
    <cellStyle name="Comma 5 4 2 3 2" xfId="3025"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1" xr:uid="{00000000-0005-0000-0000-00000A020000}"/>
    <cellStyle name="Comma 5 4 2 3 4" xfId="4395"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6" xr:uid="{00000000-0005-0000-0000-00000B020000}"/>
    <cellStyle name="Comma 5 4 2 4 2" xfId="3023"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0"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1" xr:uid="{00000000-0005-0000-0000-00000C020000}"/>
    <cellStyle name="Comma 5 4 2 5 2" xfId="2519"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1"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3"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2"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8" xr:uid="{00000000-0005-0000-0000-00000E020000}"/>
    <cellStyle name="Comma 5 4 3 2 2" xfId="3027"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8"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2" xr:uid="{00000000-0005-0000-0000-00000E020000}"/>
    <cellStyle name="Comma 5 4 3 2 5" xfId="4255"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19" xr:uid="{00000000-0005-0000-0000-00000F020000}"/>
    <cellStyle name="Comma 5 4 3 3 2" xfId="3028"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3" xr:uid="{00000000-0005-0000-0000-00000F020000}"/>
    <cellStyle name="Comma 5 4 3 3 4" xfId="4396"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7" xr:uid="{00000000-0005-0000-0000-000010020000}"/>
    <cellStyle name="Comma 5 4 3 4 2" xfId="3026"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3"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2"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0"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1" xr:uid="{00000000-0005-0000-0000-000012020000}"/>
    <cellStyle name="Comma 5 4 4 2 2" xfId="3029"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0"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2" xr:uid="{00000000-0005-0000-0000-000013020000}"/>
    <cellStyle name="Comma 5 4 4 3 2" xfId="4643"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0" xr:uid="{00000000-0005-0000-0000-000014020000}"/>
    <cellStyle name="Comma 5 4 4 5" xfId="4253"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3" xr:uid="{00000000-0005-0000-0000-000015020000}"/>
    <cellStyle name="Comma 5 4 5 2" xfId="3030"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1" xr:uid="{00000000-0005-0000-0000-000015020000}"/>
    <cellStyle name="Comma 5 4 5 4" xfId="4397"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4" xr:uid="{00000000-0005-0000-0000-000016020000}"/>
    <cellStyle name="Comma 5 4 6 2" xfId="2868"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0"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0" xr:uid="{00000000-0005-0000-0000-000017020000}"/>
    <cellStyle name="Comma 5 4 7 2" xfId="2459"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0"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3"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0"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8" xr:uid="{00000000-0005-0000-0000-00001B020000}"/>
    <cellStyle name="Comma 5 5 2 2 2 2" xfId="3032"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6"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29" xr:uid="{00000000-0005-0000-0000-00001C020000}"/>
    <cellStyle name="Comma 5 5 2 2 3 2" xfId="4661"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7" xr:uid="{00000000-0005-0000-0000-00001D020000}"/>
    <cellStyle name="Comma 5 5 2 2 4 2" xfId="26905" xr:uid="{6F7A2ECF-25AB-4CBD-817C-55807B88D221}"/>
    <cellStyle name="Comma 5 5 2 2 4 3" xfId="26323" xr:uid="{947B228F-946F-4CAA-BA52-7D37CF416252}"/>
    <cellStyle name="Comma 5 5 2 2 5" xfId="4256"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0" xr:uid="{00000000-0005-0000-0000-00001E020000}"/>
    <cellStyle name="Comma 5 5 2 3 2" xfId="3033"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8" xr:uid="{00000000-0005-0000-0000-00001E020000}"/>
    <cellStyle name="Comma 5 5 2 3 4" xfId="4398"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1" xr:uid="{00000000-0005-0000-0000-00001F020000}"/>
    <cellStyle name="Comma 5 5 2 4 2" xfId="3031"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8"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6" xr:uid="{00000000-0005-0000-0000-000020020000}"/>
    <cellStyle name="Comma 5 5 2 5 2" xfId="2605"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49"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4"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3"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3" xr:uid="{00000000-0005-0000-0000-000022020000}"/>
    <cellStyle name="Comma 5 5 3 2 2" xfId="3034"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3"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4" xr:uid="{00000000-0005-0000-0000-000023020000}"/>
    <cellStyle name="Comma 5 5 3 3 2" xfId="2669"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1"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2" xr:uid="{00000000-0005-0000-0000-000024020000}"/>
    <cellStyle name="Comma 5 5 3 4 2" xfId="4677"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1"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6"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8" xr:uid="{00000000-0005-0000-0000-000029020000}"/>
    <cellStyle name="Comma 5 5 5 2" xfId="2869"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2"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39" xr:uid="{00000000-0005-0000-0000-00002A020000}"/>
    <cellStyle name="Comma 5 5 6 2" xfId="2442"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3"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5" xr:uid="{00000000-0005-0000-0000-00002B020000}"/>
    <cellStyle name="Comma 5 5 7 2" xfId="2196"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4" xr:uid="{00000000-0005-0000-0000-00002B020000}"/>
    <cellStyle name="Comma 5 5 7 4" xfId="24411" xr:uid="{36ED9414-6024-4C62-872F-AAB37126E048}"/>
    <cellStyle name="Comma 5 5 8" xfId="3861"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3" xr:uid="{00000000-0005-0000-0000-00002F020000}"/>
    <cellStyle name="Comma 5 6 2 2 2 2" xfId="3036"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0"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4" xr:uid="{00000000-0005-0000-0000-000030020000}"/>
    <cellStyle name="Comma 5 6 2 2 3 2" xfId="3773"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2" xr:uid="{00000000-0005-0000-0000-000031020000}"/>
    <cellStyle name="Comma 5 6 2 2 4 2" xfId="26908" xr:uid="{666AAA86-1F0C-4D09-92AE-DEB1BB345679}"/>
    <cellStyle name="Comma 5 6 2 2 4 3" xfId="26325" xr:uid="{BEE176BE-0587-4DAF-B5D8-95DE1ABCEAEC}"/>
    <cellStyle name="Comma 5 6 2 2 5" xfId="4257"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5" xr:uid="{00000000-0005-0000-0000-000032020000}"/>
    <cellStyle name="Comma 5 6 2 3 2" xfId="3037"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3" xr:uid="{00000000-0005-0000-0000-000032020000}"/>
    <cellStyle name="Comma 5 6 2 3 4" xfId="4400"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6" xr:uid="{00000000-0005-0000-0000-000033020000}"/>
    <cellStyle name="Comma 5 6 2 4 2" xfId="3035"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8"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1" xr:uid="{00000000-0005-0000-0000-000034020000}"/>
    <cellStyle name="Comma 5 6 2 5 2" xfId="2653"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69"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5"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6"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8" xr:uid="{00000000-0005-0000-0000-000036020000}"/>
    <cellStyle name="Comma 5 6 3 2 2" xfId="3038"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7"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49" xr:uid="{00000000-0005-0000-0000-000037020000}"/>
    <cellStyle name="Comma 5 6 3 3 2" xfId="2670"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39"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7" xr:uid="{00000000-0005-0000-0000-000038020000}"/>
    <cellStyle name="Comma 5 6 3 4 2" xfId="4655"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2"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1"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3" xr:uid="{00000000-0005-0000-0000-00003D020000}"/>
    <cellStyle name="Comma 5 6 5 2" xfId="2870"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0"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4" xr:uid="{00000000-0005-0000-0000-00003E020000}"/>
    <cellStyle name="Comma 5 6 6 2" xfId="2502"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2"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0" xr:uid="{00000000-0005-0000-0000-00003F020000}"/>
    <cellStyle name="Comma 5 6 7 2" xfId="2258"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1" xr:uid="{00000000-0005-0000-0000-00003F020000}"/>
    <cellStyle name="Comma 5 6 7 4" xfId="23676" xr:uid="{98C2CE82-9E9A-455F-9994-C8EBEE219C54}"/>
    <cellStyle name="Comma 5 6 8" xfId="3862"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8"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59" xr:uid="{00000000-0005-0000-0000-000044020000}"/>
    <cellStyle name="Comma 5 7 2 2 3 2" xfId="26635" xr:uid="{5556106A-FC6B-4A1F-BCE2-D4D23FB55ECF}"/>
    <cellStyle name="Comma 5 7 2 2 3 3" xfId="26990" xr:uid="{79683DFE-2E88-4A76-9341-AE0DCE02312A}"/>
    <cellStyle name="Comma 5 7 2 2 4" xfId="1657"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0" xr:uid="{00000000-0005-0000-0000-000046020000}"/>
    <cellStyle name="Comma 5 7 2 3 2" xfId="2671"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1"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1" xr:uid="{00000000-0005-0000-0000-000047020000}"/>
    <cellStyle name="Comma 5 7 2 4 2" xfId="4681"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6" xr:uid="{00000000-0005-0000-0000-000048020000}"/>
    <cellStyle name="Comma 5 7 2 5 2" xfId="25609" xr:uid="{B6E4083F-4A15-4CCF-B5C9-4526FACB1C2F}"/>
    <cellStyle name="Comma 5 7 2 5 3" xfId="25776" xr:uid="{FEC3CEA1-CCC7-4BCE-9945-F426DD63FDF4}"/>
    <cellStyle name="Comma 5 7 2 6" xfId="4123"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3"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4" xr:uid="{00000000-0005-0000-0000-00004B020000}"/>
    <cellStyle name="Comma 5 7 3 4" xfId="1662" xr:uid="{00000000-0005-0000-0000-00004C020000}"/>
    <cellStyle name="Comma 5 7 3 4 2" xfId="27492" xr:uid="{255A2A1F-FD39-4D43-951D-12CE0A0F4BA0}"/>
    <cellStyle name="Comma 5 7 3 4 3" xfId="27821" xr:uid="{27574CA1-AC0A-41F4-AA4C-8BF3E9895FE7}"/>
    <cellStyle name="Comma 5 7 3 5" xfId="4402"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6"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7" xr:uid="{00000000-0005-0000-0000-00004F020000}"/>
    <cellStyle name="Comma 5 7 4 4" xfId="1665"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8" xr:uid="{00000000-0005-0000-0000-000051020000}"/>
    <cellStyle name="Comma 5 7 5 2" xfId="2562"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7"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69" xr:uid="{00000000-0005-0000-0000-000052020000}"/>
    <cellStyle name="Comma 5 7 6 2" xfId="2276"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4"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5" xr:uid="{00000000-0005-0000-0000-000053020000}"/>
    <cellStyle name="Comma 5 7 7 2" xfId="27466" xr:uid="{F7E8B45B-C5F3-45F3-8652-1B25E60F4742}"/>
    <cellStyle name="Comma 5 7 7 3" xfId="28400" xr:uid="{94908BF2-0398-46D6-996F-F460030C3D64}"/>
    <cellStyle name="Comma 5 7 8" xfId="3863"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2" xr:uid="{00000000-0005-0000-0000-000056020000}"/>
    <cellStyle name="Comma 5 8 2 2 2" xfId="3039"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79"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3"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1"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4"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5"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6" xr:uid="{00000000-0005-0000-0000-00005B020000}"/>
    <cellStyle name="Comma 5 8 3 4" xfId="1674"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7" xr:uid="{00000000-0005-0000-0000-00005D020000}"/>
    <cellStyle name="Comma 5 8 4 2" xfId="2672"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1"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8" xr:uid="{00000000-0005-0000-0000-00005E020000}"/>
    <cellStyle name="Comma 5 8 5 2" xfId="2277"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5"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0"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4"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7"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2"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0"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4"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5" xr:uid="{00000000-0005-0000-0000-000067020000}"/>
    <cellStyle name="Comma 5 9 3 4" xfId="1683"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6" xr:uid="{00000000-0005-0000-0000-000069020000}"/>
    <cellStyle name="Comma 5 9 4 2" xfId="2278"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7"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7"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79"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5"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0" xr:uid="{00000000-0005-0000-0000-000070020000}"/>
    <cellStyle name="Comma 6 3 3 2" xfId="31308" xr:uid="{B892DCB0-225F-4A82-BF1C-F3D3857F7969}"/>
    <cellStyle name="Comma 6 3 3 3" xfId="31267" xr:uid="{6EC989E8-EEBE-4E56-B842-6FAA8089D686}"/>
    <cellStyle name="Comma 6 3 4" xfId="1688"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4" xr:uid="{00000000-0005-0000-0000-000075020000}"/>
    <cellStyle name="Comma 6 4 2 2 2 2" xfId="3041"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4"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5" xr:uid="{00000000-0005-0000-0000-000076020000}"/>
    <cellStyle name="Comma 6 4 2 2 3 2" xfId="4646"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3" xr:uid="{00000000-0005-0000-0000-000077020000}"/>
    <cellStyle name="Comma 6 4 2 2 4 2" xfId="26919" xr:uid="{5EED627A-0015-4E1B-A2B6-EF5D8B44E99E}"/>
    <cellStyle name="Comma 6 4 2 2 4 3" xfId="26328" xr:uid="{A5E211ED-3697-47AE-AFB7-DC4A9AEBCE66}"/>
    <cellStyle name="Comma 6 4 2 2 5" xfId="4259"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6" xr:uid="{00000000-0005-0000-0000-000078020000}"/>
    <cellStyle name="Comma 6 4 2 3 2" xfId="3042"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0" xr:uid="{00000000-0005-0000-0000-000078020000}"/>
    <cellStyle name="Comma 6 4 2 3 4" xfId="4403"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7" xr:uid="{00000000-0005-0000-0000-000079020000}"/>
    <cellStyle name="Comma 6 4 2 4 2" xfId="3040"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0"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2" xr:uid="{00000000-0005-0000-0000-00007A020000}"/>
    <cellStyle name="Comma 6 4 2 5 2" xfId="2527"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2"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79"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8"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699" xr:uid="{00000000-0005-0000-0000-00007C020000}"/>
    <cellStyle name="Comma 6 4 3 2 2" xfId="3044"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3"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8" xr:uid="{00000000-0005-0000-0000-00007C020000}"/>
    <cellStyle name="Comma 6 4 3 2 5" xfId="4260"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0" xr:uid="{00000000-0005-0000-0000-00007D020000}"/>
    <cellStyle name="Comma 6 4 3 3 2" xfId="3045"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1" xr:uid="{00000000-0005-0000-0000-00007D020000}"/>
    <cellStyle name="Comma 6 4 3 3 4" xfId="4404"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8" xr:uid="{00000000-0005-0000-0000-00007E020000}"/>
    <cellStyle name="Comma 6 4 3 4 2" xfId="3043"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6"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0"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5"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2" xr:uid="{00000000-0005-0000-0000-000080020000}"/>
    <cellStyle name="Comma 6 4 4 2 2" xfId="3046"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39"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3" xr:uid="{00000000-0005-0000-0000-000081020000}"/>
    <cellStyle name="Comma 6 4 4 3 2" xfId="4623"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1" xr:uid="{00000000-0005-0000-0000-000082020000}"/>
    <cellStyle name="Comma 6 4 4 5" xfId="4258"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4" xr:uid="{00000000-0005-0000-0000-000083020000}"/>
    <cellStyle name="Comma 6 4 5 2" xfId="3047"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89" xr:uid="{00000000-0005-0000-0000-000083020000}"/>
    <cellStyle name="Comma 6 4 5 4" xfId="4405"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5" xr:uid="{00000000-0005-0000-0000-000084020000}"/>
    <cellStyle name="Comma 6 4 6 2" xfId="2872"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4"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1" xr:uid="{00000000-0005-0000-0000-000085020000}"/>
    <cellStyle name="Comma 6 4 7 2" xfId="2467"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4"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1"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6"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6"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4" xr:uid="{00000000-0005-0000-0000-0000F9010000}"/>
    <cellStyle name="Comma 6 5 2 2" xfId="3049"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1"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0" xr:uid="{00000000-0005-0000-0000-0000FB010000}"/>
    <cellStyle name="Comma 6 5 3 2" xfId="4406"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8"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0"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2" xr:uid="{00000000-0005-0000-0000-000086020000}"/>
    <cellStyle name="Comma 6 5 6 2" xfId="28162" xr:uid="{885D212C-05ED-4BF0-B750-04B03BB0CBF8}"/>
    <cellStyle name="Comma 6 5 6 3" xfId="27109" xr:uid="{2FED39B2-98E6-41CC-AE80-60096B335C8F}"/>
    <cellStyle name="Comma 6 5 7" xfId="4235"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1"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09" xr:uid="{00000000-0005-0000-0000-000089020000}"/>
    <cellStyle name="Comma 7 10 2 2" xfId="3051"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5"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0"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8" xr:uid="{00000000-0005-0000-0000-00008B020000}"/>
    <cellStyle name="Comma 7 10 4 2" xfId="25723" xr:uid="{65959AE7-EB73-4A29-AEDE-5086AD6654D1}"/>
    <cellStyle name="Comma 7 10 4 3" xfId="23896" xr:uid="{A2302EFE-A812-41F1-B7CF-01786DD9FD31}"/>
    <cellStyle name="Comma 7 10 5" xfId="4126"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2"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3" xr:uid="{00000000-0005-0000-0000-00008E020000}"/>
    <cellStyle name="Comma 7 11 3 2" xfId="31309" xr:uid="{BF8591BA-BEDC-47CC-8EFA-C694600B8972}"/>
    <cellStyle name="Comma 7 11 3 3" xfId="31271" xr:uid="{2324712B-9FE1-4E85-A8B2-EE1C9063D0B9}"/>
    <cellStyle name="Comma 7 11 4" xfId="1711"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4" xr:uid="{00000000-0005-0000-0000-000090020000}"/>
    <cellStyle name="Comma 7 12 2" xfId="2433"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6"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5" xr:uid="{00000000-0005-0000-0000-000091020000}"/>
    <cellStyle name="Comma 7 13 2" xfId="2163"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3"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7"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7"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19" xr:uid="{00000000-0005-0000-0000-000096020000}"/>
    <cellStyle name="Comma 7 2 2 2 2 2" xfId="3053"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8"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3" xr:uid="{00000000-0005-0000-0000-000096020000}"/>
    <cellStyle name="Comma 7 2 2 2 2 4 2" xfId="26164" xr:uid="{EE1A87B6-5E5A-437E-A7D8-9561D25E3C72}"/>
    <cellStyle name="Comma 7 2 2 2 2 4 3" xfId="26558" xr:uid="{28E46E9E-8B0C-4098-BBDF-63BBC3B42520}"/>
    <cellStyle name="Comma 7 2 2 2 2 5" xfId="4262"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0" xr:uid="{00000000-0005-0000-0000-000097020000}"/>
    <cellStyle name="Comma 7 2 2 2 3 2" xfId="3054"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7" xr:uid="{00000000-0005-0000-0000-000097020000}"/>
    <cellStyle name="Comma 7 2 2 2 3 4" xfId="4407"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8" xr:uid="{00000000-0005-0000-0000-000098020000}"/>
    <cellStyle name="Comma 7 2 2 2 4 2" xfId="3052"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6"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7"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2"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1"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2" xr:uid="{00000000-0005-0000-0000-00009A020000}"/>
    <cellStyle name="Comma 7 2 2 3 2 2" xfId="3055"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0"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3" xr:uid="{00000000-0005-0000-0000-00009B020000}"/>
    <cellStyle name="Comma 7 2 2 3 3 2" xfId="2677"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8"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1" xr:uid="{00000000-0005-0000-0000-00009C020000}"/>
    <cellStyle name="Comma 7 2 2 3 4 2" xfId="4653"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8"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4" xr:uid="{00000000-0005-0000-0000-00009D020000}"/>
    <cellStyle name="Comma 7 2 2 4 2" xfId="3056"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79" xr:uid="{00000000-0005-0000-0000-00009D020000}"/>
    <cellStyle name="Comma 7 2 2 4 4" xfId="4408"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5" xr:uid="{00000000-0005-0000-0000-00009E020000}"/>
    <cellStyle name="Comma 7 2 2 5 2" xfId="2874"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3"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7" xr:uid="{00000000-0005-0000-0000-00009F020000}"/>
    <cellStyle name="Comma 7 2 2 6 2" xfId="2552"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3"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6"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69"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7" xr:uid="{00000000-0005-0000-0000-0000A1020000}"/>
    <cellStyle name="Comma 7 2 3 2 2" xfId="3058"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79"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1" xr:uid="{00000000-0005-0000-0000-0000A1020000}"/>
    <cellStyle name="Comma 7 2 3 2 4 2" xfId="27493" xr:uid="{E74C66D3-BDDD-4527-9E91-499D01B416C2}"/>
    <cellStyle name="Comma 7 2 3 2 4 3" xfId="26595" xr:uid="{6A9E456A-B61A-489A-9460-E446CE99DB04}"/>
    <cellStyle name="Comma 7 2 3 2 5" xfId="4263"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8" xr:uid="{00000000-0005-0000-0000-0000A2020000}"/>
    <cellStyle name="Comma 7 2 3 3 2" xfId="3059"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4" xr:uid="{00000000-0005-0000-0000-0000A2020000}"/>
    <cellStyle name="Comma 7 2 3 3 4" xfId="4409"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6" xr:uid="{00000000-0005-0000-0000-0000A3020000}"/>
    <cellStyle name="Comma 7 2 3 4 2" xfId="3057"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0"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5"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1"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0"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0" xr:uid="{00000000-0005-0000-0000-0000A5020000}"/>
    <cellStyle name="Comma 7 2 4 2 2" xfId="3060"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7"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1" xr:uid="{00000000-0005-0000-0000-0000A6020000}"/>
    <cellStyle name="Comma 7 2 4 3 2" xfId="2676"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89"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29" xr:uid="{00000000-0005-0000-0000-0000A7020000}"/>
    <cellStyle name="Comma 7 2 4 4 2" xfId="4676"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7"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3"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5" xr:uid="{00000000-0005-0000-0000-0000AC020000}"/>
    <cellStyle name="Comma 7 2 6 2" xfId="2873"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3"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6" xr:uid="{00000000-0005-0000-0000-0000AD020000}"/>
    <cellStyle name="Comma 7 2 7 2" xfId="2492"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19"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6" xr:uid="{00000000-0005-0000-0000-0000AE020000}"/>
    <cellStyle name="Comma 7 2 8 2" xfId="2186"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49" xr:uid="{00000000-0005-0000-0000-0000AE020000}"/>
    <cellStyle name="Comma 7 2 8 4" xfId="24348" xr:uid="{D37F70DB-05AA-47E1-B5F7-2728E2C870A0}"/>
    <cellStyle name="Comma 7 2 9" xfId="3868"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0" xr:uid="{00000000-0005-0000-0000-0000B2020000}"/>
    <cellStyle name="Comma 7 3 2 2 2 2" xfId="3062"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6"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1" xr:uid="{00000000-0005-0000-0000-0000B3020000}"/>
    <cellStyle name="Comma 7 3 2 2 3 2" xfId="4630"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39" xr:uid="{00000000-0005-0000-0000-0000B4020000}"/>
    <cellStyle name="Comma 7 3 2 2 4 2" xfId="26933" xr:uid="{BB2C93DE-0EA2-4180-8F0A-5D7729C94327}"/>
    <cellStyle name="Comma 7 3 2 2 4 3" xfId="26330" xr:uid="{4B7EA0F0-A874-4A7A-AA17-A511659378B1}"/>
    <cellStyle name="Comma 7 3 2 2 5" xfId="4265"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2" xr:uid="{00000000-0005-0000-0000-0000B5020000}"/>
    <cellStyle name="Comma 7 3 2 3 2" xfId="3063"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2" xr:uid="{00000000-0005-0000-0000-0000B5020000}"/>
    <cellStyle name="Comma 7 3 2 3 4" xfId="4411"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3" xr:uid="{00000000-0005-0000-0000-0000B6020000}"/>
    <cellStyle name="Comma 7 3 2 4 2" xfId="3061"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5"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8" xr:uid="{00000000-0005-0000-0000-0000B7020000}"/>
    <cellStyle name="Comma 7 3 2 5 2" xfId="2529"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4"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3"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2"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5" xr:uid="{00000000-0005-0000-0000-0000B9020000}"/>
    <cellStyle name="Comma 7 3 3 2 2" xfId="3065"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0"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3" xr:uid="{00000000-0005-0000-0000-0000B9020000}"/>
    <cellStyle name="Comma 7 3 3 2 5" xfId="4266"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6" xr:uid="{00000000-0005-0000-0000-0000BA020000}"/>
    <cellStyle name="Comma 7 3 3 3 2" xfId="3066"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59" xr:uid="{00000000-0005-0000-0000-0000BA020000}"/>
    <cellStyle name="Comma 7 3 3 3 4" xfId="4412"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4" xr:uid="{00000000-0005-0000-0000-0000BB020000}"/>
    <cellStyle name="Comma 7 3 3 4 2" xfId="3064"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2"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2"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29"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8" xr:uid="{00000000-0005-0000-0000-0000BD020000}"/>
    <cellStyle name="Comma 7 3 4 2 2" xfId="3067"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6"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49" xr:uid="{00000000-0005-0000-0000-0000BE020000}"/>
    <cellStyle name="Comma 7 3 4 3 2" xfId="3814"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7" xr:uid="{00000000-0005-0000-0000-0000BF020000}"/>
    <cellStyle name="Comma 7 3 4 5" xfId="4264"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0" xr:uid="{00000000-0005-0000-0000-0000C0020000}"/>
    <cellStyle name="Comma 7 3 5 2" xfId="3068"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7" xr:uid="{00000000-0005-0000-0000-0000C0020000}"/>
    <cellStyle name="Comma 7 3 5 4" xfId="4413"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1" xr:uid="{00000000-0005-0000-0000-0000C1020000}"/>
    <cellStyle name="Comma 7 3 6 2" xfId="2875"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3"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7" xr:uid="{00000000-0005-0000-0000-0000C2020000}"/>
    <cellStyle name="Comma 7 3 7 2" xfId="2469"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8"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3"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0"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5" xr:uid="{00000000-0005-0000-0000-0000C6020000}"/>
    <cellStyle name="Comma 7 4 2 2 2 2" xfId="3070"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3"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6" xr:uid="{00000000-0005-0000-0000-0000C7020000}"/>
    <cellStyle name="Comma 7 4 2 2 3 2" xfId="4652"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4" xr:uid="{00000000-0005-0000-0000-0000C8020000}"/>
    <cellStyle name="Comma 7 4 2 2 4 2" xfId="26940" xr:uid="{EACAFCDE-67F4-4E83-A579-0DC3A6628F60}"/>
    <cellStyle name="Comma 7 4 2 2 4 3" xfId="26331" xr:uid="{C333864C-4DD8-4C48-8E8A-BF6D74E07578}"/>
    <cellStyle name="Comma 7 4 2 2 5" xfId="4267"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7" xr:uid="{00000000-0005-0000-0000-0000C9020000}"/>
    <cellStyle name="Comma 7 4 2 3 2" xfId="3071"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4" xr:uid="{00000000-0005-0000-0000-0000C9020000}"/>
    <cellStyle name="Comma 7 4 2 3 4" xfId="4414"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8" xr:uid="{00000000-0005-0000-0000-0000CA020000}"/>
    <cellStyle name="Comma 7 4 2 4 2" xfId="3069"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7"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3" xr:uid="{00000000-0005-0000-0000-0000CB020000}"/>
    <cellStyle name="Comma 7 4 2 5 2" xfId="2612"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2"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4"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3"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0" xr:uid="{00000000-0005-0000-0000-0000CD020000}"/>
    <cellStyle name="Comma 7 4 3 2 2" xfId="3072"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5"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1" xr:uid="{00000000-0005-0000-0000-0000CE020000}"/>
    <cellStyle name="Comma 7 4 3 3 2" xfId="2681"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6"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59" xr:uid="{00000000-0005-0000-0000-0000CF020000}"/>
    <cellStyle name="Comma 7 4 3 4 2" xfId="3815"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0"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3"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5" xr:uid="{00000000-0005-0000-0000-0000D4020000}"/>
    <cellStyle name="Comma 7 4 5 2" xfId="2876"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6"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6" xr:uid="{00000000-0005-0000-0000-0000D5020000}"/>
    <cellStyle name="Comma 7 4 6 2" xfId="2449"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7"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2" xr:uid="{00000000-0005-0000-0000-0000D6020000}"/>
    <cellStyle name="Comma 7 4 7 2" xfId="2203"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5" xr:uid="{00000000-0005-0000-0000-0000D6020000}"/>
    <cellStyle name="Comma 7 4 7 4" xfId="23782" xr:uid="{809982DD-55F7-4340-A2D8-962BFBBD17E2}"/>
    <cellStyle name="Comma 7 4 8" xfId="3871"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0"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1" xr:uid="{00000000-0005-0000-0000-0000DB020000}"/>
    <cellStyle name="Comma 7 5 2 2 3 2" xfId="27029" xr:uid="{4FA6F6FF-3998-4705-9D32-C8FCE46C3B75}"/>
    <cellStyle name="Comma 7 5 2 2 3 3" xfId="27385" xr:uid="{6C331F4C-E5CD-4B44-968E-0F45ABC4B5DD}"/>
    <cellStyle name="Comma 7 5 2 2 4" xfId="1769"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2" xr:uid="{00000000-0005-0000-0000-0000DD020000}"/>
    <cellStyle name="Comma 7 5 2 3 2" xfId="2682"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3"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3" xr:uid="{00000000-0005-0000-0000-0000DE020000}"/>
    <cellStyle name="Comma 7 5 2 4 2" xfId="4660"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8" xr:uid="{00000000-0005-0000-0000-0000DF020000}"/>
    <cellStyle name="Comma 7 5 2 5 2" xfId="22840" xr:uid="{D1DB451F-6159-4A74-9B86-700896744C6A}"/>
    <cellStyle name="Comma 7 5 2 5 3" xfId="23333" xr:uid="{93AFDCE7-C4AA-4008-818F-D54818BF790E}"/>
    <cellStyle name="Comma 7 5 2 6" xfId="4131"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5"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6" xr:uid="{00000000-0005-0000-0000-0000E2020000}"/>
    <cellStyle name="Comma 7 5 3 4" xfId="1774" xr:uid="{00000000-0005-0000-0000-0000E3020000}"/>
    <cellStyle name="Comma 7 5 3 4 2" xfId="25793" xr:uid="{C46FFFC4-5367-43D9-A0F2-883957F7948E}"/>
    <cellStyle name="Comma 7 5 3 4 3" xfId="25049" xr:uid="{B860A217-F0E0-4C8F-8370-1FADC8BB8F47}"/>
    <cellStyle name="Comma 7 5 3 5" xfId="4416"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8"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79" xr:uid="{00000000-0005-0000-0000-0000E6020000}"/>
    <cellStyle name="Comma 7 5 4 4" xfId="1777"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0" xr:uid="{00000000-0005-0000-0000-0000E8020000}"/>
    <cellStyle name="Comma 7 5 5 2" xfId="2509"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7"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1" xr:uid="{00000000-0005-0000-0000-0000E9020000}"/>
    <cellStyle name="Comma 7 5 6 2" xfId="2285"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8"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7" xr:uid="{00000000-0005-0000-0000-0000EA020000}"/>
    <cellStyle name="Comma 7 5 7 2" xfId="25767" xr:uid="{F584A0C8-D732-472C-8BC3-DCA82A4452C1}"/>
    <cellStyle name="Comma 7 5 7 3" xfId="24311" xr:uid="{DE1C596D-9290-445D-A960-F019D4EBE472}"/>
    <cellStyle name="Comma 7 5 8" xfId="3872"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5"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6" xr:uid="{00000000-0005-0000-0000-0000EF020000}"/>
    <cellStyle name="Comma 7 6 2 2 3 2" xfId="28555" xr:uid="{5E0339E1-F027-4441-B67C-359CFFC3FA81}"/>
    <cellStyle name="Comma 7 6 2 2 3 3" xfId="26687" xr:uid="{49DBD4AD-E167-4C32-A3F1-77C9BEF24AA4}"/>
    <cellStyle name="Comma 7 6 2 2 4" xfId="1784"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7" xr:uid="{00000000-0005-0000-0000-0000F1020000}"/>
    <cellStyle name="Comma 7 6 2 3 2" xfId="2683"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7"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8" xr:uid="{00000000-0005-0000-0000-0000F2020000}"/>
    <cellStyle name="Comma 7 6 2 4 2" xfId="4663"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3" xr:uid="{00000000-0005-0000-0000-0000F3020000}"/>
    <cellStyle name="Comma 7 6 2 5 2" xfId="25693" xr:uid="{43A0D14E-D700-4A27-B4AB-31B149617AFF}"/>
    <cellStyle name="Comma 7 6 2 5 3" xfId="24098" xr:uid="{54D0671A-307C-4728-BC97-C34C5ECF5973}"/>
    <cellStyle name="Comma 7 6 2 6" xfId="4132"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0"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1" xr:uid="{00000000-0005-0000-0000-0000F6020000}"/>
    <cellStyle name="Comma 7 6 3 4" xfId="1789" xr:uid="{00000000-0005-0000-0000-0000F7020000}"/>
    <cellStyle name="Comma 7 6 3 4 2" xfId="26137" xr:uid="{E6EA9670-01AD-4097-8942-F95C02BBB311}"/>
    <cellStyle name="Comma 7 6 3 4 3" xfId="27842" xr:uid="{2083A926-FFA6-4312-9EFE-62A3FA2AB227}"/>
    <cellStyle name="Comma 7 6 3 5" xfId="4417"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3"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4" xr:uid="{00000000-0005-0000-0000-0000FA020000}"/>
    <cellStyle name="Comma 7 6 4 4" xfId="1792"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5" xr:uid="{00000000-0005-0000-0000-0000FC020000}"/>
    <cellStyle name="Comma 7 6 5 2" xfId="2572"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2"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6" xr:uid="{00000000-0005-0000-0000-0000FD020000}"/>
    <cellStyle name="Comma 7 6 6 2" xfId="2286"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5"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2" xr:uid="{00000000-0005-0000-0000-0000FE020000}"/>
    <cellStyle name="Comma 7 6 7 2" xfId="27962" xr:uid="{1D32C5D1-031B-4E2E-A3F9-D5DB05CFD04C}"/>
    <cellStyle name="Comma 7 6 7 3" xfId="26877" xr:uid="{B323087D-4CC4-4BF7-B52C-5DE2B8509722}"/>
    <cellStyle name="Comma 7 6 8" xfId="3873"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79"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0"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8"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2"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3" xr:uid="{00000000-0005-0000-0000-000006030000}"/>
    <cellStyle name="Comma 7 7 3 4" xfId="1801"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4" xr:uid="{00000000-0005-0000-0000-000008030000}"/>
    <cellStyle name="Comma 7 7 4 2" xfId="2287"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8"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5"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7"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4"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1"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09"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7"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1"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2" xr:uid="{00000000-0005-0000-0000-000012030000}"/>
    <cellStyle name="Comma 7 8 3 4" xfId="1810"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3" xr:uid="{00000000-0005-0000-0000-000014030000}"/>
    <cellStyle name="Comma 7 8 4 2" xfId="2288"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8"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4"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6"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5"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6" xr:uid="{00000000-0005-0000-0000-000018030000}"/>
    <cellStyle name="Comma 7 9 2 2" xfId="3073"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8"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7" xr:uid="{00000000-0005-0000-0000-000019030000}"/>
    <cellStyle name="Comma 7 9 3 2" xfId="2675"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8"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5" xr:uid="{00000000-0005-0000-0000-00001A030000}"/>
    <cellStyle name="Comma 7 9 4 2" xfId="2280"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3" xr:uid="{00000000-0005-0000-0000-00001A030000}"/>
    <cellStyle name="Comma 7 9 4 4" xfId="24761" xr:uid="{B4293C2A-2C20-4FDE-A651-4B5858E9672E}"/>
    <cellStyle name="Comma 7 9 5" xfId="3819"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1" xr:uid="{00000000-0005-0000-0000-00001F030000}"/>
    <cellStyle name="Comma 9 2 2 2 2" xfId="3075"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6"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5" xr:uid="{00000000-0005-0000-0000-00001F030000}"/>
    <cellStyle name="Comma 9 2 2 2 4 2" xfId="26108" xr:uid="{122440CA-696A-44E0-9E96-A87373C105F9}"/>
    <cellStyle name="Comma 9 2 2 2 4 3" xfId="27291" xr:uid="{4E4768B2-7AB8-4453-8074-05036922F932}"/>
    <cellStyle name="Comma 9 2 2 2 5" xfId="4268"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2" xr:uid="{00000000-0005-0000-0000-000020030000}"/>
    <cellStyle name="Comma 9 2 2 3 2" xfId="3076"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89" xr:uid="{00000000-0005-0000-0000-000020030000}"/>
    <cellStyle name="Comma 9 2 2 3 4" xfId="4418"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0" xr:uid="{00000000-0005-0000-0000-000021030000}"/>
    <cellStyle name="Comma 9 2 2 4 2" xfId="3074"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6"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1"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0"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5"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4" xr:uid="{00000000-0005-0000-0000-000023030000}"/>
    <cellStyle name="Comma 9 2 3 2 2" xfId="3077"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7"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5" xr:uid="{00000000-0005-0000-0000-000024030000}"/>
    <cellStyle name="Comma 9 2 3 3 2" xfId="2685"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8"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3" xr:uid="{00000000-0005-0000-0000-000025030000}"/>
    <cellStyle name="Comma 9 2 3 4 2" xfId="4654"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4"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6" xr:uid="{00000000-0005-0000-0000-000026030000}"/>
    <cellStyle name="Comma 9 2 4 2" xfId="3078"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8" xr:uid="{00000000-0005-0000-0000-000026030000}"/>
    <cellStyle name="Comma 9 2 4 4" xfId="4419"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7" xr:uid="{00000000-0005-0000-0000-000027030000}"/>
    <cellStyle name="Comma 9 2 5 2" xfId="2880"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6"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19" xr:uid="{00000000-0005-0000-0000-000028030000}"/>
    <cellStyle name="Comma 9 2 6 2" xfId="2539"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5"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3"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7"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29" xr:uid="{00000000-0005-0000-0000-00002A030000}"/>
    <cellStyle name="Comma 9 3 2 2" xfId="3080"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7"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4" xr:uid="{00000000-0005-0000-0000-00002A030000}"/>
    <cellStyle name="Comma 9 3 2 4 2" xfId="26649" xr:uid="{5A147B94-5AF9-4CDC-8BC6-C737EBE8A913}"/>
    <cellStyle name="Comma 9 3 2 4 3" xfId="26682" xr:uid="{FB1D1AC5-9D11-429C-BF39-EEAC07E5768E}"/>
    <cellStyle name="Comma 9 3 2 5" xfId="4269"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0" xr:uid="{00000000-0005-0000-0000-00002B030000}"/>
    <cellStyle name="Comma 9 3 3 2" xfId="3081"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4" xr:uid="{00000000-0005-0000-0000-00002B030000}"/>
    <cellStyle name="Comma 9 3 3 4" xfId="4420"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8" xr:uid="{00000000-0005-0000-0000-00002C030000}"/>
    <cellStyle name="Comma 9 3 4 2" xfId="3079"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69"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2"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89"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4"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2" xr:uid="{00000000-0005-0000-0000-00002E030000}"/>
    <cellStyle name="Comma 9 4 2 2" xfId="3082"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2"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3" xr:uid="{00000000-0005-0000-0000-00002F030000}"/>
    <cellStyle name="Comma 9 4 3 2" xfId="2684"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4"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1" xr:uid="{00000000-0005-0000-0000-000030030000}"/>
    <cellStyle name="Comma 9 4 4 2" xfId="4624"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3"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5"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7" xr:uid="{00000000-0005-0000-0000-000035030000}"/>
    <cellStyle name="Comma 9 6 2" xfId="2879"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0"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8" xr:uid="{00000000-0005-0000-0000-000036030000}"/>
    <cellStyle name="Comma 9 7 2" xfId="2479"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8"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8" xr:uid="{00000000-0005-0000-0000-000037030000}"/>
    <cellStyle name="Comma 9 8 2" xfId="2173"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5" xr:uid="{00000000-0005-0000-0000-000037030000}"/>
    <cellStyle name="Comma 9 8 4" xfId="25253" xr:uid="{002E24B2-B2C8-44B9-8713-3DE11B6D9157}"/>
    <cellStyle name="Comma 9 9" xfId="3876"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1" xr:uid="{00000000-0005-0000-0000-00003C030000}"/>
    <cellStyle name="Currency 2 2 3 2" xfId="31310" xr:uid="{7BFE6CF7-9CFB-4E56-9502-51B9DDDA54DC}"/>
    <cellStyle name="Currency 2 2 3 3" xfId="31261" xr:uid="{1228AB1E-3502-40BF-A461-A45B15291AD2}"/>
    <cellStyle name="Currency 2 2 4" xfId="1839"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6" xr:uid="{00000000-0005-0000-0000-000044030000}"/>
    <cellStyle name="Currency 2 4 3 2" xfId="31311" xr:uid="{63EA3BD5-D743-4D3E-B117-DC4C143B3472}"/>
    <cellStyle name="Currency 2 4 3 3" xfId="31270" xr:uid="{143BD92B-F210-4D52-85D1-C1196C82AA7E}"/>
    <cellStyle name="Currency 2 4 4" xfId="1847" xr:uid="{00000000-0005-0000-0000-000045030000}"/>
    <cellStyle name="Currency 2 4 5" xfId="1842"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8"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0"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1"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49"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4" xr:uid="{00000000-0005-0000-0000-00004F030000}"/>
    <cellStyle name="Currency 4 10 2 2" xfId="3083"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1"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5"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3" xr:uid="{00000000-0005-0000-0000-000051030000}"/>
    <cellStyle name="Currency 4 10 4 2" xfId="24283" xr:uid="{ED9A845B-35BA-45AD-AF0D-05D9F0ECF894}"/>
    <cellStyle name="Currency 4 10 4 3" xfId="23778" xr:uid="{D5B3556B-A73E-4DB9-A41F-1F71F0BEC923}"/>
    <cellStyle name="Currency 4 10 5" xfId="4135"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7"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8" xr:uid="{00000000-0005-0000-0000-000054030000}"/>
    <cellStyle name="Currency 4 11 4" xfId="1856"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59" xr:uid="{00000000-0005-0000-0000-000056030000}"/>
    <cellStyle name="Currency 4 12 2" xfId="2434"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5"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0" xr:uid="{00000000-0005-0000-0000-000057030000}"/>
    <cellStyle name="Currency 4 13 2" xfId="2164"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6"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2"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0"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4" xr:uid="{00000000-0005-0000-0000-00005C030000}"/>
    <cellStyle name="Currency 4 2 2 2 2 2" xfId="3085"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2"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2" xr:uid="{00000000-0005-0000-0000-00005C030000}"/>
    <cellStyle name="Currency 4 2 2 2 2 4 2" xfId="26598" xr:uid="{F886625C-0AFC-492F-A3D1-E841A6F7365F}"/>
    <cellStyle name="Currency 4 2 2 2 2 4 3" xfId="26880" xr:uid="{F81CAD20-DEED-47B7-BD1C-8459B3A8B952}"/>
    <cellStyle name="Currency 4 2 2 2 2 5" xfId="4271"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5" xr:uid="{00000000-0005-0000-0000-00005D030000}"/>
    <cellStyle name="Currency 4 2 2 2 3 2" xfId="3086"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7" xr:uid="{00000000-0005-0000-0000-00005D030000}"/>
    <cellStyle name="Currency 4 2 2 2 3 4" xfId="4422"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3" xr:uid="{00000000-0005-0000-0000-00005E030000}"/>
    <cellStyle name="Currency 4 2 2 2 4 2" xfId="3084"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6"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8"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3"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8"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7" xr:uid="{00000000-0005-0000-0000-000060030000}"/>
    <cellStyle name="Currency 4 2 2 3 2 2" xfId="3087"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7"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8" xr:uid="{00000000-0005-0000-0000-000061030000}"/>
    <cellStyle name="Currency 4 2 2 3 3 2" xfId="2691"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6"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6" xr:uid="{00000000-0005-0000-0000-000062030000}"/>
    <cellStyle name="Currency 4 2 2 3 4 2" xfId="4656"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7"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69" xr:uid="{00000000-0005-0000-0000-000063030000}"/>
    <cellStyle name="Currency 4 2 2 4 2" xfId="3088"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7" xr:uid="{00000000-0005-0000-0000-000063030000}"/>
    <cellStyle name="Currency 4 2 2 4 4" xfId="4423"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0" xr:uid="{00000000-0005-0000-0000-000064030000}"/>
    <cellStyle name="Currency 4 2 2 5 2" xfId="2882"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2"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2" xr:uid="{00000000-0005-0000-0000-000065030000}"/>
    <cellStyle name="Currency 4 2 2 6 2" xfId="2553"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1"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7"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2"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2" xr:uid="{00000000-0005-0000-0000-000067030000}"/>
    <cellStyle name="Currency 4 2 3 2 2" xfId="3090"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3"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5" xr:uid="{00000000-0005-0000-0000-000067030000}"/>
    <cellStyle name="Currency 4 2 3 2 4 2" xfId="28593" xr:uid="{34300D74-C053-4AAD-9447-88E2ED878C9A}"/>
    <cellStyle name="Currency 4 2 3 2 4 3" xfId="26230" xr:uid="{149D8F1A-E6C2-4FB7-87CA-FA6E9DD07168}"/>
    <cellStyle name="Currency 4 2 3 2 5" xfId="4272"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3" xr:uid="{00000000-0005-0000-0000-000068030000}"/>
    <cellStyle name="Currency 4 2 3 3 2" xfId="3091"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5" xr:uid="{00000000-0005-0000-0000-000068030000}"/>
    <cellStyle name="Currency 4 2 3 3 4" xfId="4424"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1" xr:uid="{00000000-0005-0000-0000-000069030000}"/>
    <cellStyle name="Currency 4 2 3 4 2" xfId="3089"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7"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6"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2"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7"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5" xr:uid="{00000000-0005-0000-0000-00006B030000}"/>
    <cellStyle name="Currency 4 2 4 2 2" xfId="3092"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1"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6" xr:uid="{00000000-0005-0000-0000-00006C030000}"/>
    <cellStyle name="Currency 4 2 4 3 2" xfId="2690"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3"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4" xr:uid="{00000000-0005-0000-0000-00006D030000}"/>
    <cellStyle name="Currency 4 2 4 4 2" xfId="4673"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6"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8"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0" xr:uid="{00000000-0005-0000-0000-000072030000}"/>
    <cellStyle name="Currency 4 2 6 2" xfId="2881"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0"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1" xr:uid="{00000000-0005-0000-0000-000073030000}"/>
    <cellStyle name="Currency 4 2 7 2" xfId="2493"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2"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1" xr:uid="{00000000-0005-0000-0000-000074030000}"/>
    <cellStyle name="Currency 4 2 8 2" xfId="2187"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0" xr:uid="{00000000-0005-0000-0000-000074030000}"/>
    <cellStyle name="Currency 4 2 8 4" xfId="24961" xr:uid="{3F0C25D4-5FA2-4F09-A128-283041A580CB}"/>
    <cellStyle name="Currency 4 2 9" xfId="3881"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5" xr:uid="{00000000-0005-0000-0000-000078030000}"/>
    <cellStyle name="Currency 4 3 2 2 2 2" xfId="3094"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0"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6" xr:uid="{00000000-0005-0000-0000-000079030000}"/>
    <cellStyle name="Currency 4 3 2 2 3 2" xfId="4682"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4" xr:uid="{00000000-0005-0000-0000-00007A030000}"/>
    <cellStyle name="Currency 4 3 2 2 4 2" xfId="26961" xr:uid="{DB772303-1715-451F-983D-FA4084595956}"/>
    <cellStyle name="Currency 4 3 2 2 4 3" xfId="26336" xr:uid="{B0BAF356-AC96-4D61-AF66-90BA33F5234A}"/>
    <cellStyle name="Currency 4 3 2 2 5" xfId="4274"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7" xr:uid="{00000000-0005-0000-0000-00007B030000}"/>
    <cellStyle name="Currency 4 3 2 3 2" xfId="3095"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599" xr:uid="{00000000-0005-0000-0000-00007B030000}"/>
    <cellStyle name="Currency 4 3 2 3 4" xfId="4426"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8" xr:uid="{00000000-0005-0000-0000-00007C030000}"/>
    <cellStyle name="Currency 4 3 2 4 2" xfId="3093"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2"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3" xr:uid="{00000000-0005-0000-0000-00007D030000}"/>
    <cellStyle name="Currency 4 3 2 5 2" xfId="2530"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4"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4"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29"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0" xr:uid="{00000000-0005-0000-0000-00007F030000}"/>
    <cellStyle name="Currency 4 3 3 2 2" xfId="3097"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4"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1" xr:uid="{00000000-0005-0000-0000-00007F030000}"/>
    <cellStyle name="Currency 4 3 3 2 5" xfId="4275"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1" xr:uid="{00000000-0005-0000-0000-000080030000}"/>
    <cellStyle name="Currency 4 3 3 3 2" xfId="3098"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2" xr:uid="{00000000-0005-0000-0000-000080030000}"/>
    <cellStyle name="Currency 4 3 3 3 4" xfId="4427"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89" xr:uid="{00000000-0005-0000-0000-000081030000}"/>
    <cellStyle name="Currency 4 3 3 4 2" xfId="3096"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1"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3"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8"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3" xr:uid="{00000000-0005-0000-0000-000083030000}"/>
    <cellStyle name="Currency 4 3 4 2 2" xfId="3099"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7"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4" xr:uid="{00000000-0005-0000-0000-000084030000}"/>
    <cellStyle name="Currency 4 3 4 3 2" xfId="4672"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2" xr:uid="{00000000-0005-0000-0000-000085030000}"/>
    <cellStyle name="Currency 4 3 4 5" xfId="4273"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5" xr:uid="{00000000-0005-0000-0000-000086030000}"/>
    <cellStyle name="Currency 4 3 5 2" xfId="3100"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59" xr:uid="{00000000-0005-0000-0000-000086030000}"/>
    <cellStyle name="Currency 4 3 5 4" xfId="4428"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6" xr:uid="{00000000-0005-0000-0000-000087030000}"/>
    <cellStyle name="Currency 4 3 6 2" xfId="2883"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8"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2" xr:uid="{00000000-0005-0000-0000-000088030000}"/>
    <cellStyle name="Currency 4 3 7 2" xfId="2470"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1"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4"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3"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0" xr:uid="{00000000-0005-0000-0000-00008C030000}"/>
    <cellStyle name="Currency 4 4 2 2 2 2" xfId="3102"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59"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1" xr:uid="{00000000-0005-0000-0000-00008D030000}"/>
    <cellStyle name="Currency 4 4 2 2 3 2" xfId="4637"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899" xr:uid="{00000000-0005-0000-0000-00008E030000}"/>
    <cellStyle name="Currency 4 4 2 2 4 2" xfId="26966" xr:uid="{7B61A0D3-E365-47E1-BF65-D22D21EAE7CE}"/>
    <cellStyle name="Currency 4 4 2 2 4 3" xfId="26337" xr:uid="{E01B3AF2-4017-4494-9A21-EB0A702E2343}"/>
    <cellStyle name="Currency 4 4 2 2 5" xfId="4276"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2" xr:uid="{00000000-0005-0000-0000-00008F030000}"/>
    <cellStyle name="Currency 4 4 2 3 2" xfId="3103"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2" xr:uid="{00000000-0005-0000-0000-00008F030000}"/>
    <cellStyle name="Currency 4 4 2 3 4" xfId="4429"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3" xr:uid="{00000000-0005-0000-0000-000090030000}"/>
    <cellStyle name="Currency 4 4 2 4 2" xfId="3101"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7"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8" xr:uid="{00000000-0005-0000-0000-000091030000}"/>
    <cellStyle name="Currency 4 4 2 5 2" xfId="2613"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1"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5"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0"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5" xr:uid="{00000000-0005-0000-0000-000093030000}"/>
    <cellStyle name="Currency 4 4 3 2 2" xfId="3104"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4"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6" xr:uid="{00000000-0005-0000-0000-000094030000}"/>
    <cellStyle name="Currency 4 4 3 3 2" xfId="2695"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4"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4" xr:uid="{00000000-0005-0000-0000-000095030000}"/>
    <cellStyle name="Currency 4 4 3 4 2" xfId="3770"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39"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8"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0" xr:uid="{00000000-0005-0000-0000-00009A030000}"/>
    <cellStyle name="Currency 4 4 5 2" xfId="2884"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0"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1" xr:uid="{00000000-0005-0000-0000-00009B030000}"/>
    <cellStyle name="Currency 4 4 6 2" xfId="2450"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2"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7" xr:uid="{00000000-0005-0000-0000-00009C030000}"/>
    <cellStyle name="Currency 4 4 7 2" xfId="2204"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0" xr:uid="{00000000-0005-0000-0000-00009C030000}"/>
    <cellStyle name="Currency 4 4 7 4" xfId="23996" xr:uid="{3627A03A-4482-445B-90C3-B16E8F917721}"/>
    <cellStyle name="Currency 4 4 8" xfId="3884"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5"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6" xr:uid="{00000000-0005-0000-0000-0000A1030000}"/>
    <cellStyle name="Currency 4 5 2 2 3 2" xfId="28278" xr:uid="{50B40CE8-5CD9-417B-992B-76488973FBEE}"/>
    <cellStyle name="Currency 4 5 2 2 3 3" xfId="27748" xr:uid="{8C12FD05-3DB0-4D9C-B5B8-A93CD492E9A2}"/>
    <cellStyle name="Currency 4 5 2 2 4" xfId="1914"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7" xr:uid="{00000000-0005-0000-0000-0000A3030000}"/>
    <cellStyle name="Currency 4 5 2 3 2" xfId="2696"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5"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8" xr:uid="{00000000-0005-0000-0000-0000A4030000}"/>
    <cellStyle name="Currency 4 5 2 4 2" xfId="4631"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3" xr:uid="{00000000-0005-0000-0000-0000A5030000}"/>
    <cellStyle name="Currency 4 5 2 5 2" xfId="24046" xr:uid="{0D05523D-B528-4033-A555-6E964F1AABAC}"/>
    <cellStyle name="Currency 4 5 2 5 3" xfId="25821" xr:uid="{F99162FC-7F1B-4FCA-89F8-447E787AAD95}"/>
    <cellStyle name="Currency 4 5 2 6" xfId="4140"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0"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1" xr:uid="{00000000-0005-0000-0000-0000A8030000}"/>
    <cellStyle name="Currency 4 5 3 4" xfId="1919" xr:uid="{00000000-0005-0000-0000-0000A9030000}"/>
    <cellStyle name="Currency 4 5 3 4 2" xfId="22935" xr:uid="{71B5603C-6766-4D0C-B1CC-BB0C74847168}"/>
    <cellStyle name="Currency 4 5 3 4 3" xfId="23188" xr:uid="{1205E03B-BC6A-4DE9-88A4-2BEF1DEAC256}"/>
    <cellStyle name="Currency 4 5 3 5" xfId="4431"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3"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4" xr:uid="{00000000-0005-0000-0000-0000AC030000}"/>
    <cellStyle name="Currency 4 5 4 4" xfId="1922"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5" xr:uid="{00000000-0005-0000-0000-0000AE030000}"/>
    <cellStyle name="Currency 4 5 5 2" xfId="2510"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6"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6" xr:uid="{00000000-0005-0000-0000-0000AF030000}"/>
    <cellStyle name="Currency 4 5 6 2" xfId="2296"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49"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2" xr:uid="{00000000-0005-0000-0000-0000B0030000}"/>
    <cellStyle name="Currency 4 5 7 2" xfId="25774" xr:uid="{E7C99D6A-38BF-4E4B-8018-AFD0CBFA99FB}"/>
    <cellStyle name="Currency 4 5 7 3" xfId="24240" xr:uid="{76B8FB3E-46A1-4D15-A448-AE8DEDB8CB73}"/>
    <cellStyle name="Currency 4 5 8" xfId="3885"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0"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1" xr:uid="{00000000-0005-0000-0000-0000B5030000}"/>
    <cellStyle name="Currency 4 6 2 2 3 2" xfId="27018" xr:uid="{6D4BFB8F-F4E3-488F-AE7F-8B569DEE806B}"/>
    <cellStyle name="Currency 4 6 2 2 3 3" xfId="28380" xr:uid="{8E7070DA-EB58-4185-BD19-1566856F6854}"/>
    <cellStyle name="Currency 4 6 2 2 4" xfId="1929"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2" xr:uid="{00000000-0005-0000-0000-0000B7030000}"/>
    <cellStyle name="Currency 4 6 2 3 2" xfId="2697"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5"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3" xr:uid="{00000000-0005-0000-0000-0000B8030000}"/>
    <cellStyle name="Currency 4 6 2 4 2" xfId="3769"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8" xr:uid="{00000000-0005-0000-0000-0000B9030000}"/>
    <cellStyle name="Currency 4 6 2 5 2" xfId="23049" xr:uid="{DEB66FCC-EAF6-49BE-BE1E-44208B92D060}"/>
    <cellStyle name="Currency 4 6 2 5 3" xfId="25804" xr:uid="{450EC3BB-E536-4A0F-ADBB-326E1FBE7306}"/>
    <cellStyle name="Currency 4 6 2 6" xfId="4141"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5"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6" xr:uid="{00000000-0005-0000-0000-0000BC030000}"/>
    <cellStyle name="Currency 4 6 3 4" xfId="1934" xr:uid="{00000000-0005-0000-0000-0000BD030000}"/>
    <cellStyle name="Currency 4 6 3 4 2" xfId="27206" xr:uid="{76CF2D70-31C2-4FE1-8EE7-818EBE82C205}"/>
    <cellStyle name="Currency 4 6 3 4 3" xfId="28334" xr:uid="{32B145DB-C29E-4812-BF17-9D7B62B1F686}"/>
    <cellStyle name="Currency 4 6 3 5" xfId="4432"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8"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39" xr:uid="{00000000-0005-0000-0000-0000C0030000}"/>
    <cellStyle name="Currency 4 6 4 4" xfId="1937"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0" xr:uid="{00000000-0005-0000-0000-0000C2030000}"/>
    <cellStyle name="Currency 4 6 5 2" xfId="2573"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4"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1" xr:uid="{00000000-0005-0000-0000-0000C3030000}"/>
    <cellStyle name="Currency 4 6 6 2" xfId="2297"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7"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7" xr:uid="{00000000-0005-0000-0000-0000C4030000}"/>
    <cellStyle name="Currency 4 6 7 2" xfId="28517" xr:uid="{2B3A5AD4-3B72-4F07-A3C7-D11D3D3B1C66}"/>
    <cellStyle name="Currency 4 6 7 3" xfId="27210" xr:uid="{5F1C9F25-9141-46C1-A1B3-03D885C2C8D1}"/>
    <cellStyle name="Currency 4 6 8" xfId="3886"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4"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5"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3"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7"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8" xr:uid="{00000000-0005-0000-0000-0000CC030000}"/>
    <cellStyle name="Currency 4 7 3 4" xfId="1946"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49" xr:uid="{00000000-0005-0000-0000-0000CE030000}"/>
    <cellStyle name="Currency 4 7 4 2" xfId="2298"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6"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0"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2"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7"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3"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4"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2"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6"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7" xr:uid="{00000000-0005-0000-0000-0000D8030000}"/>
    <cellStyle name="Currency 4 8 3 4" xfId="1955"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8" xr:uid="{00000000-0005-0000-0000-0000DA030000}"/>
    <cellStyle name="Currency 4 8 4 2" xfId="2299"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8"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59"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1"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8"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1" xr:uid="{00000000-0005-0000-0000-0000DE030000}"/>
    <cellStyle name="Currency 4 9 2 2" xfId="3105"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5"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2" xr:uid="{00000000-0005-0000-0000-0000DF030000}"/>
    <cellStyle name="Currency 4 9 3 2" xfId="2689"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5"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0" xr:uid="{00000000-0005-0000-0000-0000E0030000}"/>
    <cellStyle name="Currency 4 9 4 2" xfId="2291"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4" xr:uid="{00000000-0005-0000-0000-0000E0030000}"/>
    <cellStyle name="Currency 4 9 4 4" xfId="23983" xr:uid="{D7ECF183-A9FB-4F7A-A59A-272E2F6F535B}"/>
    <cellStyle name="Currency 4 9 5" xfId="3826"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6" xr:uid="{00000000-0005-0000-0000-0000E4030000}"/>
    <cellStyle name="Currency 5 2 2 2 2" xfId="3107"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0"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7" xr:uid="{00000000-0005-0000-0000-0000E4030000}"/>
    <cellStyle name="Currency 5 2 2 2 4 2" xfId="26834" xr:uid="{C64A4FF9-2FD0-4583-B837-5708E557185E}"/>
    <cellStyle name="Currency 5 2 2 2 4 3" xfId="28443" xr:uid="{70E40412-F726-4A29-B8F5-5630BE3A9276}"/>
    <cellStyle name="Currency 5 2 2 2 5" xfId="4277"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7" xr:uid="{00000000-0005-0000-0000-0000E5030000}"/>
    <cellStyle name="Currency 5 2 2 3 2" xfId="3108"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8" xr:uid="{00000000-0005-0000-0000-0000E5030000}"/>
    <cellStyle name="Currency 5 2 2 3 4" xfId="4433"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5" xr:uid="{00000000-0005-0000-0000-0000E6030000}"/>
    <cellStyle name="Currency 5 2 2 4 2" xfId="3106"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0"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2"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1"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2"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69" xr:uid="{00000000-0005-0000-0000-0000E8030000}"/>
    <cellStyle name="Currency 5 2 3 2 2" xfId="3109"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4"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0" xr:uid="{00000000-0005-0000-0000-0000E9030000}"/>
    <cellStyle name="Currency 5 2 3 3 2" xfId="2699"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8"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8" xr:uid="{00000000-0005-0000-0000-0000EA030000}"/>
    <cellStyle name="Currency 5 2 3 4 2" xfId="3774"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3"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1" xr:uid="{00000000-0005-0000-0000-0000EB030000}"/>
    <cellStyle name="Currency 5 2 4 2" xfId="3110"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8" xr:uid="{00000000-0005-0000-0000-0000EB030000}"/>
    <cellStyle name="Currency 5 2 4 4" xfId="4434"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2" xr:uid="{00000000-0005-0000-0000-0000EC030000}"/>
    <cellStyle name="Currency 5 2 5 2" xfId="2888"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7"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4" xr:uid="{00000000-0005-0000-0000-0000ED030000}"/>
    <cellStyle name="Currency 5 2 6 2" xfId="2540"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3"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4"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0"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4" xr:uid="{00000000-0005-0000-0000-0000EF030000}"/>
    <cellStyle name="Currency 5 3 2 2" xfId="3112"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1"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699" xr:uid="{00000000-0005-0000-0000-0000EF030000}"/>
    <cellStyle name="Currency 5 3 2 4 2" xfId="26890" xr:uid="{C9DBE510-EFCE-4A0C-8EE8-48DD9ED241FF}"/>
    <cellStyle name="Currency 5 3 2 4 3" xfId="26496" xr:uid="{49081016-EABC-4DB1-B361-D6F414E29952}"/>
    <cellStyle name="Currency 5 3 2 5" xfId="4278"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5" xr:uid="{00000000-0005-0000-0000-0000F0030000}"/>
    <cellStyle name="Currency 5 3 3 2" xfId="3113"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6" xr:uid="{00000000-0005-0000-0000-0000F0030000}"/>
    <cellStyle name="Currency 5 3 3 4" xfId="4435"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3" xr:uid="{00000000-0005-0000-0000-0000F1030000}"/>
    <cellStyle name="Currency 5 3 4 2" xfId="3111"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4"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3"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0"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1"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7" xr:uid="{00000000-0005-0000-0000-0000F3030000}"/>
    <cellStyle name="Currency 5 4 2 2" xfId="3114"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1"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8" xr:uid="{00000000-0005-0000-0000-0000F4030000}"/>
    <cellStyle name="Currency 5 4 3 2" xfId="2698"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5"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6" xr:uid="{00000000-0005-0000-0000-0000F5030000}"/>
    <cellStyle name="Currency 5 4 4 2" xfId="4686"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2"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0"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2" xr:uid="{00000000-0005-0000-0000-0000FA030000}"/>
    <cellStyle name="Currency 5 6 2" xfId="2887"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0"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3" xr:uid="{00000000-0005-0000-0000-0000FB030000}"/>
    <cellStyle name="Currency 5 7 2" xfId="2480"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6"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3" xr:uid="{00000000-0005-0000-0000-0000FC030000}"/>
    <cellStyle name="Currency 5 8 2" xfId="2174"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8" xr:uid="{00000000-0005-0000-0000-0000FC030000}"/>
    <cellStyle name="Currency 5 8 4" xfId="23105" xr:uid="{CBC88581-24CC-458C-88B9-2467C62CDA1B}"/>
    <cellStyle name="Currency 5 9" xfId="3889"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5" xr:uid="{00000000-0005-0000-0000-0000FE030000}"/>
    <cellStyle name="Currency 6 2 2" xfId="3116"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2"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4" xr:uid="{00000000-0005-0000-0000-0000FE030000}"/>
    <cellStyle name="Currency 6 2 4 2" xfId="28453" xr:uid="{63F8D999-7F7B-4DAE-890C-454CEE7A69B1}"/>
    <cellStyle name="Currency 6 2 4 3" xfId="25893" xr:uid="{7C3EFCC2-60A4-44AB-9B00-3C8AEB3CC08F}"/>
    <cellStyle name="Currency 6 2 5" xfId="4279"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6" xr:uid="{00000000-0005-0000-0000-0000FF030000}"/>
    <cellStyle name="Currency 6 3 2" xfId="3117"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7" xr:uid="{00000000-0005-0000-0000-0000FF030000}"/>
    <cellStyle name="Currency 6 3 4" xfId="4437"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4" xr:uid="{00000000-0005-0000-0000-000000040000}"/>
    <cellStyle name="Currency 6 4 2" xfId="3115"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2"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4"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59"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8"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8" xr:uid="{00000000-0005-0000-0000-0000EA020000}"/>
    <cellStyle name="Currency 7 2" xfId="3118"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0"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8"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4"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2"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3"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2"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1"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3" xr:uid="{00000000-0005-0000-0000-00000E030000}"/>
    <cellStyle name="Normal 10 2 2 2 3 2" xfId="4438"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1"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49"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5" xr:uid="{00000000-0005-0000-0000-000010030000}"/>
    <cellStyle name="Normal 10 2 2 3 2" xfId="3124"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0"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5" xr:uid="{00000000-0005-0000-0000-000012030000}"/>
    <cellStyle name="Normal 10 2 2 4 2" xfId="4439"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0"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1"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5"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5"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6" xr:uid="{00000000-0005-0000-0000-000016030000}"/>
    <cellStyle name="Normal 10 2 3 2 2" xfId="3127"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2"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8" xr:uid="{00000000-0005-0000-0000-000018030000}"/>
    <cellStyle name="Normal 10 2 3 3 2" xfId="4440"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6"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4"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3"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4"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29"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4"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5"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0" xr:uid="{00000000-0005-0000-0000-00001E030000}"/>
    <cellStyle name="Normal 10 2 5 2" xfId="4441"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89"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1"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5"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4"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2"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4"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3" xr:uid="{00000000-0005-0000-0000-000025030000}"/>
    <cellStyle name="Normal 10 3 2 3 2" xfId="4442"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1"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8"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4"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5"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7" xr:uid="{00000000-0005-0000-0000-000029030000}"/>
    <cellStyle name="Normal 10 3 3 2 2" xfId="3135"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5"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6" xr:uid="{00000000-0005-0000-0000-00002B030000}"/>
    <cellStyle name="Normal 10 3 3 3 2" xfId="4443"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4"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0"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6"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7"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3"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8" xr:uid="{00000000-0005-0000-0000-000030030000}"/>
    <cellStyle name="Normal 10 3 5 2" xfId="4444"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0"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8"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2"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5"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0"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6"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1" xr:uid="{00000000-0005-0000-0000-000037030000}"/>
    <cellStyle name="Normal 10 4 2 3 2" xfId="4445"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39"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1"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5"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6"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2"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8"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7"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6"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1"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8"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2"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6"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09"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8"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7"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8"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6"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7"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0"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49"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8"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1"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7"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8"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2"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8"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09"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3"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09"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0"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3"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6"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2"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3"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1"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2"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3"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4"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1"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4"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1"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0"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7"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3"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59"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0"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1"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6"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4"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59"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4"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7"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7"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6"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5"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2"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0"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6"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49"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3"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2"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6"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3"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1"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0"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3"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3"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7"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5"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2"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4"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4"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8"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5"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5"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19"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5"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5"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8"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8"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6"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3"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1"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4"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6"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1"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6"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4"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7"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7"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2"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6"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8"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3"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7"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5"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6"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0"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8"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3"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29"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6"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79"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5"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6"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6"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6"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1" xr:uid="{00000000-0005-0000-0000-0000B7030000}"/>
    <cellStyle name="Normal 2 2 4 2 2 2 2 2" xfId="3152"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8"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3" xr:uid="{00000000-0005-0000-0000-0000B9030000}"/>
    <cellStyle name="Normal 2 2 4 2 2 2 3 2" xfId="4452"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1"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5"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0" xr:uid="{00000000-0005-0000-0000-0000BB030000}"/>
    <cellStyle name="Normal 2 2 4 2 2 3 2" xfId="3154"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7"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5" xr:uid="{00000000-0005-0000-0000-0000BD030000}"/>
    <cellStyle name="Normal 2 2 4 2 2 4 2" xfId="4453"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0"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5"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49"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0"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2" xr:uid="{00000000-0005-0000-0000-0000C1030000}"/>
    <cellStyle name="Normal 2 2 4 2 3 2 2" xfId="3157"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89"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8" xr:uid="{00000000-0005-0000-0000-0000C3030000}"/>
    <cellStyle name="Normal 2 2 4 2 3 3 2" xfId="4454"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6"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8"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0"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39"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59"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19"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6"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0" xr:uid="{00000000-0005-0000-0000-0000C9030000}"/>
    <cellStyle name="Normal 2 2 4 2 5 2" xfId="4455"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7"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5"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89"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7"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2"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1"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3" xr:uid="{00000000-0005-0000-0000-0000D0030000}"/>
    <cellStyle name="Normal 2 2 4 3 2 3 2" xfId="4456"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1"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2"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1"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0"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3" xr:uid="{00000000-0005-0000-0000-0000D4030000}"/>
    <cellStyle name="Normal 2 2 4 3 3 2 2" xfId="3165"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2"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6" xr:uid="{00000000-0005-0000-0000-0000D6030000}"/>
    <cellStyle name="Normal 2 2 4 3 3 3 2" xfId="4457"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4"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4"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7"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7"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0"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8" xr:uid="{00000000-0005-0000-0000-0000DB030000}"/>
    <cellStyle name="Normal 2 2 4 3 5 2" xfId="4458"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8"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2"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6"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8"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0"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3"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1" xr:uid="{00000000-0005-0000-0000-0000E2030000}"/>
    <cellStyle name="Normal 2 2 4 4 2 3 2" xfId="4459"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69"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5"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2"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1"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2"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4"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8"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0"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899"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2"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6"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29"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5"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59"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1"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2"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3"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0"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6"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0"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2"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5"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4"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1"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0"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5"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2"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1"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6"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3"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3"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8"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19"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8"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29" xr:uid="{00000000-0005-0000-0000-000007040000}"/>
    <cellStyle name="Normal 2 2 5 2 2 2 2" xfId="3175"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4"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6" xr:uid="{00000000-0005-0000-0000-000009040000}"/>
    <cellStyle name="Normal 2 2 5 2 2 3 2" xfId="4463"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4"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3"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8"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3"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7"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8"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2"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8" xr:uid="{00000000-0005-0000-0000-00000F040000}"/>
    <cellStyle name="Normal 2 2 5 2 4 2" xfId="4464"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3"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1"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5"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5"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0" xr:uid="{00000000-0005-0000-0000-000013040000}"/>
    <cellStyle name="Normal 2 2 5 3 2 2" xfId="3180"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5"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1" xr:uid="{00000000-0005-0000-0000-000015040000}"/>
    <cellStyle name="Normal 2 2 5 3 3 2" xfId="4465"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79"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4"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7"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2"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2"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7"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1"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6"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2"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1"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5"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4"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3" xr:uid="{00000000-0005-0000-0000-000021040000}"/>
    <cellStyle name="Normal 2 2 6 2 2 2 2" xfId="3185"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7"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6" xr:uid="{00000000-0005-0000-0000-000023040000}"/>
    <cellStyle name="Normal 2 2 6 2 2 3 2" xfId="4467"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4"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39"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2" xr:uid="{00000000-0005-0000-0000-000025040000}"/>
    <cellStyle name="Normal 2 2 6 2 3 2" xfId="3187"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6"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8" xr:uid="{00000000-0005-0000-0000-000027040000}"/>
    <cellStyle name="Normal 2 2 6 2 4 2" xfId="4468"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3"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7"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1"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4"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4" xr:uid="{00000000-0005-0000-0000-00002B040000}"/>
    <cellStyle name="Normal 2 2 6 3 2 2" xfId="3190"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8"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1" xr:uid="{00000000-0005-0000-0000-00002D040000}"/>
    <cellStyle name="Normal 2 2 6 3 3 2" xfId="4469"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89"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0"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29"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4"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2"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1"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3"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3" xr:uid="{00000000-0005-0000-0000-000033040000}"/>
    <cellStyle name="Normal 2 2 6 5 2" xfId="4470"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4"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7"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1"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6"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5"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0"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6" xr:uid="{00000000-0005-0000-0000-00003A040000}"/>
    <cellStyle name="Normal 2 2 7 2 3 2" xfId="4471"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4"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1"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0"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5"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5" xr:uid="{00000000-0005-0000-0000-00003E040000}"/>
    <cellStyle name="Normal 2 2 7 3 2 2" xfId="3198"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1"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199" xr:uid="{00000000-0005-0000-0000-000040040000}"/>
    <cellStyle name="Normal 2 2 7 3 3 2" xfId="4472"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7"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4"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4"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0"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299"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1" xr:uid="{00000000-0005-0000-0000-000045040000}"/>
    <cellStyle name="Normal 2 2 7 5 2" xfId="4473"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5"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1"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5"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7"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3"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2"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4" xr:uid="{00000000-0005-0000-0000-00004C040000}"/>
    <cellStyle name="Normal 2 2 8 2 3 2" xfId="4474"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2"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7"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1"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6"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5"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6"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5"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5"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6"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4"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8"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8"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7"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3"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8" xr:uid="{00000000-0005-0000-0000-000059040000}"/>
    <cellStyle name="Normal 2 2 9 2 3 2" xfId="4476"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6"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5"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2"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7"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09"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7"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6"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7"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7"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4"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0"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39"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8"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5"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2"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2"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1" xr:uid="{00000000-0005-0000-0000-00006C040000}"/>
    <cellStyle name="Normal 2 5 2 2 2 2 2" xfId="3213"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5"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4" xr:uid="{00000000-0005-0000-0000-00006E040000}"/>
    <cellStyle name="Normal 2 5 2 2 2 3 2" xfId="4478"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2"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4"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0" xr:uid="{00000000-0005-0000-0000-000070040000}"/>
    <cellStyle name="Normal 2 5 2 2 3 2" xfId="3215"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4"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6" xr:uid="{00000000-0005-0000-0000-000072040000}"/>
    <cellStyle name="Normal 2 5 2 2 4 2" xfId="4479"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1"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4"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8"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799"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2" xr:uid="{00000000-0005-0000-0000-000076040000}"/>
    <cellStyle name="Normal 2 5 2 3 2 2" xfId="3218"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6"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19" xr:uid="{00000000-0005-0000-0000-000078040000}"/>
    <cellStyle name="Normal 2 5 2 3 3 2" xfId="4480"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7"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7"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3"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8"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0"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39"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7"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1" xr:uid="{00000000-0005-0000-0000-00007E040000}"/>
    <cellStyle name="Normal 2 5 2 5 2" xfId="4481"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8"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4"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8"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3"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3"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8"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4" xr:uid="{00000000-0005-0000-0000-000085040000}"/>
    <cellStyle name="Normal 2 5 3 2 3 2" xfId="4482"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2"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8"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4"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49"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3" xr:uid="{00000000-0005-0000-0000-000089040000}"/>
    <cellStyle name="Normal 2 5 3 3 2 2" xfId="3226"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09"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7" xr:uid="{00000000-0005-0000-0000-00008B040000}"/>
    <cellStyle name="Normal 2 5 3 3 3 2" xfId="4483"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5"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1"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8"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8"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7"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29" xr:uid="{00000000-0005-0000-0000-000090040000}"/>
    <cellStyle name="Normal 2 5 3 5 2" xfId="4484"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09"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8"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2"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4"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1"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0"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2" xr:uid="{00000000-0005-0000-0000-000097040000}"/>
    <cellStyle name="Normal 2 5 4 2 3 2" xfId="4485"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0"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4"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5"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0"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3"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4"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69"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6"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0"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1"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5"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5"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5"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0"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7"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1"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6"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6"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6"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1"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8"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1"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7"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7"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1"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8"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8"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2"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39"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49"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4"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8"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1"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09"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49" xr:uid="{00000000-0005-0000-0000-0000BC040000}"/>
    <cellStyle name="Normal 2 6 2 2 2 2" xfId="3237"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2"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8" xr:uid="{00000000-0005-0000-0000-0000BE040000}"/>
    <cellStyle name="Normal 2 6 2 2 3 2" xfId="4489"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6"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6"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8" xr:uid="{00000000-0005-0000-0000-0000C0040000}"/>
    <cellStyle name="Normal 2 6 2 3 2" xfId="3239"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1"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0" xr:uid="{00000000-0005-0000-0000-0000C2040000}"/>
    <cellStyle name="Normal 2 6 2 4 2" xfId="4490"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5"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1"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5"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1"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0" xr:uid="{00000000-0005-0000-0000-0000C6040000}"/>
    <cellStyle name="Normal 2 6 3 2 2" xfId="3242"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3"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3" xr:uid="{00000000-0005-0000-0000-0000C8040000}"/>
    <cellStyle name="Normal 2 6 3 3 2" xfId="4491"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1"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4"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0"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1"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4"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7"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2"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5" xr:uid="{00000000-0005-0000-0000-0000CE040000}"/>
    <cellStyle name="Normal 2 6 5 2" xfId="4492"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3"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1"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5"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0"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3" xr:uid="{00000000-0005-0000-0000-0000D4040000}"/>
    <cellStyle name="Normal 2 7 2 2 2 2" xfId="3248"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5"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49" xr:uid="{00000000-0005-0000-0000-0000D6040000}"/>
    <cellStyle name="Normal 2 7 2 2 3 2" xfId="4493"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7"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8"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2" xr:uid="{00000000-0005-0000-0000-0000D8040000}"/>
    <cellStyle name="Normal 2 7 2 3 2" xfId="3250"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4"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1" xr:uid="{00000000-0005-0000-0000-0000DA040000}"/>
    <cellStyle name="Normal 2 7 2 4 2" xfId="4494"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6"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6"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0"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3"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4" xr:uid="{00000000-0005-0000-0000-0000DE040000}"/>
    <cellStyle name="Normal 2 7 3 2 2" xfId="3253"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6"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4" xr:uid="{00000000-0005-0000-0000-0000E0040000}"/>
    <cellStyle name="Normal 2 7 3 3 2" xfId="4495"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2"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89"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1"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2"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5"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1"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3"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6" xr:uid="{00000000-0005-0000-0000-0000E6040000}"/>
    <cellStyle name="Normal 2 7 5 2" xfId="4496"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4"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6"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0"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1"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8"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8"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59" xr:uid="{00000000-0005-0000-0000-0000ED040000}"/>
    <cellStyle name="Normal 2 8 2 3 2" xfId="4497"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7"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0"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2"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3"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5" xr:uid="{00000000-0005-0000-0000-0000F1040000}"/>
    <cellStyle name="Normal 2 8 3 2 2" xfId="3261"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19"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2" xr:uid="{00000000-0005-0000-0000-0000F3040000}"/>
    <cellStyle name="Normal 2 8 3 3 2" xfId="4498"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0"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3"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4"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3"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7"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4" xr:uid="{00000000-0005-0000-0000-0000F8040000}"/>
    <cellStyle name="Normal 2 8 5 2" xfId="4499"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5"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0"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4"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2"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6"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0"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7" xr:uid="{00000000-0005-0000-0000-0000FF040000}"/>
    <cellStyle name="Normal 2 9 2 3 2" xfId="4500"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5"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6"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3"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5"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8"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6"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5"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1"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6"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3"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7"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3"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8" xr:uid="{00000000-0005-0000-0000-000014050000}"/>
    <cellStyle name="Normal 3 2 3 3 2 3 4 2" xfId="31291" xr:uid="{EB8BC9D9-A033-4C6E-8AEF-B73E94BB5D44}"/>
    <cellStyle name="Normal 3 2 3 3 2 3 5" xfId="2093" xr:uid="{00000000-0005-0000-0000-000008020000}"/>
    <cellStyle name="Normal 3 2 3 3 2 3 5 2" xfId="4648"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6"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7"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2" xr:uid="{00000000-0005-0000-0000-000006020000}"/>
    <cellStyle name="Normal 3 2 3 3 2 5 2" xfId="4665"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5"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5" xr:uid="{89E53FE7-94C9-4D91-BBC4-6F94CBF85A44}"/>
    <cellStyle name="Normal 3 2 3 3 4 2 2 2 3" xfId="3712"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89"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5"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19" xr:uid="{00000000-0005-0000-0000-00001D050000}"/>
    <cellStyle name="Normal 3 2 3 3 4 4 2" xfId="31295" xr:uid="{324C98B1-8E30-4CDB-8616-21FD670B2E3A}"/>
    <cellStyle name="Normal 3 2 3 3 4 5" xfId="2094" xr:uid="{00000000-0005-0000-0000-00000B020000}"/>
    <cellStyle name="Normal 3 2 3 3 4 5 2" xfId="3807"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7"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0" xr:uid="{00000000-0005-0000-0000-000023050000}"/>
    <cellStyle name="Normal 3 2 3 4 3 4 2" xfId="31284" xr:uid="{8B70590F-73CC-44E1-B466-2B324B3DBBCB}"/>
    <cellStyle name="Normal 3 2 3 4 3 5" xfId="2097" xr:uid="{00000000-0005-0000-0000-000012020000}"/>
    <cellStyle name="Normal 3 2 3 4 3 5 2" xfId="4670"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59"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6" xr:uid="{00000000-0005-0000-0000-000010020000}"/>
    <cellStyle name="Normal 3 2 3 4 5 2" xfId="3777"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8"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5"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2" xr:uid="{00000000-0005-0000-0000-00002A050000}"/>
    <cellStyle name="Normal 3 2 4 3 4 2" xfId="31286" xr:uid="{C5493F1B-7833-429B-A3F9-F86186048626}"/>
    <cellStyle name="Normal 3 2 4 3 5" xfId="2099" xr:uid="{00000000-0005-0000-0000-000016020000}"/>
    <cellStyle name="Normal 3 2 4 3 5 2" xfId="4685"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2"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1"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8" xr:uid="{00000000-0005-0000-0000-000014020000}"/>
    <cellStyle name="Normal 3 2 4 5 2" xfId="4644"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1"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8"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6"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2"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5"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4"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4"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69"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7"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59"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5"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5"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3"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6"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6"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0"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7"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7"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3"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1"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6"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4"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0"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4"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7"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8"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2"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0"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8"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7"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3"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5"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0"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7"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1"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8"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8"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8"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69"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4" xr:uid="{00000000-0005-0000-0000-00005A050000}"/>
    <cellStyle name="Normal 4 2 2 2 2 2 2 2" xfId="3277"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2"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8" xr:uid="{00000000-0005-0000-0000-00005C050000}"/>
    <cellStyle name="Normal 4 2 2 2 2 2 3 2" xfId="4503"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6"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7"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3" xr:uid="{00000000-0005-0000-0000-00005E050000}"/>
    <cellStyle name="Normal 4 2 2 2 2 3 2" xfId="3279"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1"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0" xr:uid="{00000000-0005-0000-0000-000060050000}"/>
    <cellStyle name="Normal 4 2 2 2 2 4 2" xfId="4504"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5"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7"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1"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2"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5" xr:uid="{00000000-0005-0000-0000-000064050000}"/>
    <cellStyle name="Normal 4 2 2 2 3 2 2" xfId="3282"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3"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3" xr:uid="{00000000-0005-0000-0000-000066050000}"/>
    <cellStyle name="Normal 4 2 2 2 3 3 2" xfId="4505"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1"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0"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49"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79"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4"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2"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79"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5" xr:uid="{00000000-0005-0000-0000-00006C050000}"/>
    <cellStyle name="Normal 4 2 2 2 5 2" xfId="4506"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5"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7"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1"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0"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7"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5"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8" xr:uid="{00000000-0005-0000-0000-000073050000}"/>
    <cellStyle name="Normal 4 2 2 3 2 3 2" xfId="4507"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6"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4"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0"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1"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6" xr:uid="{00000000-0005-0000-0000-000077050000}"/>
    <cellStyle name="Normal 4 2 2 3 3 2 2" xfId="3290"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6"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1" xr:uid="{00000000-0005-0000-0000-000079050000}"/>
    <cellStyle name="Normal 4 2 2 3 3 3 2" xfId="4508"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89"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6"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0"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2"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4"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3" xr:uid="{00000000-0005-0000-0000-00007E050000}"/>
    <cellStyle name="Normal 4 2 2 3 5 2" xfId="4509"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6"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4"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8"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1"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5"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7"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6" xr:uid="{00000000-0005-0000-0000-000085050000}"/>
    <cellStyle name="Normal 4 2 2 4 2 3 2" xfId="4510"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4"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7"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1"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2"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7"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7"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1"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1"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7"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4"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8"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2"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8"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2"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2"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4"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2"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3"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69"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3"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3"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7"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3"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4"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8"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4"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5"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29"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5"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6"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8"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1"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8"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7"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2" xr:uid="{00000000-0005-0000-0000-0000AA050000}"/>
    <cellStyle name="Normal 4 2 3 2 2 2 2" xfId="3300"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8"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1" xr:uid="{00000000-0005-0000-0000-0000AC050000}"/>
    <cellStyle name="Normal 4 2 3 2 2 3 2" xfId="4514"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299"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5"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7"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4"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2"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1"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5"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3" xr:uid="{00000000-0005-0000-0000-0000B2050000}"/>
    <cellStyle name="Normal 4 2 3 2 4 2" xfId="4515"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1"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3"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7"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8"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3" xr:uid="{00000000-0005-0000-0000-0000B6050000}"/>
    <cellStyle name="Normal 4 2 3 3 2 2" xfId="3305"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29"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6" xr:uid="{00000000-0005-0000-0000-0000B8050000}"/>
    <cellStyle name="Normal 4 2 3 3 3 2" xfId="4516"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4"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6"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6"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3"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7"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0"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4"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7"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0"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3"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7"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7"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6" xr:uid="{00000000-0005-0000-0000-0000C4050000}"/>
    <cellStyle name="Normal 4 2 4 2 2 2 2" xfId="3310"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1"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1" xr:uid="{00000000-0005-0000-0000-0000C6050000}"/>
    <cellStyle name="Normal 4 2 4 2 2 3 2" xfId="4518"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09"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1"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5" xr:uid="{00000000-0005-0000-0000-0000C8050000}"/>
    <cellStyle name="Normal 4 2 4 2 3 2" xfId="3312"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0"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3" xr:uid="{00000000-0005-0000-0000-0000CA050000}"/>
    <cellStyle name="Normal 4 2 4 2 4 2" xfId="4519"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8"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49"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3"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6"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7" xr:uid="{00000000-0005-0000-0000-0000CE050000}"/>
    <cellStyle name="Normal 4 2 4 3 2 2" xfId="3315"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2"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6" xr:uid="{00000000-0005-0000-0000-0000D0050000}"/>
    <cellStyle name="Normal 4 2 4 3 3 2" xfId="4520"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4"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2"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8"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5"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7"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4"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6"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8" xr:uid="{00000000-0005-0000-0000-0000D6050000}"/>
    <cellStyle name="Normal 4 2 4 5 2" xfId="4521"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2"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89"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3"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79"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0"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4"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1" xr:uid="{00000000-0005-0000-0000-0000DD050000}"/>
    <cellStyle name="Normal 4 2 5 2 3 2" xfId="4522"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19"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3"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59"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6"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8" xr:uid="{00000000-0005-0000-0000-0000E1050000}"/>
    <cellStyle name="Normal 4 2 5 3 2 2" xfId="3323"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5"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4" xr:uid="{00000000-0005-0000-0000-0000E3050000}"/>
    <cellStyle name="Normal 4 2 5 3 3 2" xfId="4523"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2"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6"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7"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5"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3"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6" xr:uid="{00000000-0005-0000-0000-0000E8050000}"/>
    <cellStyle name="Normal 4 2 5 5 2" xfId="4524"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3"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3"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7"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0"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8"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6"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29" xr:uid="{00000000-0005-0000-0000-0000EF050000}"/>
    <cellStyle name="Normal 4 2 6 2 3 2" xfId="4525"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7"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09"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0"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7"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0"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79"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8"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6"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4"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6"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0"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1"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2"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7"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3" xr:uid="{00000000-0005-0000-0000-0000FC050000}"/>
    <cellStyle name="Normal 4 2 7 2 3 2" xfId="4527"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1"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7"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1"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8"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4"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0"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89"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8"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5"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6"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2"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2"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1"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0"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29"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6"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2"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3"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5"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1"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2"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3"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4"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2"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7"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7"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5"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6" xr:uid="{00000000-0005-0000-0000-00001B060000}"/>
    <cellStyle name="Normal 4 4 2 2 2 2 2" xfId="3339"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39"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0" xr:uid="{00000000-0005-0000-0000-00001D060000}"/>
    <cellStyle name="Normal 4 4 2 2 2 3 2" xfId="4530"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8"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6"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5" xr:uid="{00000000-0005-0000-0000-00001F060000}"/>
    <cellStyle name="Normal 4 4 2 2 3 2" xfId="3341"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8"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2" xr:uid="{00000000-0005-0000-0000-000021060000}"/>
    <cellStyle name="Normal 4 4 2 2 4 2" xfId="4531"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7"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6"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0"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1"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7" xr:uid="{00000000-0005-0000-0000-000025060000}"/>
    <cellStyle name="Normal 4 4 2 3 2 2" xfId="3344"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0"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5" xr:uid="{00000000-0005-0000-0000-000027060000}"/>
    <cellStyle name="Normal 4 4 2 3 3 2" xfId="4532"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3"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599"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5"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0"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6"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4"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3"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7" xr:uid="{00000000-0005-0000-0000-00002D060000}"/>
    <cellStyle name="Normal 4 4 2 5 2" xfId="4533"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6"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6"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0"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6"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49"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2"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0" xr:uid="{00000000-0005-0000-0000-000034060000}"/>
    <cellStyle name="Normal 4 4 3 2 3 2" xfId="4534"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8"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3"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6"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1"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8" xr:uid="{00000000-0005-0000-0000-000038060000}"/>
    <cellStyle name="Normal 4 4 3 3 2 2" xfId="3352"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3"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3" xr:uid="{00000000-0005-0000-0000-00003A060000}"/>
    <cellStyle name="Normal 4 4 3 3 3 2" xfId="4535"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1"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5"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4"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4"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1"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5" xr:uid="{00000000-0005-0000-0000-00003F060000}"/>
    <cellStyle name="Normal 4 4 3 5 2" xfId="4536"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7"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3"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7"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7"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7"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4"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8" xr:uid="{00000000-0005-0000-0000-000046060000}"/>
    <cellStyle name="Normal 4 4 4 2 3 2" xfId="4537"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6"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6"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7"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2"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59"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89"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5"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8"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8"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3"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7"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8"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0"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6"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39"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3"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8"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89"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1"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7"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0"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6"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69"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0"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39"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0"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1"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0"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1"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2"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0"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3"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4"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899"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4" xr:uid="{00000000-0005-0000-0000-00006B060000}"/>
    <cellStyle name="Normal 4 5 2 2 2 2" xfId="3362"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5"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3" xr:uid="{00000000-0005-0000-0000-00006D060000}"/>
    <cellStyle name="Normal 4 5 2 2 3 2" xfId="4541"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1"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4"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3"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4"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4"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3"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199"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5" xr:uid="{00000000-0005-0000-0000-000073060000}"/>
    <cellStyle name="Normal 4 5 2 4 2" xfId="4542"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2"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2"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6"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4"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5" xr:uid="{00000000-0005-0000-0000-000077060000}"/>
    <cellStyle name="Normal 4 5 3 2 2" xfId="3367"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6"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8" xr:uid="{00000000-0005-0000-0000-000079060000}"/>
    <cellStyle name="Normal 4 5 3 3 2" xfId="4543"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6"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5"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2"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5"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69"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2"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8"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4"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1"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2"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6"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3"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8" xr:uid="{00000000-0005-0000-0000-000085060000}"/>
    <cellStyle name="Normal 4 6 2 2 2 2" xfId="3372"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8"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3" xr:uid="{00000000-0005-0000-0000-000087060000}"/>
    <cellStyle name="Normal 4 6 2 2 3 2" xfId="4545"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1"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0"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7" xr:uid="{00000000-0005-0000-0000-000089060000}"/>
    <cellStyle name="Normal 4 6 2 3 2" xfId="3374"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7"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5" xr:uid="{00000000-0005-0000-0000-00008B060000}"/>
    <cellStyle name="Normal 4 6 2 4 2" xfId="4546"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0"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8"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2"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5"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799" xr:uid="{00000000-0005-0000-0000-00008F060000}"/>
    <cellStyle name="Normal 4 6 3 2 2" xfId="3377"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49"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8" xr:uid="{00000000-0005-0000-0000-000091060000}"/>
    <cellStyle name="Normal 4 6 3 3 2" xfId="4547"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6"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1"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4"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5"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79"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6"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0"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0" xr:uid="{00000000-0005-0000-0000-000097060000}"/>
    <cellStyle name="Normal 4 6 5 2" xfId="4548"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3"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8"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2"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5"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2"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1"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3" xr:uid="{00000000-0005-0000-0000-00009E060000}"/>
    <cellStyle name="Normal 4 7 2 3 2" xfId="4549"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1"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2"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5"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0"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0" xr:uid="{00000000-0005-0000-0000-0000A2060000}"/>
    <cellStyle name="Normal 4 7 3 2 2" xfId="3385"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2"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6" xr:uid="{00000000-0005-0000-0000-0000A4060000}"/>
    <cellStyle name="Normal 4 7 3 3 2" xfId="4550"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4"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5"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1"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7"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0"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8" xr:uid="{00000000-0005-0000-0000-0000A9060000}"/>
    <cellStyle name="Normal 4 7 5 2" xfId="4551"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4"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2"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6"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6"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0"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3"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1" xr:uid="{00000000-0005-0000-0000-0000B0060000}"/>
    <cellStyle name="Normal 4 8 2 3 2" xfId="4552"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89"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8"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6"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1"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2"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1"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2"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3"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5"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5"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199"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7"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4"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4"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5" xr:uid="{00000000-0005-0000-0000-0000BD060000}"/>
    <cellStyle name="Normal 4 9 2 3 2" xfId="4554"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3"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6"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7"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4"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6"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2"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3"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5"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6"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5"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1"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8"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8" xr:uid="{00000000-0005-0000-0000-0000D2060000}"/>
    <cellStyle name="Normal 5 2 2 3 3 2 3 4 2" xfId="31296" xr:uid="{78CA0B19-A34B-4E31-AA24-2A14D9E7C4D2}"/>
    <cellStyle name="Normal 5 2 2 3 3 2 3 5" xfId="2101" xr:uid="{00000000-0005-0000-0000-000062020000}"/>
    <cellStyle name="Normal 5 2 2 3 3 2 3 5 2" xfId="4645"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0"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7"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0" xr:uid="{00000000-0005-0000-0000-000060020000}"/>
    <cellStyle name="Normal 5 2 2 3 3 2 5 2" xfId="4664"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3999"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90" xr:uid="{2B878A51-CD5F-4DE5-B930-3F48D284360B}"/>
    <cellStyle name="Normal 5 2 2 3 3 4 2 2 2 3" xfId="3718"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5"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3"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49" xr:uid="{00000000-0005-0000-0000-0000DB060000}"/>
    <cellStyle name="Normal 5 2 2 3 3 4 4 2" xfId="31290" xr:uid="{DEB5B321-0F2A-4419-A5CA-930B6F07E2F7}"/>
    <cellStyle name="Normal 5 2 2 3 3 4 5" xfId="2102" xr:uid="{00000000-0005-0000-0000-000065020000}"/>
    <cellStyle name="Normal 5 2 2 3 3 4 5 2" xfId="3790"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1"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0" xr:uid="{00000000-0005-0000-0000-0000E1060000}"/>
    <cellStyle name="Normal 5 2 2 3 4 3 4 2" xfId="31274" xr:uid="{48413553-C1B7-4B8D-A3C6-C8BF89975138}"/>
    <cellStyle name="Normal 5 2 2 3 4 3 5" xfId="2105" xr:uid="{00000000-0005-0000-0000-00006C020000}"/>
    <cellStyle name="Normal 5 2 2 3 4 3 5 2" xfId="4052"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3"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4" xr:uid="{00000000-0005-0000-0000-00006A020000}"/>
    <cellStyle name="Normal 5 2 2 3 4 5 2" xfId="4658"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2"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6"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1" xr:uid="{00000000-0005-0000-0000-0000E8060000}"/>
    <cellStyle name="Normal 5 2 2 4 3 4 2" xfId="31277" xr:uid="{5827531A-151D-490E-B9CC-5F64E61F31DF}"/>
    <cellStyle name="Normal 5 2 2 4 3 5" xfId="2107" xr:uid="{00000000-0005-0000-0000-000070020000}"/>
    <cellStyle name="Normal 5 2 2 4 3 5 2" xfId="4629"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5"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6" xr:uid="{00000000-0005-0000-0000-00006E020000}"/>
    <cellStyle name="Normal 5 2 2 4 5 2" xfId="4678"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4"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3" xr:uid="{00000000-0005-0000-0000-0000F4060000}"/>
    <cellStyle name="Normal 5 2 4 3 2 3 4 2" xfId="31278" xr:uid="{51508AF3-39AA-43A7-A514-BBE022261B7A}"/>
    <cellStyle name="Normal 5 2 4 3 2 3 5" xfId="2109" xr:uid="{00000000-0005-0000-0000-000079020000}"/>
    <cellStyle name="Normal 5 2 4 3 2 3 5 2" xfId="4628"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7"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2"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8" xr:uid="{00000000-0005-0000-0000-000077020000}"/>
    <cellStyle name="Normal 5 2 4 3 2 5 2" xfId="4633"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6"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1" xr:uid="{00FBE9D4-901D-40C4-AE9A-A01535727F0E}"/>
    <cellStyle name="Normal 5 2 4 3 4 2 2 2 3" xfId="3725"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1"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1"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4" xr:uid="{00000000-0005-0000-0000-0000FD060000}"/>
    <cellStyle name="Normal 5 2 4 3 4 4 2" xfId="31283" xr:uid="{853362D5-299F-4808-978A-B0AF91C9FCCD}"/>
    <cellStyle name="Normal 5 2 4 3 4 5" xfId="2110" xr:uid="{00000000-0005-0000-0000-00007C020000}"/>
    <cellStyle name="Normal 5 2 4 3 4 5 2" xfId="4639"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8"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5" xr:uid="{00000000-0005-0000-0000-000003070000}"/>
    <cellStyle name="Normal 5 2 4 4 3 4 2" xfId="31273" xr:uid="{FA2917AE-C3BA-4BE1-A1E6-01DBDC065E54}"/>
    <cellStyle name="Normal 5 2 4 4 3 5" xfId="2113" xr:uid="{00000000-0005-0000-0000-000083020000}"/>
    <cellStyle name="Normal 5 2 4 4 3 5 2" xfId="3782"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0"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4"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59" xr:uid="{B6A07F6F-9F13-4228-A8E1-D1C6B6C8E7AD}"/>
    <cellStyle name="Normal 5 2 4 4 5 4" xfId="24641" xr:uid="{11EB602C-CBF5-439D-843C-5A00AA8F3884}"/>
    <cellStyle name="Normal 5 2 4 4 6" xfId="2112"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09"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7"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7" xr:uid="{00000000-0005-0000-0000-00000B070000}"/>
    <cellStyle name="Normal 5 2 6 3 4 2" xfId="31280" xr:uid="{0E491AE0-2453-47A6-807A-49B64C0F5E81}"/>
    <cellStyle name="Normal 5 2 6 3 5" xfId="2115" xr:uid="{00000000-0005-0000-0000-000088020000}"/>
    <cellStyle name="Normal 5 2 6 3 5 2" xfId="4642"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2"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6"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4" xr:uid="{00000000-0005-0000-0000-000086020000}"/>
    <cellStyle name="Normal 5 2 6 5 2" xfId="3960"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1"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1"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8" xr:uid="{00000000-0005-0000-0000-000015070000}"/>
    <cellStyle name="Normal 5 3 3 2 3 4 2" xfId="31279" xr:uid="{10A152D0-5DF9-4181-A6B6-C858B6F9085A}"/>
    <cellStyle name="Normal 5 3 3 2 3 5" xfId="2117" xr:uid="{00000000-0005-0000-0000-00008F020000}"/>
    <cellStyle name="Normal 5 3 3 2 3 5 2" xfId="4666"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4"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6" xr:uid="{00000000-0005-0000-0000-00008D020000}"/>
    <cellStyle name="Normal 5 3 3 2 5 2" xfId="4641"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3"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2" xr:uid="{E69CF877-FED2-44A6-9C89-2AAF3ED69E2C}"/>
    <cellStyle name="Normal 5 3 3 4 2 2 2 3" xfId="3735"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6"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19"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59" xr:uid="{00000000-0005-0000-0000-00001E070000}"/>
    <cellStyle name="Normal 5 3 3 4 4 2" xfId="31292" xr:uid="{F161427D-9EB4-4451-9A6A-06D7E603F9F7}"/>
    <cellStyle name="Normal 5 3 3 4 5" xfId="2118" xr:uid="{00000000-0005-0000-0000-000092020000}"/>
    <cellStyle name="Normal 5 3 3 4 5 2" xfId="4669"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5"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0" xr:uid="{00000000-0005-0000-0000-000024070000}"/>
    <cellStyle name="Normal 5 3 4 3 4 2" xfId="31287" xr:uid="{DCD0F34B-C807-48EF-AD43-4F507781571A}"/>
    <cellStyle name="Normal 5 3 4 3 5" xfId="2121" xr:uid="{00000000-0005-0000-0000-000099020000}"/>
    <cellStyle name="Normal 5 3 4 3 5 2" xfId="3817"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7"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0" xr:uid="{00000000-0005-0000-0000-000097020000}"/>
    <cellStyle name="Normal 5 3 4 5 2" xfId="4651"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6"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8"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1" xr:uid="{00000000-0005-0000-0000-00002C070000}"/>
    <cellStyle name="Normal 5 5 10 4 2" xfId="31297" xr:uid="{5A6D113D-41BD-4B2B-84F1-322D480A3CB5}"/>
    <cellStyle name="Normal 5 5 10 5" xfId="2123" xr:uid="{00000000-0005-0000-0000-00009E020000}"/>
    <cellStyle name="Normal 5 5 10 5 2" xfId="3789"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19"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1" xr:uid="{00000000-0005-0000-0000-00002E070000}"/>
    <cellStyle name="Normal 5 5 11 2 2" xfId="2962"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3"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8"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0"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2"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1" xr:uid="{00000000-0005-0000-0000-000067060000}"/>
    <cellStyle name="Normal 5 5 12 4 2 2" xfId="28244" xr:uid="{C0C981C0-058E-4026-91E4-71DD03B00545}"/>
    <cellStyle name="Normal 5 5 12 4 2 3" xfId="27487" xr:uid="{1A5E8FF4-C6F3-4045-99D5-5EFB1C02A4ED}"/>
    <cellStyle name="Normal 5 5 12 4 3" xfId="3742"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2"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3"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39"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6"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39"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69"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2"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8"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5" xr:uid="{00000000-0005-0000-0000-000039070000}"/>
    <cellStyle name="Normal 5 5 2 2 2 2 2" xfId="3398"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5"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399" xr:uid="{00000000-0005-0000-0000-00003B070000}"/>
    <cellStyle name="Normal 5 5 2 2 2 3 2" xfId="4557"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7"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49"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79"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1"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0"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4"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4"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1" xr:uid="{00000000-0005-0000-0000-000041070000}"/>
    <cellStyle name="Normal 5 5 2 2 4 2" xfId="4558"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3"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8"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2"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1"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6"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1"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2" xr:uid="{00000000-0005-0000-0000-00004B070000}"/>
    <cellStyle name="Normal 5 5 2 4 2 2" xfId="2964"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8"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0"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3"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0"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8"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4"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2"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5"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7"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6" xr:uid="{00000000-0005-0000-0000-000055070000}"/>
    <cellStyle name="Normal 5 5 3 2 3 2" xfId="4561"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4"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5"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1"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5"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3"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8" xr:uid="{00000000-0005-0000-0000-00005B070000}"/>
    <cellStyle name="Normal 5 5 3 3 2 3 2" xfId="30086" xr:uid="{8D83AA04-EFB8-4DBE-9F2D-CA04908BDD15}"/>
    <cellStyle name="Normal 5 5 3 3 2 4" xfId="2810"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4" xr:uid="{00000000-0005-0000-0000-0000E2050000}"/>
    <cellStyle name="Normal 5 5 3 3 2 5 2" xfId="3788"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0"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8"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2"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7"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7"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4" xr:uid="{00000000-0005-0000-0000-0000AB020000}"/>
    <cellStyle name="Normal 5 5 3 3 6 2" xfId="4649"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6"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1"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09"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5"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3"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5"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5"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29"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4"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3"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8"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4" xr:uid="{00000000-0005-0000-0000-000069070000}"/>
    <cellStyle name="Normal 5 5 4 2 3 2" xfId="4564"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2"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8"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2"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6"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5"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1"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6"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5"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6"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5"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09"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7"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2"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7"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6"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5"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3"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8"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3"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8"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7"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8"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4"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29"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7"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5"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0"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8"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6"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1"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0" xr:uid="{00000000-0005-0000-0000-000096070000}"/>
    <cellStyle name="Normal 6 3 3 3 2 3 4 2" xfId="31281" xr:uid="{8609F323-400D-4035-9BBF-4A50ABE08EC3}"/>
    <cellStyle name="Normal 6 3 3 3 2 3 5" xfId="2126" xr:uid="{00000000-0005-0000-0000-0000BE020000}"/>
    <cellStyle name="Normal 6 3 3 3 2 3 5 2" xfId="4679"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3"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69"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5" xr:uid="{00000000-0005-0000-0000-0000BC020000}"/>
    <cellStyle name="Normal 6 3 3 3 2 5 2" xfId="4636"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2"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4" xr:uid="{AC20A973-25C7-4EEA-B8FC-5F924C46B0FC}"/>
    <cellStyle name="Normal 6 3 3 3 4 2 2 2 3" xfId="3747"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5"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8"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1" xr:uid="{00000000-0005-0000-0000-00009F070000}"/>
    <cellStyle name="Normal 6 3 3 3 4 4 2" xfId="31293" xr:uid="{186211C7-282C-42A3-AABA-91AA76594D8B}"/>
    <cellStyle name="Normal 6 3 3 3 4 5" xfId="2127" xr:uid="{00000000-0005-0000-0000-0000C1020000}"/>
    <cellStyle name="Normal 6 3 3 3 4 5 2" xfId="4671"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4"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2" xr:uid="{00000000-0005-0000-0000-0000A5070000}"/>
    <cellStyle name="Normal 6 3 3 4 3 4 2" xfId="31300" xr:uid="{9A618AA1-F692-4092-9D65-77B750975D70}"/>
    <cellStyle name="Normal 6 3 3 4 3 5" xfId="2130" xr:uid="{00000000-0005-0000-0000-0000C8020000}"/>
    <cellStyle name="Normal 6 3 3 4 3 5 2" xfId="3854"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6"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29" xr:uid="{00000000-0005-0000-0000-0000C6020000}"/>
    <cellStyle name="Normal 6 3 3 4 5 2" xfId="3775"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5"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69"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4" xr:uid="{00000000-0005-0000-0000-0000AC070000}"/>
    <cellStyle name="Normal 6 3 4 3 4 2" xfId="31288" xr:uid="{BE8648E5-FB61-43AA-BB56-FE67109396AA}"/>
    <cellStyle name="Normal 6 3 4 3 5" xfId="2132" xr:uid="{00000000-0005-0000-0000-0000CC020000}"/>
    <cellStyle name="Normal 6 3 4 3 5 2" xfId="4640"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8"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3"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1" xr:uid="{00000000-0005-0000-0000-0000CA020000}"/>
    <cellStyle name="Normal 6 3 4 5 2" xfId="4625"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7"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6" xr:uid="{00000000-0005-0000-0000-0000B7070000}"/>
    <cellStyle name="Normal 6 5 3 2 3 4 2" xfId="31276" xr:uid="{AC78F16B-C398-421C-B6DA-60754B2F6068}"/>
    <cellStyle name="Normal 6 5 3 2 3 5" xfId="2135" xr:uid="{00000000-0005-0000-0000-0000D4020000}"/>
    <cellStyle name="Normal 6 5 3 2 3 5 2" xfId="4647"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1"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5"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4" xr:uid="{00000000-0005-0000-0000-0000D2020000}"/>
    <cellStyle name="Normal 6 5 3 2 5 2" xfId="4683"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0"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70" xr:uid="{CE4D3F89-E104-4E7C-94DC-8DEA8C31FCE9}"/>
    <cellStyle name="Normal 6 5 3 4 2 2 2 3" xfId="3753"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1"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7"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7" xr:uid="{00000000-0005-0000-0000-0000C0070000}"/>
    <cellStyle name="Normal 6 5 3 4 4 2" xfId="31294" xr:uid="{AB74C274-9F21-4F33-97DC-03C78C47142A}"/>
    <cellStyle name="Normal 6 5 3 4 5" xfId="2136" xr:uid="{00000000-0005-0000-0000-0000D7020000}"/>
    <cellStyle name="Normal 6 5 3 4 5 2" xfId="4667"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2"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8" xr:uid="{00000000-0005-0000-0000-0000C6070000}"/>
    <cellStyle name="Normal 6 5 4 3 4 2" xfId="31299" xr:uid="{1D63F91C-4880-4AD8-ACE6-3490B3C191AF}"/>
    <cellStyle name="Normal 6 5 4 3 5" xfId="2139" xr:uid="{00000000-0005-0000-0000-0000DE020000}"/>
    <cellStyle name="Normal 6 5 4 3 5 2" xfId="3771"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4"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8" xr:uid="{00000000-0005-0000-0000-0000DC020000}"/>
    <cellStyle name="Normal 6 5 4 5 2" xfId="4627"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3"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0"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1"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79" xr:uid="{00000000-0005-0000-0000-0000D1070000}"/>
    <cellStyle name="Normal 6 6 4 4 2" xfId="31285" xr:uid="{19635C23-0322-4BD8-97B1-5DC1FA748C5B}"/>
    <cellStyle name="Normal 6 6 4 5" xfId="2142" xr:uid="{00000000-0005-0000-0000-0000E6020000}"/>
    <cellStyle name="Normal 6 6 4 5 2" xfId="4635"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6"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2"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5"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0"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5"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4"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09"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8"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7"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7"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7"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5"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0"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69"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7"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8"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8"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6"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1"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6"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89"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49"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0"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0"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0"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0"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1"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8"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3"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2" xr:uid="{00000000-0005-0000-0000-0000FA070000}"/>
    <cellStyle name="Normal 7 3 3 2 3 4 2" xfId="31275" xr:uid="{FE80F6DF-4597-4CFB-BBD3-5BE6A13FC5D1}"/>
    <cellStyle name="Normal 7 3 3 2 3 5" xfId="2144" xr:uid="{00000000-0005-0000-0000-0000F7020000}"/>
    <cellStyle name="Normal 7 3 3 2 3 5 2" xfId="4634"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4"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1"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3" xr:uid="{00000000-0005-0000-0000-0000F5020000}"/>
    <cellStyle name="Normal 7 3 3 2 5 2" xfId="4662"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3"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9" xr:uid="{3537F8E7-8F63-4952-A614-60ED7C47A13A}"/>
    <cellStyle name="Normal 7 3 3 4 2 2 2 3" xfId="3761"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7"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6"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3" xr:uid="{00000000-0005-0000-0000-000003080000}"/>
    <cellStyle name="Normal 7 3 3 4 4 2" xfId="31289" xr:uid="{9F4A7FD4-2CC3-4D75-A163-54E002A5B431}"/>
    <cellStyle name="Normal 7 3 3 4 5" xfId="2145" xr:uid="{00000000-0005-0000-0000-0000FA020000}"/>
    <cellStyle name="Normal 7 3 3 4 5 2" xfId="4022"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5"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4" xr:uid="{00000000-0005-0000-0000-000009080000}"/>
    <cellStyle name="Normal 7 3 4 3 4 2" xfId="31298" xr:uid="{51B7DBEA-ED31-4954-9F86-83029453074D}"/>
    <cellStyle name="Normal 7 3 4 3 5" xfId="2148" xr:uid="{00000000-0005-0000-0000-000001030000}"/>
    <cellStyle name="Normal 7 3 4 3 5 2" xfId="4668"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7"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7" xr:uid="{00000000-0005-0000-0000-0000FF020000}"/>
    <cellStyle name="Normal 7 3 4 5 2" xfId="4675"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6"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1"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5"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1"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59"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7"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7"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69"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8"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8"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6"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2"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59"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4"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2"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1"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1"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0"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1" xr:uid="{00000000-0005-0000-0000-00001F080000}"/>
    <cellStyle name="Normal 7 4 2 2 2 2 2 2" xfId="3422"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0"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3" xr:uid="{00000000-0005-0000-0000-000021080000}"/>
    <cellStyle name="Normal 7 4 2 2 2 2 3 2" xfId="4571"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1"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8"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0" xr:uid="{00000000-0005-0000-0000-000023080000}"/>
    <cellStyle name="Normal 7 4 2 2 2 3 2" xfId="3424"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59"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5" xr:uid="{00000000-0005-0000-0000-000025080000}"/>
    <cellStyle name="Normal 7 4 2 2 2 4 2" xfId="4572"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0"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0"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4"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4"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2" xr:uid="{00000000-0005-0000-0000-000029080000}"/>
    <cellStyle name="Normal 7 4 2 2 3 2 2" xfId="3427"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1"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8" xr:uid="{00000000-0005-0000-0000-00002B080000}"/>
    <cellStyle name="Normal 7 4 2 2 3 3 2" xfId="4573"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6"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3"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3"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7"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29"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19"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3"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0" xr:uid="{00000000-0005-0000-0000-000031080000}"/>
    <cellStyle name="Normal 7 4 2 2 5 2" xfId="4574"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6"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0"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4"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1"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2"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3"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3" xr:uid="{00000000-0005-0000-0000-000038080000}"/>
    <cellStyle name="Normal 7 4 2 3 2 3 2" xfId="4575"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1"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7"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4"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8"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3" xr:uid="{00000000-0005-0000-0000-00003C080000}"/>
    <cellStyle name="Normal 7 4 2 3 3 2 2" xfId="3435"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4"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6" xr:uid="{00000000-0005-0000-0000-00003E080000}"/>
    <cellStyle name="Normal 7 4 2 3 3 3 2" xfId="4576"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4"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39"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4"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7"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2"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8" xr:uid="{00000000-0005-0000-0000-000043080000}"/>
    <cellStyle name="Normal 7 4 2 3 5 2" xfId="4577"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7"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7"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1"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2"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0"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5"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1" xr:uid="{00000000-0005-0000-0000-00004A080000}"/>
    <cellStyle name="Normal 7 4 2 4 2 3 2" xfId="4578"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39"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0"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5"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099"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2"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4"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5"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79"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8"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7"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1"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3"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5"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6"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0"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7"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6"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4"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6"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7"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1"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0"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7"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5"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89"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8"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6"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0"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399"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7"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3"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8"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2"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6"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29" xr:uid="{00000000-0005-0000-0000-00006F080000}"/>
    <cellStyle name="Normal 7 4 3 2 2 2 2" xfId="3445"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6"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6" xr:uid="{00000000-0005-0000-0000-000071080000}"/>
    <cellStyle name="Normal 7 4 3 2 2 3 2" xfId="4582"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4"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6"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1"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1"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7"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8"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19"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8" xr:uid="{00000000-0005-0000-0000-000077080000}"/>
    <cellStyle name="Normal 7 4 3 2 4 2" xfId="4583"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2"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4"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8"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69"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0" xr:uid="{00000000-0005-0000-0000-00007B080000}"/>
    <cellStyle name="Normal 7 4 3 3 2 2" xfId="3450"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7"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1" xr:uid="{00000000-0005-0000-0000-00007D080000}"/>
    <cellStyle name="Normal 7 4 3 3 3 2" xfId="4584"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49"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7"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0"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0"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2"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7"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8"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5"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1"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4"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8"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8"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3" xr:uid="{00000000-0005-0000-0000-000089080000}"/>
    <cellStyle name="Normal 7 4 4 2 2 2 2" xfId="3455"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69"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6" xr:uid="{00000000-0005-0000-0000-00008B080000}"/>
    <cellStyle name="Normal 7 4 4 2 2 3 2" xfId="4586"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4"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3"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2" xr:uid="{00000000-0005-0000-0000-00008D080000}"/>
    <cellStyle name="Normal 7 4 4 2 3 2" xfId="3457"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8"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8" xr:uid="{00000000-0005-0000-0000-00008F080000}"/>
    <cellStyle name="Normal 7 4 4 2 4 2" xfId="4587"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3"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1"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5"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8"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4" xr:uid="{00000000-0005-0000-0000-000093080000}"/>
    <cellStyle name="Normal 7 4 4 3 2 2" xfId="3460"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0"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1" xr:uid="{00000000-0005-0000-0000-000095080000}"/>
    <cellStyle name="Normal 7 4 4 3 3 2" xfId="4588"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59"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4"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2"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2"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2"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1"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0"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3" xr:uid="{00000000-0005-0000-0000-00009B080000}"/>
    <cellStyle name="Normal 7 4 4 5 2" xfId="4589"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3"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1"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5"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0"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5"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2"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6" xr:uid="{00000000-0005-0000-0000-0000A2080000}"/>
    <cellStyle name="Normal 7 4 5 2 3 2" xfId="4590"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4"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5"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3"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3"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5" xr:uid="{00000000-0005-0000-0000-0000A6080000}"/>
    <cellStyle name="Normal 7 4 5 3 2 2" xfId="3468"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3"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69" xr:uid="{00000000-0005-0000-0000-0000A8080000}"/>
    <cellStyle name="Normal 7 4 5 3 3 2" xfId="4591"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7"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8"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1"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0"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1"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1" xr:uid="{00000000-0005-0000-0000-0000AD080000}"/>
    <cellStyle name="Normal 7 4 5 5 2" xfId="4592"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4"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5"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19"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1"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3"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4"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4" xr:uid="{00000000-0005-0000-0000-0000B4080000}"/>
    <cellStyle name="Normal 7 4 6 2 3 2" xfId="4593"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2"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1"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4"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4"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5"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6"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2"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4"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5"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8"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2"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2"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7"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5"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8" xr:uid="{00000000-0005-0000-0000-0000C1080000}"/>
    <cellStyle name="Normal 7 4 7 2 3 2" xfId="4595"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6"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8"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5"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5"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79"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7"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3"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6"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6"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8"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3"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3"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8"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4"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7"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8"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6"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4"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0"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5"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39"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7"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5"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7" xr:uid="{00000000-0005-0000-0000-0000DB080000}"/>
    <cellStyle name="Normal 7 6 10 4 2" xfId="31282" xr:uid="{69027C77-DB7A-41A6-AD44-B417C9A1F73E}"/>
    <cellStyle name="Normal 7 6 10 5" xfId="2150" xr:uid="{00000000-0005-0000-0000-000024030000}"/>
    <cellStyle name="Normal 7 6 10 5 2" xfId="4680"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8"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3" xr:uid="{00000000-0005-0000-0000-0000DD080000}"/>
    <cellStyle name="Normal 7 6 11 2 2" xfId="2998"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0"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8"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79"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7"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1"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3"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6"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8"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0"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0"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49"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7"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2"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6"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3" xr:uid="{00000000-0005-0000-0000-0000EA080000}"/>
    <cellStyle name="Normal 7 6 2 2 2 3 2" xfId="4599"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1"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0"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7"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4"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2"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3"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59"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3"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4" xr:uid="{00000000-0005-0000-0000-0000F3080000}"/>
    <cellStyle name="Normal 7 6 2 3 2 2" xfId="3486"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3"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6"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7" xr:uid="{00000000-0005-0000-0000-0000F6080000}"/>
    <cellStyle name="Normal 7 6 2 3 3 2" xfId="4601"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2999"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2"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09"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0"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2"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499"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6"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3"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89"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7"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0" xr:uid="{00000000-0005-0000-0000-000000090000}"/>
    <cellStyle name="Normal 7 6 3 2 3 2" xfId="4603"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8"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6"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0"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2"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3"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2" xr:uid="{00000000-0005-0000-0000-000006090000}"/>
    <cellStyle name="Normal 7 6 3 3 2 3 2" xfId="30073" xr:uid="{32C9490F-223B-4F54-991F-4B3A7967E779}"/>
    <cellStyle name="Normal 7 6 3 3 2 4" xfId="2845"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7" xr:uid="{00000000-0005-0000-0000-000009070000}"/>
    <cellStyle name="Normal 7 6 3 3 2 5 2" xfId="4094"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4"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1"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4"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1"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8"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1" xr:uid="{00000000-0005-0000-0000-000031030000}"/>
    <cellStyle name="Normal 7 6 3 3 6 2" xfId="4638"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3"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5"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4"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7"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5"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0"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6"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0"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1"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7"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8"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8" xr:uid="{00000000-0005-0000-0000-000014090000}"/>
    <cellStyle name="Normal 7 6 4 2 3 2" xfId="4606"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6"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19"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1"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8"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499"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6"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8"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7"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1"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6"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0"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4"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7"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29"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8"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6"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2"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5"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8"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0"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09"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79"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3"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6"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2"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4"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7"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3"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5"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8"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1" xr:uid="{00000000-0005-0000-0000-000037090000}"/>
    <cellStyle name="Normal 7 7 2 2 2 2" xfId="3502"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0"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3" xr:uid="{00000000-0005-0000-0000-000039090000}"/>
    <cellStyle name="Normal 7 7 2 2 3 2" xfId="4610"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1"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2"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0" xr:uid="{00000000-0005-0000-0000-00003B090000}"/>
    <cellStyle name="Normal 7 7 2 3 2" xfId="3504"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79"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5" xr:uid="{00000000-0005-0000-0000-00003D090000}"/>
    <cellStyle name="Normal 7 7 2 4 2" xfId="4611"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0"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0"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4"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7"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2" xr:uid="{00000000-0005-0000-0000-000041090000}"/>
    <cellStyle name="Normal 7 7 3 2 2" xfId="3507"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1"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8" xr:uid="{00000000-0005-0000-0000-000043090000}"/>
    <cellStyle name="Normal 7 7 3 3 2" xfId="4612"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6"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3"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6"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09"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09"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49"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1"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0" xr:uid="{00000000-0005-0000-0000-000049090000}"/>
    <cellStyle name="Normal 7 7 5 2" xfId="4613"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4"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0"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4"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89"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2"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3"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3" xr:uid="{00000000-0005-0000-0000-000050090000}"/>
    <cellStyle name="Normal 7 8 2 3 2" xfId="4614"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1"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4"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7"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0"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3" xr:uid="{00000000-0005-0000-0000-000054090000}"/>
    <cellStyle name="Normal 7 8 3 2 2" xfId="3515"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4"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6" xr:uid="{00000000-0005-0000-0000-000056090000}"/>
    <cellStyle name="Normal 7 8 3 3 2" xfId="4615"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4"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7"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2"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7"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2"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8" xr:uid="{00000000-0005-0000-0000-00005B090000}"/>
    <cellStyle name="Normal 7 8 5 2" xfId="4616"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5"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4"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8"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0"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0"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5"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1" xr:uid="{00000000-0005-0000-0000-000062090000}"/>
    <cellStyle name="Normal 7 9 2 3 2" xfId="4617"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19"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0"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8"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1"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2"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4"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3"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8"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6"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7"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1"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1"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4"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7"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5" xr:uid="{00000000-0005-0000-0000-000072090000}"/>
    <cellStyle name="Normal 9 3 2 3 2" xfId="4619"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3"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6"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19"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2"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5" xr:uid="{00000000-0005-0000-0000-000076090000}"/>
    <cellStyle name="Normal 9 3 3 2 2" xfId="3527"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8"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8" xr:uid="{00000000-0005-0000-0000-000078090000}"/>
    <cellStyle name="Normal 9 3 3 3 2" xfId="4620"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6"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29"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4"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29"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6"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0" xr:uid="{00000000-0005-0000-0000-00007D090000}"/>
    <cellStyle name="Normal 9 3 5 2" xfId="4621"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7"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6"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0"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3"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89"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3" xr:uid="{00000000-0005-0000-0000-000083090000}"/>
    <cellStyle name="Normal 9 4 3 2" xfId="4622"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1"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69"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2"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0"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5"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rmal_98AFRCOU" xfId="31736" xr:uid="{EA5FD730-FEF7-4D7F-8F02-A14E6D977980}"/>
    <cellStyle name="Note" xfId="29484"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1" xr:uid="{09740B15-9ABE-40E6-8871-06691DDF618A}"/>
    <cellStyle name="Note 4 2 4" xfId="3768"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4" xr:uid="{00000000-0005-0000-0000-0000E2070000}"/>
    <cellStyle name="Note 4 3 2" xfId="30096" xr:uid="{9537CA53-C3FD-4E87-AC66-BA3C054C1009}"/>
    <cellStyle name="Note 4 4" xfId="2072"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5" xr:uid="{00000000-0005-0000-0000-0000E3070000}"/>
    <cellStyle name="Output 3" xfId="1546" xr:uid="{00000000-0005-0000-0000-0000E4070000}"/>
    <cellStyle name="Output 4" xfId="29583" xr:uid="{21477E6D-748E-44EB-8B95-20ACDB027665}"/>
    <cellStyle name="Percent" xfId="4687" builtinId="5"/>
    <cellStyle name="Percent 2" xfId="1547" xr:uid="{00000000-0005-0000-0000-0000E5070000}"/>
    <cellStyle name="Percent 2 2" xfId="1548"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49" xr:uid="{00000000-0005-0000-0000-0000E7070000}"/>
    <cellStyle name="Percent 3 2" xfId="2033"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4" xr:uid="{00000000-0005-0000-0000-0000E9070000}"/>
    <cellStyle name="Percent 3 3 2" xfId="31313" xr:uid="{BBC1F203-4A2A-48B7-9BD9-1716E25CC9AC}"/>
    <cellStyle name="Percent 3 3 3" xfId="31265" xr:uid="{8085B9E8-E0F4-4AC1-ADD7-5A40211A939D}"/>
    <cellStyle name="Percent 3 4" xfId="2032"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0" xr:uid="{00000000-0005-0000-0000-0000EB070000}"/>
    <cellStyle name="Percent 4 2" xfId="2036"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7" xr:uid="{00000000-0005-0000-0000-0000ED070000}"/>
    <cellStyle name="Percent 4 3 2" xfId="29735" xr:uid="{2BDC7087-3D0C-4FA8-ACBA-F106235DF4E2}"/>
    <cellStyle name="Percent 4 3 3" xfId="29667" xr:uid="{6A17D060-249E-4F71-900C-08F938E35D8F}"/>
    <cellStyle name="Percent 4 4" xfId="2035"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0" xr:uid="{00000000-0005-0000-0000-0000F3070000}"/>
    <cellStyle name="Style 1 2 3 2" xfId="31314" xr:uid="{5D03057C-9A71-4F1B-9674-72DE10B21C86}"/>
    <cellStyle name="Style 1 2 3 3" xfId="31268" xr:uid="{FAC42ECE-AC01-4F74-8A11-03C4263CADAB}"/>
    <cellStyle name="Style 1 2 4" xfId="2038" xr:uid="{00000000-0005-0000-0000-0000F4070000}"/>
    <cellStyle name="Style 1 2 5" xfId="30406" xr:uid="{2E6C0663-EF3E-4DBA-8EED-2A1EA035CBE7}"/>
    <cellStyle name="Style 1 2 5 2" xfId="30464" xr:uid="{F706DBF5-298E-4FDD-8401-13A891456247}"/>
    <cellStyle name="Style 1 3" xfId="1554" xr:uid="{00000000-0005-0000-0000-0000F5070000}"/>
    <cellStyle name="Style 1 4" xfId="2041"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5" xr:uid="{00000000-0005-0000-0000-0000F7070000}"/>
    <cellStyle name="Total 2 2" xfId="28406" xr:uid="{C9725059-9506-467C-9DA8-A5570A6EB449}"/>
    <cellStyle name="Total 3" xfId="1556"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7" xr:uid="{00000000-0005-0000-0000-0000F9070000}"/>
    <cellStyle name="Warning Text 2 2" xfId="28174" xr:uid="{9077D266-AF6F-45FE-8FA8-56E0DF6405C7}"/>
    <cellStyle name="Warning Text 3" xfId="1558" xr:uid="{00000000-0005-0000-0000-0000FA070000}"/>
    <cellStyle name="Warning Text 3 2" xfId="26320" xr:uid="{863219B2-3F6B-42C2-9293-5ECE21D108FD}"/>
    <cellStyle name="Warning Text 4" xfId="29587" xr:uid="{FACD3194-E29A-43C7-BDFC-8831BAA9308A}"/>
  </cellStyles>
  <dxfs count="36">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84" formatCode=";;;"/>
    </dxf>
    <dxf>
      <numFmt numFmtId="184" formatCode=";;;"/>
    </dxf>
    <dxf>
      <numFmt numFmtId="184" formatCode=";;;"/>
    </dxf>
    <dxf>
      <numFmt numFmtId="184" formatCode=";;;"/>
    </dxf>
    <dxf>
      <numFmt numFmtId="184"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35"/>
      <tableStyleElement type="headerRow" dxfId="34"/>
      <tableStyleElement type="firstRowStripe" dxfId="33"/>
    </tableStyle>
  </tableStyles>
  <colors>
    <mruColors>
      <color rgb="FFFFFFCC"/>
      <color rgb="FFFFC4CD"/>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 of Expenditures</a:t>
            </a:r>
          </a:p>
        </c:rich>
      </c:tx>
      <c:layout>
        <c:manualLayout>
          <c:xMode val="edge"/>
          <c:yMode val="edge"/>
          <c:x val="0.22725823358491082"/>
          <c:y val="4.682817143803337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Print'!$L$7</c:f>
              <c:strCache>
                <c:ptCount val="1"/>
                <c:pt idx="0">
                  <c:v>2021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Print'!$L$8</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Print'!$M$7</c:f>
              <c:strCache>
                <c:ptCount val="1"/>
                <c:pt idx="0">
                  <c:v>2022</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Print'!$M$8</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Print'!$N$7</c:f>
              <c:strCache>
                <c:ptCount val="1"/>
                <c:pt idx="0">
                  <c:v>2023</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Print'!$N$8</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4608196</xdr:colOff>
      <xdr:row>16</xdr:row>
      <xdr:rowOff>1904</xdr:rowOff>
    </xdr:from>
    <xdr:to>
      <xdr:col>1</xdr:col>
      <xdr:colOff>6983730</xdr:colOff>
      <xdr:row>16</xdr:row>
      <xdr:rowOff>472440</xdr:rowOff>
    </xdr:to>
    <xdr:sp macro="" textlink="">
      <xdr:nvSpPr>
        <xdr:cNvPr id="2" name="Hexagon 1">
          <a:extLst>
            <a:ext uri="{FF2B5EF4-FFF2-40B4-BE49-F238E27FC236}">
              <a16:creationId xmlns:a16="http://schemas.microsoft.com/office/drawing/2014/main" id="{59092B63-A82A-4024-9687-ECDD76B1164C}"/>
            </a:ext>
          </a:extLst>
        </xdr:cNvPr>
        <xdr:cNvSpPr/>
      </xdr:nvSpPr>
      <xdr:spPr>
        <a:xfrm>
          <a:off x="5132071" y="6136004"/>
          <a:ext cx="2375534" cy="470536"/>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0" cap="none" spc="0">
              <a:ln w="0"/>
              <a:solidFill>
                <a:schemeClr val="tx1"/>
              </a:solidFill>
              <a:effectLst>
                <a:outerShdw blurRad="38100" dist="19050" dir="2700000" algn="tl" rotWithShape="0">
                  <a:schemeClr val="dk1">
                    <a:alpha val="40000"/>
                  </a:schemeClr>
                </a:outerShdw>
              </a:effectLst>
            </a:rPr>
            <a:t>Q 955 - Exclude Federal and State compliance findings from this number</a:t>
          </a:r>
        </a:p>
        <a:p>
          <a:pPr algn="l"/>
          <a:endParaRPr lang="en-US" sz="8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xdr:col>
      <xdr:colOff>4619626</xdr:colOff>
      <xdr:row>17</xdr:row>
      <xdr:rowOff>26669</xdr:rowOff>
    </xdr:from>
    <xdr:to>
      <xdr:col>1</xdr:col>
      <xdr:colOff>6978015</xdr:colOff>
      <xdr:row>17</xdr:row>
      <xdr:rowOff>495300</xdr:rowOff>
    </xdr:to>
    <xdr:sp macro="" textlink="">
      <xdr:nvSpPr>
        <xdr:cNvPr id="3" name="Hexagon 2">
          <a:extLst>
            <a:ext uri="{FF2B5EF4-FFF2-40B4-BE49-F238E27FC236}">
              <a16:creationId xmlns:a16="http://schemas.microsoft.com/office/drawing/2014/main" id="{AC31928B-E763-419B-96E9-EEF6AB31FE5D}"/>
            </a:ext>
          </a:extLst>
        </xdr:cNvPr>
        <xdr:cNvSpPr/>
      </xdr:nvSpPr>
      <xdr:spPr>
        <a:xfrm>
          <a:off x="5143501" y="6675119"/>
          <a:ext cx="2358389" cy="468631"/>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0" cap="none" spc="0">
              <a:ln w="0"/>
              <a:solidFill>
                <a:schemeClr val="tx1"/>
              </a:solidFill>
              <a:effectLst>
                <a:outerShdw blurRad="38100" dist="19050" dir="2700000" algn="tl" rotWithShape="0">
                  <a:schemeClr val="dk1">
                    <a:alpha val="40000"/>
                  </a:schemeClr>
                </a:outerShdw>
              </a:effectLst>
            </a:rPr>
            <a:t>Q 957 - Exclude Federal and State compliance findings from this number</a:t>
          </a:r>
        </a:p>
        <a:p>
          <a:pPr algn="l"/>
          <a:endParaRPr lang="en-US" sz="8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363310</xdr:colOff>
      <xdr:row>7</xdr:row>
      <xdr:rowOff>208188</xdr:rowOff>
    </xdr:from>
    <xdr:to>
      <xdr:col>4</xdr:col>
      <xdr:colOff>726281</xdr:colOff>
      <xdr:row>7</xdr:row>
      <xdr:rowOff>2762250</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C0C5-B3D6-403E-A4A4-058F165E0D12}">
  <sheetPr>
    <tabColor theme="4" tint="0.79998168889431442"/>
  </sheetPr>
  <dimension ref="B1:N59"/>
  <sheetViews>
    <sheetView tabSelected="1" workbookViewId="0">
      <selection activeCell="B2" sqref="B2"/>
    </sheetView>
  </sheetViews>
  <sheetFormatPr defaultColWidth="9.109375" defaultRowHeight="14.4" x14ac:dyDescent="0.3"/>
  <cols>
    <col min="1" max="1" width="1.6640625" style="125" customWidth="1"/>
    <col min="2" max="2" width="187.109375" style="125" customWidth="1"/>
    <col min="3" max="4" width="9.109375" style="125" hidden="1" customWidth="1"/>
    <col min="5" max="5" width="2.33203125" style="125" customWidth="1"/>
    <col min="6" max="6" width="16.44140625" style="125" customWidth="1"/>
    <col min="7" max="16384" width="9.109375" style="125"/>
  </cols>
  <sheetData>
    <row r="1" spans="2:14" ht="9.6" customHeight="1" thickBot="1" x14ac:dyDescent="0.35">
      <c r="B1" s="110"/>
    </row>
    <row r="2" spans="2:14" ht="91.95" customHeight="1" thickBot="1" x14ac:dyDescent="0.35">
      <c r="B2" s="346" t="s">
        <v>1112</v>
      </c>
    </row>
    <row r="3" spans="2:14" ht="61.2" customHeight="1" x14ac:dyDescent="0.3">
      <c r="B3" s="119" t="s">
        <v>943</v>
      </c>
    </row>
    <row r="4" spans="2:14" ht="83.4" customHeight="1" x14ac:dyDescent="0.4">
      <c r="B4" s="119" t="s">
        <v>403</v>
      </c>
      <c r="F4" s="347"/>
      <c r="G4" s="347"/>
      <c r="H4" s="347"/>
      <c r="I4" s="347"/>
      <c r="J4" s="347"/>
      <c r="K4" s="347"/>
      <c r="L4" s="347"/>
      <c r="M4" s="347"/>
      <c r="N4" s="347"/>
    </row>
    <row r="5" spans="2:14" ht="58.2" customHeight="1" x14ac:dyDescent="0.3">
      <c r="B5" s="119" t="s">
        <v>404</v>
      </c>
    </row>
    <row r="6" spans="2:14" ht="117.6" customHeight="1" x14ac:dyDescent="0.3">
      <c r="B6" s="111" t="s">
        <v>405</v>
      </c>
    </row>
    <row r="7" spans="2:14" ht="25.95" customHeight="1" x14ac:dyDescent="0.3">
      <c r="B7" s="121" t="s">
        <v>293</v>
      </c>
    </row>
    <row r="8" spans="2:14" ht="49.2" customHeight="1" x14ac:dyDescent="0.3">
      <c r="B8" s="348" t="s">
        <v>406</v>
      </c>
    </row>
    <row r="9" spans="2:14" ht="42.6" customHeight="1" x14ac:dyDescent="0.3">
      <c r="B9" s="348" t="s">
        <v>294</v>
      </c>
    </row>
    <row r="10" spans="2:14" s="350" customFormat="1" ht="34.200000000000003" customHeight="1" x14ac:dyDescent="0.3">
      <c r="B10" s="349" t="s">
        <v>1100</v>
      </c>
    </row>
    <row r="11" spans="2:14" s="350" customFormat="1" ht="55.95" customHeight="1" x14ac:dyDescent="0.3">
      <c r="B11" s="351" t="s">
        <v>407</v>
      </c>
    </row>
    <row r="12" spans="2:14" ht="36" customHeight="1" x14ac:dyDescent="0.3">
      <c r="B12" s="351" t="s">
        <v>408</v>
      </c>
    </row>
    <row r="13" spans="2:14" ht="39" customHeight="1" x14ac:dyDescent="0.3">
      <c r="B13" s="352" t="s">
        <v>409</v>
      </c>
    </row>
    <row r="14" spans="2:14" ht="25.95" customHeight="1" x14ac:dyDescent="0.3">
      <c r="B14" s="121" t="s">
        <v>295</v>
      </c>
    </row>
    <row r="15" spans="2:14" x14ac:dyDescent="0.3">
      <c r="B15" s="110"/>
    </row>
    <row r="16" spans="2:14" x14ac:dyDescent="0.3">
      <c r="B16" s="353" t="s">
        <v>8</v>
      </c>
    </row>
    <row r="17" spans="2:2" ht="15.6" customHeight="1" x14ac:dyDescent="0.3">
      <c r="B17" s="551" t="s">
        <v>410</v>
      </c>
    </row>
    <row r="18" spans="2:2" x14ac:dyDescent="0.3">
      <c r="B18" s="354"/>
    </row>
    <row r="19" spans="2:2" x14ac:dyDescent="0.3">
      <c r="B19" s="353" t="s">
        <v>9</v>
      </c>
    </row>
    <row r="20" spans="2:2" ht="15.6" customHeight="1" x14ac:dyDescent="0.3">
      <c r="B20" s="355" t="s">
        <v>225</v>
      </c>
    </row>
    <row r="21" spans="2:2" ht="13.2" customHeight="1" x14ac:dyDescent="0.3">
      <c r="B21" s="110"/>
    </row>
    <row r="22" spans="2:2" ht="25.95" customHeight="1" x14ac:dyDescent="0.3">
      <c r="B22" s="121" t="s">
        <v>296</v>
      </c>
    </row>
    <row r="23" spans="2:2" s="350" customFormat="1" ht="72.599999999999994" customHeight="1" x14ac:dyDescent="0.3">
      <c r="B23" s="348" t="s">
        <v>944</v>
      </c>
    </row>
    <row r="24" spans="2:2" s="350" customFormat="1" ht="84.6" customHeight="1" x14ac:dyDescent="0.3">
      <c r="B24" s="348" t="s">
        <v>411</v>
      </c>
    </row>
    <row r="25" spans="2:2" s="350" customFormat="1" ht="78.599999999999994" customHeight="1" x14ac:dyDescent="0.3">
      <c r="B25" s="348" t="s">
        <v>297</v>
      </c>
    </row>
    <row r="26" spans="2:2" ht="15" x14ac:dyDescent="0.3">
      <c r="B26" s="113" t="s">
        <v>412</v>
      </c>
    </row>
    <row r="27" spans="2:2" ht="8.4" customHeight="1" x14ac:dyDescent="0.3">
      <c r="B27" s="112"/>
    </row>
    <row r="28" spans="2:2" ht="25.95" customHeight="1" x14ac:dyDescent="0.3">
      <c r="B28" s="121" t="s">
        <v>413</v>
      </c>
    </row>
    <row r="29" spans="2:2" ht="28.95" customHeight="1" x14ac:dyDescent="0.3">
      <c r="B29" s="122" t="s">
        <v>935</v>
      </c>
    </row>
    <row r="30" spans="2:2" ht="31.95" customHeight="1" x14ac:dyDescent="0.3">
      <c r="B30" s="122" t="s">
        <v>936</v>
      </c>
    </row>
    <row r="31" spans="2:2" ht="30.6" customHeight="1" x14ac:dyDescent="0.3">
      <c r="B31" s="356" t="s">
        <v>937</v>
      </c>
    </row>
    <row r="32" spans="2:2" ht="25.2" customHeight="1" x14ac:dyDescent="0.3">
      <c r="B32" s="356" t="s">
        <v>938</v>
      </c>
    </row>
    <row r="33" spans="2:7" ht="27.6" customHeight="1" x14ac:dyDescent="0.3">
      <c r="B33" s="356" t="s">
        <v>939</v>
      </c>
    </row>
    <row r="34" spans="2:7" ht="31.95" customHeight="1" x14ac:dyDescent="0.3">
      <c r="B34" s="357" t="s">
        <v>414</v>
      </c>
    </row>
    <row r="35" spans="2:7" ht="60" customHeight="1" x14ac:dyDescent="0.3">
      <c r="B35" s="122" t="s">
        <v>945</v>
      </c>
    </row>
    <row r="36" spans="2:7" ht="60" customHeight="1" x14ac:dyDescent="0.3">
      <c r="B36" s="422" t="s">
        <v>940</v>
      </c>
    </row>
    <row r="37" spans="2:7" ht="25.95" customHeight="1" x14ac:dyDescent="0.3">
      <c r="B37" s="122" t="s">
        <v>415</v>
      </c>
    </row>
    <row r="38" spans="2:7" ht="12" customHeight="1" x14ac:dyDescent="0.3">
      <c r="B38" s="122"/>
    </row>
    <row r="39" spans="2:7" ht="25.95" customHeight="1" x14ac:dyDescent="0.3">
      <c r="B39" s="121" t="s">
        <v>941</v>
      </c>
    </row>
    <row r="40" spans="2:7" x14ac:dyDescent="0.3">
      <c r="B40" s="120"/>
      <c r="G40" s="358"/>
    </row>
    <row r="41" spans="2:7" ht="43.2" customHeight="1" x14ac:dyDescent="0.3">
      <c r="B41" s="359" t="s">
        <v>416</v>
      </c>
    </row>
    <row r="42" spans="2:7" ht="19.95" customHeight="1" x14ac:dyDescent="0.3">
      <c r="B42" s="360" t="s">
        <v>409</v>
      </c>
    </row>
    <row r="43" spans="2:7" ht="11.4" customHeight="1" x14ac:dyDescent="0.3">
      <c r="B43" s="123"/>
    </row>
    <row r="44" spans="2:7" ht="15" x14ac:dyDescent="0.3">
      <c r="B44" s="124"/>
    </row>
    <row r="45" spans="2:7" ht="7.2" customHeight="1" x14ac:dyDescent="0.3">
      <c r="B45" s="122"/>
    </row>
    <row r="46" spans="2:7" ht="25.95" customHeight="1" x14ac:dyDescent="0.3">
      <c r="B46" s="121" t="s">
        <v>942</v>
      </c>
    </row>
    <row r="47" spans="2:7" ht="35.4" customHeight="1" x14ac:dyDescent="0.3">
      <c r="B47" s="359" t="s">
        <v>946</v>
      </c>
    </row>
    <row r="48" spans="2:7" ht="15" x14ac:dyDescent="0.3">
      <c r="B48" s="124"/>
    </row>
    <row r="58" s="125" customFormat="1" x14ac:dyDescent="0.3"/>
    <row r="59" s="125" customFormat="1" ht="44.25" customHeight="1" x14ac:dyDescent="0.3"/>
  </sheetData>
  <sheetProtection algorithmName="SHA-512" hashValue="k+DI/qoVP2S+M/iKH0hgSm7PBse7NfsyUy0qaNBYt+pCLlQLsRmGeyOz30UM2fITy1762FQ3/mAbLTF9NW3TNQ==" saltValue="toQwM52Pj06gK+ftUPwxZg==" spinCount="100000" sheet="1" objects="1" scenarios="1"/>
  <hyperlinks>
    <hyperlink ref="B17" r:id="rId1" xr:uid="{F95E4F92-B346-4555-8B7A-51269FF815A6}"/>
    <hyperlink ref="B20" r:id="rId2" xr:uid="{130FF7C0-007B-4D80-9141-F0F53C3A00BF}"/>
    <hyperlink ref="B42" r:id="rId3" xr:uid="{BDDC91CC-A993-4DA4-B1AA-AA13CA1A4EA1}"/>
    <hyperlink ref="B13" r:id="rId4" xr:uid="{B63BA03A-C5D5-4866-BCE7-46BC401AC20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8"/>
  <sheetViews>
    <sheetView workbookViewId="0">
      <selection activeCell="D7" sqref="D7"/>
    </sheetView>
  </sheetViews>
  <sheetFormatPr defaultColWidth="9.109375" defaultRowHeight="14.4" x14ac:dyDescent="0.3"/>
  <cols>
    <col min="1" max="1" width="52.5546875" style="212" customWidth="1"/>
    <col min="2" max="3" width="9.109375" style="270"/>
    <col min="4" max="4" width="14.5546875" style="270" customWidth="1"/>
    <col min="5" max="5" width="19.6640625" customWidth="1"/>
    <col min="6" max="12" width="9.109375" style="270"/>
    <col min="13" max="13" width="21.6640625" style="270" customWidth="1"/>
    <col min="14" max="14" width="16.88671875" style="270" customWidth="1"/>
    <col min="15" max="16" width="9.109375" style="270"/>
    <col min="17" max="17" width="18.109375" style="270" customWidth="1"/>
    <col min="18" max="18" width="11" style="270" customWidth="1"/>
    <col min="19" max="16384" width="9.109375" style="270"/>
  </cols>
  <sheetData>
    <row r="1" spans="1:20" x14ac:dyDescent="0.3">
      <c r="A1" s="212" t="s">
        <v>392</v>
      </c>
    </row>
    <row r="2" spans="1:20" ht="15" thickBot="1" x14ac:dyDescent="0.35">
      <c r="A2" s="268" t="s">
        <v>627</v>
      </c>
      <c r="B2" s="105">
        <v>541777</v>
      </c>
      <c r="C2" s="266">
        <v>54</v>
      </c>
      <c r="D2" s="35"/>
      <c r="G2" s="270">
        <v>100</v>
      </c>
      <c r="I2" s="270" t="s">
        <v>221</v>
      </c>
    </row>
    <row r="3" spans="1:20" ht="15" customHeight="1" thickBot="1" x14ac:dyDescent="0.35">
      <c r="A3" s="269" t="s">
        <v>628</v>
      </c>
      <c r="B3" s="105">
        <v>541000</v>
      </c>
      <c r="C3" s="266">
        <v>54</v>
      </c>
      <c r="D3" s="34"/>
      <c r="E3" s="125"/>
      <c r="G3" s="270">
        <v>200</v>
      </c>
      <c r="I3" s="270" t="s">
        <v>222</v>
      </c>
      <c r="O3" s="272"/>
      <c r="P3" s="272"/>
      <c r="S3" s="272"/>
      <c r="T3" s="272"/>
    </row>
    <row r="4" spans="1:20" ht="15" customHeight="1" thickBot="1" x14ac:dyDescent="0.35">
      <c r="A4" s="269" t="s">
        <v>629</v>
      </c>
      <c r="B4" s="105">
        <v>54949</v>
      </c>
      <c r="C4" s="266">
        <v>54</v>
      </c>
      <c r="D4" s="34"/>
      <c r="E4" s="125"/>
      <c r="G4" s="270">
        <v>300</v>
      </c>
      <c r="I4" s="270" t="s">
        <v>223</v>
      </c>
      <c r="O4" s="272"/>
      <c r="P4" s="272"/>
      <c r="S4" s="272"/>
      <c r="T4" s="272"/>
    </row>
    <row r="5" spans="1:20" ht="15" thickBot="1" x14ac:dyDescent="0.35">
      <c r="A5" s="269" t="s">
        <v>630</v>
      </c>
      <c r="B5" s="105">
        <v>541001</v>
      </c>
      <c r="C5" s="266">
        <v>54</v>
      </c>
      <c r="D5" s="34"/>
      <c r="E5" s="125"/>
      <c r="G5" s="270">
        <v>400</v>
      </c>
      <c r="O5" s="272"/>
      <c r="P5" s="272"/>
      <c r="S5" s="272"/>
      <c r="T5" s="272"/>
    </row>
    <row r="6" spans="1:20" ht="15" thickBot="1" x14ac:dyDescent="0.35">
      <c r="A6" s="269" t="s">
        <v>631</v>
      </c>
      <c r="B6" s="105">
        <v>541002</v>
      </c>
      <c r="C6" s="266">
        <v>54</v>
      </c>
      <c r="D6" s="34"/>
      <c r="E6" s="125"/>
      <c r="G6" s="270">
        <v>500</v>
      </c>
      <c r="O6" s="272"/>
      <c r="P6" s="272"/>
      <c r="S6" s="272"/>
      <c r="T6" s="272"/>
    </row>
    <row r="7" spans="1:20" ht="15" thickBot="1" x14ac:dyDescent="0.35">
      <c r="A7" s="269" t="s">
        <v>632</v>
      </c>
      <c r="B7" s="105">
        <v>54937</v>
      </c>
      <c r="C7" s="266">
        <v>54</v>
      </c>
      <c r="D7" s="34"/>
      <c r="E7" s="125"/>
      <c r="O7" s="272"/>
      <c r="P7" s="272"/>
      <c r="S7" s="272"/>
      <c r="T7" s="272"/>
    </row>
    <row r="8" spans="1:20" ht="15" thickBot="1" x14ac:dyDescent="0.35">
      <c r="A8" s="269" t="s">
        <v>633</v>
      </c>
      <c r="B8" s="105">
        <v>541003</v>
      </c>
      <c r="C8" s="266">
        <v>54</v>
      </c>
      <c r="D8" s="34"/>
      <c r="E8" s="125"/>
      <c r="O8" s="272"/>
      <c r="P8" s="272"/>
      <c r="S8" s="272"/>
      <c r="T8" s="272"/>
    </row>
    <row r="9" spans="1:20" ht="15" thickBot="1" x14ac:dyDescent="0.35">
      <c r="A9" s="269" t="s">
        <v>634</v>
      </c>
      <c r="B9" s="105">
        <v>544178</v>
      </c>
      <c r="C9" s="266">
        <v>54</v>
      </c>
      <c r="D9" s="34"/>
      <c r="E9" s="125"/>
      <c r="O9" s="272"/>
      <c r="P9" s="272"/>
      <c r="S9" s="272"/>
      <c r="T9" s="272"/>
    </row>
    <row r="10" spans="1:20" ht="15" thickBot="1" x14ac:dyDescent="0.35">
      <c r="A10" s="269" t="s">
        <v>635</v>
      </c>
      <c r="B10" s="105">
        <v>541004</v>
      </c>
      <c r="C10" s="266">
        <v>54</v>
      </c>
      <c r="D10" s="34"/>
      <c r="E10" s="125"/>
      <c r="O10" s="272"/>
      <c r="P10" s="272"/>
      <c r="S10" s="272"/>
      <c r="T10" s="272"/>
    </row>
    <row r="11" spans="1:20" ht="15" thickBot="1" x14ac:dyDescent="0.35">
      <c r="A11" s="269" t="s">
        <v>636</v>
      </c>
      <c r="B11" s="105">
        <v>541727</v>
      </c>
      <c r="C11" s="266">
        <v>54</v>
      </c>
      <c r="D11" s="34"/>
      <c r="E11" s="125"/>
      <c r="O11" s="272"/>
      <c r="P11" s="272"/>
      <c r="S11" s="272"/>
      <c r="T11" s="272"/>
    </row>
    <row r="12" spans="1:20" ht="15" thickBot="1" x14ac:dyDescent="0.35">
      <c r="A12" s="269" t="s">
        <v>637</v>
      </c>
      <c r="B12" s="105">
        <v>541010</v>
      </c>
      <c r="C12" s="266">
        <v>54</v>
      </c>
      <c r="D12" s="34"/>
      <c r="E12" s="125"/>
      <c r="O12" s="272"/>
      <c r="P12" s="272"/>
      <c r="S12" s="272"/>
      <c r="T12" s="272"/>
    </row>
    <row r="13" spans="1:20" ht="15" thickBot="1" x14ac:dyDescent="0.35">
      <c r="A13" s="269" t="s">
        <v>638</v>
      </c>
      <c r="B13" s="105">
        <v>541025</v>
      </c>
      <c r="C13" s="266">
        <v>54</v>
      </c>
      <c r="D13" s="34"/>
      <c r="E13" s="125"/>
      <c r="O13" s="272"/>
      <c r="P13" s="272"/>
      <c r="S13" s="272"/>
      <c r="T13" s="272"/>
    </row>
    <row r="14" spans="1:20" ht="33" customHeight="1" thickBot="1" x14ac:dyDescent="0.35">
      <c r="A14" s="269" t="s">
        <v>639</v>
      </c>
      <c r="B14" s="105">
        <v>541028</v>
      </c>
      <c r="C14" s="266">
        <v>54</v>
      </c>
      <c r="D14" s="34"/>
      <c r="E14" s="125"/>
      <c r="O14" s="272"/>
      <c r="P14" s="272"/>
      <c r="S14" s="272"/>
      <c r="T14" s="272"/>
    </row>
    <row r="15" spans="1:20" ht="15" thickBot="1" x14ac:dyDescent="0.35">
      <c r="A15" s="269" t="s">
        <v>640</v>
      </c>
      <c r="B15" s="105">
        <v>541007</v>
      </c>
      <c r="C15" s="266">
        <v>54</v>
      </c>
      <c r="D15" s="34"/>
      <c r="E15" s="125"/>
      <c r="O15" s="272"/>
      <c r="P15" s="272"/>
      <c r="S15" s="272"/>
      <c r="T15" s="272"/>
    </row>
    <row r="16" spans="1:20" ht="15" thickBot="1" x14ac:dyDescent="0.35">
      <c r="A16" s="269" t="s">
        <v>641</v>
      </c>
      <c r="B16" s="105">
        <v>541024</v>
      </c>
      <c r="C16" s="266">
        <v>54</v>
      </c>
      <c r="D16" s="34"/>
      <c r="E16" s="125"/>
      <c r="O16" s="272"/>
      <c r="P16" s="272"/>
      <c r="S16" s="272"/>
      <c r="T16" s="272"/>
    </row>
    <row r="17" spans="1:20" ht="15" thickBot="1" x14ac:dyDescent="0.35">
      <c r="A17" s="269" t="s">
        <v>642</v>
      </c>
      <c r="B17" s="105">
        <v>541027</v>
      </c>
      <c r="C17" s="266">
        <v>54</v>
      </c>
      <c r="D17" s="34"/>
      <c r="E17" s="125"/>
      <c r="O17" s="272"/>
      <c r="P17" s="272"/>
      <c r="S17" s="272"/>
      <c r="T17" s="272"/>
    </row>
    <row r="18" spans="1:20" ht="15" thickBot="1" x14ac:dyDescent="0.35">
      <c r="A18" s="269" t="s">
        <v>643</v>
      </c>
      <c r="B18" s="105">
        <v>541026</v>
      </c>
      <c r="C18" s="266">
        <v>54</v>
      </c>
      <c r="D18" s="34"/>
      <c r="E18" s="125"/>
      <c r="O18" s="272"/>
      <c r="P18" s="272"/>
      <c r="S18" s="272"/>
      <c r="T18" s="272"/>
    </row>
    <row r="19" spans="1:20" ht="15" thickBot="1" x14ac:dyDescent="0.35">
      <c r="A19" s="269" t="s">
        <v>644</v>
      </c>
      <c r="B19" s="105">
        <v>541011</v>
      </c>
      <c r="C19" s="266">
        <v>54</v>
      </c>
      <c r="D19" s="34"/>
      <c r="E19" s="125"/>
      <c r="O19" s="272"/>
      <c r="P19" s="272"/>
      <c r="S19" s="272"/>
      <c r="T19" s="272"/>
    </row>
    <row r="20" spans="1:20" ht="15" thickBot="1" x14ac:dyDescent="0.35">
      <c r="A20" s="269" t="s">
        <v>645</v>
      </c>
      <c r="B20" s="105">
        <v>541012</v>
      </c>
      <c r="C20" s="266">
        <v>54</v>
      </c>
      <c r="D20" s="34"/>
      <c r="E20" s="125"/>
      <c r="O20" s="272"/>
      <c r="P20" s="272"/>
      <c r="S20" s="272"/>
      <c r="T20" s="272"/>
    </row>
    <row r="21" spans="1:20" ht="15" thickBot="1" x14ac:dyDescent="0.35">
      <c r="A21" s="269" t="s">
        <v>646</v>
      </c>
      <c r="B21" s="105">
        <v>541013</v>
      </c>
      <c r="C21" s="266">
        <v>54</v>
      </c>
      <c r="D21" s="34"/>
      <c r="E21" s="125"/>
      <c r="O21" s="272"/>
      <c r="P21" s="272"/>
      <c r="S21" s="272"/>
      <c r="T21" s="272"/>
    </row>
    <row r="22" spans="1:20" ht="15" thickBot="1" x14ac:dyDescent="0.35">
      <c r="A22" s="269" t="s">
        <v>647</v>
      </c>
      <c r="B22" s="105">
        <v>541014</v>
      </c>
      <c r="C22" s="266">
        <v>54</v>
      </c>
      <c r="D22" s="34"/>
      <c r="E22" s="125"/>
      <c r="O22" s="272"/>
      <c r="P22" s="272"/>
      <c r="S22" s="272"/>
      <c r="T22" s="272"/>
    </row>
    <row r="23" spans="1:20" ht="15" thickBot="1" x14ac:dyDescent="0.35">
      <c r="A23" s="269" t="s">
        <v>648</v>
      </c>
      <c r="B23" s="105">
        <v>541015</v>
      </c>
      <c r="C23" s="266">
        <v>54</v>
      </c>
      <c r="D23" s="34"/>
      <c r="E23" s="125"/>
      <c r="O23" s="272"/>
      <c r="P23" s="272"/>
      <c r="S23" s="272"/>
      <c r="T23" s="272"/>
    </row>
    <row r="24" spans="1:20" ht="15" thickBot="1" x14ac:dyDescent="0.35">
      <c r="A24" s="269" t="s">
        <v>649</v>
      </c>
      <c r="B24" s="105">
        <v>541016</v>
      </c>
      <c r="C24" s="266">
        <v>54</v>
      </c>
      <c r="D24" s="34"/>
      <c r="E24" s="125"/>
      <c r="O24" s="272"/>
      <c r="P24" s="272"/>
      <c r="S24" s="272"/>
      <c r="T24" s="272"/>
    </row>
    <row r="25" spans="1:20" ht="15" thickBot="1" x14ac:dyDescent="0.35">
      <c r="A25" s="269" t="s">
        <v>650</v>
      </c>
      <c r="B25" s="105">
        <v>541017</v>
      </c>
      <c r="C25" s="266">
        <v>54</v>
      </c>
      <c r="D25" s="34"/>
      <c r="E25" s="125"/>
      <c r="O25" s="272"/>
      <c r="P25" s="272"/>
      <c r="S25" s="272"/>
      <c r="T25" s="272"/>
    </row>
    <row r="26" spans="1:20" ht="15" thickBot="1" x14ac:dyDescent="0.35">
      <c r="A26" s="269" t="s">
        <v>651</v>
      </c>
      <c r="B26" s="105">
        <v>541018</v>
      </c>
      <c r="C26" s="266">
        <v>54</v>
      </c>
      <c r="D26" s="34"/>
      <c r="E26" s="125"/>
      <c r="O26" s="272"/>
      <c r="P26" s="272"/>
      <c r="S26" s="272"/>
      <c r="T26" s="272"/>
    </row>
    <row r="27" spans="1:20" ht="15" thickBot="1" x14ac:dyDescent="0.35">
      <c r="A27" s="269" t="s">
        <v>652</v>
      </c>
      <c r="B27" s="105">
        <v>541019</v>
      </c>
      <c r="C27" s="266">
        <v>54</v>
      </c>
      <c r="D27" s="34"/>
      <c r="E27" s="125"/>
      <c r="O27" s="272"/>
      <c r="P27" s="272"/>
      <c r="S27" s="272"/>
      <c r="T27" s="272"/>
    </row>
    <row r="28" spans="1:20" ht="15" thickBot="1" x14ac:dyDescent="0.35">
      <c r="A28" s="269" t="s">
        <v>653</v>
      </c>
      <c r="B28" s="105">
        <v>541009</v>
      </c>
      <c r="C28" s="266">
        <v>54</v>
      </c>
      <c r="D28" s="34"/>
      <c r="E28" s="125"/>
      <c r="O28" s="272"/>
      <c r="P28" s="272"/>
      <c r="S28" s="272"/>
      <c r="T28" s="272"/>
    </row>
    <row r="29" spans="1:20" ht="21.6" customHeight="1" thickBot="1" x14ac:dyDescent="0.35">
      <c r="A29" s="269" t="s">
        <v>654</v>
      </c>
      <c r="B29" s="105">
        <v>541020</v>
      </c>
      <c r="C29" s="266">
        <v>54</v>
      </c>
      <c r="D29" s="34"/>
      <c r="E29" s="125"/>
      <c r="O29" s="272"/>
      <c r="P29" s="272"/>
      <c r="S29" s="272"/>
      <c r="T29" s="272"/>
    </row>
    <row r="30" spans="1:20" ht="22.95" customHeight="1" thickBot="1" x14ac:dyDescent="0.35">
      <c r="A30" s="269" t="s">
        <v>655</v>
      </c>
      <c r="B30" s="105">
        <v>541022</v>
      </c>
      <c r="C30" s="266">
        <v>54</v>
      </c>
      <c r="D30" s="34"/>
      <c r="E30" s="125"/>
      <c r="O30" s="272"/>
      <c r="P30" s="272"/>
      <c r="S30" s="272"/>
      <c r="T30" s="272"/>
    </row>
    <row r="31" spans="1:20" ht="15" thickBot="1" x14ac:dyDescent="0.35">
      <c r="A31" s="269"/>
      <c r="B31" s="105"/>
      <c r="C31" s="266"/>
      <c r="D31" s="34"/>
      <c r="O31" s="272"/>
      <c r="P31" s="272"/>
      <c r="S31" s="272"/>
      <c r="T31" s="272"/>
    </row>
    <row r="32" spans="1:20" ht="15" thickBot="1" x14ac:dyDescent="0.35">
      <c r="A32" s="269"/>
      <c r="B32" s="105"/>
      <c r="C32" s="266"/>
      <c r="D32" s="34"/>
      <c r="O32" s="272"/>
      <c r="P32" s="272"/>
      <c r="S32" s="272"/>
      <c r="T32" s="272"/>
    </row>
    <row r="33" spans="1:20" ht="15" thickBot="1" x14ac:dyDescent="0.35">
      <c r="A33" s="269"/>
      <c r="B33" s="105"/>
      <c r="C33" s="266"/>
      <c r="D33" s="34"/>
      <c r="O33" s="272"/>
      <c r="P33" s="272"/>
      <c r="S33" s="272"/>
      <c r="T33" s="272"/>
    </row>
    <row r="34" spans="1:20" ht="15" thickBot="1" x14ac:dyDescent="0.35">
      <c r="A34" s="269"/>
      <c r="B34" s="105"/>
      <c r="C34" s="266"/>
      <c r="D34" s="34"/>
      <c r="O34" s="272"/>
      <c r="P34" s="272"/>
      <c r="S34" s="272"/>
      <c r="T34" s="272"/>
    </row>
    <row r="35" spans="1:20" ht="15" thickBot="1" x14ac:dyDescent="0.35">
      <c r="A35" s="269"/>
      <c r="B35" s="105"/>
      <c r="C35" s="266"/>
      <c r="D35" s="34"/>
      <c r="O35" s="272"/>
      <c r="P35" s="272"/>
      <c r="S35" s="272"/>
      <c r="T35" s="272"/>
    </row>
    <row r="36" spans="1:20" ht="15" thickBot="1" x14ac:dyDescent="0.35">
      <c r="A36" s="269"/>
      <c r="B36" s="105"/>
      <c r="C36" s="266"/>
      <c r="D36" s="34"/>
      <c r="O36" s="272"/>
      <c r="P36" s="272"/>
      <c r="S36" s="272"/>
      <c r="T36" s="272"/>
    </row>
    <row r="37" spans="1:20" ht="15" thickBot="1" x14ac:dyDescent="0.35">
      <c r="A37" s="269"/>
      <c r="B37" s="105"/>
      <c r="C37" s="266"/>
      <c r="D37" s="34"/>
      <c r="O37" s="272"/>
      <c r="P37" s="272"/>
      <c r="S37" s="272"/>
      <c r="T37" s="272"/>
    </row>
    <row r="38" spans="1:20" ht="15" thickBot="1" x14ac:dyDescent="0.35">
      <c r="A38" s="269"/>
      <c r="B38" s="105"/>
      <c r="C38" s="266"/>
      <c r="D38" s="34"/>
      <c r="O38" s="272"/>
      <c r="P38" s="272"/>
      <c r="S38" s="272"/>
      <c r="T38" s="272"/>
    </row>
    <row r="39" spans="1:20" ht="15" thickBot="1" x14ac:dyDescent="0.35">
      <c r="A39" s="269"/>
      <c r="B39" s="105"/>
      <c r="C39" s="266"/>
      <c r="D39" s="34"/>
      <c r="O39" s="272"/>
      <c r="P39" s="272"/>
      <c r="S39" s="272"/>
      <c r="T39" s="272"/>
    </row>
    <row r="40" spans="1:20" ht="15" thickBot="1" x14ac:dyDescent="0.35">
      <c r="A40" s="269"/>
      <c r="B40" s="105"/>
      <c r="C40" s="266"/>
      <c r="D40" s="34"/>
      <c r="O40" s="272"/>
      <c r="P40" s="272"/>
      <c r="S40" s="272"/>
      <c r="T40" s="272"/>
    </row>
    <row r="41" spans="1:20" ht="15" thickBot="1" x14ac:dyDescent="0.35">
      <c r="A41" s="269"/>
      <c r="B41" s="105"/>
      <c r="C41" s="266"/>
      <c r="D41" s="34"/>
      <c r="O41" s="272"/>
      <c r="P41" s="272"/>
      <c r="S41" s="272"/>
      <c r="T41" s="272"/>
    </row>
    <row r="42" spans="1:20" ht="15" thickBot="1" x14ac:dyDescent="0.35">
      <c r="A42" s="269"/>
      <c r="B42" s="105"/>
      <c r="C42" s="266"/>
      <c r="D42" s="34"/>
      <c r="O42" s="272"/>
      <c r="P42" s="272"/>
      <c r="S42" s="272"/>
      <c r="T42" s="272"/>
    </row>
    <row r="43" spans="1:20" ht="15" thickBot="1" x14ac:dyDescent="0.35">
      <c r="A43" s="269"/>
      <c r="B43" s="105"/>
      <c r="C43" s="266"/>
      <c r="D43" s="34"/>
      <c r="O43" s="272"/>
      <c r="P43" s="272"/>
      <c r="S43" s="272"/>
      <c r="T43" s="272"/>
    </row>
    <row r="44" spans="1:20" ht="15" thickBot="1" x14ac:dyDescent="0.35">
      <c r="A44" s="269"/>
      <c r="B44" s="105"/>
      <c r="C44" s="266"/>
      <c r="D44" s="34"/>
      <c r="O44" s="272"/>
      <c r="P44" s="272"/>
      <c r="S44" s="272"/>
      <c r="T44" s="272"/>
    </row>
    <row r="45" spans="1:20" ht="15" thickBot="1" x14ac:dyDescent="0.35">
      <c r="A45" s="269"/>
      <c r="B45" s="105"/>
      <c r="C45" s="266"/>
      <c r="D45" s="34"/>
      <c r="O45" s="272"/>
      <c r="P45" s="272"/>
      <c r="S45" s="272"/>
      <c r="T45" s="272"/>
    </row>
    <row r="46" spans="1:20" ht="15" thickBot="1" x14ac:dyDescent="0.35">
      <c r="A46" s="269"/>
      <c r="B46" s="105"/>
      <c r="C46" s="266"/>
      <c r="D46" s="34"/>
      <c r="O46" s="272"/>
      <c r="P46" s="272"/>
      <c r="S46" s="272"/>
      <c r="T46" s="272"/>
    </row>
    <row r="47" spans="1:20" ht="15" thickBot="1" x14ac:dyDescent="0.35">
      <c r="A47" s="269"/>
      <c r="B47" s="105"/>
      <c r="C47" s="266"/>
      <c r="D47" s="34"/>
      <c r="O47" s="272"/>
      <c r="P47" s="272"/>
      <c r="S47" s="272"/>
      <c r="T47" s="272"/>
    </row>
    <row r="48" spans="1:20" ht="15" thickBot="1" x14ac:dyDescent="0.35">
      <c r="A48" s="269"/>
      <c r="B48" s="105"/>
      <c r="C48" s="266"/>
      <c r="D48" s="34"/>
      <c r="O48" s="272"/>
      <c r="P48" s="272"/>
      <c r="S48" s="272"/>
      <c r="T48" s="272"/>
    </row>
    <row r="49" spans="1:20" ht="15" thickBot="1" x14ac:dyDescent="0.35">
      <c r="A49" s="269"/>
      <c r="B49" s="105"/>
      <c r="C49" s="266"/>
      <c r="D49" s="34"/>
      <c r="O49" s="272"/>
      <c r="P49" s="272"/>
      <c r="S49" s="272"/>
      <c r="T49" s="272"/>
    </row>
    <row r="50" spans="1:20" ht="15" thickBot="1" x14ac:dyDescent="0.35">
      <c r="A50" s="269"/>
      <c r="B50" s="105"/>
      <c r="C50" s="266"/>
      <c r="D50" s="34"/>
      <c r="O50" s="272"/>
      <c r="P50" s="272"/>
      <c r="S50" s="272"/>
      <c r="T50" s="272"/>
    </row>
    <row r="51" spans="1:20" ht="15" thickBot="1" x14ac:dyDescent="0.35">
      <c r="A51" s="269"/>
      <c r="B51" s="105"/>
      <c r="C51" s="266"/>
      <c r="D51" s="34"/>
      <c r="O51" s="272"/>
      <c r="P51" s="272"/>
      <c r="S51" s="272"/>
      <c r="T51" s="272"/>
    </row>
    <row r="52" spans="1:20" ht="15" thickBot="1" x14ac:dyDescent="0.35">
      <c r="A52" s="269"/>
      <c r="B52" s="105"/>
      <c r="C52" s="266"/>
      <c r="D52" s="34"/>
      <c r="O52" s="272"/>
      <c r="P52" s="272"/>
      <c r="S52" s="272"/>
      <c r="T52" s="272"/>
    </row>
    <row r="53" spans="1:20" ht="15" thickBot="1" x14ac:dyDescent="0.35">
      <c r="A53" s="269"/>
      <c r="B53" s="105"/>
      <c r="C53" s="266"/>
      <c r="D53" s="34"/>
      <c r="O53" s="272"/>
      <c r="P53" s="272"/>
      <c r="S53" s="272"/>
      <c r="T53" s="272"/>
    </row>
    <row r="54" spans="1:20" ht="15" thickBot="1" x14ac:dyDescent="0.35">
      <c r="A54" s="269"/>
      <c r="B54" s="105"/>
      <c r="C54" s="266"/>
      <c r="D54" s="34"/>
      <c r="O54" s="272"/>
      <c r="P54" s="272"/>
      <c r="S54" s="272"/>
      <c r="T54" s="272"/>
    </row>
    <row r="55" spans="1:20" ht="15" thickBot="1" x14ac:dyDescent="0.35">
      <c r="A55" s="269"/>
      <c r="B55" s="105"/>
      <c r="C55" s="266"/>
      <c r="D55" s="34"/>
      <c r="O55" s="272"/>
      <c r="P55" s="272"/>
      <c r="S55" s="272"/>
      <c r="T55" s="272"/>
    </row>
    <row r="56" spans="1:20" ht="15" thickBot="1" x14ac:dyDescent="0.35">
      <c r="A56" s="269"/>
      <c r="B56" s="105"/>
      <c r="C56" s="266"/>
      <c r="D56" s="34"/>
      <c r="O56" s="272"/>
      <c r="P56" s="272"/>
      <c r="S56" s="272"/>
      <c r="T56" s="272"/>
    </row>
    <row r="57" spans="1:20" ht="15" thickBot="1" x14ac:dyDescent="0.35">
      <c r="A57" s="269"/>
      <c r="B57" s="105"/>
      <c r="C57" s="266"/>
      <c r="D57" s="34"/>
      <c r="O57" s="272"/>
      <c r="P57" s="272"/>
      <c r="S57" s="272"/>
      <c r="T57" s="272"/>
    </row>
    <row r="58" spans="1:20" ht="15" thickBot="1" x14ac:dyDescent="0.35">
      <c r="A58" s="269"/>
      <c r="B58" s="105"/>
      <c r="C58" s="266"/>
      <c r="D58" s="34"/>
      <c r="O58" s="272"/>
      <c r="P58" s="272"/>
      <c r="S58" s="272"/>
      <c r="T58" s="272"/>
    </row>
    <row r="59" spans="1:20" ht="15" thickBot="1" x14ac:dyDescent="0.35">
      <c r="A59" s="269"/>
      <c r="B59" s="105"/>
      <c r="C59" s="266"/>
      <c r="D59" s="34"/>
      <c r="O59" s="272"/>
      <c r="P59" s="272"/>
      <c r="S59" s="272"/>
      <c r="T59" s="272"/>
    </row>
    <row r="60" spans="1:20" ht="15" thickBot="1" x14ac:dyDescent="0.35">
      <c r="A60" s="269"/>
      <c r="B60" s="105"/>
      <c r="C60" s="266"/>
      <c r="D60" s="34"/>
      <c r="O60" s="272"/>
      <c r="P60" s="272"/>
      <c r="S60" s="272"/>
      <c r="T60" s="272"/>
    </row>
    <row r="61" spans="1:20" ht="15" thickBot="1" x14ac:dyDescent="0.35">
      <c r="A61" s="269"/>
      <c r="B61" s="105"/>
      <c r="C61" s="266"/>
      <c r="D61" s="34"/>
      <c r="O61" s="272"/>
      <c r="P61" s="272"/>
      <c r="S61" s="272"/>
      <c r="T61" s="272"/>
    </row>
    <row r="62" spans="1:20" ht="15" thickBot="1" x14ac:dyDescent="0.35">
      <c r="A62" s="269"/>
      <c r="B62" s="105"/>
      <c r="C62" s="266"/>
      <c r="D62" s="34"/>
      <c r="O62" s="272"/>
      <c r="P62" s="272"/>
      <c r="S62" s="272"/>
      <c r="T62" s="272"/>
    </row>
    <row r="63" spans="1:20" ht="15" thickBot="1" x14ac:dyDescent="0.35">
      <c r="A63" s="269"/>
      <c r="B63" s="105"/>
      <c r="C63" s="266"/>
      <c r="D63" s="34"/>
      <c r="O63" s="272"/>
      <c r="P63" s="272"/>
      <c r="S63" s="272"/>
      <c r="T63" s="272"/>
    </row>
    <row r="64" spans="1:20" ht="15" thickBot="1" x14ac:dyDescent="0.35">
      <c r="A64" s="269"/>
      <c r="B64" s="105"/>
      <c r="C64" s="266"/>
      <c r="D64" s="34"/>
      <c r="O64" s="272"/>
      <c r="P64" s="272"/>
      <c r="S64" s="272"/>
      <c r="T64" s="272"/>
    </row>
    <row r="65" spans="1:20" ht="15" thickBot="1" x14ac:dyDescent="0.35">
      <c r="A65" s="269"/>
      <c r="B65" s="105"/>
      <c r="C65" s="266"/>
      <c r="D65" s="34"/>
      <c r="O65" s="272"/>
      <c r="P65" s="272"/>
      <c r="S65" s="272"/>
      <c r="T65" s="272"/>
    </row>
    <row r="66" spans="1:20" ht="15" thickBot="1" x14ac:dyDescent="0.35">
      <c r="A66" s="269"/>
      <c r="B66" s="105"/>
      <c r="C66" s="266"/>
      <c r="D66" s="34"/>
      <c r="O66" s="272"/>
      <c r="P66" s="272"/>
      <c r="S66" s="272"/>
      <c r="T66" s="272"/>
    </row>
    <row r="67" spans="1:20" ht="15" thickBot="1" x14ac:dyDescent="0.35">
      <c r="A67" s="269"/>
      <c r="B67" s="105"/>
      <c r="C67" s="266"/>
      <c r="D67" s="34"/>
      <c r="O67" s="272"/>
      <c r="P67" s="272"/>
      <c r="S67" s="272"/>
      <c r="T67" s="272"/>
    </row>
    <row r="68" spans="1:20" ht="15" thickBot="1" x14ac:dyDescent="0.35">
      <c r="A68" s="269"/>
      <c r="B68" s="105"/>
      <c r="C68" s="266"/>
      <c r="D68" s="34"/>
      <c r="O68" s="272"/>
      <c r="P68" s="272"/>
      <c r="S68" s="272"/>
      <c r="T68" s="272"/>
    </row>
  </sheetData>
  <sheetProtection algorithmName="SHA-512" hashValue="4AkkQYbxgkzXNJZXLrhnbVo+pls7vsjOlkG05L0nB3R2q/UfYIDCmwAt8ynxi11OibwA+tQmIpQijwnLfr3xpw==" saltValue="4jxD+28T4T8UWODi9g/Gk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235"/>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72" customWidth="1"/>
    <col min="5" max="5" width="17.109375" style="16" customWidth="1"/>
    <col min="6" max="6" width="21.5546875" style="272" customWidth="1"/>
    <col min="7" max="7" width="26.6640625" style="303" customWidth="1"/>
    <col min="8" max="8" width="25.109375" style="212" customWidth="1"/>
    <col min="9" max="9" width="24" style="272" customWidth="1"/>
    <col min="10" max="10" width="13.5546875" style="16" customWidth="1"/>
    <col min="11" max="11" width="11.6640625" style="16" customWidth="1"/>
    <col min="12" max="12" width="4" hidden="1" customWidth="1"/>
    <col min="13" max="13" width="11" style="16" hidden="1" customWidth="1"/>
    <col min="14" max="14" width="3.33203125" style="131"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72"/>
  </cols>
  <sheetData>
    <row r="1" spans="1:122" ht="15" thickBot="1" x14ac:dyDescent="0.35">
      <c r="B1" s="305" t="s">
        <v>257</v>
      </c>
      <c r="C1" s="305"/>
      <c r="E1" s="273" t="s">
        <v>7</v>
      </c>
      <c r="F1" s="274">
        <v>2023</v>
      </c>
      <c r="G1" s="78" t="s">
        <v>55</v>
      </c>
      <c r="H1" s="275"/>
      <c r="I1" s="276"/>
      <c r="J1" s="277"/>
      <c r="M1" s="16" t="s">
        <v>17</v>
      </c>
      <c r="O1" s="16">
        <v>1</v>
      </c>
    </row>
    <row r="2" spans="1:122" ht="44.25" customHeight="1" thickBot="1" x14ac:dyDescent="0.35">
      <c r="B2" s="793" t="s">
        <v>187</v>
      </c>
      <c r="C2" s="794"/>
      <c r="D2" s="424" t="s">
        <v>392</v>
      </c>
      <c r="E2" s="791" t="s">
        <v>191</v>
      </c>
      <c r="F2" s="791"/>
      <c r="G2" s="792"/>
      <c r="H2" s="362" t="s">
        <v>1117</v>
      </c>
      <c r="M2" s="16" t="s">
        <v>18</v>
      </c>
      <c r="N2" s="131">
        <v>50</v>
      </c>
      <c r="O2" s="16">
        <v>2</v>
      </c>
    </row>
    <row r="3" spans="1:122" ht="15" thickBot="1" x14ac:dyDescent="0.35">
      <c r="B3" s="306" t="s">
        <v>0</v>
      </c>
      <c r="C3" s="307"/>
      <c r="D3" s="279" t="e">
        <f>VLOOKUP(D2,'Unit Names(H)'!A2:B139,2,FALSE)</f>
        <v>#N/A</v>
      </c>
      <c r="E3" s="341"/>
      <c r="F3" s="280"/>
      <c r="G3" s="281"/>
      <c r="H3" s="278"/>
      <c r="N3" s="131">
        <v>51</v>
      </c>
      <c r="O3" s="16">
        <v>3</v>
      </c>
    </row>
    <row r="4" spans="1:122" ht="15" thickBot="1" x14ac:dyDescent="0.35">
      <c r="B4" s="308" t="s">
        <v>354</v>
      </c>
      <c r="C4" s="309"/>
      <c r="D4" s="282"/>
      <c r="E4" s="282"/>
      <c r="F4" s="283"/>
      <c r="G4" s="284"/>
      <c r="H4" s="278"/>
      <c r="I4" s="1"/>
      <c r="M4" s="16" t="s">
        <v>213</v>
      </c>
      <c r="N4" s="131">
        <v>52</v>
      </c>
      <c r="O4" s="16">
        <v>4</v>
      </c>
    </row>
    <row r="5" spans="1:122" ht="37.5" customHeight="1" x14ac:dyDescent="0.3">
      <c r="A5" s="262" t="s">
        <v>255</v>
      </c>
      <c r="B5" s="185" t="s">
        <v>41</v>
      </c>
      <c r="C5" s="185" t="s">
        <v>57</v>
      </c>
      <c r="D5" s="285" t="s">
        <v>1</v>
      </c>
      <c r="E5" s="285">
        <v>2022</v>
      </c>
      <c r="F5" s="286">
        <v>2023</v>
      </c>
      <c r="G5" s="287" t="s">
        <v>388</v>
      </c>
      <c r="H5" s="288" t="s">
        <v>195</v>
      </c>
      <c r="I5" s="274" t="s">
        <v>2</v>
      </c>
      <c r="M5" s="16" t="s">
        <v>283</v>
      </c>
    </row>
    <row r="6" spans="1:122" ht="22.5" customHeight="1" x14ac:dyDescent="0.3">
      <c r="A6" s="184"/>
      <c r="B6" s="321" t="s">
        <v>56</v>
      </c>
      <c r="C6" s="322"/>
      <c r="D6" s="326"/>
      <c r="E6" s="323"/>
      <c r="F6" s="324"/>
      <c r="G6" s="425"/>
      <c r="H6" s="426"/>
      <c r="I6" s="50"/>
      <c r="M6" s="16" t="s">
        <v>269</v>
      </c>
    </row>
    <row r="7" spans="1:122" s="16" customFormat="1" ht="63.75" customHeight="1" x14ac:dyDescent="0.3">
      <c r="A7" s="365">
        <v>333</v>
      </c>
      <c r="B7" s="262" t="s">
        <v>26</v>
      </c>
      <c r="C7" s="262" t="s">
        <v>58</v>
      </c>
      <c r="D7" s="271" t="s">
        <v>355</v>
      </c>
      <c r="E7" s="261" t="e">
        <f>INDEX('PY1 Data(H)'!$A$1:$CZ$260,MATCH('Unit Data from Audit Worksheet'!$A7,'PY1 Data(H)'!$A$1:$A$260,0),MATCH('Unit Data from Audit Worksheet'!$D$2,'PY1 Data(H)'!$A$1:$CZ$1,0))</f>
        <v>#N/A</v>
      </c>
      <c r="F7" s="771">
        <v>0</v>
      </c>
      <c r="G7" s="421">
        <f>IF(F7&lt;0,"Note: Number is normally positive.",)</f>
        <v>0</v>
      </c>
      <c r="H7" s="36"/>
      <c r="I7" s="746"/>
      <c r="J7" s="199"/>
      <c r="K7" s="361"/>
      <c r="L7"/>
      <c r="M7" s="16" t="s">
        <v>284</v>
      </c>
      <c r="N7" s="131"/>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7">
        <v>500</v>
      </c>
      <c r="B8" s="262" t="s">
        <v>21</v>
      </c>
      <c r="C8" s="262" t="s">
        <v>58</v>
      </c>
      <c r="D8" s="271" t="s">
        <v>356</v>
      </c>
      <c r="E8" s="261" t="e">
        <f>INDEX('PY1 Data(H)'!$A$1:$CZ$260,MATCH('Unit Data from Audit Worksheet'!$A8,'PY1 Data(H)'!$A$1:$A$260,0),MATCH('Unit Data from Audit Worksheet'!$D$2,'PY1 Data(H)'!$A$1:$CZ$1,0))</f>
        <v>#N/A</v>
      </c>
      <c r="F8" s="771">
        <v>0</v>
      </c>
      <c r="G8" s="421">
        <f>IF(F8&lt;0,"Note: Number is normally positive.",)</f>
        <v>0</v>
      </c>
      <c r="H8" s="36"/>
      <c r="I8" s="746"/>
      <c r="J8" s="199"/>
      <c r="K8" s="361"/>
      <c r="L8"/>
      <c r="M8" s="16" t="s">
        <v>285</v>
      </c>
      <c r="N8" s="131"/>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377">
        <v>385</v>
      </c>
      <c r="B9" s="3" t="s">
        <v>24</v>
      </c>
      <c r="C9" s="262" t="s">
        <v>58</v>
      </c>
      <c r="D9" s="66" t="s">
        <v>59</v>
      </c>
      <c r="E9" s="261" t="e">
        <f>INDEX('PY1 Data(H)'!$A$1:$CZ$260,MATCH('Unit Data from Audit Worksheet'!$A9,'PY1 Data(H)'!$A$1:$A$260,0),MATCH('Unit Data from Audit Worksheet'!$D$2,'PY1 Data(H)'!$A$1:$CZ$1,0))-INDEX('PY1 Data(H)'!$A$1:$CZ$260,MATCH('Unit Data from Audit Worksheet'!$A11,'PY1 Data(H)'!$A$1:$A$260,0),MATCH('Unit Data from Audit Worksheet'!$D$2,'PY1 Data(H)'!$A$1:$CZ$1,0))</f>
        <v>#N/A</v>
      </c>
      <c r="F9" s="771">
        <v>0</v>
      </c>
      <c r="G9" s="421">
        <f>IF((F7+F8)&gt;F9,"Error: Please review Account numbers (333+500)&gt;385",)</f>
        <v>0</v>
      </c>
      <c r="H9" s="426"/>
      <c r="I9" s="746"/>
      <c r="J9"/>
      <c r="K9" s="361"/>
    </row>
    <row r="10" spans="1:122" s="16" customFormat="1" ht="90" customHeight="1" x14ac:dyDescent="0.3">
      <c r="A10" s="67">
        <v>575</v>
      </c>
      <c r="B10" s="262" t="s">
        <v>28</v>
      </c>
      <c r="C10" s="262" t="s">
        <v>58</v>
      </c>
      <c r="D10" s="310" t="s">
        <v>357</v>
      </c>
      <c r="E10" s="261" t="e">
        <f>INDEX('PY1 Data(H)'!$A$1:$CZ$260,MATCH('Unit Data from Audit Worksheet'!$A10,'PY1 Data(H)'!$A$1:$A$260,0),MATCH('Unit Data from Audit Worksheet'!$D$2,'PY1 Data(H)'!$A$1:$CZ$1,0))</f>
        <v>#N/A</v>
      </c>
      <c r="F10" s="771">
        <v>0</v>
      </c>
      <c r="G10" s="421">
        <f>IF(F10&lt;0,"Note: Number is normally positive.",)</f>
        <v>0</v>
      </c>
      <c r="H10" s="427"/>
      <c r="I10" s="747"/>
      <c r="J10"/>
      <c r="K10" s="361"/>
      <c r="L10"/>
      <c r="N10" s="131"/>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7">
        <v>576</v>
      </c>
      <c r="B11" s="262" t="s">
        <v>28</v>
      </c>
      <c r="C11" s="262" t="s">
        <v>58</v>
      </c>
      <c r="D11" s="310" t="s">
        <v>358</v>
      </c>
      <c r="E11" s="261" t="e">
        <f>INDEX('PY1 Data(H)'!$A$1:$CZ$260,MATCH('Unit Data from Audit Worksheet'!$A11,'PY1 Data(H)'!$A$1:$A$260,0),MATCH('Unit Data from Audit Worksheet'!$D$2,'PY1 Data(H)'!$A$1:$CZ$1,0))</f>
        <v>#N/A</v>
      </c>
      <c r="F11" s="771">
        <v>0</v>
      </c>
      <c r="G11" s="421">
        <f>IF(F11&lt;0,"Error: Enter as positive.",)</f>
        <v>0</v>
      </c>
      <c r="H11" s="427"/>
      <c r="I11" s="747"/>
      <c r="J11"/>
      <c r="K11" s="361"/>
      <c r="L11"/>
      <c r="N11" s="13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377">
        <v>626</v>
      </c>
      <c r="B12" s="311" t="s">
        <v>289</v>
      </c>
      <c r="C12" s="311" t="s">
        <v>58</v>
      </c>
      <c r="D12" s="152" t="s">
        <v>359</v>
      </c>
      <c r="E12" s="261" t="e">
        <f>INDEX('PY1 Data(H)'!$A$1:$CZ$260,MATCH('Unit Data from Audit Worksheet'!$A12,'PY1 Data(H)'!$A$1:$A$260,0),MATCH('Unit Data from Audit Worksheet'!$D$2,'PY1 Data(H)'!$A$1:$CZ$1,0))-INDEX('PY1 Data(H)'!$A$1:$CZ$260,MATCH('Unit Data from Audit Worksheet'!$A11,'PY1 Data(H)'!$A$1:$A$260,0),MATCH('Unit Data from Audit Worksheet'!$D$2,'PY1 Data(H)'!$A$1:$CZ$1,0))</f>
        <v>#N/A</v>
      </c>
      <c r="F12" s="771">
        <v>0</v>
      </c>
      <c r="G12" s="421">
        <f>IF(F12&lt;0,"Error: Enter as positive.",)</f>
        <v>0</v>
      </c>
      <c r="H12" s="235"/>
      <c r="I12" s="748"/>
      <c r="J12"/>
      <c r="K12" s="361"/>
    </row>
    <row r="13" spans="1:122" ht="89.25" customHeight="1" x14ac:dyDescent="0.3">
      <c r="A13" s="134">
        <v>627</v>
      </c>
      <c r="B13" s="464" t="s">
        <v>239</v>
      </c>
      <c r="C13" s="311" t="s">
        <v>58</v>
      </c>
      <c r="D13" s="152" t="s">
        <v>360</v>
      </c>
      <c r="E13" s="261" t="e">
        <f>INDEX('PY1 Data(H)'!$A$1:$CZ$260,MATCH('Unit Data from Audit Worksheet'!$A13,'PY1 Data(H)'!$A$1:$A$260,0),MATCH('Unit Data from Audit Worksheet'!$D$2,'PY1 Data(H)'!$A$1:$CZ$1,0))</f>
        <v>#N/A</v>
      </c>
      <c r="F13" s="771">
        <v>0</v>
      </c>
      <c r="G13" s="421">
        <f>IF(F13&gt;F12,"Please review account numbers 627 &gt;626",)</f>
        <v>0</v>
      </c>
      <c r="H13" s="235"/>
      <c r="I13" s="748"/>
      <c r="J13"/>
      <c r="K13" s="361"/>
    </row>
    <row r="14" spans="1:122" ht="105" customHeight="1" x14ac:dyDescent="0.3">
      <c r="A14" s="134">
        <v>628</v>
      </c>
      <c r="B14" s="464" t="s">
        <v>239</v>
      </c>
      <c r="C14" s="311" t="s">
        <v>58</v>
      </c>
      <c r="D14" s="152" t="s">
        <v>361</v>
      </c>
      <c r="E14" s="261" t="e">
        <f>INDEX('PY1 Data(H)'!$A$1:$CZ$260,MATCH('Unit Data from Audit Worksheet'!$A14,'PY1 Data(H)'!$A$1:$A$260,0),MATCH('Unit Data from Audit Worksheet'!$D$2,'PY1 Data(H)'!$A$1:$CZ$1,0))</f>
        <v>#N/A</v>
      </c>
      <c r="F14" s="771">
        <v>0</v>
      </c>
      <c r="G14" s="421">
        <f>IF(F14&gt;F12,"Please review account numbers 628 &gt; 626",)</f>
        <v>0</v>
      </c>
      <c r="H14" s="235"/>
      <c r="I14" s="748"/>
      <c r="J14"/>
      <c r="K14" s="361"/>
    </row>
    <row r="15" spans="1:122" ht="95.25" customHeight="1" x14ac:dyDescent="0.3">
      <c r="A15" s="134">
        <v>629</v>
      </c>
      <c r="B15" s="464" t="s">
        <v>239</v>
      </c>
      <c r="C15" s="311" t="s">
        <v>58</v>
      </c>
      <c r="D15" s="152" t="s">
        <v>362</v>
      </c>
      <c r="E15" s="261" t="e">
        <f>INDEX('PY1 Data(H)'!$A$1:$CZ$260,MATCH('Unit Data from Audit Worksheet'!$A15,'PY1 Data(H)'!$A$1:$A$260,0),MATCH('Unit Data from Audit Worksheet'!$D$2,'PY1 Data(H)'!$A$1:$CZ$1,0))</f>
        <v>#N/A</v>
      </c>
      <c r="F15" s="771">
        <v>0</v>
      </c>
      <c r="G15" s="421">
        <f>IF(F15&gt;F12,"Please review account numbers 629 &gt; 626",)</f>
        <v>0</v>
      </c>
      <c r="H15" s="235"/>
      <c r="I15" s="748"/>
      <c r="J15"/>
      <c r="K15" s="361"/>
    </row>
    <row r="16" spans="1:122" ht="69" customHeight="1" x14ac:dyDescent="0.3">
      <c r="A16" s="134">
        <v>630</v>
      </c>
      <c r="B16" s="464" t="s">
        <v>239</v>
      </c>
      <c r="C16" s="311" t="s">
        <v>58</v>
      </c>
      <c r="D16" s="152" t="s">
        <v>280</v>
      </c>
      <c r="E16" s="261" t="e">
        <f>INDEX('PY1 Data(H)'!$A$1:$CZ$260,MATCH('Unit Data from Audit Worksheet'!$A16,'PY1 Data(H)'!$A$1:$A$260,0),MATCH('Unit Data from Audit Worksheet'!$D$2,'PY1 Data(H)'!$A$1:$CZ$1,0))</f>
        <v>#N/A</v>
      </c>
      <c r="F16" s="771">
        <v>0</v>
      </c>
      <c r="G16" s="421">
        <f>IF(F16&gt;F12,"Please review account numbers 630 &gt; 626",)</f>
        <v>0</v>
      </c>
      <c r="H16" s="235"/>
      <c r="I16" s="748"/>
      <c r="J16"/>
      <c r="K16" s="361"/>
    </row>
    <row r="17" spans="1:11" ht="95.25" customHeight="1" x14ac:dyDescent="0.3">
      <c r="A17" s="134">
        <v>631</v>
      </c>
      <c r="B17" s="464" t="s">
        <v>239</v>
      </c>
      <c r="C17" s="311" t="s">
        <v>58</v>
      </c>
      <c r="D17" s="152" t="s">
        <v>363</v>
      </c>
      <c r="E17" s="261" t="e">
        <f>INDEX('PY1 Data(H)'!$A$1:$CZ$260,MATCH('Unit Data from Audit Worksheet'!$A17,'PY1 Data(H)'!$A$1:$A$260,0),MATCH('Unit Data from Audit Worksheet'!$D$2,'PY1 Data(H)'!$A$1:$CZ$1,0))</f>
        <v>#N/A</v>
      </c>
      <c r="F17" s="771">
        <v>0</v>
      </c>
      <c r="G17" s="421">
        <f>IF(F17&gt;F12,"Please review account numbers 631 &gt; 626",)</f>
        <v>0</v>
      </c>
      <c r="H17" s="235"/>
      <c r="I17" s="748"/>
      <c r="J17"/>
      <c r="K17" s="361"/>
    </row>
    <row r="18" spans="1:11" ht="55.5" customHeight="1" x14ac:dyDescent="0.3">
      <c r="A18" s="377">
        <v>338</v>
      </c>
      <c r="B18" s="3" t="s">
        <v>22</v>
      </c>
      <c r="C18" s="262" t="s">
        <v>58</v>
      </c>
      <c r="D18" s="66" t="s">
        <v>60</v>
      </c>
      <c r="E18" s="261" t="e">
        <f>INDEX('PY1 Data(H)'!$A$1:$CZ$260,MATCH('Unit Data from Audit Worksheet'!$A18,'PY1 Data(H)'!$A$1:$A$260,0),MATCH('Unit Data from Audit Worksheet'!$D$2,'PY1 Data(H)'!$A$1:$CZ$1,0))-INDEX('PY1 Data(H)'!$A$1:$CZ$260,MATCH('Unit Data from Audit Worksheet'!$A11,'PY1 Data(H)'!$A$1:$A$260,0),MATCH('Unit Data from Audit Worksheet'!$D$2,'PY1 Data(H)'!$A$1:$CZ$1,0))</f>
        <v>#N/A</v>
      </c>
      <c r="F18" s="771">
        <v>0</v>
      </c>
      <c r="G18" s="421" t="str">
        <f>IF(F12&gt;F18,"Error: Please review accts 626 &gt; 338","")</f>
        <v/>
      </c>
      <c r="H18" s="426"/>
      <c r="I18" s="746"/>
      <c r="J18"/>
      <c r="K18" s="361"/>
    </row>
    <row r="19" spans="1:11" ht="89.25" customHeight="1" x14ac:dyDescent="0.3">
      <c r="A19" s="67">
        <v>335</v>
      </c>
      <c r="B19" s="3" t="s">
        <v>22</v>
      </c>
      <c r="C19" s="262" t="s">
        <v>58</v>
      </c>
      <c r="D19" s="271" t="s">
        <v>364</v>
      </c>
      <c r="E19" s="261" t="e">
        <f>INDEX('PY1 Data(H)'!$A$1:$CZ$260,MATCH('Unit Data from Audit Worksheet'!$A19,'PY1 Data(H)'!$A$1:$A$260,0),MATCH('Unit Data from Audit Worksheet'!$D$2,'PY1 Data(H)'!$A$1:$CZ$1,0))</f>
        <v>#N/A</v>
      </c>
      <c r="F19" s="771">
        <v>0</v>
      </c>
      <c r="G19" s="421">
        <f>IF(F19&lt;0,"Error: Enter as positive.",)</f>
        <v>0</v>
      </c>
      <c r="H19" s="426"/>
      <c r="I19" s="749"/>
      <c r="J19"/>
      <c r="K19" s="361"/>
    </row>
    <row r="20" spans="1:11" ht="48.75" customHeight="1" x14ac:dyDescent="0.3">
      <c r="A20" s="67">
        <v>252</v>
      </c>
      <c r="B20" s="3" t="s">
        <v>22</v>
      </c>
      <c r="C20" s="262" t="s">
        <v>58</v>
      </c>
      <c r="D20" s="66" t="s">
        <v>61</v>
      </c>
      <c r="E20" s="261" t="e">
        <f>INDEX('PY1 Data(H)'!$A$1:$CZ$260,MATCH('Unit Data from Audit Worksheet'!$A20,'PY1 Data(H)'!$A$1:$A$260,0),MATCH('Unit Data from Audit Worksheet'!$D$2,'PY1 Data(H)'!$A$1:$CZ$1,0))</f>
        <v>#N/A</v>
      </c>
      <c r="F20" s="771">
        <v>0</v>
      </c>
      <c r="G20" s="293"/>
      <c r="H20" s="426"/>
      <c r="I20" s="750"/>
      <c r="J20"/>
      <c r="K20" s="361"/>
    </row>
    <row r="21" spans="1:11" ht="43.2" x14ac:dyDescent="0.3">
      <c r="A21" s="67">
        <v>253</v>
      </c>
      <c r="B21" s="3" t="s">
        <v>22</v>
      </c>
      <c r="C21" s="262" t="s">
        <v>58</v>
      </c>
      <c r="D21" s="66" t="s">
        <v>62</v>
      </c>
      <c r="E21" s="261" t="e">
        <f>INDEX('PY1 Data(H)'!$A$1:$CZ$260,MATCH('Unit Data from Audit Worksheet'!$A21,'PY1 Data(H)'!$A$1:$A$260,0),MATCH('Unit Data from Audit Worksheet'!$D$2,'PY1 Data(H)'!$A$1:$CZ$1,0))</f>
        <v>#N/A</v>
      </c>
      <c r="F21" s="771">
        <v>0</v>
      </c>
      <c r="G21" s="421"/>
      <c r="H21" s="426"/>
      <c r="I21" s="750"/>
      <c r="J21"/>
      <c r="K21" s="361"/>
    </row>
    <row r="22" spans="1:11" ht="73.5" customHeight="1" x14ac:dyDescent="0.3">
      <c r="A22" s="67">
        <v>254</v>
      </c>
      <c r="B22" s="3" t="s">
        <v>22</v>
      </c>
      <c r="C22" s="262" t="s">
        <v>58</v>
      </c>
      <c r="D22" s="66" t="s">
        <v>365</v>
      </c>
      <c r="E22" s="261" t="e">
        <f>INDEX('PY1 Data(H)'!$A$1:$CZ$260,MATCH('Unit Data from Audit Worksheet'!$A22,'PY1 Data(H)'!$A$1:$A$260,0),MATCH('Unit Data from Audit Worksheet'!$D$2,'PY1 Data(H)'!$A$1:$CZ$1,0))</f>
        <v>#N/A</v>
      </c>
      <c r="F22" s="771">
        <v>0</v>
      </c>
      <c r="G22" s="421">
        <f>IF(H22=0,,"Error: Total assets and deferred outflows less total liabilities and deferred inflows do not equal total net position. Account numbers  385-338-252-253-254 = 0.  The amount the formula is off is located in the cell to the right")</f>
        <v>0</v>
      </c>
      <c r="H22" s="451">
        <f>F9-F18-F20-F21-F22</f>
        <v>0</v>
      </c>
      <c r="I22" s="750"/>
      <c r="J22"/>
      <c r="K22" s="361"/>
    </row>
    <row r="23" spans="1:11" ht="21.75" customHeight="1" x14ac:dyDescent="0.3">
      <c r="A23" s="67"/>
      <c r="B23" s="325" t="s">
        <v>63</v>
      </c>
      <c r="C23" s="466"/>
      <c r="D23" s="316"/>
      <c r="E23" s="317"/>
      <c r="F23" s="772"/>
      <c r="G23" s="428"/>
      <c r="H23" s="426"/>
      <c r="I23" s="750"/>
      <c r="J23"/>
      <c r="K23" s="361"/>
    </row>
    <row r="24" spans="1:11" ht="59.25" customHeight="1" x14ac:dyDescent="0.3">
      <c r="A24" s="67">
        <v>502</v>
      </c>
      <c r="B24" s="3" t="s">
        <v>21</v>
      </c>
      <c r="C24" s="262" t="s">
        <v>65</v>
      </c>
      <c r="D24" s="271" t="s">
        <v>366</v>
      </c>
      <c r="E24" s="261" t="e">
        <f>INDEX('PY1 Data(H)'!$A$1:$CZ$260,MATCH('Unit Data from Audit Worksheet'!$A24,'PY1 Data(H)'!$A$1:$A$260,0),MATCH('Unit Data from Audit Worksheet'!$D$2,'PY1 Data(H)'!$A$1:$CZ$1,0))</f>
        <v>#N/A</v>
      </c>
      <c r="F24" s="771">
        <v>0</v>
      </c>
      <c r="G24" s="421">
        <f>IF(F24&lt;0,"Note: Number is normally positive.",)</f>
        <v>0</v>
      </c>
      <c r="H24" s="426"/>
      <c r="I24" s="750"/>
      <c r="J24"/>
      <c r="K24" s="361"/>
    </row>
    <row r="25" spans="1:11" ht="59.25" customHeight="1" x14ac:dyDescent="0.3">
      <c r="A25" s="67">
        <v>503</v>
      </c>
      <c r="B25" s="3" t="s">
        <v>21</v>
      </c>
      <c r="C25" s="262" t="s">
        <v>65</v>
      </c>
      <c r="D25" s="66" t="s">
        <v>64</v>
      </c>
      <c r="E25" s="261" t="e">
        <f>INDEX('PY1 Data(H)'!$A$1:$CZ$260,MATCH('Unit Data from Audit Worksheet'!$A25,'PY1 Data(H)'!$A$1:$A$260,0),MATCH('Unit Data from Audit Worksheet'!$D$2,'PY1 Data(H)'!$A$1:$CZ$1,0))</f>
        <v>#N/A</v>
      </c>
      <c r="F25" s="771">
        <v>0</v>
      </c>
      <c r="G25" s="421">
        <f>IF(F25&lt;0,"Note: Number is normally positive.",)</f>
        <v>0</v>
      </c>
      <c r="H25" s="426"/>
      <c r="I25" s="750"/>
      <c r="J25"/>
      <c r="K25" s="361"/>
    </row>
    <row r="26" spans="1:11" ht="27" customHeight="1" x14ac:dyDescent="0.3">
      <c r="A26" s="67"/>
      <c r="B26" s="325" t="s">
        <v>66</v>
      </c>
      <c r="C26" s="466"/>
      <c r="D26" s="316"/>
      <c r="E26" s="317"/>
      <c r="F26" s="772"/>
      <c r="G26" s="425"/>
      <c r="H26" s="426"/>
      <c r="I26" s="750"/>
      <c r="J26"/>
      <c r="K26" s="361"/>
    </row>
    <row r="27" spans="1:11" ht="49.5" customHeight="1" x14ac:dyDescent="0.3">
      <c r="A27" s="67">
        <v>388</v>
      </c>
      <c r="B27" s="3" t="s">
        <v>24</v>
      </c>
      <c r="C27" s="3" t="s">
        <v>71</v>
      </c>
      <c r="D27" s="66" t="s">
        <v>67</v>
      </c>
      <c r="E27" s="261" t="e">
        <f>INDEX('PY1 Data(H)'!$A$1:$CZ$260,MATCH('Unit Data from Audit Worksheet'!$A27,'PY1 Data(H)'!$A$1:$A$260,0),MATCH('Unit Data from Audit Worksheet'!$D$2,'PY1 Data(H)'!$A$1:$CZ$1,0))</f>
        <v>#N/A</v>
      </c>
      <c r="F27" s="771">
        <v>0</v>
      </c>
      <c r="G27" s="421">
        <f t="shared" ref="G27:G33" si="0">IF(F27&lt;0,"Error: Enter as positive.",)</f>
        <v>0</v>
      </c>
      <c r="H27" s="426"/>
      <c r="I27" s="750"/>
      <c r="J27"/>
      <c r="K27" s="361"/>
    </row>
    <row r="28" spans="1:11" ht="51.75" customHeight="1" x14ac:dyDescent="0.3">
      <c r="A28" s="67">
        <v>339</v>
      </c>
      <c r="B28" s="3" t="s">
        <v>22</v>
      </c>
      <c r="C28" s="3" t="s">
        <v>71</v>
      </c>
      <c r="D28" s="66" t="s">
        <v>68</v>
      </c>
      <c r="E28" s="261" t="e">
        <f>INDEX('PY1 Data(H)'!$A$1:$CZ$260,MATCH('Unit Data from Audit Worksheet'!$A28,'PY1 Data(H)'!$A$1:$A$260,0),MATCH('Unit Data from Audit Worksheet'!$D$2,'PY1 Data(H)'!$A$1:$CZ$1,0))</f>
        <v>#N/A</v>
      </c>
      <c r="F28" s="771">
        <v>0</v>
      </c>
      <c r="G28" s="421">
        <f t="shared" si="0"/>
        <v>0</v>
      </c>
      <c r="H28" s="426"/>
      <c r="I28" s="750"/>
      <c r="J28"/>
      <c r="K28" s="361"/>
    </row>
    <row r="29" spans="1:11" ht="50.25" customHeight="1" x14ac:dyDescent="0.3">
      <c r="A29" s="67">
        <v>504</v>
      </c>
      <c r="B29" s="3" t="s">
        <v>22</v>
      </c>
      <c r="C29" s="3" t="s">
        <v>71</v>
      </c>
      <c r="D29" s="66" t="s">
        <v>69</v>
      </c>
      <c r="E29" s="261" t="e">
        <f>INDEX('PY1 Data(H)'!$A$1:$CZ$260,MATCH('Unit Data from Audit Worksheet'!$A29,'PY1 Data(H)'!$A$1:$A$260,0),MATCH('Unit Data from Audit Worksheet'!$D$2,'PY1 Data(H)'!$A$1:$CZ$1,0))</f>
        <v>#N/A</v>
      </c>
      <c r="F29" s="771">
        <v>0</v>
      </c>
      <c r="G29" s="421">
        <f t="shared" si="0"/>
        <v>0</v>
      </c>
      <c r="H29" s="426"/>
      <c r="I29" s="750"/>
      <c r="J29"/>
      <c r="K29" s="361"/>
    </row>
    <row r="30" spans="1:11" ht="60" customHeight="1" x14ac:dyDescent="0.3">
      <c r="A30" s="67">
        <v>505</v>
      </c>
      <c r="B30" s="3" t="s">
        <v>22</v>
      </c>
      <c r="C30" s="3" t="s">
        <v>71</v>
      </c>
      <c r="D30" s="265" t="s">
        <v>70</v>
      </c>
      <c r="E30" s="261" t="e">
        <f>INDEX('PY1 Data(H)'!$A$1:$CZ$260,MATCH('Unit Data from Audit Worksheet'!$A30,'PY1 Data(H)'!$A$1:$A$260,0),MATCH('Unit Data from Audit Worksheet'!$D$2,'PY1 Data(H)'!$A$1:$CZ$1,0))</f>
        <v>#N/A</v>
      </c>
      <c r="F30" s="771">
        <v>0</v>
      </c>
      <c r="G30" s="421">
        <f t="shared" si="0"/>
        <v>0</v>
      </c>
      <c r="H30" s="426"/>
      <c r="I30" s="750"/>
      <c r="J30"/>
      <c r="K30" s="361"/>
    </row>
    <row r="31" spans="1:11" ht="76.2" customHeight="1" x14ac:dyDescent="0.3">
      <c r="A31" s="67">
        <v>341</v>
      </c>
      <c r="B31" s="3" t="s">
        <v>22</v>
      </c>
      <c r="C31" s="3" t="s">
        <v>71</v>
      </c>
      <c r="D31" s="271" t="s">
        <v>367</v>
      </c>
      <c r="E31" s="261" t="e">
        <f>INDEX('PY1 Data(H)'!$A$1:$CZ$260,MATCH('Unit Data from Audit Worksheet'!$A31,'PY1 Data(H)'!$A$1:$A$260,0),MATCH('Unit Data from Audit Worksheet'!$D$2,'PY1 Data(H)'!$A$1:$CZ$1,0))</f>
        <v>#N/A</v>
      </c>
      <c r="F31" s="771">
        <v>0</v>
      </c>
      <c r="G31" s="421">
        <f t="shared" si="0"/>
        <v>0</v>
      </c>
      <c r="H31" s="426"/>
      <c r="I31" s="750"/>
      <c r="J31"/>
      <c r="K31" s="361"/>
    </row>
    <row r="32" spans="1:11" ht="49.2" customHeight="1" x14ac:dyDescent="0.3">
      <c r="A32" s="67">
        <v>386</v>
      </c>
      <c r="B32" s="3" t="s">
        <v>22</v>
      </c>
      <c r="C32" s="3" t="s">
        <v>71</v>
      </c>
      <c r="D32" s="66" t="s">
        <v>368</v>
      </c>
      <c r="E32" s="261" t="e">
        <f>INDEX('PY1 Data(H)'!$A$1:$CZ$260,MATCH('Unit Data from Audit Worksheet'!$A32,'PY1 Data(H)'!$A$1:$A$260,0),MATCH('Unit Data from Audit Worksheet'!$D$2,'PY1 Data(H)'!$A$1:$CZ$1,0))</f>
        <v>#N/A</v>
      </c>
      <c r="F32" s="771">
        <v>0</v>
      </c>
      <c r="G32" s="421">
        <f t="shared" si="0"/>
        <v>0</v>
      </c>
      <c r="H32" s="426"/>
      <c r="I32" s="750"/>
      <c r="J32"/>
      <c r="K32" s="361"/>
    </row>
    <row r="33" spans="1:122" ht="48.75" customHeight="1" x14ac:dyDescent="0.3">
      <c r="A33" s="67">
        <v>387</v>
      </c>
      <c r="B33" s="3" t="s">
        <v>24</v>
      </c>
      <c r="C33" s="3" t="s">
        <v>71</v>
      </c>
      <c r="D33" s="66" t="s">
        <v>369</v>
      </c>
      <c r="E33" s="261" t="e">
        <f>INDEX('PY1 Data(H)'!$A$1:$CZ$260,MATCH('Unit Data from Audit Worksheet'!$A33,'PY1 Data(H)'!$A$1:$A$260,0),MATCH('Unit Data from Audit Worksheet'!$D$2,'PY1 Data(H)'!$A$1:$CZ$1,0))</f>
        <v>#N/A</v>
      </c>
      <c r="F33" s="771">
        <v>0</v>
      </c>
      <c r="G33" s="421">
        <f t="shared" si="0"/>
        <v>0</v>
      </c>
      <c r="H33" s="426"/>
      <c r="I33" s="750"/>
      <c r="J33"/>
      <c r="K33" s="361"/>
    </row>
    <row r="34" spans="1:122" ht="92.25" customHeight="1" x14ac:dyDescent="0.3">
      <c r="A34" s="67">
        <v>389</v>
      </c>
      <c r="B34" s="3" t="s">
        <v>24</v>
      </c>
      <c r="C34" s="3" t="s">
        <v>71</v>
      </c>
      <c r="D34" s="271" t="s">
        <v>370</v>
      </c>
      <c r="E34" s="261" t="e">
        <f>INDEX('PY1 Data(H)'!$A$1:$CZ$260,MATCH('Unit Data from Audit Worksheet'!$A34,'PY1 Data(H)'!$A$1:$A$260,0),MATCH('Unit Data from Audit Worksheet'!$D$2,'PY1 Data(H)'!$A$1:$CZ$1,0))</f>
        <v>#N/A</v>
      </c>
      <c r="F34" s="771">
        <v>0</v>
      </c>
      <c r="G34" s="421"/>
      <c r="H34" s="426"/>
      <c r="I34" s="750"/>
      <c r="J34"/>
      <c r="K34" s="361"/>
    </row>
    <row r="35" spans="1:122" ht="138" customHeight="1" x14ac:dyDescent="0.3">
      <c r="A35" s="67">
        <v>255</v>
      </c>
      <c r="B35" s="3" t="s">
        <v>22</v>
      </c>
      <c r="C35" s="3" t="s">
        <v>71</v>
      </c>
      <c r="D35" s="271" t="s">
        <v>371</v>
      </c>
      <c r="E35" s="261" t="e">
        <f>INDEX('PY1 Data(H)'!$A$1:$CZ$260,MATCH('Unit Data from Audit Worksheet'!$A35,'PY1 Data(H)'!$A$1:$A$260,0),MATCH('Unit Data from Audit Worksheet'!$D$2,'PY1 Data(H)'!$A$1:$CZ$1,0))</f>
        <v>#N/A</v>
      </c>
      <c r="F35" s="771">
        <v>0</v>
      </c>
      <c r="G35" s="421">
        <f>IF(H35=0,,"Error: Total revenues less total expenses do not equal total change in net position. Account numbers 339+504+505+341+386-387+389-388-255 = 0  The amount the formula is off is located in the cell to the right")</f>
        <v>0</v>
      </c>
      <c r="H35" s="427">
        <f>F28+F29+F30+F31+F32-F33+F34-F27-F35</f>
        <v>0</v>
      </c>
      <c r="I35" s="750"/>
      <c r="J35"/>
      <c r="K35" s="361"/>
    </row>
    <row r="36" spans="1:122" ht="138" customHeight="1" x14ac:dyDescent="0.3">
      <c r="A36" s="67">
        <v>376</v>
      </c>
      <c r="B36" s="262" t="s">
        <v>22</v>
      </c>
      <c r="C36" s="262" t="s">
        <v>71</v>
      </c>
      <c r="D36" s="271" t="s">
        <v>372</v>
      </c>
      <c r="E36" s="261" t="e">
        <f>INDEX('PY1 Data(H)'!$A$1:$CZ$260,MATCH('Unit Data from Audit Worksheet'!$A36,'PY1 Data(H)'!$A$1:$A$260,0),MATCH('Unit Data from Audit Worksheet'!$D$2,'PY1 Data(H)'!$A$1:$CZ$1,0))</f>
        <v>#N/A</v>
      </c>
      <c r="F36" s="771">
        <v>0</v>
      </c>
      <c r="G36" s="421" t="e">
        <f>IF(H36=0,,"Error: Beginning Balance does not agree with our records.  Account numbers  252+253+254-255-376-(Prior Year 252+253+254)=0  The amount the formula is off is located in the cell to the right")</f>
        <v>#N/A</v>
      </c>
      <c r="H36" s="756" t="e">
        <f>F20+F21+F22-F35-F36-(E20+E21+E22)</f>
        <v>#N/A</v>
      </c>
      <c r="I36" s="751" t="e">
        <f>IF(H36=0," ","If the out of balance is because prior years data is not populated in cells E20,E21,E22, disregard the error message.  Do not include prior year's ending balances in cell F36")</f>
        <v>#N/A</v>
      </c>
      <c r="J36"/>
      <c r="K36" s="361"/>
    </row>
    <row r="37" spans="1:122" ht="25.5" customHeight="1" x14ac:dyDescent="0.3">
      <c r="A37" s="67"/>
      <c r="B37" s="325" t="s">
        <v>214</v>
      </c>
      <c r="C37" s="466"/>
      <c r="D37" s="316"/>
      <c r="E37" s="317"/>
      <c r="F37" s="772"/>
      <c r="G37" s="425"/>
      <c r="H37" s="426"/>
      <c r="I37" s="750"/>
      <c r="J37"/>
      <c r="K37" s="361"/>
    </row>
    <row r="38" spans="1:122" s="16" customFormat="1" ht="86.25" customHeight="1" x14ac:dyDescent="0.3">
      <c r="A38" s="67">
        <v>592</v>
      </c>
      <c r="B38" s="262" t="s">
        <v>23</v>
      </c>
      <c r="C38" s="262" t="s">
        <v>216</v>
      </c>
      <c r="D38" s="271" t="s">
        <v>373</v>
      </c>
      <c r="E38" s="261" t="e">
        <f>INDEX('PY1 Data(H)'!$A$1:$CZ$260,MATCH('Unit Data from Audit Worksheet'!$A38,'PY1 Data(H)'!$A$1:$A$260,0),MATCH('Unit Data from Audit Worksheet'!$D$2,'PY1 Data(H)'!$A$1:$CZ$1,0))</f>
        <v>#N/A</v>
      </c>
      <c r="F38" s="771">
        <v>0</v>
      </c>
      <c r="G38" s="421"/>
      <c r="H38" s="36"/>
      <c r="I38" s="746"/>
      <c r="J38"/>
      <c r="K38" s="361"/>
      <c r="L38"/>
      <c r="N38" s="131"/>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row>
    <row r="39" spans="1:122" s="16" customFormat="1" ht="71.25" customHeight="1" thickBot="1" x14ac:dyDescent="0.35">
      <c r="A39" s="67">
        <v>591</v>
      </c>
      <c r="B39" s="262" t="s">
        <v>23</v>
      </c>
      <c r="C39" s="262" t="s">
        <v>216</v>
      </c>
      <c r="D39" s="66" t="s">
        <v>217</v>
      </c>
      <c r="E39" s="261" t="e">
        <f>INDEX('PY1 Data(H)'!$A$1:$CZ$260,MATCH('Unit Data from Audit Worksheet'!$A39,'PY1 Data(H)'!$A$1:$A$260,0),MATCH('Unit Data from Audit Worksheet'!$D$2,'PY1 Data(H)'!$A$1:$CZ$1,0))</f>
        <v>#N/A</v>
      </c>
      <c r="F39" s="771">
        <v>0</v>
      </c>
      <c r="G39" s="421">
        <f>IF(F39&lt;0,"Error: Enter as positive.",)</f>
        <v>0</v>
      </c>
      <c r="H39" s="36"/>
      <c r="I39" s="746"/>
      <c r="J39"/>
      <c r="K39" s="361"/>
      <c r="L39"/>
      <c r="N39" s="131"/>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s="16" customFormat="1" ht="25.5" customHeight="1" thickBot="1" x14ac:dyDescent="0.35">
      <c r="A40" s="561"/>
      <c r="B40" s="694" t="s">
        <v>1061</v>
      </c>
      <c r="C40" s="695"/>
      <c r="D40" s="695"/>
      <c r="E40" s="695"/>
      <c r="F40" s="757"/>
      <c r="G40" s="696"/>
      <c r="H40" s="36"/>
      <c r="I40" s="746"/>
      <c r="J40" s="125"/>
      <c r="K40" s="361"/>
      <c r="L40" s="125"/>
      <c r="N40" s="131"/>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row>
    <row r="41" spans="1:122" s="16" customFormat="1" ht="15" customHeight="1" x14ac:dyDescent="0.3">
      <c r="A41" s="561"/>
      <c r="B41" s="697" t="s">
        <v>1092</v>
      </c>
      <c r="C41" s="698"/>
      <c r="D41" s="698"/>
      <c r="E41" s="698"/>
      <c r="F41" s="773"/>
      <c r="G41" s="699"/>
      <c r="H41" s="36"/>
      <c r="I41" s="746"/>
      <c r="J41" s="125"/>
      <c r="K41" s="361"/>
      <c r="L41" s="125"/>
      <c r="N41" s="131"/>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c r="BR41" s="125"/>
      <c r="BS41" s="125"/>
      <c r="BT41" s="125"/>
      <c r="BU41" s="125"/>
      <c r="BV41" s="125"/>
      <c r="BW41" s="125"/>
      <c r="BX41" s="125"/>
      <c r="BY41" s="125"/>
      <c r="BZ41" s="125"/>
      <c r="CA41" s="125"/>
      <c r="CB41" s="125"/>
      <c r="CC41" s="125"/>
      <c r="CD41" s="125"/>
      <c r="CE41" s="125"/>
      <c r="CF41" s="125"/>
      <c r="CG41" s="125"/>
      <c r="CH41" s="125"/>
      <c r="CI41" s="125"/>
      <c r="CJ41" s="125"/>
      <c r="CK41" s="125"/>
      <c r="CL41" s="125"/>
      <c r="CM41" s="125"/>
      <c r="CN41" s="125"/>
      <c r="CO41" s="125"/>
      <c r="CP41" s="125"/>
      <c r="CQ41" s="125"/>
      <c r="CR41" s="125"/>
      <c r="CS41" s="125"/>
      <c r="CT41" s="125"/>
      <c r="CU41" s="125"/>
      <c r="CV41" s="125"/>
      <c r="CW41" s="125"/>
      <c r="CX41" s="125"/>
      <c r="CY41" s="125"/>
      <c r="CZ41" s="125"/>
      <c r="DA41" s="125"/>
      <c r="DB41" s="125"/>
      <c r="DC41" s="125"/>
      <c r="DD41" s="125"/>
      <c r="DE41" s="125"/>
      <c r="DF41" s="125"/>
      <c r="DG41" s="125"/>
      <c r="DH41" s="125"/>
      <c r="DI41" s="125"/>
      <c r="DJ41" s="125"/>
      <c r="DK41" s="125"/>
      <c r="DL41" s="125"/>
      <c r="DM41" s="125"/>
      <c r="DN41" s="125"/>
      <c r="DO41" s="125"/>
      <c r="DP41" s="125"/>
      <c r="DQ41" s="125"/>
      <c r="DR41" s="125"/>
    </row>
    <row r="42" spans="1:122" s="16" customFormat="1" ht="15" customHeight="1" x14ac:dyDescent="0.3">
      <c r="A42" s="561"/>
      <c r="B42" s="700" t="s">
        <v>1094</v>
      </c>
      <c r="C42" s="692"/>
      <c r="D42" s="692"/>
      <c r="E42" s="692"/>
      <c r="F42" s="774"/>
      <c r="G42" s="701"/>
      <c r="H42" s="36"/>
      <c r="I42" s="746"/>
      <c r="J42" s="125"/>
      <c r="K42" s="361"/>
      <c r="L42" s="125"/>
      <c r="N42" s="131"/>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c r="BQ42" s="125"/>
      <c r="BR42" s="125"/>
      <c r="BS42" s="125"/>
      <c r="BT42" s="125"/>
      <c r="BU42" s="125"/>
      <c r="BV42" s="125"/>
      <c r="BW42" s="125"/>
      <c r="BX42" s="125"/>
      <c r="BY42" s="125"/>
      <c r="BZ42" s="125"/>
      <c r="CA42" s="125"/>
      <c r="CB42" s="125"/>
      <c r="CC42" s="125"/>
      <c r="CD42" s="125"/>
      <c r="CE42" s="125"/>
      <c r="CF42" s="125"/>
      <c r="CG42" s="125"/>
      <c r="CH42" s="125"/>
      <c r="CI42" s="125"/>
      <c r="CJ42" s="125"/>
      <c r="CK42" s="125"/>
      <c r="CL42" s="125"/>
      <c r="CM42" s="125"/>
      <c r="CN42" s="125"/>
      <c r="CO42" s="125"/>
      <c r="CP42" s="125"/>
      <c r="CQ42" s="125"/>
      <c r="CR42" s="125"/>
      <c r="CS42" s="125"/>
      <c r="CT42" s="125"/>
      <c r="CU42" s="125"/>
      <c r="CV42" s="125"/>
      <c r="CW42" s="125"/>
      <c r="CX42" s="125"/>
      <c r="CY42" s="125"/>
      <c r="CZ42" s="125"/>
      <c r="DA42" s="125"/>
      <c r="DB42" s="125"/>
      <c r="DC42" s="125"/>
      <c r="DD42" s="125"/>
      <c r="DE42" s="125"/>
      <c r="DF42" s="125"/>
      <c r="DG42" s="125"/>
      <c r="DH42" s="125"/>
      <c r="DI42" s="125"/>
      <c r="DJ42" s="125"/>
      <c r="DK42" s="125"/>
      <c r="DL42" s="125"/>
      <c r="DM42" s="125"/>
      <c r="DN42" s="125"/>
      <c r="DO42" s="125"/>
      <c r="DP42" s="125"/>
      <c r="DQ42" s="125"/>
      <c r="DR42" s="125"/>
    </row>
    <row r="43" spans="1:122" s="16" customFormat="1" ht="15" customHeight="1" x14ac:dyDescent="0.3">
      <c r="A43" s="561"/>
      <c r="B43" s="702" t="s">
        <v>1093</v>
      </c>
      <c r="C43" s="692"/>
      <c r="D43" s="692"/>
      <c r="E43" s="692"/>
      <c r="F43" s="774"/>
      <c r="G43" s="701"/>
      <c r="H43" s="36"/>
      <c r="I43" s="746"/>
      <c r="J43" s="125"/>
      <c r="K43" s="361"/>
      <c r="L43" s="125"/>
      <c r="N43" s="131"/>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c r="BQ43" s="125"/>
      <c r="BR43" s="125"/>
      <c r="BS43" s="125"/>
      <c r="BT43" s="125"/>
      <c r="BU43" s="125"/>
      <c r="BV43" s="125"/>
      <c r="BW43" s="125"/>
      <c r="BX43" s="125"/>
      <c r="BY43" s="125"/>
      <c r="BZ43" s="125"/>
      <c r="CA43" s="125"/>
      <c r="CB43" s="125"/>
      <c r="CC43" s="125"/>
      <c r="CD43" s="125"/>
      <c r="CE43" s="125"/>
      <c r="CF43" s="125"/>
      <c r="CG43" s="125"/>
      <c r="CH43" s="125"/>
      <c r="CI43" s="125"/>
      <c r="CJ43" s="125"/>
      <c r="CK43" s="125"/>
      <c r="CL43" s="125"/>
      <c r="CM43" s="125"/>
      <c r="CN43" s="125"/>
      <c r="CO43" s="125"/>
      <c r="CP43" s="125"/>
      <c r="CQ43" s="125"/>
      <c r="CR43" s="125"/>
      <c r="CS43" s="125"/>
      <c r="CT43" s="125"/>
      <c r="CU43" s="125"/>
      <c r="CV43" s="125"/>
      <c r="CW43" s="125"/>
      <c r="CX43" s="125"/>
      <c r="CY43" s="125"/>
      <c r="CZ43" s="125"/>
      <c r="DA43" s="125"/>
      <c r="DB43" s="125"/>
      <c r="DC43" s="125"/>
      <c r="DD43" s="125"/>
      <c r="DE43" s="125"/>
      <c r="DF43" s="125"/>
      <c r="DG43" s="125"/>
      <c r="DH43" s="125"/>
      <c r="DI43" s="125"/>
      <c r="DJ43" s="125"/>
      <c r="DK43" s="125"/>
      <c r="DL43" s="125"/>
      <c r="DM43" s="125"/>
      <c r="DN43" s="125"/>
      <c r="DO43" s="125"/>
      <c r="DP43" s="125"/>
      <c r="DQ43" s="125"/>
      <c r="DR43" s="125"/>
    </row>
    <row r="44" spans="1:122" s="16" customFormat="1" ht="15" customHeight="1" thickBot="1" x14ac:dyDescent="0.35">
      <c r="A44" s="561"/>
      <c r="B44" s="690" t="s">
        <v>1101</v>
      </c>
      <c r="C44" s="691"/>
      <c r="D44" s="691"/>
      <c r="E44" s="691"/>
      <c r="F44" s="775"/>
      <c r="G44" s="562"/>
      <c r="H44" s="36"/>
      <c r="I44" s="746"/>
      <c r="J44" s="125"/>
      <c r="K44" s="361"/>
      <c r="L44" s="125"/>
      <c r="N44" s="131"/>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c r="BQ44" s="125"/>
      <c r="BR44" s="125"/>
      <c r="BS44" s="125"/>
      <c r="BT44" s="125"/>
      <c r="BU44" s="125"/>
      <c r="BV44" s="125"/>
      <c r="BW44" s="125"/>
      <c r="BX44" s="125"/>
      <c r="BY44" s="125"/>
      <c r="BZ44" s="125"/>
      <c r="CA44" s="125"/>
      <c r="CB44" s="125"/>
      <c r="CC44" s="125"/>
      <c r="CD44" s="125"/>
      <c r="CE44" s="125"/>
      <c r="CF44" s="125"/>
      <c r="CG44" s="125"/>
      <c r="CH44" s="125"/>
      <c r="CI44" s="125"/>
      <c r="CJ44" s="125"/>
      <c r="CK44" s="125"/>
      <c r="CL44" s="125"/>
      <c r="CM44" s="125"/>
      <c r="CN44" s="125"/>
      <c r="CO44" s="125"/>
      <c r="CP44" s="125"/>
      <c r="CQ44" s="125"/>
      <c r="CR44" s="125"/>
      <c r="CS44" s="125"/>
      <c r="CT44" s="125"/>
      <c r="CU44" s="125"/>
      <c r="CV44" s="125"/>
      <c r="CW44" s="125"/>
      <c r="CX44" s="125"/>
      <c r="CY44" s="125"/>
      <c r="CZ44" s="125"/>
      <c r="DA44" s="125"/>
      <c r="DB44" s="125"/>
      <c r="DC44" s="125"/>
      <c r="DD44" s="125"/>
      <c r="DE44" s="125"/>
      <c r="DF44" s="125"/>
      <c r="DG44" s="125"/>
      <c r="DH44" s="125"/>
      <c r="DI44" s="125"/>
      <c r="DJ44" s="125"/>
      <c r="DK44" s="125"/>
      <c r="DL44" s="125"/>
      <c r="DM44" s="125"/>
      <c r="DN44" s="125"/>
      <c r="DO44" s="125"/>
      <c r="DP44" s="125"/>
      <c r="DQ44" s="125"/>
      <c r="DR44" s="125"/>
    </row>
    <row r="45" spans="1:122" s="16" customFormat="1" ht="71.25" customHeight="1" x14ac:dyDescent="0.3">
      <c r="A45" s="561">
        <v>1072</v>
      </c>
      <c r="B45" s="469"/>
      <c r="C45" s="401" t="s">
        <v>1062</v>
      </c>
      <c r="D45" s="563" t="s">
        <v>1065</v>
      </c>
      <c r="E45" s="564" t="s">
        <v>1063</v>
      </c>
      <c r="F45" s="130">
        <v>0</v>
      </c>
      <c r="G45" s="565"/>
      <c r="H45" s="36"/>
      <c r="I45" s="746"/>
      <c r="J45" s="125"/>
      <c r="K45" s="361"/>
      <c r="L45" s="125"/>
      <c r="N45" s="131"/>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row>
    <row r="46" spans="1:122" s="16" customFormat="1" ht="71.25" customHeight="1" x14ac:dyDescent="0.3">
      <c r="A46" s="561">
        <v>1073</v>
      </c>
      <c r="B46" s="469"/>
      <c r="C46" s="566" t="s">
        <v>1062</v>
      </c>
      <c r="D46" s="563" t="s">
        <v>1066</v>
      </c>
      <c r="E46" s="564" t="s">
        <v>1063</v>
      </c>
      <c r="F46" s="130">
        <v>0</v>
      </c>
      <c r="G46" s="565"/>
      <c r="H46" s="36"/>
      <c r="I46" s="746"/>
      <c r="J46" s="125"/>
      <c r="K46" s="361"/>
      <c r="L46" s="125"/>
      <c r="N46" s="131"/>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c r="CL46" s="125"/>
      <c r="CM46" s="125"/>
      <c r="CN46" s="125"/>
      <c r="CO46" s="125"/>
      <c r="CP46" s="125"/>
      <c r="CQ46" s="125"/>
      <c r="CR46" s="125"/>
      <c r="CS46" s="125"/>
      <c r="CT46" s="125"/>
      <c r="CU46" s="125"/>
      <c r="CV46" s="125"/>
      <c r="CW46" s="125"/>
      <c r="CX46" s="125"/>
      <c r="CY46" s="125"/>
      <c r="CZ46" s="125"/>
      <c r="DA46" s="125"/>
      <c r="DB46" s="125"/>
      <c r="DC46" s="125"/>
      <c r="DD46" s="125"/>
      <c r="DE46" s="125"/>
      <c r="DF46" s="125"/>
      <c r="DG46" s="125"/>
      <c r="DH46" s="125"/>
      <c r="DI46" s="125"/>
      <c r="DJ46" s="125"/>
      <c r="DK46" s="125"/>
      <c r="DL46" s="125"/>
      <c r="DM46" s="125"/>
      <c r="DN46" s="125"/>
      <c r="DO46" s="125"/>
      <c r="DP46" s="125"/>
      <c r="DQ46" s="125"/>
      <c r="DR46" s="125"/>
    </row>
    <row r="47" spans="1:122" s="16" customFormat="1" ht="71.25" customHeight="1" x14ac:dyDescent="0.3">
      <c r="A47" s="561">
        <v>1074</v>
      </c>
      <c r="B47" s="469"/>
      <c r="C47" s="401" t="s">
        <v>1064</v>
      </c>
      <c r="D47" s="563" t="s">
        <v>1067</v>
      </c>
      <c r="E47" s="564" t="s">
        <v>1063</v>
      </c>
      <c r="F47" s="130">
        <v>0</v>
      </c>
      <c r="G47" s="565"/>
      <c r="H47" s="36"/>
      <c r="I47" s="746"/>
      <c r="J47" s="125"/>
      <c r="K47" s="361"/>
      <c r="L47" s="125"/>
      <c r="N47" s="131"/>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c r="BR47" s="125"/>
      <c r="BS47" s="125"/>
      <c r="BT47" s="125"/>
      <c r="BU47" s="125"/>
      <c r="BV47" s="125"/>
      <c r="BW47" s="125"/>
      <c r="BX47" s="125"/>
      <c r="BY47" s="125"/>
      <c r="BZ47" s="125"/>
      <c r="CA47" s="125"/>
      <c r="CB47" s="125"/>
      <c r="CC47" s="125"/>
      <c r="CD47" s="125"/>
      <c r="CE47" s="125"/>
      <c r="CF47" s="125"/>
      <c r="CG47" s="125"/>
      <c r="CH47" s="125"/>
      <c r="CI47" s="125"/>
      <c r="CJ47" s="125"/>
      <c r="CK47" s="125"/>
      <c r="CL47" s="125"/>
      <c r="CM47" s="125"/>
      <c r="CN47" s="125"/>
      <c r="CO47" s="125"/>
      <c r="CP47" s="125"/>
      <c r="CQ47" s="125"/>
      <c r="CR47" s="125"/>
      <c r="CS47" s="125"/>
      <c r="CT47" s="125"/>
      <c r="CU47" s="125"/>
      <c r="CV47" s="125"/>
      <c r="CW47" s="125"/>
      <c r="CX47" s="125"/>
      <c r="CY47" s="125"/>
      <c r="CZ47" s="125"/>
      <c r="DA47" s="125"/>
      <c r="DB47" s="125"/>
      <c r="DC47" s="125"/>
      <c r="DD47" s="125"/>
      <c r="DE47" s="125"/>
      <c r="DF47" s="125"/>
      <c r="DG47" s="125"/>
      <c r="DH47" s="125"/>
      <c r="DI47" s="125"/>
      <c r="DJ47" s="125"/>
      <c r="DK47" s="125"/>
      <c r="DL47" s="125"/>
      <c r="DM47" s="125"/>
      <c r="DN47" s="125"/>
      <c r="DO47" s="125"/>
      <c r="DP47" s="125"/>
      <c r="DQ47" s="125"/>
      <c r="DR47" s="125"/>
    </row>
    <row r="48" spans="1:122" ht="27" customHeight="1" x14ac:dyDescent="0.3">
      <c r="A48" s="67"/>
      <c r="B48" s="325" t="s">
        <v>72</v>
      </c>
      <c r="C48" s="466"/>
      <c r="D48" s="319"/>
      <c r="E48" s="317"/>
      <c r="F48" s="776"/>
      <c r="G48" s="429"/>
      <c r="H48" s="426"/>
      <c r="I48" s="750"/>
      <c r="J48"/>
      <c r="K48" s="361"/>
    </row>
    <row r="49" spans="1:122" s="16" customFormat="1" ht="55.5" customHeight="1" x14ac:dyDescent="0.3">
      <c r="A49" s="67">
        <v>506</v>
      </c>
      <c r="B49" s="467" t="s">
        <v>21</v>
      </c>
      <c r="C49" s="467" t="s">
        <v>76</v>
      </c>
      <c r="D49" s="66" t="s">
        <v>374</v>
      </c>
      <c r="E49" s="261" t="e">
        <f>INDEX('PY1 Data(H)'!$A$1:$CZ$260,MATCH('Unit Data from Audit Worksheet'!$A49,'PY1 Data(H)'!$A$1:$A$260,0),MATCH('Unit Data from Audit Worksheet'!$D$2,'PY1 Data(H)'!$A$1:$CZ$1,0))</f>
        <v>#N/A</v>
      </c>
      <c r="F49" s="771">
        <v>0</v>
      </c>
      <c r="G49" s="421">
        <f>IF(F49&lt;0,"Note: Number is normally positive.",)</f>
        <v>0</v>
      </c>
      <c r="H49" s="36"/>
      <c r="I49" s="750"/>
      <c r="J49"/>
      <c r="K49" s="361"/>
      <c r="L49"/>
      <c r="N49" s="131"/>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row>
    <row r="50" spans="1:122" s="16" customFormat="1" ht="45.75" customHeight="1" x14ac:dyDescent="0.3">
      <c r="A50" s="67">
        <v>536</v>
      </c>
      <c r="B50" s="467" t="s">
        <v>21</v>
      </c>
      <c r="C50" s="467" t="s">
        <v>76</v>
      </c>
      <c r="D50" s="66" t="s">
        <v>73</v>
      </c>
      <c r="E50" s="261" t="e">
        <f>INDEX('PY1 Data(H)'!$A$1:$CZ$260,MATCH('Unit Data from Audit Worksheet'!$A50,'PY1 Data(H)'!$A$1:$A$260,0),MATCH('Unit Data from Audit Worksheet'!$D$2,'PY1 Data(H)'!$A$1:$CZ$1,0))</f>
        <v>#N/A</v>
      </c>
      <c r="F50" s="771">
        <v>0</v>
      </c>
      <c r="G50" s="421">
        <f>IF(F50&lt;0,"Note: Number is normally positive.",)</f>
        <v>0</v>
      </c>
      <c r="H50" s="36"/>
      <c r="I50" s="746"/>
      <c r="J50"/>
      <c r="K50" s="361"/>
      <c r="L50"/>
      <c r="N50" s="131"/>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row>
    <row r="51" spans="1:122" s="16" customFormat="1" ht="51.75" customHeight="1" x14ac:dyDescent="0.3">
      <c r="A51" s="67">
        <v>586</v>
      </c>
      <c r="B51" s="467" t="s">
        <v>23</v>
      </c>
      <c r="C51" s="467" t="s">
        <v>76</v>
      </c>
      <c r="D51" s="264" t="s">
        <v>206</v>
      </c>
      <c r="E51" s="261" t="e">
        <f>INDEX('PY1 Data(H)'!$A$1:$CZ$260,MATCH('Unit Data from Audit Worksheet'!$A51,'PY1 Data(H)'!$A$1:$A$260,0),MATCH('Unit Data from Audit Worksheet'!$D$2,'PY1 Data(H)'!$A$1:$CZ$1,0))</f>
        <v>#N/A</v>
      </c>
      <c r="F51" s="771">
        <v>0</v>
      </c>
      <c r="G51" s="421">
        <f>IF(F51&lt;0,"Note: Number is normally positive.",)</f>
        <v>0</v>
      </c>
      <c r="H51" s="36"/>
      <c r="I51" s="746"/>
      <c r="J51"/>
      <c r="K51" s="361"/>
      <c r="L51"/>
      <c r="N51" s="13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row>
    <row r="52" spans="1:122" ht="37.5" customHeight="1" x14ac:dyDescent="0.3">
      <c r="A52" s="67">
        <v>379</v>
      </c>
      <c r="B52" s="467" t="s">
        <v>24</v>
      </c>
      <c r="C52" s="467" t="s">
        <v>76</v>
      </c>
      <c r="D52" s="66" t="s">
        <v>59</v>
      </c>
      <c r="E52" s="261" t="e">
        <f>INDEX('PY1 Data(H)'!$A$1:$CZ$260,MATCH('Unit Data from Audit Worksheet'!$A52,'PY1 Data(H)'!$A$1:$A$260,0),MATCH('Unit Data from Audit Worksheet'!$D$2,'PY1 Data(H)'!$A$1:$CZ$1,0))</f>
        <v>#N/A</v>
      </c>
      <c r="F52" s="771">
        <v>0</v>
      </c>
      <c r="G52" s="421">
        <f>IF((F49+F50)&gt;F52,"Error: Please review account numbers (506+536)&gt;379",)</f>
        <v>0</v>
      </c>
      <c r="H52" s="426"/>
      <c r="I52" s="750"/>
      <c r="J52"/>
      <c r="K52" s="361"/>
    </row>
    <row r="53" spans="1:122" ht="99.75" customHeight="1" x14ac:dyDescent="0.3">
      <c r="A53" s="67">
        <v>4</v>
      </c>
      <c r="B53" s="467" t="s">
        <v>21</v>
      </c>
      <c r="C53" s="467" t="s">
        <v>76</v>
      </c>
      <c r="D53" s="133" t="s">
        <v>375</v>
      </c>
      <c r="E53" s="261" t="e">
        <f>INDEX('PY1 Data(H)'!$A$1:$CZ$260,MATCH('Unit Data from Audit Worksheet'!$A53,'PY1 Data(H)'!$A$1:$A$260,0),MATCH('Unit Data from Audit Worksheet'!$D$2,'PY1 Data(H)'!$A$1:$CZ$1,0))</f>
        <v>#N/A</v>
      </c>
      <c r="F53" s="771">
        <v>0</v>
      </c>
      <c r="G53" s="421">
        <f t="shared" ref="G53:G57" si="1">IF(F53&lt;0,"Error: Enter as positive.",)</f>
        <v>0</v>
      </c>
      <c r="H53" s="426"/>
      <c r="I53" s="750"/>
      <c r="J53"/>
      <c r="K53" s="361"/>
    </row>
    <row r="54" spans="1:122" ht="132" customHeight="1" x14ac:dyDescent="0.3">
      <c r="A54" s="67">
        <v>5</v>
      </c>
      <c r="B54" s="467" t="s">
        <v>21</v>
      </c>
      <c r="C54" s="467" t="s">
        <v>76</v>
      </c>
      <c r="D54" s="150" t="s">
        <v>376</v>
      </c>
      <c r="E54" s="261" t="e">
        <f>INDEX('PY1 Data(H)'!$A$1:$CZ$260,MATCH('Unit Data from Audit Worksheet'!$A54,'PY1 Data(H)'!$A$1:$A$260,0),MATCH('Unit Data from Audit Worksheet'!$D$2,'PY1 Data(H)'!$A$1:$CZ$1,0))</f>
        <v>#N/A</v>
      </c>
      <c r="F54" s="771">
        <v>0</v>
      </c>
      <c r="G54" s="421">
        <f t="shared" si="1"/>
        <v>0</v>
      </c>
      <c r="H54" s="426"/>
      <c r="I54" s="750"/>
      <c r="J54"/>
      <c r="K54" s="361"/>
    </row>
    <row r="55" spans="1:122" ht="93.75" customHeight="1" x14ac:dyDescent="0.3">
      <c r="A55" s="67">
        <v>380</v>
      </c>
      <c r="B55" s="467" t="s">
        <v>24</v>
      </c>
      <c r="C55" s="467" t="s">
        <v>76</v>
      </c>
      <c r="D55" s="150" t="s">
        <v>377</v>
      </c>
      <c r="E55" s="261" t="e">
        <f>INDEX('PY1 Data(H)'!$A$1:$CZ$260,MATCH('Unit Data from Audit Worksheet'!$A55,'PY1 Data(H)'!$A$1:$A$260,0),MATCH('Unit Data from Audit Worksheet'!$D$2,'PY1 Data(H)'!$A$1:$CZ$1,0))</f>
        <v>#N/A</v>
      </c>
      <c r="F55" s="771">
        <v>0</v>
      </c>
      <c r="G55" s="421">
        <f t="shared" si="1"/>
        <v>0</v>
      </c>
      <c r="H55" s="426"/>
      <c r="I55" s="750"/>
      <c r="J55"/>
      <c r="K55" s="361"/>
    </row>
    <row r="56" spans="1:122" ht="48.75" customHeight="1" x14ac:dyDescent="0.3">
      <c r="A56" s="67">
        <v>391</v>
      </c>
      <c r="B56" s="467" t="s">
        <v>27</v>
      </c>
      <c r="C56" s="467" t="s">
        <v>76</v>
      </c>
      <c r="D56" s="66" t="s">
        <v>74</v>
      </c>
      <c r="E56" s="261" t="e">
        <f>INDEX('PY1 Data(H)'!$A$1:$CZ$260,MATCH('Unit Data from Audit Worksheet'!$A56,'PY1 Data(H)'!$A$1:$A$260,0),MATCH('Unit Data from Audit Worksheet'!$D$2,'PY1 Data(H)'!$A$1:$CZ$1,0))</f>
        <v>#N/A</v>
      </c>
      <c r="F56" s="771">
        <v>0</v>
      </c>
      <c r="G56" s="421">
        <f t="shared" si="1"/>
        <v>0</v>
      </c>
      <c r="H56" s="426"/>
      <c r="I56" s="750"/>
      <c r="J56"/>
      <c r="K56" s="361"/>
    </row>
    <row r="57" spans="1:122" ht="51.75" customHeight="1" x14ac:dyDescent="0.3">
      <c r="A57" s="67">
        <v>7</v>
      </c>
      <c r="B57" s="467" t="s">
        <v>27</v>
      </c>
      <c r="C57" s="467" t="s">
        <v>76</v>
      </c>
      <c r="D57" s="66" t="s">
        <v>75</v>
      </c>
      <c r="E57" s="261" t="e">
        <f>INDEX('PY1 Data(H)'!$A$1:$CZ$260,MATCH('Unit Data from Audit Worksheet'!$A57,'PY1 Data(H)'!$A$1:$A$260,0),MATCH('Unit Data from Audit Worksheet'!$D$2,'PY1 Data(H)'!$A$1:$CZ$1,0))</f>
        <v>#N/A</v>
      </c>
      <c r="F57" s="771">
        <v>0</v>
      </c>
      <c r="G57" s="421">
        <f t="shared" si="1"/>
        <v>0</v>
      </c>
      <c r="H57" s="426"/>
      <c r="I57" s="750"/>
      <c r="J57"/>
      <c r="K57" s="361"/>
    </row>
    <row r="58" spans="1:122" ht="78.75" customHeight="1" x14ac:dyDescent="0.3">
      <c r="A58" s="134">
        <v>645</v>
      </c>
      <c r="B58" s="464" t="s">
        <v>239</v>
      </c>
      <c r="C58" s="464" t="s">
        <v>76</v>
      </c>
      <c r="D58" s="392" t="s">
        <v>256</v>
      </c>
      <c r="E58" s="261" t="e">
        <f>INDEX('PY1 Data(H)'!$A$1:$CZ$260,MATCH('Unit Data from Audit Worksheet'!$A58,'PY1 Data(H)'!$A$1:$A$260,0),MATCH('Unit Data from Audit Worksheet'!$D$2,'PY1 Data(H)'!$A$1:$CZ$1,0))</f>
        <v>#N/A</v>
      </c>
      <c r="F58" s="771">
        <v>0</v>
      </c>
      <c r="G58" s="421">
        <f>IF(F58&lt;0,"Note: Number is normally positive.",)</f>
        <v>0</v>
      </c>
      <c r="H58" s="36"/>
      <c r="I58" s="746"/>
      <c r="J58"/>
      <c r="K58" s="361"/>
    </row>
    <row r="59" spans="1:122" ht="78.75" customHeight="1" x14ac:dyDescent="0.3">
      <c r="A59" s="134">
        <v>646</v>
      </c>
      <c r="B59" s="464" t="s">
        <v>239</v>
      </c>
      <c r="C59" s="464" t="s">
        <v>76</v>
      </c>
      <c r="D59" s="133" t="s">
        <v>240</v>
      </c>
      <c r="E59" s="261" t="e">
        <f>INDEX('PY1 Data(H)'!$A$1:$CZ$260,MATCH('Unit Data from Audit Worksheet'!$A59,'PY1 Data(H)'!$A$1:$A$260,0),MATCH('Unit Data from Audit Worksheet'!$D$2,'PY1 Data(H)'!$A$1:$CZ$1,0))</f>
        <v>#N/A</v>
      </c>
      <c r="F59" s="771">
        <v>0</v>
      </c>
      <c r="G59" s="421">
        <f>IF(F59&lt;0,"Note: Number is normally positive.",)</f>
        <v>0</v>
      </c>
      <c r="H59" s="36"/>
      <c r="I59" s="746"/>
      <c r="J59"/>
      <c r="K59" s="361"/>
    </row>
    <row r="60" spans="1:122" ht="98.4" customHeight="1" x14ac:dyDescent="0.3">
      <c r="A60" s="67">
        <v>9</v>
      </c>
      <c r="B60" s="467" t="s">
        <v>24</v>
      </c>
      <c r="C60" s="467" t="s">
        <v>76</v>
      </c>
      <c r="D60" s="271" t="s">
        <v>378</v>
      </c>
      <c r="E60" s="261" t="e">
        <f>INDEX('PY1 Data(H)'!$A$1:$CZ$260,MATCH('Unit Data from Audit Worksheet'!$A60,'PY1 Data(H)'!$A$1:$A$260,0),MATCH('Unit Data from Audit Worksheet'!$D$2,'PY1 Data(H)'!$A$1:$CZ$1,0))</f>
        <v>#N/A</v>
      </c>
      <c r="F60" s="771">
        <v>0</v>
      </c>
      <c r="G60" s="421">
        <f>IF(F52-F53-F54-F55-F60=0,,"Error: Total assets less total liabilities do not equal total fund balance. Account numbers 379-4-5-380-9= 0  The amount of the formula is in the cell to the right")</f>
        <v>0</v>
      </c>
      <c r="H60" s="427">
        <f>F52-F53-F54-F55-F60</f>
        <v>0</v>
      </c>
      <c r="I60" s="750"/>
      <c r="J60"/>
      <c r="K60" s="361"/>
    </row>
    <row r="61" spans="1:122" s="16" customFormat="1" ht="63.75" customHeight="1" x14ac:dyDescent="0.3">
      <c r="A61" s="67">
        <v>1052</v>
      </c>
      <c r="B61" s="703" t="s">
        <v>314</v>
      </c>
      <c r="C61" s="703" t="s">
        <v>79</v>
      </c>
      <c r="D61" s="704" t="s">
        <v>891</v>
      </c>
      <c r="E61" s="261" t="e">
        <f>INDEX('PY1 Data(H)'!$A$1:$CZ$260,MATCH('Unit Data from Audit Worksheet'!$A61,'PY1 Data(H)'!$A$1:$A$260,0),MATCH('Unit Data from Audit Worksheet'!$D$2,'PY1 Data(H)'!$A$1:$CZ$1,0))</f>
        <v>#N/A</v>
      </c>
      <c r="F61" s="771">
        <v>0</v>
      </c>
      <c r="G61" s="421"/>
      <c r="H61" s="36"/>
      <c r="I61" s="746"/>
      <c r="J61" s="125"/>
      <c r="K61" s="361"/>
      <c r="L61" s="125"/>
      <c r="N61" s="131"/>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O61" s="125"/>
      <c r="BP61" s="125"/>
      <c r="BQ61" s="125"/>
      <c r="BR61" s="125"/>
      <c r="BS61" s="125"/>
      <c r="BT61" s="125"/>
      <c r="BU61" s="125"/>
      <c r="BV61" s="125"/>
      <c r="BW61" s="125"/>
      <c r="BX61" s="125"/>
      <c r="BY61" s="125"/>
      <c r="BZ61" s="125"/>
      <c r="CA61" s="125"/>
      <c r="CB61" s="125"/>
      <c r="CC61" s="125"/>
      <c r="CD61" s="125"/>
      <c r="CE61" s="125"/>
      <c r="CF61" s="125"/>
      <c r="CG61" s="125"/>
      <c r="CH61" s="125"/>
      <c r="CI61" s="125"/>
      <c r="CJ61" s="125"/>
      <c r="CK61" s="125"/>
      <c r="CL61" s="125"/>
      <c r="CM61" s="125"/>
      <c r="CN61" s="125"/>
      <c r="CO61" s="125"/>
      <c r="CP61" s="125"/>
      <c r="CQ61" s="125"/>
      <c r="CR61" s="125"/>
      <c r="CS61" s="125"/>
      <c r="CT61" s="125"/>
      <c r="CU61" s="125"/>
      <c r="CV61" s="125"/>
      <c r="CW61" s="125"/>
      <c r="CX61" s="125"/>
      <c r="CY61" s="125"/>
      <c r="CZ61" s="125"/>
      <c r="DA61" s="125"/>
      <c r="DB61" s="125"/>
      <c r="DC61" s="125"/>
      <c r="DD61" s="125"/>
      <c r="DE61" s="125"/>
      <c r="DF61" s="125"/>
      <c r="DG61" s="125"/>
      <c r="DH61" s="125"/>
      <c r="DI61" s="125"/>
      <c r="DJ61" s="125"/>
      <c r="DK61" s="125"/>
      <c r="DL61" s="125"/>
      <c r="DM61" s="125"/>
      <c r="DN61" s="125"/>
      <c r="DO61" s="125"/>
      <c r="DP61" s="125"/>
      <c r="DQ61" s="125"/>
      <c r="DR61" s="125"/>
    </row>
    <row r="62" spans="1:122" ht="30" customHeight="1" x14ac:dyDescent="0.3">
      <c r="A62" s="67"/>
      <c r="B62" s="325" t="s">
        <v>78</v>
      </c>
      <c r="C62" s="466"/>
      <c r="D62" s="316"/>
      <c r="E62" s="317"/>
      <c r="F62" s="318"/>
      <c r="G62" s="425"/>
      <c r="H62" s="426"/>
      <c r="I62" s="750"/>
      <c r="J62"/>
      <c r="K62" s="361"/>
    </row>
    <row r="63" spans="1:122" ht="57.75" customHeight="1" x14ac:dyDescent="0.3">
      <c r="A63" s="67">
        <v>16</v>
      </c>
      <c r="B63" s="3" t="s">
        <v>25</v>
      </c>
      <c r="C63" s="3" t="s">
        <v>79</v>
      </c>
      <c r="D63" s="66" t="s">
        <v>77</v>
      </c>
      <c r="E63" s="261" t="e">
        <f>INDEX('PY1 Data(H)'!$A$1:$CZ$260,MATCH('Unit Data from Audit Worksheet'!$A63,'PY1 Data(H)'!$A$1:$A$260,0),MATCH('Unit Data from Audit Worksheet'!$D$2,'PY1 Data(H)'!$A$1:$CZ$1,0))</f>
        <v>#N/A</v>
      </c>
      <c r="F63" s="130">
        <v>0</v>
      </c>
      <c r="G63" s="421"/>
      <c r="H63" s="426"/>
      <c r="I63" s="750"/>
      <c r="J63"/>
      <c r="K63" s="361"/>
    </row>
    <row r="64" spans="1:122" ht="69.75" customHeight="1" x14ac:dyDescent="0.3">
      <c r="A64" s="67">
        <v>532</v>
      </c>
      <c r="B64" s="3" t="s">
        <v>21</v>
      </c>
      <c r="C64" s="3" t="s">
        <v>79</v>
      </c>
      <c r="D64" s="267" t="s">
        <v>379</v>
      </c>
      <c r="E64" s="261" t="e">
        <f>INDEX('PY1 Data(H)'!$A$1:$CZ$260,MATCH('Unit Data from Audit Worksheet'!$A64,'PY1 Data(H)'!$A$1:$A$260,0),MATCH('Unit Data from Audit Worksheet'!$D$2,'PY1 Data(H)'!$A$1:$CZ$1,0))</f>
        <v>#N/A</v>
      </c>
      <c r="F64" s="130">
        <v>0</v>
      </c>
      <c r="G64" s="421">
        <f>IF(F64&lt;0,"Error: Enter as positive.",)</f>
        <v>0</v>
      </c>
      <c r="H64" s="426"/>
      <c r="I64" s="750"/>
      <c r="J64"/>
      <c r="K64" s="361"/>
    </row>
    <row r="65" spans="1:122" ht="54" customHeight="1" x14ac:dyDescent="0.3">
      <c r="A65" s="67">
        <v>17</v>
      </c>
      <c r="B65" s="3" t="s">
        <v>24</v>
      </c>
      <c r="C65" s="3" t="s">
        <v>79</v>
      </c>
      <c r="D65" s="66" t="s">
        <v>380</v>
      </c>
      <c r="E65" s="261" t="e">
        <f>INDEX('PY1 Data(H)'!$A$1:$CZ$260,MATCH('Unit Data from Audit Worksheet'!$A65,'PY1 Data(H)'!$A$1:$A$260,0),MATCH('Unit Data from Audit Worksheet'!$D$2,'PY1 Data(H)'!$A$1:$CZ$1,0))</f>
        <v>#N/A</v>
      </c>
      <c r="F65" s="130">
        <v>0</v>
      </c>
      <c r="G65" s="421"/>
      <c r="H65" s="426"/>
      <c r="I65" s="750"/>
      <c r="J65"/>
      <c r="K65" s="361"/>
    </row>
    <row r="66" spans="1:122" ht="58.5" customHeight="1" x14ac:dyDescent="0.3">
      <c r="A66" s="67">
        <v>20</v>
      </c>
      <c r="B66" s="3" t="s">
        <v>21</v>
      </c>
      <c r="C66" s="3" t="s">
        <v>79</v>
      </c>
      <c r="D66" s="66" t="s">
        <v>381</v>
      </c>
      <c r="E66" s="261" t="e">
        <f>INDEX('PY1 Data(H)'!$A$1:$CZ$260,MATCH('Unit Data from Audit Worksheet'!$A66,'PY1 Data(H)'!$A$1:$A$260,0),MATCH('Unit Data from Audit Worksheet'!$D$2,'PY1 Data(H)'!$A$1:$CZ$1,0))</f>
        <v>#N/A</v>
      </c>
      <c r="F66" s="130">
        <v>0</v>
      </c>
      <c r="G66" s="421">
        <f>IF(F66&lt;0,"Error: Enter as positive.",)</f>
        <v>0</v>
      </c>
      <c r="H66" s="426"/>
      <c r="I66" s="750"/>
      <c r="J66"/>
      <c r="K66" s="361"/>
    </row>
    <row r="67" spans="1:122" ht="54" customHeight="1" x14ac:dyDescent="0.3">
      <c r="A67" s="67">
        <v>533</v>
      </c>
      <c r="B67" s="3" t="s">
        <v>21</v>
      </c>
      <c r="C67" s="3" t="s">
        <v>79</v>
      </c>
      <c r="D67" s="267" t="s">
        <v>382</v>
      </c>
      <c r="E67" s="261" t="e">
        <f>INDEX('PY1 Data(H)'!$A$1:$CZ$260,MATCH('Unit Data from Audit Worksheet'!$A67,'PY1 Data(H)'!$A$1:$A$260,0),MATCH('Unit Data from Audit Worksheet'!$D$2,'PY1 Data(H)'!$A$1:$CZ$1,0))</f>
        <v>#N/A</v>
      </c>
      <c r="F67" s="130">
        <v>0</v>
      </c>
      <c r="G67" s="430"/>
      <c r="H67" s="426"/>
      <c r="I67" s="750"/>
      <c r="J67"/>
      <c r="K67" s="361"/>
    </row>
    <row r="68" spans="1:122" s="16" customFormat="1" ht="62.25" customHeight="1" x14ac:dyDescent="0.3">
      <c r="A68" s="67">
        <v>508</v>
      </c>
      <c r="B68" s="3" t="s">
        <v>21</v>
      </c>
      <c r="C68" s="3" t="s">
        <v>79</v>
      </c>
      <c r="D68" s="66" t="s">
        <v>190</v>
      </c>
      <c r="E68" s="261" t="e">
        <f>INDEX('PY1 Data(H)'!$A$1:$CZ$260,MATCH('Unit Data from Audit Worksheet'!$A68,'PY1 Data(H)'!$A$1:$A$260,0),MATCH('Unit Data from Audit Worksheet'!$D$2,'PY1 Data(H)'!$A$1:$CZ$1,0))</f>
        <v>#N/A</v>
      </c>
      <c r="F68" s="130">
        <v>0</v>
      </c>
      <c r="G68" s="421"/>
      <c r="H68" s="36"/>
      <c r="I68" s="746"/>
      <c r="J68"/>
      <c r="K68" s="361"/>
      <c r="L68"/>
      <c r="N68" s="131"/>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row>
    <row r="69" spans="1:122" s="16" customFormat="1" ht="81.75" customHeight="1" x14ac:dyDescent="0.3">
      <c r="A69" s="67">
        <v>509</v>
      </c>
      <c r="B69" s="3" t="s">
        <v>21</v>
      </c>
      <c r="C69" s="3" t="s">
        <v>79</v>
      </c>
      <c r="D69" s="66" t="s">
        <v>188</v>
      </c>
      <c r="E69" s="261" t="e">
        <f>INDEX('PY1 Data(H)'!$A$1:$CZ$260,MATCH('Unit Data from Audit Worksheet'!$A69,'PY1 Data(H)'!$A$1:$A$260,0),MATCH('Unit Data from Audit Worksheet'!$D$2,'PY1 Data(H)'!$A$1:$CZ$1,0))</f>
        <v>#N/A</v>
      </c>
      <c r="F69" s="130">
        <v>0</v>
      </c>
      <c r="G69" s="421">
        <f>IF(F69&lt;0,"Error: Enter as positive.",)</f>
        <v>0</v>
      </c>
      <c r="H69" s="36"/>
      <c r="I69" s="746"/>
      <c r="J69"/>
      <c r="K69" s="361"/>
      <c r="L69"/>
      <c r="N69" s="131"/>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row>
    <row r="70" spans="1:122" ht="69" customHeight="1" x14ac:dyDescent="0.3">
      <c r="A70" s="67">
        <v>22</v>
      </c>
      <c r="B70" s="3" t="s">
        <v>24</v>
      </c>
      <c r="C70" s="3" t="s">
        <v>79</v>
      </c>
      <c r="D70" s="66" t="s">
        <v>189</v>
      </c>
      <c r="E70" s="261" t="e">
        <f>INDEX('PY1 Data(H)'!$A$1:$CZ$260,MATCH('Unit Data from Audit Worksheet'!$A70,'PY1 Data(H)'!$A$1:$A$260,0),MATCH('Unit Data from Audit Worksheet'!$D$2,'PY1 Data(H)'!$A$1:$CZ$1,0))</f>
        <v>#N/A</v>
      </c>
      <c r="F70" s="130">
        <v>0</v>
      </c>
      <c r="G70" s="430"/>
      <c r="H70" s="426"/>
      <c r="I70" s="750"/>
      <c r="J70"/>
      <c r="K70" s="361"/>
    </row>
    <row r="71" spans="1:122" ht="138" customHeight="1" x14ac:dyDescent="0.3">
      <c r="A71" s="67">
        <v>23</v>
      </c>
      <c r="B71" s="3" t="s">
        <v>24</v>
      </c>
      <c r="C71" s="3" t="s">
        <v>79</v>
      </c>
      <c r="D71" s="271" t="s">
        <v>383</v>
      </c>
      <c r="E71" s="261" t="e">
        <f>INDEX('PY1 Data(H)'!$A$1:$CZ$260,MATCH('Unit Data from Audit Worksheet'!$A71,'PY1 Data(H)'!$A$1:$A$260,0),MATCH('Unit Data from Audit Worksheet'!$D$2,'PY1 Data(H)'!$A$1:$CZ$1,0))</f>
        <v>#N/A</v>
      </c>
      <c r="F71" s="130">
        <v>0</v>
      </c>
      <c r="G71" s="421">
        <f>IF(H71=0,,"Error: Total revenues less total expenditures do not equal total change in fund balance.  Account numbers 16-532+17-20+533+22+508-509-23=0  The amount of the formula is located in the cell to the right")</f>
        <v>0</v>
      </c>
      <c r="H71" s="427">
        <f>+F63-F64+F65-F66+F67+F70+F68-F69-F71</f>
        <v>0</v>
      </c>
      <c r="I71" s="750"/>
      <c r="J71"/>
      <c r="K71" s="361"/>
    </row>
    <row r="72" spans="1:122" ht="138" customHeight="1" x14ac:dyDescent="0.3">
      <c r="A72" s="67">
        <v>507</v>
      </c>
      <c r="B72" s="262" t="s">
        <v>24</v>
      </c>
      <c r="C72" s="262" t="s">
        <v>79</v>
      </c>
      <c r="D72" s="271" t="s">
        <v>384</v>
      </c>
      <c r="E72" s="261" t="e">
        <f>INDEX('PY1 Data(H)'!$A$1:$CZ$260,MATCH('Unit Data from Audit Worksheet'!$A72,'PY1 Data(H)'!$A$1:$A$260,0),MATCH('Unit Data from Audit Worksheet'!$D$2,'PY1 Data(H)'!$A$1:$CZ$1,0))</f>
        <v>#N/A</v>
      </c>
      <c r="F72" s="130">
        <v>0</v>
      </c>
      <c r="G72" s="421" t="e">
        <f>IF(F60-F71-F72=E60,,"Error: Beginning Balance does not agree with our records.  (Acct# 9-23-507)= Prior Years Acct # 9 The amount of the formula is in the cell to the right")</f>
        <v>#N/A</v>
      </c>
      <c r="H72" s="427" t="e">
        <f>+F60-F71-F72-E60</f>
        <v>#N/A</v>
      </c>
      <c r="I72" s="751" t="e">
        <f>IF(H72=0," ","If the out of balance is because prior years data is not populated in cell E60, disregard the error message. Do not include prior year's ending balance in cell F72.")</f>
        <v>#N/A</v>
      </c>
      <c r="J72"/>
      <c r="K72" s="361"/>
    </row>
    <row r="73" spans="1:122" ht="82.5" customHeight="1" x14ac:dyDescent="0.3">
      <c r="A73" s="134">
        <v>647</v>
      </c>
      <c r="B73" s="464" t="s">
        <v>239</v>
      </c>
      <c r="C73" s="311" t="s">
        <v>241</v>
      </c>
      <c r="D73" s="133" t="s">
        <v>242</v>
      </c>
      <c r="E73" s="261" t="e">
        <f>INDEX('PY1 Data(H)'!$A$1:$CZ$260,MATCH('Unit Data from Audit Worksheet'!$A73,'PY1 Data(H)'!$A$1:$A$260,0),MATCH('Unit Data from Audit Worksheet'!$D$2,'PY1 Data(H)'!$A$1:$CZ$1,0))</f>
        <v>#N/A</v>
      </c>
      <c r="F73" s="130">
        <v>0</v>
      </c>
      <c r="G73" s="421">
        <f>IF(F73&lt;0,"Error: Enter as positive.",)</f>
        <v>0</v>
      </c>
      <c r="H73" s="431"/>
      <c r="I73" s="750"/>
      <c r="J73"/>
      <c r="K73" s="361"/>
    </row>
    <row r="74" spans="1:122" ht="40.200000000000003" customHeight="1" x14ac:dyDescent="0.3">
      <c r="A74" s="403"/>
      <c r="B74" s="540" t="s">
        <v>834</v>
      </c>
      <c r="C74" s="468"/>
      <c r="D74" s="404"/>
      <c r="E74" s="404"/>
      <c r="F74" s="758"/>
      <c r="G74" s="404"/>
      <c r="H74" s="432"/>
      <c r="I74" s="750"/>
      <c r="J74" s="125"/>
      <c r="K74" s="361"/>
      <c r="L74" s="125"/>
      <c r="Y74" s="125"/>
      <c r="Z74" s="125"/>
      <c r="AA74" s="125"/>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5"/>
      <c r="BC74" s="125"/>
      <c r="BD74" s="125"/>
      <c r="BE74" s="125"/>
      <c r="BF74" s="125"/>
      <c r="BG74" s="125"/>
      <c r="BH74" s="125"/>
      <c r="BI74" s="125"/>
      <c r="BJ74" s="125"/>
      <c r="BK74" s="125"/>
      <c r="BL74" s="125"/>
      <c r="BM74" s="125"/>
      <c r="BN74" s="125"/>
      <c r="BO74" s="125"/>
      <c r="BP74" s="125"/>
      <c r="BQ74" s="125"/>
      <c r="BR74" s="125"/>
      <c r="BS74" s="125"/>
      <c r="BT74" s="125"/>
      <c r="BU74" s="125"/>
      <c r="BV74" s="125"/>
      <c r="BW74" s="125"/>
      <c r="BX74" s="125"/>
      <c r="BY74" s="125"/>
      <c r="BZ74" s="125"/>
      <c r="CA74" s="125"/>
      <c r="CB74" s="125"/>
      <c r="CC74" s="125"/>
      <c r="CD74" s="125"/>
      <c r="CE74" s="125"/>
      <c r="CF74" s="125"/>
      <c r="CG74" s="125"/>
      <c r="CH74" s="125"/>
      <c r="CI74" s="125"/>
      <c r="CJ74" s="125"/>
      <c r="CK74" s="125"/>
      <c r="CL74" s="125"/>
      <c r="CM74" s="125"/>
      <c r="CN74" s="125"/>
      <c r="CO74" s="125"/>
      <c r="CP74" s="125"/>
      <c r="CQ74" s="125"/>
      <c r="CR74" s="125"/>
      <c r="CS74" s="125"/>
      <c r="CT74" s="125"/>
      <c r="CU74" s="125"/>
      <c r="CV74" s="125"/>
      <c r="CW74" s="125"/>
      <c r="CX74" s="125"/>
      <c r="CY74" s="125"/>
      <c r="CZ74" s="125"/>
      <c r="DA74" s="125"/>
      <c r="DB74" s="125"/>
      <c r="DC74" s="125"/>
      <c r="DD74" s="125"/>
      <c r="DE74" s="125"/>
      <c r="DF74" s="125"/>
      <c r="DG74" s="125"/>
      <c r="DH74" s="125"/>
      <c r="DI74" s="125"/>
      <c r="DJ74" s="125"/>
      <c r="DK74" s="125"/>
      <c r="DL74" s="125"/>
      <c r="DM74" s="125"/>
      <c r="DN74" s="125"/>
      <c r="DO74" s="125"/>
      <c r="DP74" s="125"/>
      <c r="DQ74" s="125"/>
      <c r="DR74" s="125"/>
    </row>
    <row r="75" spans="1:122" ht="82.5" customHeight="1" x14ac:dyDescent="0.3">
      <c r="A75" s="405">
        <v>534</v>
      </c>
      <c r="B75" s="406" t="s">
        <v>239</v>
      </c>
      <c r="C75" s="469" t="s">
        <v>835</v>
      </c>
      <c r="D75" s="407" t="s">
        <v>836</v>
      </c>
      <c r="E75" s="261" t="e">
        <f>INDEX('PY1 Data(H)'!$A$1:$CZ$260,MATCH('Unit Data from Audit Worksheet'!$A75,'PY1 Data(H)'!$A$1:$A$260,0),MATCH('Unit Data from Audit Worksheet'!$D$2,'PY1 Data(H)'!$A$1:$CZ$1,0))</f>
        <v>#N/A</v>
      </c>
      <c r="F75" s="130">
        <v>0</v>
      </c>
      <c r="G75" s="421"/>
      <c r="H75" s="432"/>
      <c r="I75" s="750"/>
      <c r="J75" s="125"/>
      <c r="K75" s="361"/>
      <c r="L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c r="BO75" s="125"/>
      <c r="BP75" s="125"/>
      <c r="BQ75" s="125"/>
      <c r="BR75" s="125"/>
      <c r="BS75" s="125"/>
      <c r="BT75" s="125"/>
      <c r="BU75" s="125"/>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25"/>
      <c r="CY75" s="125"/>
      <c r="CZ75" s="125"/>
      <c r="DA75" s="125"/>
      <c r="DB75" s="125"/>
      <c r="DC75" s="125"/>
      <c r="DD75" s="125"/>
      <c r="DE75" s="125"/>
      <c r="DF75" s="125"/>
      <c r="DG75" s="125"/>
      <c r="DH75" s="125"/>
      <c r="DI75" s="125"/>
      <c r="DJ75" s="125"/>
      <c r="DK75" s="125"/>
      <c r="DL75" s="125"/>
      <c r="DM75" s="125"/>
      <c r="DN75" s="125"/>
      <c r="DO75" s="125"/>
      <c r="DP75" s="125"/>
      <c r="DQ75" s="125"/>
      <c r="DR75" s="125"/>
    </row>
    <row r="76" spans="1:122" ht="82.5" customHeight="1" x14ac:dyDescent="0.3">
      <c r="A76" s="408">
        <v>13</v>
      </c>
      <c r="B76" s="406" t="s">
        <v>212</v>
      </c>
      <c r="C76" s="470" t="s">
        <v>837</v>
      </c>
      <c r="D76" s="409" t="s">
        <v>838</v>
      </c>
      <c r="E76" s="261" t="e">
        <f>INDEX('PY1 Data(H)'!$A$1:$CZ$260,MATCH('Unit Data from Audit Worksheet'!$A76,'PY1 Data(H)'!$A$1:$A$260,0),MATCH('Unit Data from Audit Worksheet'!$D$2,'PY1 Data(H)'!$A$1:$CZ$1,0))</f>
        <v>#N/A</v>
      </c>
      <c r="F76" s="130">
        <v>0</v>
      </c>
      <c r="G76" s="421"/>
      <c r="H76" s="432"/>
      <c r="I76" s="750"/>
      <c r="J76" s="125"/>
      <c r="K76" s="361"/>
      <c r="L76" s="125"/>
      <c r="Y76" s="125"/>
      <c r="Z76" s="125"/>
      <c r="AA76" s="125"/>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5"/>
      <c r="DL76" s="125"/>
      <c r="DM76" s="125"/>
      <c r="DN76" s="125"/>
      <c r="DO76" s="125"/>
      <c r="DP76" s="125"/>
      <c r="DQ76" s="125"/>
      <c r="DR76" s="125"/>
    </row>
    <row r="77" spans="1:122" ht="178.95" customHeight="1" x14ac:dyDescent="0.3">
      <c r="A77" s="408">
        <v>14</v>
      </c>
      <c r="B77" s="406" t="s">
        <v>212</v>
      </c>
      <c r="C77" s="470" t="s">
        <v>837</v>
      </c>
      <c r="D77" s="409" t="s">
        <v>839</v>
      </c>
      <c r="E77" s="261" t="e">
        <f>INDEX('PY1 Data(H)'!$A$1:$CZ$260,MATCH('Unit Data from Audit Worksheet'!$A77,'PY1 Data(H)'!$A$1:$A$260,0),MATCH('Unit Data from Audit Worksheet'!$D$2,'PY1 Data(H)'!$A$1:$CZ$1,0))</f>
        <v>#N/A</v>
      </c>
      <c r="F77" s="130">
        <v>0</v>
      </c>
      <c r="G77" s="421"/>
      <c r="H77" s="432"/>
      <c r="I77" s="750"/>
      <c r="J77" s="125"/>
      <c r="K77" s="361"/>
      <c r="L77" s="125"/>
      <c r="Y77" s="125"/>
      <c r="Z77" s="125"/>
      <c r="AA77" s="125"/>
      <c r="AB77" s="125"/>
      <c r="AC77" s="125"/>
      <c r="AD77" s="125"/>
      <c r="AE77" s="125"/>
      <c r="AF77" s="125"/>
      <c r="AG77" s="125"/>
      <c r="AH77" s="125"/>
      <c r="AI77" s="125"/>
      <c r="AJ77" s="125"/>
      <c r="AK77" s="125"/>
      <c r="AL77" s="125"/>
      <c r="AM77" s="125"/>
      <c r="AN77" s="125"/>
      <c r="AO77" s="125"/>
      <c r="AP77" s="125"/>
      <c r="AQ77" s="125"/>
      <c r="AR77" s="125"/>
      <c r="AS77" s="125"/>
      <c r="AT77" s="125"/>
      <c r="AU77" s="125"/>
      <c r="AV77" s="125"/>
      <c r="AW77" s="125"/>
      <c r="AX77" s="125"/>
      <c r="AY77" s="125"/>
      <c r="AZ77" s="125"/>
      <c r="BA77" s="125"/>
      <c r="BB77" s="125"/>
      <c r="BC77" s="125"/>
      <c r="BD77" s="125"/>
      <c r="BE77" s="125"/>
      <c r="BF77" s="125"/>
      <c r="BG77" s="125"/>
      <c r="BH77" s="125"/>
      <c r="BI77" s="125"/>
      <c r="BJ77" s="125"/>
      <c r="BK77" s="125"/>
      <c r="BL77" s="125"/>
      <c r="BM77" s="125"/>
      <c r="BN77" s="125"/>
      <c r="BO77" s="125"/>
      <c r="BP77" s="125"/>
      <c r="BQ77" s="125"/>
      <c r="BR77" s="125"/>
      <c r="BS77" s="125"/>
      <c r="BT77" s="125"/>
      <c r="BU77" s="125"/>
      <c r="BV77" s="125"/>
      <c r="BW77" s="125"/>
      <c r="BX77" s="125"/>
      <c r="BY77" s="125"/>
      <c r="BZ77" s="125"/>
      <c r="CA77" s="125"/>
      <c r="CB77" s="125"/>
      <c r="CC77" s="125"/>
      <c r="CD77" s="125"/>
      <c r="CE77" s="125"/>
      <c r="CF77" s="125"/>
      <c r="CG77" s="125"/>
      <c r="CH77" s="125"/>
      <c r="CI77" s="125"/>
      <c r="CJ77" s="125"/>
      <c r="CK77" s="125"/>
      <c r="CL77" s="125"/>
      <c r="CM77" s="125"/>
      <c r="CN77" s="125"/>
      <c r="CO77" s="125"/>
      <c r="CP77" s="125"/>
      <c r="CQ77" s="125"/>
      <c r="CR77" s="125"/>
      <c r="CS77" s="125"/>
      <c r="CT77" s="125"/>
      <c r="CU77" s="125"/>
      <c r="CV77" s="125"/>
      <c r="CW77" s="125"/>
      <c r="CX77" s="125"/>
      <c r="CY77" s="125"/>
      <c r="CZ77" s="125"/>
      <c r="DA77" s="125"/>
      <c r="DB77" s="125"/>
      <c r="DC77" s="125"/>
      <c r="DD77" s="125"/>
      <c r="DE77" s="125"/>
      <c r="DF77" s="125"/>
      <c r="DG77" s="125"/>
      <c r="DH77" s="125"/>
      <c r="DI77" s="125"/>
      <c r="DJ77" s="125"/>
      <c r="DK77" s="125"/>
      <c r="DL77" s="125"/>
      <c r="DM77" s="125"/>
      <c r="DN77" s="125"/>
      <c r="DO77" s="125"/>
      <c r="DP77" s="125"/>
      <c r="DQ77" s="125"/>
      <c r="DR77" s="125"/>
    </row>
    <row r="78" spans="1:122" ht="82.5" customHeight="1" x14ac:dyDescent="0.3">
      <c r="A78" s="408">
        <v>32</v>
      </c>
      <c r="B78" s="406" t="s">
        <v>239</v>
      </c>
      <c r="C78" s="470" t="s">
        <v>840</v>
      </c>
      <c r="D78" s="409" t="s">
        <v>841</v>
      </c>
      <c r="E78" s="261" t="e">
        <f>INDEX('PY1 Data(H)'!$A$1:$CZ$260,MATCH('Unit Data from Audit Worksheet'!$A78,'PY1 Data(H)'!$A$1:$A$260,0),MATCH('Unit Data from Audit Worksheet'!$D$2,'PY1 Data(H)'!$A$1:$CZ$1,0))</f>
        <v>#N/A</v>
      </c>
      <c r="F78" s="130">
        <v>0</v>
      </c>
      <c r="G78" s="421"/>
      <c r="H78" s="432"/>
      <c r="I78" s="750"/>
      <c r="J78" s="125"/>
      <c r="K78" s="361"/>
      <c r="L78" s="125"/>
      <c r="Y78" s="125"/>
      <c r="Z78" s="125"/>
      <c r="AA78" s="125"/>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5"/>
      <c r="BL78" s="125"/>
      <c r="BM78" s="125"/>
      <c r="BN78" s="125"/>
      <c r="BO78" s="125"/>
      <c r="BP78" s="125"/>
      <c r="BQ78" s="125"/>
      <c r="BR78" s="125"/>
      <c r="BS78" s="125"/>
      <c r="BT78" s="125"/>
      <c r="BU78" s="125"/>
      <c r="BV78" s="125"/>
      <c r="BW78" s="125"/>
      <c r="BX78" s="125"/>
      <c r="BY78" s="125"/>
      <c r="BZ78" s="125"/>
      <c r="CA78" s="125"/>
      <c r="CB78" s="125"/>
      <c r="CC78" s="125"/>
      <c r="CD78" s="125"/>
      <c r="CE78" s="125"/>
      <c r="CF78" s="125"/>
      <c r="CG78" s="125"/>
      <c r="CH78" s="125"/>
      <c r="CI78" s="125"/>
      <c r="CJ78" s="125"/>
      <c r="CK78" s="125"/>
      <c r="CL78" s="125"/>
      <c r="CM78" s="125"/>
      <c r="CN78" s="125"/>
      <c r="CO78" s="125"/>
      <c r="CP78" s="125"/>
      <c r="CQ78" s="125"/>
      <c r="CR78" s="125"/>
      <c r="CS78" s="125"/>
      <c r="CT78" s="125"/>
      <c r="CU78" s="125"/>
      <c r="CV78" s="125"/>
      <c r="CW78" s="125"/>
      <c r="CX78" s="125"/>
      <c r="CY78" s="125"/>
      <c r="CZ78" s="125"/>
      <c r="DA78" s="125"/>
      <c r="DB78" s="125"/>
      <c r="DC78" s="125"/>
      <c r="DD78" s="125"/>
      <c r="DE78" s="125"/>
      <c r="DF78" s="125"/>
      <c r="DG78" s="125"/>
      <c r="DH78" s="125"/>
      <c r="DI78" s="125"/>
      <c r="DJ78" s="125"/>
      <c r="DK78" s="125"/>
      <c r="DL78" s="125"/>
      <c r="DM78" s="125"/>
      <c r="DN78" s="125"/>
      <c r="DO78" s="125"/>
      <c r="DP78" s="125"/>
      <c r="DQ78" s="125"/>
      <c r="DR78" s="125"/>
    </row>
    <row r="79" spans="1:122" ht="82.5" customHeight="1" x14ac:dyDescent="0.3">
      <c r="A79" s="408">
        <v>31</v>
      </c>
      <c r="B79" s="406" t="s">
        <v>239</v>
      </c>
      <c r="C79" s="470" t="s">
        <v>840</v>
      </c>
      <c r="D79" s="409" t="s">
        <v>842</v>
      </c>
      <c r="E79" s="261" t="e">
        <f>INDEX('PY1 Data(H)'!$A$1:$CZ$260,MATCH('Unit Data from Audit Worksheet'!$A79,'PY1 Data(H)'!$A$1:$A$260,0),MATCH('Unit Data from Audit Worksheet'!$D$2,'PY1 Data(H)'!$A$1:$CZ$1,0))</f>
        <v>#N/A</v>
      </c>
      <c r="F79" s="130">
        <v>0</v>
      </c>
      <c r="G79" s="421"/>
      <c r="H79" s="432"/>
      <c r="I79" s="750"/>
      <c r="J79" s="125"/>
      <c r="K79" s="361"/>
      <c r="L79" s="125"/>
      <c r="Y79" s="125"/>
      <c r="Z79" s="125"/>
      <c r="AA79" s="125"/>
      <c r="AB79" s="125"/>
      <c r="AC79" s="125"/>
      <c r="AD79" s="125"/>
      <c r="AE79" s="125"/>
      <c r="AF79" s="125"/>
      <c r="AG79" s="125"/>
      <c r="AH79" s="125"/>
      <c r="AI79" s="125"/>
      <c r="AJ79" s="125"/>
      <c r="AK79" s="125"/>
      <c r="AL79" s="125"/>
      <c r="AM79" s="125"/>
      <c r="AN79" s="125"/>
      <c r="AO79" s="125"/>
      <c r="AP79" s="125"/>
      <c r="AQ79" s="125"/>
      <c r="AR79" s="125"/>
      <c r="AS79" s="125"/>
      <c r="AT79" s="125"/>
      <c r="AU79" s="125"/>
      <c r="AV79" s="125"/>
      <c r="AW79" s="125"/>
      <c r="AX79" s="125"/>
      <c r="AY79" s="125"/>
      <c r="AZ79" s="125"/>
      <c r="BA79" s="125"/>
      <c r="BB79" s="125"/>
      <c r="BC79" s="125"/>
      <c r="BD79" s="125"/>
      <c r="BE79" s="125"/>
      <c r="BF79" s="125"/>
      <c r="BG79" s="125"/>
      <c r="BH79" s="125"/>
      <c r="BI79" s="125"/>
      <c r="BJ79" s="125"/>
      <c r="BK79" s="125"/>
      <c r="BL79" s="125"/>
      <c r="BM79" s="125"/>
      <c r="BN79" s="125"/>
      <c r="BO79" s="125"/>
      <c r="BP79" s="125"/>
      <c r="BQ79" s="125"/>
      <c r="BR79" s="125"/>
      <c r="BS79" s="125"/>
      <c r="BT79" s="125"/>
      <c r="BU79" s="125"/>
      <c r="BV79" s="125"/>
      <c r="BW79" s="125"/>
      <c r="BX79" s="125"/>
      <c r="BY79" s="125"/>
      <c r="BZ79" s="125"/>
      <c r="CA79" s="125"/>
      <c r="CB79" s="125"/>
      <c r="CC79" s="125"/>
      <c r="CD79" s="125"/>
      <c r="CE79" s="125"/>
      <c r="CF79" s="125"/>
      <c r="CG79" s="125"/>
      <c r="CH79" s="125"/>
      <c r="CI79" s="125"/>
      <c r="CJ79" s="125"/>
      <c r="CK79" s="125"/>
      <c r="CL79" s="125"/>
      <c r="CM79" s="125"/>
      <c r="CN79" s="125"/>
      <c r="CO79" s="125"/>
      <c r="CP79" s="125"/>
      <c r="CQ79" s="125"/>
      <c r="CR79" s="125"/>
      <c r="CS79" s="125"/>
      <c r="CT79" s="125"/>
      <c r="CU79" s="125"/>
      <c r="CV79" s="125"/>
      <c r="CW79" s="125"/>
      <c r="CX79" s="125"/>
      <c r="CY79" s="125"/>
      <c r="CZ79" s="125"/>
      <c r="DA79" s="125"/>
      <c r="DB79" s="125"/>
      <c r="DC79" s="125"/>
      <c r="DD79" s="125"/>
      <c r="DE79" s="125"/>
      <c r="DF79" s="125"/>
      <c r="DG79" s="125"/>
      <c r="DH79" s="125"/>
      <c r="DI79" s="125"/>
      <c r="DJ79" s="125"/>
      <c r="DK79" s="125"/>
      <c r="DL79" s="125"/>
      <c r="DM79" s="125"/>
      <c r="DN79" s="125"/>
      <c r="DO79" s="125"/>
      <c r="DP79" s="125"/>
      <c r="DQ79" s="125"/>
      <c r="DR79" s="125"/>
    </row>
    <row r="80" spans="1:122" ht="82.5" customHeight="1" x14ac:dyDescent="0.3">
      <c r="A80" s="408">
        <v>193</v>
      </c>
      <c r="B80" s="406" t="s">
        <v>239</v>
      </c>
      <c r="C80" s="470" t="s">
        <v>843</v>
      </c>
      <c r="D80" s="409" t="s">
        <v>186</v>
      </c>
      <c r="E80" s="261" t="e">
        <f>INDEX('PY1 Data(H)'!$A$1:$CZ$260,MATCH('Unit Data from Audit Worksheet'!$A80,'PY1 Data(H)'!$A$1:$A$260,0),MATCH('Unit Data from Audit Worksheet'!$D$2,'PY1 Data(H)'!$A$1:$CZ$1,0))</f>
        <v>#N/A</v>
      </c>
      <c r="F80" s="130">
        <v>0</v>
      </c>
      <c r="G80" s="421"/>
      <c r="H80" s="432"/>
      <c r="I80" s="750"/>
      <c r="J80" s="125"/>
      <c r="K80" s="361"/>
      <c r="L80" s="125"/>
      <c r="Y80" s="125"/>
      <c r="Z80" s="125"/>
      <c r="AA80" s="125"/>
      <c r="AB80" s="125"/>
      <c r="AC80" s="125"/>
      <c r="AD80" s="125"/>
      <c r="AE80" s="125"/>
      <c r="AF80" s="125"/>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c r="BK80" s="125"/>
      <c r="BL80" s="125"/>
      <c r="BM80" s="125"/>
      <c r="BN80" s="125"/>
      <c r="BO80" s="125"/>
      <c r="BP80" s="125"/>
      <c r="BQ80" s="125"/>
      <c r="BR80" s="125"/>
      <c r="BS80" s="125"/>
      <c r="BT80" s="125"/>
      <c r="BU80" s="125"/>
      <c r="BV80" s="125"/>
      <c r="BW80" s="125"/>
      <c r="BX80" s="125"/>
      <c r="BY80" s="125"/>
      <c r="BZ80" s="125"/>
      <c r="CA80" s="125"/>
      <c r="CB80" s="125"/>
      <c r="CC80" s="125"/>
      <c r="CD80" s="125"/>
      <c r="CE80" s="125"/>
      <c r="CF80" s="125"/>
      <c r="CG80" s="125"/>
      <c r="CH80" s="125"/>
      <c r="CI80" s="125"/>
      <c r="CJ80" s="125"/>
      <c r="CK80" s="125"/>
      <c r="CL80" s="125"/>
      <c r="CM80" s="125"/>
      <c r="CN80" s="125"/>
      <c r="CO80" s="125"/>
      <c r="CP80" s="125"/>
      <c r="CQ80" s="125"/>
      <c r="CR80" s="125"/>
      <c r="CS80" s="125"/>
      <c r="CT80" s="125"/>
      <c r="CU80" s="125"/>
      <c r="CV80" s="125"/>
      <c r="CW80" s="125"/>
      <c r="CX80" s="125"/>
      <c r="CY80" s="125"/>
      <c r="CZ80" s="125"/>
      <c r="DA80" s="125"/>
      <c r="DB80" s="125"/>
      <c r="DC80" s="125"/>
      <c r="DD80" s="125"/>
      <c r="DE80" s="125"/>
      <c r="DF80" s="125"/>
      <c r="DG80" s="125"/>
      <c r="DH80" s="125"/>
      <c r="DI80" s="125"/>
      <c r="DJ80" s="125"/>
      <c r="DK80" s="125"/>
      <c r="DL80" s="125"/>
      <c r="DM80" s="125"/>
      <c r="DN80" s="125"/>
      <c r="DO80" s="125"/>
      <c r="DP80" s="125"/>
      <c r="DQ80" s="125"/>
      <c r="DR80" s="125"/>
    </row>
    <row r="81" spans="1:1880" ht="82.5" customHeight="1" x14ac:dyDescent="0.3">
      <c r="A81" s="408">
        <v>33</v>
      </c>
      <c r="B81" s="406" t="s">
        <v>239</v>
      </c>
      <c r="C81" s="470" t="s">
        <v>843</v>
      </c>
      <c r="D81" s="409" t="s">
        <v>185</v>
      </c>
      <c r="E81" s="261" t="e">
        <f>INDEX('PY1 Data(H)'!$A$1:$CZ$260,MATCH('Unit Data from Audit Worksheet'!$A81,'PY1 Data(H)'!$A$1:$A$260,0),MATCH('Unit Data from Audit Worksheet'!$D$2,'PY1 Data(H)'!$A$1:$CZ$1,0))</f>
        <v>#N/A</v>
      </c>
      <c r="F81" s="130">
        <v>0</v>
      </c>
      <c r="G81" s="421"/>
      <c r="H81" s="432"/>
      <c r="I81" s="750"/>
      <c r="J81" s="125"/>
      <c r="K81" s="361"/>
      <c r="L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5"/>
      <c r="BL81" s="125"/>
      <c r="BM81" s="125"/>
      <c r="BN81" s="125"/>
      <c r="BO81" s="125"/>
      <c r="BP81" s="125"/>
      <c r="BQ81" s="125"/>
      <c r="BR81" s="125"/>
      <c r="BS81" s="125"/>
      <c r="BT81" s="125"/>
      <c r="BU81" s="125"/>
      <c r="BV81" s="125"/>
      <c r="BW81" s="125"/>
      <c r="BX81" s="125"/>
      <c r="BY81" s="125"/>
      <c r="BZ81" s="125"/>
      <c r="CA81" s="125"/>
      <c r="CB81" s="125"/>
      <c r="CC81" s="125"/>
      <c r="CD81" s="125"/>
      <c r="CE81" s="125"/>
      <c r="CF81" s="125"/>
      <c r="CG81" s="125"/>
      <c r="CH81" s="125"/>
      <c r="CI81" s="125"/>
      <c r="CJ81" s="125"/>
      <c r="CK81" s="125"/>
      <c r="CL81" s="125"/>
      <c r="CM81" s="125"/>
      <c r="CN81" s="125"/>
      <c r="CO81" s="125"/>
      <c r="CP81" s="125"/>
      <c r="CQ81" s="125"/>
      <c r="CR81" s="125"/>
      <c r="CS81" s="125"/>
      <c r="CT81" s="125"/>
      <c r="CU81" s="125"/>
      <c r="CV81" s="125"/>
      <c r="CW81" s="125"/>
      <c r="CX81" s="125"/>
      <c r="CY81" s="125"/>
      <c r="CZ81" s="125"/>
      <c r="DA81" s="125"/>
      <c r="DB81" s="125"/>
      <c r="DC81" s="125"/>
      <c r="DD81" s="125"/>
      <c r="DE81" s="125"/>
      <c r="DF81" s="125"/>
      <c r="DG81" s="125"/>
      <c r="DH81" s="125"/>
      <c r="DI81" s="125"/>
      <c r="DJ81" s="125"/>
      <c r="DK81" s="125"/>
      <c r="DL81" s="125"/>
      <c r="DM81" s="125"/>
      <c r="DN81" s="125"/>
      <c r="DO81" s="125"/>
      <c r="DP81" s="125"/>
      <c r="DQ81" s="125"/>
      <c r="DR81" s="125"/>
    </row>
    <row r="82" spans="1:1880" x14ac:dyDescent="0.3">
      <c r="A82" s="67"/>
      <c r="B82" s="465" t="s">
        <v>29</v>
      </c>
      <c r="C82" s="466"/>
      <c r="D82" s="315"/>
      <c r="E82" s="315"/>
      <c r="F82" s="327"/>
      <c r="G82" s="428"/>
      <c r="H82" s="426"/>
      <c r="I82" s="750"/>
      <c r="J82"/>
      <c r="K82" s="361"/>
    </row>
    <row r="83" spans="1:1880" ht="105.6" customHeight="1" x14ac:dyDescent="0.3">
      <c r="A83" s="67">
        <v>512</v>
      </c>
      <c r="B83" s="184"/>
      <c r="C83" s="312" t="s">
        <v>80</v>
      </c>
      <c r="D83" s="17" t="s">
        <v>385</v>
      </c>
      <c r="E83" s="261" t="e">
        <f>INDEX('PY1 Data(H)'!$A$1:$CZ$260,MATCH('Unit Data from Audit Worksheet'!$A83,'PY1 Data(H)'!$A$1:$A$260,0),MATCH('Unit Data from Audit Worksheet'!$D$2,'PY1 Data(H)'!$A$1:$CZ$1,0))</f>
        <v>#N/A</v>
      </c>
      <c r="F83" s="129">
        <v>0</v>
      </c>
      <c r="G83" s="421">
        <f>IF(F83&lt;0,"Error: Enter as positive.",)</f>
        <v>0</v>
      </c>
      <c r="H83" s="426"/>
      <c r="I83" s="750"/>
      <c r="J83"/>
      <c r="K83" s="361"/>
    </row>
    <row r="84" spans="1:1880" s="291" customFormat="1" ht="33" customHeight="1" x14ac:dyDescent="0.3">
      <c r="A84" s="67"/>
      <c r="B84" s="541" t="s">
        <v>236</v>
      </c>
      <c r="C84" s="471"/>
      <c r="D84" s="60"/>
      <c r="E84" s="433"/>
      <c r="F84" s="289"/>
      <c r="G84" s="434"/>
      <c r="H84" s="426"/>
      <c r="I84" s="750"/>
      <c r="J84"/>
      <c r="K84" s="361"/>
      <c r="L84"/>
      <c r="M84" s="16"/>
      <c r="N84" s="131"/>
      <c r="O84" s="16"/>
      <c r="P84" s="16"/>
      <c r="Q84" s="16"/>
      <c r="R84" s="16"/>
      <c r="S84" s="16"/>
      <c r="T84" s="16"/>
      <c r="U84" s="16"/>
      <c r="V84" s="16"/>
      <c r="W84" s="16"/>
      <c r="X84" s="16"/>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c r="GK84" s="16"/>
      <c r="GL84" s="16"/>
      <c r="GM84" s="16"/>
      <c r="GN84" s="16"/>
      <c r="GO84" s="16"/>
      <c r="GP84" s="16"/>
      <c r="GQ84" s="16"/>
      <c r="GR84" s="16"/>
      <c r="GS84" s="16"/>
      <c r="GT84" s="16"/>
      <c r="GU84" s="16"/>
      <c r="GV84" s="16"/>
      <c r="GW84" s="16"/>
      <c r="GX84" s="16"/>
      <c r="GY84" s="16"/>
      <c r="GZ84" s="16"/>
      <c r="HA84" s="16"/>
      <c r="HB84" s="16"/>
      <c r="HC84" s="16"/>
      <c r="HD84" s="16"/>
      <c r="HE84" s="16"/>
      <c r="HF84" s="16"/>
      <c r="HG84" s="16"/>
      <c r="HH84" s="16"/>
      <c r="HI84" s="16"/>
      <c r="HJ84" s="16"/>
      <c r="HK84" s="16"/>
      <c r="HL84" s="16"/>
      <c r="HM84" s="16"/>
      <c r="HN84" s="16"/>
      <c r="HO84" s="16"/>
      <c r="HP84" s="16"/>
      <c r="HQ84" s="16"/>
      <c r="HR84" s="16"/>
      <c r="HS84" s="16"/>
      <c r="HT84" s="16"/>
      <c r="HU84" s="16"/>
      <c r="HV84" s="16"/>
      <c r="HW84" s="16"/>
      <c r="HX84" s="16"/>
      <c r="HY84" s="16"/>
      <c r="HZ84" s="16"/>
      <c r="IA84" s="16"/>
      <c r="IB84" s="16"/>
      <c r="IC84" s="16"/>
      <c r="ID84" s="16"/>
      <c r="IE84" s="16"/>
      <c r="IF84" s="16"/>
      <c r="IG84" s="16"/>
      <c r="IH84" s="16"/>
      <c r="II84" s="16"/>
      <c r="IJ84" s="16"/>
      <c r="IK84" s="16"/>
      <c r="IL84" s="16"/>
      <c r="IM84" s="16"/>
      <c r="IN84" s="16"/>
      <c r="IO84" s="16"/>
      <c r="IP84" s="16"/>
      <c r="IQ84" s="16"/>
      <c r="IR84" s="16"/>
      <c r="IS84" s="16"/>
      <c r="IT84" s="16"/>
      <c r="IU84" s="16"/>
      <c r="IV84" s="16"/>
      <c r="IW84" s="16"/>
      <c r="IX84" s="16"/>
      <c r="IY84" s="16"/>
      <c r="IZ84" s="16"/>
      <c r="JA84" s="16"/>
      <c r="JB84" s="16"/>
      <c r="JC84" s="16"/>
      <c r="JD84" s="16"/>
      <c r="JE84" s="16"/>
      <c r="JF84" s="16"/>
      <c r="JG84" s="16"/>
      <c r="JH84" s="16"/>
      <c r="JI84" s="16"/>
      <c r="JJ84" s="16"/>
      <c r="JK84" s="16"/>
      <c r="JL84" s="16"/>
      <c r="JM84" s="16"/>
      <c r="JN84" s="16"/>
      <c r="JO84" s="16"/>
      <c r="JP84" s="16"/>
      <c r="JQ84" s="16"/>
      <c r="JR84" s="16"/>
      <c r="JS84" s="16"/>
      <c r="JT84" s="16"/>
      <c r="JU84" s="16"/>
      <c r="JV84" s="16"/>
      <c r="JW84" s="16"/>
      <c r="JX84" s="16"/>
      <c r="JY84" s="16"/>
      <c r="JZ84" s="16"/>
      <c r="KA84" s="16"/>
      <c r="KB84" s="16"/>
      <c r="KC84" s="16"/>
      <c r="KD84" s="16"/>
      <c r="KE84" s="16"/>
      <c r="KF84" s="16"/>
      <c r="KG84" s="16"/>
      <c r="KH84" s="16"/>
      <c r="KI84" s="16"/>
      <c r="KJ84" s="16"/>
      <c r="KK84" s="16"/>
      <c r="KL84" s="16"/>
      <c r="KM84" s="16"/>
      <c r="KN84" s="16"/>
      <c r="KO84" s="16"/>
      <c r="KP84" s="16"/>
      <c r="KQ84" s="16"/>
      <c r="KR84" s="16"/>
      <c r="KS84" s="16"/>
      <c r="KT84" s="16"/>
      <c r="KU84" s="16"/>
      <c r="KV84" s="16"/>
      <c r="KW84" s="16"/>
      <c r="KX84" s="16"/>
      <c r="KY84" s="16"/>
      <c r="KZ84" s="16"/>
      <c r="LA84" s="16"/>
      <c r="LB84" s="16"/>
      <c r="LC84" s="16"/>
      <c r="LD84" s="16"/>
      <c r="LE84" s="16"/>
      <c r="LF84" s="16"/>
      <c r="LG84" s="16"/>
      <c r="LH84" s="16"/>
      <c r="LI84" s="16"/>
      <c r="LJ84" s="16"/>
      <c r="LK84" s="16"/>
      <c r="LL84" s="16"/>
      <c r="LM84" s="16"/>
      <c r="LN84" s="16"/>
      <c r="LO84" s="16"/>
      <c r="LP84" s="16"/>
      <c r="LQ84" s="16"/>
      <c r="LR84" s="16"/>
      <c r="LS84" s="16"/>
      <c r="LT84" s="16"/>
      <c r="LU84" s="16"/>
      <c r="LV84" s="16"/>
      <c r="LW84" s="16"/>
      <c r="LX84" s="16"/>
      <c r="LY84" s="16"/>
      <c r="LZ84" s="16"/>
      <c r="MA84" s="16"/>
      <c r="MB84" s="16"/>
      <c r="MC84" s="16"/>
      <c r="MD84" s="16"/>
      <c r="ME84" s="16"/>
      <c r="MF84" s="16"/>
      <c r="MG84" s="16"/>
      <c r="MH84" s="16"/>
      <c r="MI84" s="16"/>
      <c r="MJ84" s="16"/>
      <c r="MK84" s="16"/>
      <c r="ML84" s="16"/>
      <c r="MM84" s="16"/>
      <c r="MN84" s="16"/>
      <c r="MO84" s="16"/>
      <c r="MP84" s="16"/>
      <c r="MQ84" s="16"/>
      <c r="MR84" s="16"/>
      <c r="MS84" s="16"/>
      <c r="MT84" s="16"/>
      <c r="MU84" s="16"/>
      <c r="MV84" s="16"/>
      <c r="MW84" s="16"/>
      <c r="MX84" s="16"/>
      <c r="MY84" s="16"/>
      <c r="MZ84" s="16"/>
      <c r="NA84" s="16"/>
      <c r="NB84" s="16"/>
      <c r="NC84" s="16"/>
      <c r="ND84" s="16"/>
      <c r="NE84" s="16"/>
      <c r="NF84" s="16"/>
      <c r="NG84" s="16"/>
      <c r="NH84" s="16"/>
      <c r="NI84" s="16"/>
      <c r="NJ84" s="16"/>
      <c r="NK84" s="16"/>
      <c r="NL84" s="16"/>
      <c r="NM84" s="16"/>
      <c r="NN84" s="16"/>
      <c r="NO84" s="16"/>
      <c r="NP84" s="16"/>
      <c r="NQ84" s="16"/>
      <c r="NR84" s="16"/>
      <c r="NS84" s="16"/>
      <c r="NT84" s="16"/>
      <c r="NU84" s="16"/>
      <c r="NV84" s="16"/>
      <c r="NW84" s="16"/>
      <c r="NX84" s="16"/>
      <c r="NY84" s="16"/>
      <c r="NZ84" s="16"/>
      <c r="OA84" s="16"/>
      <c r="OB84" s="16"/>
      <c r="OC84" s="16"/>
      <c r="OD84" s="16"/>
      <c r="OE84" s="16"/>
      <c r="OF84" s="16"/>
      <c r="OG84" s="16"/>
      <c r="OH84" s="16"/>
      <c r="OI84" s="16"/>
      <c r="OJ84" s="16"/>
      <c r="OK84" s="16"/>
      <c r="OL84" s="16"/>
      <c r="OM84" s="16"/>
      <c r="ON84" s="16"/>
      <c r="OO84" s="16"/>
      <c r="OP84" s="16"/>
      <c r="OQ84" s="16"/>
      <c r="OR84" s="16"/>
      <c r="OS84" s="16"/>
      <c r="OT84" s="16"/>
      <c r="OU84" s="16"/>
      <c r="OV84" s="16"/>
      <c r="OW84" s="16"/>
      <c r="OX84" s="16"/>
      <c r="OY84" s="16"/>
      <c r="OZ84" s="16"/>
      <c r="PA84" s="16"/>
      <c r="PB84" s="16"/>
      <c r="PC84" s="16"/>
      <c r="PD84" s="16"/>
      <c r="PE84" s="16"/>
      <c r="PF84" s="16"/>
      <c r="PG84" s="16"/>
      <c r="PH84" s="16"/>
      <c r="PI84" s="16"/>
      <c r="PJ84" s="16"/>
      <c r="PK84" s="16"/>
      <c r="PL84" s="16"/>
      <c r="PM84" s="16"/>
      <c r="PN84" s="16"/>
      <c r="PO84" s="16"/>
      <c r="PP84" s="16"/>
      <c r="PQ84" s="16"/>
      <c r="PR84" s="16"/>
      <c r="PS84" s="16"/>
      <c r="PT84" s="16"/>
      <c r="PU84" s="16"/>
      <c r="PV84" s="16"/>
      <c r="PW84" s="16"/>
      <c r="PX84" s="16"/>
      <c r="PY84" s="16"/>
      <c r="PZ84" s="16"/>
      <c r="QA84" s="16"/>
      <c r="QB84" s="16"/>
      <c r="QC84" s="16"/>
      <c r="QD84" s="16"/>
      <c r="QE84" s="16"/>
      <c r="QF84" s="16"/>
      <c r="QG84" s="16"/>
      <c r="QH84" s="16"/>
      <c r="QI84" s="16"/>
      <c r="QJ84" s="16"/>
      <c r="QK84" s="16"/>
      <c r="QL84" s="16"/>
      <c r="QM84" s="16"/>
      <c r="QN84" s="16"/>
      <c r="QO84" s="16"/>
      <c r="QP84" s="16"/>
      <c r="QQ84" s="16"/>
      <c r="QR84" s="16"/>
      <c r="QS84" s="16"/>
      <c r="QT84" s="16"/>
      <c r="QU84" s="16"/>
      <c r="QV84" s="16"/>
      <c r="QW84" s="16"/>
      <c r="QX84" s="16"/>
      <c r="QY84" s="16"/>
      <c r="QZ84" s="16"/>
      <c r="RA84" s="16"/>
      <c r="RB84" s="16"/>
      <c r="RC84" s="16"/>
      <c r="RD84" s="16"/>
      <c r="RE84" s="16"/>
      <c r="RF84" s="16"/>
      <c r="RG84" s="16"/>
      <c r="RH84" s="16"/>
      <c r="RI84" s="16"/>
      <c r="RJ84" s="16"/>
      <c r="RK84" s="16"/>
      <c r="RL84" s="16"/>
      <c r="RM84" s="16"/>
      <c r="RN84" s="16"/>
      <c r="RO84" s="16"/>
      <c r="RP84" s="16"/>
      <c r="RQ84" s="16"/>
      <c r="RR84" s="16"/>
      <c r="RS84" s="16"/>
      <c r="RT84" s="16"/>
      <c r="RU84" s="16"/>
      <c r="RV84" s="16"/>
      <c r="RW84" s="16"/>
      <c r="RX84" s="16"/>
      <c r="RY84" s="16"/>
      <c r="RZ84" s="16"/>
      <c r="SA84" s="16"/>
      <c r="SB84" s="16"/>
      <c r="SC84" s="16"/>
      <c r="SD84" s="16"/>
      <c r="SE84" s="16"/>
      <c r="SF84" s="16"/>
      <c r="SG84" s="16"/>
      <c r="SH84" s="16"/>
      <c r="SI84" s="16"/>
      <c r="SJ84" s="16"/>
      <c r="SK84" s="16"/>
      <c r="SL84" s="16"/>
      <c r="SM84" s="16"/>
      <c r="SN84" s="16"/>
      <c r="SO84" s="16"/>
      <c r="SP84" s="16"/>
      <c r="SQ84" s="16"/>
      <c r="SR84" s="16"/>
      <c r="SS84" s="16"/>
      <c r="ST84" s="16"/>
      <c r="SU84" s="16"/>
      <c r="SV84" s="16"/>
      <c r="SW84" s="16"/>
      <c r="SX84" s="16"/>
      <c r="SY84" s="16"/>
      <c r="SZ84" s="16"/>
      <c r="TA84" s="16"/>
      <c r="TB84" s="16"/>
      <c r="TC84" s="16"/>
      <c r="TD84" s="16"/>
      <c r="TE84" s="16"/>
      <c r="TF84" s="16"/>
      <c r="TG84" s="16"/>
      <c r="TH84" s="16"/>
      <c r="TI84" s="16"/>
      <c r="TJ84" s="16"/>
      <c r="TK84" s="16"/>
      <c r="TL84" s="16"/>
      <c r="TM84" s="16"/>
      <c r="TN84" s="16"/>
      <c r="TO84" s="16"/>
      <c r="TP84" s="16"/>
      <c r="TQ84" s="16"/>
      <c r="TR84" s="16"/>
      <c r="TS84" s="16"/>
      <c r="TT84" s="16"/>
      <c r="TU84" s="16"/>
      <c r="TV84" s="16"/>
      <c r="TW84" s="16"/>
      <c r="TX84" s="16"/>
      <c r="TY84" s="16"/>
      <c r="TZ84" s="16"/>
      <c r="UA84" s="16"/>
      <c r="UB84" s="16"/>
      <c r="UC84" s="16"/>
      <c r="UD84" s="16"/>
      <c r="UE84" s="16"/>
      <c r="UF84" s="16"/>
      <c r="UG84" s="16"/>
      <c r="UH84" s="16"/>
      <c r="UI84" s="16"/>
      <c r="UJ84" s="16"/>
      <c r="UK84" s="16"/>
      <c r="UL84" s="16"/>
      <c r="UM84" s="16"/>
      <c r="UN84" s="16"/>
      <c r="UO84" s="16"/>
      <c r="UP84" s="16"/>
      <c r="UQ84" s="16"/>
      <c r="UR84" s="16"/>
      <c r="US84" s="16"/>
      <c r="UT84" s="16"/>
      <c r="UU84" s="16"/>
      <c r="UV84" s="16"/>
      <c r="UW84" s="16"/>
      <c r="UX84" s="16"/>
      <c r="UY84" s="16"/>
      <c r="UZ84" s="16"/>
      <c r="VA84" s="16"/>
      <c r="VB84" s="16"/>
      <c r="VC84" s="16"/>
      <c r="VD84" s="16"/>
      <c r="VE84" s="16"/>
      <c r="VF84" s="16"/>
      <c r="VG84" s="16"/>
      <c r="VH84" s="16"/>
      <c r="VI84" s="16"/>
      <c r="VJ84" s="16"/>
      <c r="VK84" s="16"/>
      <c r="VL84" s="16"/>
      <c r="VM84" s="16"/>
      <c r="VN84" s="16"/>
      <c r="VO84" s="16"/>
      <c r="VP84" s="16"/>
      <c r="VQ84" s="16"/>
      <c r="VR84" s="16"/>
      <c r="VS84" s="16"/>
      <c r="VT84" s="16"/>
      <c r="VU84" s="16"/>
      <c r="VV84" s="16"/>
      <c r="VW84" s="16"/>
      <c r="VX84" s="16"/>
      <c r="VY84" s="16"/>
      <c r="VZ84" s="16"/>
      <c r="WA84" s="16"/>
      <c r="WB84" s="16"/>
      <c r="WC84" s="16"/>
      <c r="WD84" s="16"/>
      <c r="WE84" s="16"/>
      <c r="WF84" s="16"/>
      <c r="WG84" s="16"/>
      <c r="WH84" s="16"/>
      <c r="WI84" s="16"/>
      <c r="WJ84" s="16"/>
      <c r="WK84" s="16"/>
      <c r="WL84" s="16"/>
      <c r="WM84" s="16"/>
      <c r="WN84" s="16"/>
      <c r="WO84" s="16"/>
      <c r="WP84" s="16"/>
      <c r="WQ84" s="16"/>
      <c r="WR84" s="16"/>
      <c r="WS84" s="16"/>
      <c r="WT84" s="16"/>
      <c r="WU84" s="16"/>
      <c r="WV84" s="16"/>
      <c r="WW84" s="16"/>
      <c r="WX84" s="16"/>
      <c r="WY84" s="16"/>
      <c r="WZ84" s="16"/>
      <c r="XA84" s="16"/>
      <c r="XB84" s="16"/>
      <c r="XC84" s="16"/>
      <c r="XD84" s="16"/>
      <c r="XE84" s="16"/>
      <c r="XF84" s="16"/>
      <c r="XG84" s="16"/>
      <c r="XH84" s="16"/>
      <c r="XI84" s="16"/>
      <c r="XJ84" s="16"/>
      <c r="XK84" s="16"/>
      <c r="XL84" s="16"/>
      <c r="XM84" s="16"/>
      <c r="XN84" s="16"/>
      <c r="XO84" s="16"/>
      <c r="XP84" s="16"/>
      <c r="XQ84" s="16"/>
      <c r="XR84" s="16"/>
      <c r="XS84" s="16"/>
      <c r="XT84" s="16"/>
      <c r="XU84" s="16"/>
      <c r="XV84" s="16"/>
      <c r="XW84" s="16"/>
      <c r="XX84" s="16"/>
      <c r="XY84" s="16"/>
      <c r="XZ84" s="16"/>
      <c r="YA84" s="16"/>
      <c r="YB84" s="16"/>
      <c r="YC84" s="16"/>
      <c r="YD84" s="16"/>
      <c r="YE84" s="16"/>
      <c r="YF84" s="16"/>
      <c r="YG84" s="16"/>
      <c r="YH84" s="16"/>
      <c r="YI84" s="16"/>
      <c r="YJ84" s="16"/>
      <c r="YK84" s="16"/>
      <c r="YL84" s="16"/>
      <c r="YM84" s="16"/>
      <c r="YN84" s="16"/>
      <c r="YO84" s="16"/>
      <c r="YP84" s="16"/>
      <c r="YQ84" s="16"/>
      <c r="YR84" s="16"/>
      <c r="YS84" s="16"/>
      <c r="YT84" s="16"/>
      <c r="YU84" s="16"/>
      <c r="YV84" s="16"/>
      <c r="YW84" s="16"/>
      <c r="YX84" s="16"/>
      <c r="YY84" s="16"/>
      <c r="YZ84" s="16"/>
      <c r="ZA84" s="16"/>
      <c r="ZB84" s="16"/>
      <c r="ZC84" s="16"/>
      <c r="ZD84" s="16"/>
      <c r="ZE84" s="16"/>
      <c r="ZF84" s="16"/>
      <c r="ZG84" s="16"/>
      <c r="ZH84" s="16"/>
      <c r="ZI84" s="16"/>
      <c r="ZJ84" s="16"/>
      <c r="ZK84" s="16"/>
      <c r="ZL84" s="16"/>
      <c r="ZM84" s="16"/>
      <c r="ZN84" s="16"/>
      <c r="ZO84" s="16"/>
      <c r="ZP84" s="16"/>
      <c r="ZQ84" s="16"/>
      <c r="ZR84" s="16"/>
      <c r="ZS84" s="16"/>
      <c r="ZT84" s="16"/>
      <c r="ZU84" s="16"/>
      <c r="ZV84" s="16"/>
      <c r="ZW84" s="16"/>
      <c r="ZX84" s="16"/>
      <c r="ZY84" s="16"/>
      <c r="ZZ84" s="16"/>
      <c r="AAA84" s="16"/>
      <c r="AAB84" s="16"/>
      <c r="AAC84" s="16"/>
      <c r="AAD84" s="16"/>
      <c r="AAE84" s="16"/>
      <c r="AAF84" s="16"/>
      <c r="AAG84" s="16"/>
      <c r="AAH84" s="16"/>
      <c r="AAI84" s="16"/>
      <c r="AAJ84" s="16"/>
      <c r="AAK84" s="16"/>
      <c r="AAL84" s="16"/>
      <c r="AAM84" s="16"/>
      <c r="AAN84" s="16"/>
      <c r="AAO84" s="16"/>
      <c r="AAP84" s="16"/>
      <c r="AAQ84" s="16"/>
      <c r="AAR84" s="16"/>
      <c r="AAS84" s="16"/>
      <c r="AAT84" s="16"/>
      <c r="AAU84" s="16"/>
      <c r="AAV84" s="16"/>
      <c r="AAW84" s="16"/>
      <c r="AAX84" s="16"/>
      <c r="AAY84" s="16"/>
      <c r="AAZ84" s="16"/>
      <c r="ABA84" s="16"/>
      <c r="ABB84" s="16"/>
      <c r="ABC84" s="16"/>
      <c r="ABD84" s="16"/>
      <c r="ABE84" s="16"/>
      <c r="ABF84" s="16"/>
      <c r="ABG84" s="16"/>
      <c r="ABH84" s="16"/>
      <c r="ABI84" s="16"/>
      <c r="ABJ84" s="16"/>
      <c r="ABK84" s="16"/>
      <c r="ABL84" s="16"/>
      <c r="ABM84" s="16"/>
      <c r="ABN84" s="16"/>
      <c r="ABO84" s="16"/>
      <c r="ABP84" s="16"/>
      <c r="ABQ84" s="16"/>
      <c r="ABR84" s="16"/>
      <c r="ABS84" s="16"/>
      <c r="ABT84" s="16"/>
      <c r="ABU84" s="16"/>
      <c r="ABV84" s="16"/>
      <c r="ABW84" s="16"/>
      <c r="ABX84" s="16"/>
      <c r="ABY84" s="16"/>
      <c r="ABZ84" s="16"/>
      <c r="ACA84" s="16"/>
      <c r="ACB84" s="16"/>
      <c r="ACC84" s="16"/>
      <c r="ACD84" s="16"/>
      <c r="ACE84" s="16"/>
      <c r="ACF84" s="16"/>
      <c r="ACG84" s="16"/>
      <c r="ACH84" s="16"/>
      <c r="ACI84" s="16"/>
      <c r="ACJ84" s="16"/>
      <c r="ACK84" s="16"/>
      <c r="ACL84" s="16"/>
      <c r="ACM84" s="16"/>
      <c r="ACN84" s="16"/>
      <c r="ACO84" s="16"/>
      <c r="ACP84" s="16"/>
      <c r="ACQ84" s="16"/>
      <c r="ACR84" s="16"/>
      <c r="ACS84" s="16"/>
      <c r="ACT84" s="16"/>
      <c r="ACU84" s="16"/>
      <c r="ACV84" s="16"/>
      <c r="ACW84" s="16"/>
      <c r="ACX84" s="16"/>
      <c r="ACY84" s="16"/>
      <c r="ACZ84" s="16"/>
      <c r="ADA84" s="16"/>
      <c r="ADB84" s="16"/>
      <c r="ADC84" s="16"/>
      <c r="ADD84" s="16"/>
      <c r="ADE84" s="16"/>
      <c r="ADF84" s="16"/>
      <c r="ADG84" s="16"/>
      <c r="ADH84" s="16"/>
      <c r="ADI84" s="16"/>
      <c r="ADJ84" s="16"/>
      <c r="ADK84" s="16"/>
      <c r="ADL84" s="16"/>
      <c r="ADM84" s="16"/>
      <c r="ADN84" s="16"/>
      <c r="ADO84" s="16"/>
      <c r="ADP84" s="16"/>
      <c r="ADQ84" s="16"/>
      <c r="ADR84" s="16"/>
      <c r="ADS84" s="16"/>
      <c r="ADT84" s="16"/>
      <c r="ADU84" s="16"/>
      <c r="ADV84" s="16"/>
      <c r="ADW84" s="16"/>
      <c r="ADX84" s="16"/>
      <c r="ADY84" s="16"/>
      <c r="ADZ84" s="16"/>
      <c r="AEA84" s="16"/>
      <c r="AEB84" s="16"/>
      <c r="AEC84" s="16"/>
      <c r="AED84" s="16"/>
      <c r="AEE84" s="16"/>
      <c r="AEF84" s="16"/>
      <c r="AEG84" s="16"/>
      <c r="AEH84" s="16"/>
      <c r="AEI84" s="16"/>
      <c r="AEJ84" s="16"/>
      <c r="AEK84" s="16"/>
      <c r="AEL84" s="16"/>
      <c r="AEM84" s="16"/>
      <c r="AEN84" s="16"/>
      <c r="AEO84" s="16"/>
      <c r="AEP84" s="16"/>
      <c r="AEQ84" s="16"/>
      <c r="AER84" s="16"/>
      <c r="AES84" s="16"/>
      <c r="AET84" s="16"/>
      <c r="AEU84" s="16"/>
      <c r="AEV84" s="16"/>
      <c r="AEW84" s="16"/>
      <c r="AEX84" s="16"/>
      <c r="AEY84" s="16"/>
      <c r="AEZ84" s="16"/>
      <c r="AFA84" s="16"/>
      <c r="AFB84" s="16"/>
      <c r="AFC84" s="16"/>
      <c r="AFD84" s="16"/>
      <c r="AFE84" s="16"/>
      <c r="AFF84" s="16"/>
      <c r="AFG84" s="16"/>
      <c r="AFH84" s="16"/>
      <c r="AFI84" s="16"/>
      <c r="AFJ84" s="16"/>
      <c r="AFK84" s="16"/>
      <c r="AFL84" s="16"/>
      <c r="AFM84" s="16"/>
      <c r="AFN84" s="16"/>
      <c r="AFO84" s="16"/>
      <c r="AFP84" s="16"/>
      <c r="AFQ84" s="16"/>
      <c r="AFR84" s="16"/>
      <c r="AFS84" s="16"/>
      <c r="AFT84" s="16"/>
      <c r="AFU84" s="16"/>
      <c r="AFV84" s="16"/>
      <c r="AFW84" s="16"/>
      <c r="AFX84" s="16"/>
      <c r="AFY84" s="16"/>
      <c r="AFZ84" s="16"/>
      <c r="AGA84" s="16"/>
      <c r="AGB84" s="16"/>
      <c r="AGC84" s="16"/>
      <c r="AGD84" s="16"/>
      <c r="AGE84" s="16"/>
      <c r="AGF84" s="16"/>
      <c r="AGG84" s="16"/>
      <c r="AGH84" s="16"/>
      <c r="AGI84" s="16"/>
      <c r="AGJ84" s="16"/>
      <c r="AGK84" s="16"/>
      <c r="AGL84" s="16"/>
      <c r="AGM84" s="16"/>
      <c r="AGN84" s="16"/>
      <c r="AGO84" s="16"/>
      <c r="AGP84" s="16"/>
      <c r="AGQ84" s="16"/>
      <c r="AGR84" s="16"/>
      <c r="AGS84" s="16"/>
      <c r="AGT84" s="16"/>
      <c r="AGU84" s="16"/>
      <c r="AGV84" s="16"/>
      <c r="AGW84" s="16"/>
      <c r="AGX84" s="16"/>
      <c r="AGY84" s="16"/>
      <c r="AGZ84" s="16"/>
      <c r="AHA84" s="16"/>
      <c r="AHB84" s="16"/>
      <c r="AHC84" s="16"/>
      <c r="AHD84" s="16"/>
      <c r="AHE84" s="16"/>
      <c r="AHF84" s="16"/>
      <c r="AHG84" s="16"/>
      <c r="AHH84" s="16"/>
      <c r="AHI84" s="16"/>
      <c r="AHJ84" s="16"/>
      <c r="AHK84" s="16"/>
      <c r="AHL84" s="16"/>
      <c r="AHM84" s="16"/>
      <c r="AHN84" s="16"/>
      <c r="AHO84" s="16"/>
      <c r="AHP84" s="16"/>
      <c r="AHQ84" s="16"/>
      <c r="AHR84" s="16"/>
      <c r="AHS84" s="16"/>
      <c r="AHT84" s="16"/>
      <c r="AHU84" s="16"/>
      <c r="AHV84" s="16"/>
      <c r="AHW84" s="16"/>
      <c r="AHX84" s="16"/>
      <c r="AHY84" s="16"/>
      <c r="AHZ84" s="16"/>
      <c r="AIA84" s="16"/>
      <c r="AIB84" s="16"/>
      <c r="AIC84" s="16"/>
      <c r="AID84" s="16"/>
      <c r="AIE84" s="16"/>
      <c r="AIF84" s="16"/>
      <c r="AIG84" s="16"/>
      <c r="AIH84" s="16"/>
      <c r="AII84" s="16"/>
      <c r="AIJ84" s="16"/>
      <c r="AIK84" s="16"/>
      <c r="AIL84" s="16"/>
      <c r="AIM84" s="16"/>
      <c r="AIN84" s="16"/>
      <c r="AIO84" s="16"/>
      <c r="AIP84" s="16"/>
      <c r="AIQ84" s="16"/>
      <c r="AIR84" s="16"/>
      <c r="AIS84" s="16"/>
      <c r="AIT84" s="16"/>
      <c r="AIU84" s="16"/>
      <c r="AIV84" s="16"/>
      <c r="AIW84" s="16"/>
      <c r="AIX84" s="16"/>
      <c r="AIY84" s="16"/>
      <c r="AIZ84" s="16"/>
      <c r="AJA84" s="16"/>
      <c r="AJB84" s="16"/>
      <c r="AJC84" s="16"/>
      <c r="AJD84" s="16"/>
      <c r="AJE84" s="16"/>
      <c r="AJF84" s="16"/>
      <c r="AJG84" s="16"/>
      <c r="AJH84" s="16"/>
      <c r="AJI84" s="16"/>
      <c r="AJJ84" s="16"/>
      <c r="AJK84" s="16"/>
      <c r="AJL84" s="16"/>
      <c r="AJM84" s="16"/>
      <c r="AJN84" s="16"/>
      <c r="AJO84" s="16"/>
      <c r="AJP84" s="16"/>
      <c r="AJQ84" s="16"/>
      <c r="AJR84" s="16"/>
      <c r="AJS84" s="16"/>
      <c r="AJT84" s="16"/>
      <c r="AJU84" s="16"/>
      <c r="AJV84" s="16"/>
      <c r="AJW84" s="16"/>
      <c r="AJX84" s="16"/>
      <c r="AJY84" s="16"/>
      <c r="AJZ84" s="16"/>
      <c r="AKA84" s="16"/>
      <c r="AKB84" s="16"/>
      <c r="AKC84" s="16"/>
      <c r="AKD84" s="16"/>
      <c r="AKE84" s="16"/>
      <c r="AKF84" s="16"/>
      <c r="AKG84" s="16"/>
      <c r="AKH84" s="16"/>
      <c r="AKI84" s="16"/>
      <c r="AKJ84" s="16"/>
      <c r="AKK84" s="16"/>
      <c r="AKL84" s="16"/>
      <c r="AKM84" s="16"/>
      <c r="AKN84" s="16"/>
      <c r="AKO84" s="16"/>
      <c r="AKP84" s="16"/>
      <c r="AKQ84" s="16"/>
      <c r="AKR84" s="16"/>
      <c r="AKS84" s="16"/>
      <c r="AKT84" s="16"/>
      <c r="AKU84" s="16"/>
      <c r="AKV84" s="16"/>
      <c r="AKW84" s="16"/>
      <c r="AKX84" s="16"/>
      <c r="AKY84" s="16"/>
      <c r="AKZ84" s="16"/>
      <c r="ALA84" s="16"/>
      <c r="ALB84" s="16"/>
      <c r="ALC84" s="16"/>
      <c r="ALD84" s="16"/>
      <c r="ALE84" s="16"/>
      <c r="ALF84" s="16"/>
      <c r="ALG84" s="16"/>
      <c r="ALH84" s="16"/>
      <c r="ALI84" s="16"/>
      <c r="ALJ84" s="16"/>
      <c r="ALK84" s="16"/>
      <c r="ALL84" s="16"/>
      <c r="ALM84" s="16"/>
      <c r="ALN84" s="16"/>
      <c r="ALO84" s="16"/>
      <c r="ALP84" s="16"/>
      <c r="ALQ84" s="16"/>
      <c r="ALR84" s="16"/>
      <c r="ALS84" s="16"/>
      <c r="ALT84" s="16"/>
      <c r="ALU84" s="16"/>
      <c r="ALV84" s="16"/>
      <c r="ALW84" s="16"/>
      <c r="ALX84" s="16"/>
      <c r="ALY84" s="16"/>
      <c r="ALZ84" s="16"/>
      <c r="AMA84" s="16"/>
      <c r="AMB84" s="16"/>
      <c r="AMC84" s="16"/>
      <c r="AMD84" s="16"/>
      <c r="AME84" s="16"/>
      <c r="AMF84" s="16"/>
      <c r="AMG84" s="16"/>
      <c r="AMH84" s="16"/>
      <c r="AMI84" s="16"/>
      <c r="AMJ84" s="16"/>
      <c r="AMK84" s="16"/>
      <c r="AML84" s="16"/>
      <c r="AMM84" s="16"/>
      <c r="AMN84" s="16"/>
      <c r="AMO84" s="16"/>
      <c r="AMP84" s="16"/>
      <c r="AMQ84" s="16"/>
      <c r="AMR84" s="16"/>
      <c r="AMS84" s="16"/>
      <c r="AMT84" s="16"/>
      <c r="AMU84" s="16"/>
      <c r="AMV84" s="16"/>
      <c r="AMW84" s="16"/>
      <c r="AMX84" s="16"/>
      <c r="AMY84" s="16"/>
      <c r="AMZ84" s="16"/>
      <c r="ANA84" s="16"/>
      <c r="ANB84" s="16"/>
      <c r="ANC84" s="16"/>
      <c r="AND84" s="16"/>
      <c r="ANE84" s="16"/>
      <c r="ANF84" s="16"/>
      <c r="ANG84" s="16"/>
      <c r="ANH84" s="16"/>
      <c r="ANI84" s="16"/>
      <c r="ANJ84" s="16"/>
      <c r="ANK84" s="16"/>
      <c r="ANL84" s="16"/>
      <c r="ANM84" s="16"/>
      <c r="ANN84" s="16"/>
      <c r="ANO84" s="16"/>
      <c r="ANP84" s="16"/>
      <c r="ANQ84" s="16"/>
      <c r="ANR84" s="16"/>
      <c r="ANS84" s="16"/>
      <c r="ANT84" s="16"/>
      <c r="ANU84" s="16"/>
      <c r="ANV84" s="16"/>
      <c r="ANW84" s="16"/>
      <c r="ANX84" s="16"/>
      <c r="ANY84" s="16"/>
      <c r="ANZ84" s="16"/>
      <c r="AOA84" s="16"/>
      <c r="AOB84" s="16"/>
      <c r="AOC84" s="16"/>
      <c r="AOD84" s="16"/>
      <c r="AOE84" s="16"/>
      <c r="AOF84" s="16"/>
      <c r="AOG84" s="16"/>
      <c r="AOH84" s="16"/>
      <c r="AOI84" s="16"/>
      <c r="AOJ84" s="16"/>
      <c r="AOK84" s="16"/>
      <c r="AOL84" s="16"/>
      <c r="AOM84" s="16"/>
      <c r="AON84" s="16"/>
      <c r="AOO84" s="16"/>
      <c r="AOP84" s="16"/>
      <c r="AOQ84" s="16"/>
      <c r="AOR84" s="16"/>
      <c r="AOS84" s="16"/>
      <c r="AOT84" s="16"/>
      <c r="AOU84" s="16"/>
      <c r="AOV84" s="16"/>
      <c r="AOW84" s="16"/>
      <c r="AOX84" s="16"/>
      <c r="AOY84" s="16"/>
      <c r="AOZ84" s="16"/>
      <c r="APA84" s="16"/>
      <c r="APB84" s="16"/>
      <c r="APC84" s="16"/>
      <c r="APD84" s="16"/>
      <c r="APE84" s="16"/>
      <c r="APF84" s="16"/>
      <c r="APG84" s="16"/>
      <c r="APH84" s="16"/>
      <c r="API84" s="16"/>
      <c r="APJ84" s="16"/>
      <c r="APK84" s="16"/>
      <c r="APL84" s="16"/>
      <c r="APM84" s="16"/>
      <c r="APN84" s="16"/>
      <c r="APO84" s="16"/>
      <c r="APP84" s="16"/>
      <c r="APQ84" s="16"/>
      <c r="APR84" s="16"/>
      <c r="APS84" s="16"/>
      <c r="APT84" s="16"/>
      <c r="APU84" s="16"/>
      <c r="APV84" s="16"/>
      <c r="APW84" s="16"/>
      <c r="APX84" s="16"/>
      <c r="APY84" s="16"/>
      <c r="APZ84" s="16"/>
      <c r="AQA84" s="16"/>
      <c r="AQB84" s="16"/>
      <c r="AQC84" s="16"/>
      <c r="AQD84" s="16"/>
      <c r="AQE84" s="16"/>
      <c r="AQF84" s="16"/>
      <c r="AQG84" s="16"/>
      <c r="AQH84" s="16"/>
      <c r="AQI84" s="16"/>
      <c r="AQJ84" s="16"/>
      <c r="AQK84" s="16"/>
      <c r="AQL84" s="16"/>
      <c r="AQM84" s="16"/>
      <c r="AQN84" s="16"/>
      <c r="AQO84" s="16"/>
      <c r="AQP84" s="16"/>
      <c r="AQQ84" s="16"/>
      <c r="AQR84" s="16"/>
      <c r="AQS84" s="16"/>
      <c r="AQT84" s="16"/>
      <c r="AQU84" s="16"/>
      <c r="AQV84" s="16"/>
      <c r="AQW84" s="16"/>
      <c r="AQX84" s="16"/>
      <c r="AQY84" s="16"/>
      <c r="AQZ84" s="16"/>
      <c r="ARA84" s="16"/>
      <c r="ARB84" s="16"/>
      <c r="ARC84" s="16"/>
      <c r="ARD84" s="16"/>
      <c r="ARE84" s="16"/>
      <c r="ARF84" s="16"/>
      <c r="ARG84" s="16"/>
      <c r="ARH84" s="16"/>
      <c r="ARI84" s="16"/>
      <c r="ARJ84" s="16"/>
      <c r="ARK84" s="16"/>
      <c r="ARL84" s="16"/>
      <c r="ARM84" s="16"/>
      <c r="ARN84" s="16"/>
      <c r="ARO84" s="16"/>
      <c r="ARP84" s="16"/>
      <c r="ARQ84" s="16"/>
      <c r="ARR84" s="16"/>
      <c r="ARS84" s="16"/>
      <c r="ART84" s="16"/>
      <c r="ARU84" s="16"/>
      <c r="ARV84" s="16"/>
      <c r="ARW84" s="16"/>
      <c r="ARX84" s="16"/>
      <c r="ARY84" s="16"/>
      <c r="ARZ84" s="16"/>
      <c r="ASA84" s="16"/>
      <c r="ASB84" s="16"/>
      <c r="ASC84" s="16"/>
      <c r="ASD84" s="16"/>
      <c r="ASE84" s="16"/>
      <c r="ASF84" s="16"/>
      <c r="ASG84" s="16"/>
      <c r="ASH84" s="16"/>
      <c r="ASI84" s="16"/>
      <c r="ASJ84" s="16"/>
      <c r="ASK84" s="16"/>
      <c r="ASL84" s="16"/>
      <c r="ASM84" s="16"/>
      <c r="ASN84" s="16"/>
      <c r="ASO84" s="16"/>
      <c r="ASP84" s="16"/>
      <c r="ASQ84" s="16"/>
      <c r="ASR84" s="16"/>
      <c r="ASS84" s="16"/>
      <c r="AST84" s="16"/>
      <c r="ASU84" s="16"/>
      <c r="ASV84" s="16"/>
      <c r="ASW84" s="16"/>
      <c r="ASX84" s="16"/>
      <c r="ASY84" s="16"/>
      <c r="ASZ84" s="16"/>
      <c r="ATA84" s="16"/>
      <c r="ATB84" s="16"/>
      <c r="ATC84" s="16"/>
      <c r="ATD84" s="16"/>
      <c r="ATE84" s="16"/>
      <c r="ATF84" s="16"/>
      <c r="ATG84" s="16"/>
      <c r="ATH84" s="16"/>
      <c r="ATI84" s="16"/>
      <c r="ATJ84" s="16"/>
      <c r="ATK84" s="16"/>
      <c r="ATL84" s="16"/>
      <c r="ATM84" s="16"/>
      <c r="ATN84" s="16"/>
      <c r="ATO84" s="16"/>
      <c r="ATP84" s="16"/>
      <c r="ATQ84" s="16"/>
      <c r="ATR84" s="16"/>
      <c r="ATS84" s="16"/>
      <c r="ATT84" s="16"/>
      <c r="ATU84" s="16"/>
      <c r="ATV84" s="16"/>
      <c r="ATW84" s="16"/>
      <c r="ATX84" s="16"/>
      <c r="ATY84" s="16"/>
      <c r="ATZ84" s="16"/>
      <c r="AUA84" s="16"/>
      <c r="AUB84" s="16"/>
      <c r="AUC84" s="16"/>
      <c r="AUD84" s="16"/>
      <c r="AUE84" s="16"/>
      <c r="AUF84" s="16"/>
      <c r="AUG84" s="16"/>
      <c r="AUH84" s="16"/>
      <c r="AUI84" s="16"/>
      <c r="AUJ84" s="16"/>
      <c r="AUK84" s="16"/>
      <c r="AUL84" s="16"/>
      <c r="AUM84" s="16"/>
      <c r="AUN84" s="16"/>
      <c r="AUO84" s="16"/>
      <c r="AUP84" s="16"/>
      <c r="AUQ84" s="16"/>
      <c r="AUR84" s="16"/>
      <c r="AUS84" s="16"/>
      <c r="AUT84" s="16"/>
      <c r="AUU84" s="16"/>
      <c r="AUV84" s="16"/>
      <c r="AUW84" s="16"/>
      <c r="AUX84" s="16"/>
      <c r="AUY84" s="16"/>
      <c r="AUZ84" s="16"/>
      <c r="AVA84" s="16"/>
      <c r="AVB84" s="16"/>
      <c r="AVC84" s="16"/>
      <c r="AVD84" s="16"/>
      <c r="AVE84" s="16"/>
      <c r="AVF84" s="16"/>
      <c r="AVG84" s="16"/>
      <c r="AVH84" s="16"/>
      <c r="AVI84" s="16"/>
      <c r="AVJ84" s="16"/>
      <c r="AVK84" s="16"/>
      <c r="AVL84" s="16"/>
      <c r="AVM84" s="16"/>
      <c r="AVN84" s="16"/>
      <c r="AVO84" s="16"/>
      <c r="AVP84" s="16"/>
      <c r="AVQ84" s="16"/>
      <c r="AVR84" s="16"/>
      <c r="AVS84" s="16"/>
      <c r="AVT84" s="16"/>
      <c r="AVU84" s="16"/>
      <c r="AVV84" s="16"/>
      <c r="AVW84" s="16"/>
      <c r="AVX84" s="16"/>
      <c r="AVY84" s="16"/>
      <c r="AVZ84" s="16"/>
      <c r="AWA84" s="16"/>
      <c r="AWB84" s="16"/>
      <c r="AWC84" s="16"/>
      <c r="AWD84" s="16"/>
      <c r="AWE84" s="16"/>
      <c r="AWF84" s="16"/>
      <c r="AWG84" s="16"/>
      <c r="AWH84" s="16"/>
      <c r="AWI84" s="16"/>
      <c r="AWJ84" s="16"/>
      <c r="AWK84" s="16"/>
      <c r="AWL84" s="16"/>
      <c r="AWM84" s="16"/>
      <c r="AWN84" s="16"/>
      <c r="AWO84" s="16"/>
      <c r="AWP84" s="16"/>
      <c r="AWQ84" s="16"/>
      <c r="AWR84" s="16"/>
      <c r="AWS84" s="16"/>
      <c r="AWT84" s="16"/>
      <c r="AWU84" s="16"/>
      <c r="AWV84" s="16"/>
      <c r="AWW84" s="16"/>
      <c r="AWX84" s="16"/>
      <c r="AWY84" s="16"/>
      <c r="AWZ84" s="16"/>
      <c r="AXA84" s="16"/>
      <c r="AXB84" s="16"/>
      <c r="AXC84" s="16"/>
      <c r="AXD84" s="16"/>
      <c r="AXE84" s="16"/>
      <c r="AXF84" s="16"/>
      <c r="AXG84" s="16"/>
      <c r="AXH84" s="16"/>
      <c r="AXI84" s="16"/>
      <c r="AXJ84" s="16"/>
      <c r="AXK84" s="16"/>
      <c r="AXL84" s="16"/>
      <c r="AXM84" s="16"/>
      <c r="AXN84" s="16"/>
      <c r="AXO84" s="16"/>
      <c r="AXP84" s="16"/>
      <c r="AXQ84" s="16"/>
      <c r="AXR84" s="16"/>
      <c r="AXS84" s="16"/>
      <c r="AXT84" s="16"/>
      <c r="AXU84" s="16"/>
      <c r="AXV84" s="16"/>
      <c r="AXW84" s="16"/>
      <c r="AXX84" s="16"/>
      <c r="AXY84" s="16"/>
      <c r="AXZ84" s="16"/>
      <c r="AYA84" s="16"/>
      <c r="AYB84" s="16"/>
      <c r="AYC84" s="16"/>
      <c r="AYD84" s="16"/>
      <c r="AYE84" s="16"/>
      <c r="AYF84" s="16"/>
      <c r="AYG84" s="16"/>
      <c r="AYH84" s="16"/>
      <c r="AYI84" s="16"/>
      <c r="AYJ84" s="16"/>
      <c r="AYK84" s="16"/>
      <c r="AYL84" s="16"/>
      <c r="AYM84" s="16"/>
      <c r="AYN84" s="16"/>
      <c r="AYO84" s="16"/>
      <c r="AYP84" s="16"/>
      <c r="AYQ84" s="16"/>
      <c r="AYR84" s="16"/>
      <c r="AYS84" s="16"/>
      <c r="AYT84" s="16"/>
      <c r="AYU84" s="16"/>
      <c r="AYV84" s="16"/>
      <c r="AYW84" s="16"/>
      <c r="AYX84" s="16"/>
      <c r="AYY84" s="16"/>
      <c r="AYZ84" s="16"/>
      <c r="AZA84" s="16"/>
      <c r="AZB84" s="16"/>
      <c r="AZC84" s="16"/>
      <c r="AZD84" s="16"/>
      <c r="AZE84" s="16"/>
      <c r="AZF84" s="16"/>
      <c r="AZG84" s="16"/>
      <c r="AZH84" s="16"/>
      <c r="AZI84" s="16"/>
      <c r="AZJ84" s="16"/>
      <c r="AZK84" s="16"/>
      <c r="AZL84" s="16"/>
      <c r="AZM84" s="16"/>
      <c r="AZN84" s="16"/>
      <c r="AZO84" s="16"/>
      <c r="AZP84" s="16"/>
      <c r="AZQ84" s="16"/>
      <c r="AZR84" s="16"/>
      <c r="AZS84" s="16"/>
      <c r="AZT84" s="16"/>
      <c r="AZU84" s="16"/>
      <c r="AZV84" s="16"/>
      <c r="AZW84" s="16"/>
      <c r="AZX84" s="16"/>
      <c r="AZY84" s="16"/>
      <c r="AZZ84" s="16"/>
      <c r="BAA84" s="16"/>
      <c r="BAB84" s="16"/>
      <c r="BAC84" s="16"/>
      <c r="BAD84" s="16"/>
      <c r="BAE84" s="16"/>
      <c r="BAF84" s="16"/>
      <c r="BAG84" s="16"/>
      <c r="BAH84" s="16"/>
      <c r="BAI84" s="16"/>
      <c r="BAJ84" s="16"/>
      <c r="BAK84" s="16"/>
      <c r="BAL84" s="16"/>
      <c r="BAM84" s="16"/>
      <c r="BAN84" s="16"/>
      <c r="BAO84" s="16"/>
      <c r="BAP84" s="16"/>
      <c r="BAQ84" s="16"/>
      <c r="BAR84" s="16"/>
      <c r="BAS84" s="16"/>
      <c r="BAT84" s="16"/>
      <c r="BAU84" s="16"/>
      <c r="BAV84" s="16"/>
      <c r="BAW84" s="16"/>
      <c r="BAX84" s="16"/>
      <c r="BAY84" s="16"/>
      <c r="BAZ84" s="16"/>
      <c r="BBA84" s="16"/>
      <c r="BBB84" s="16"/>
      <c r="BBC84" s="16"/>
      <c r="BBD84" s="16"/>
      <c r="BBE84" s="16"/>
      <c r="BBF84" s="16"/>
      <c r="BBG84" s="16"/>
      <c r="BBH84" s="16"/>
      <c r="BBI84" s="16"/>
      <c r="BBJ84" s="16"/>
      <c r="BBK84" s="16"/>
      <c r="BBL84" s="16"/>
      <c r="BBM84" s="16"/>
      <c r="BBN84" s="16"/>
      <c r="BBO84" s="16"/>
      <c r="BBP84" s="16"/>
      <c r="BBQ84" s="16"/>
      <c r="BBR84" s="16"/>
      <c r="BBS84" s="16"/>
      <c r="BBT84" s="16"/>
      <c r="BBU84" s="16"/>
      <c r="BBV84" s="16"/>
      <c r="BBW84" s="16"/>
      <c r="BBX84" s="16"/>
      <c r="BBY84" s="16"/>
      <c r="BBZ84" s="16"/>
      <c r="BCA84" s="16"/>
      <c r="BCB84" s="16"/>
      <c r="BCC84" s="16"/>
      <c r="BCD84" s="16"/>
      <c r="BCE84" s="16"/>
      <c r="BCF84" s="16"/>
      <c r="BCG84" s="16"/>
      <c r="BCH84" s="16"/>
      <c r="BCI84" s="16"/>
      <c r="BCJ84" s="16"/>
      <c r="BCK84" s="16"/>
      <c r="BCL84" s="16"/>
      <c r="BCM84" s="16"/>
      <c r="BCN84" s="16"/>
      <c r="BCO84" s="16"/>
      <c r="BCP84" s="16"/>
      <c r="BCQ84" s="16"/>
      <c r="BCR84" s="16"/>
      <c r="BCS84" s="16"/>
      <c r="BCT84" s="16"/>
      <c r="BCU84" s="16"/>
      <c r="BCV84" s="16"/>
      <c r="BCW84" s="16"/>
      <c r="BCX84" s="16"/>
      <c r="BCY84" s="16"/>
      <c r="BCZ84" s="16"/>
      <c r="BDA84" s="16"/>
      <c r="BDB84" s="16"/>
      <c r="BDC84" s="16"/>
      <c r="BDD84" s="16"/>
      <c r="BDE84" s="16"/>
      <c r="BDF84" s="16"/>
      <c r="BDG84" s="16"/>
      <c r="BDH84" s="16"/>
      <c r="BDI84" s="16"/>
      <c r="BDJ84" s="16"/>
      <c r="BDK84" s="16"/>
      <c r="BDL84" s="16"/>
      <c r="BDM84" s="16"/>
      <c r="BDN84" s="16"/>
      <c r="BDO84" s="16"/>
      <c r="BDP84" s="16"/>
      <c r="BDQ84" s="16"/>
      <c r="BDR84" s="16"/>
      <c r="BDS84" s="16"/>
      <c r="BDT84" s="16"/>
      <c r="BDU84" s="16"/>
      <c r="BDV84" s="16"/>
      <c r="BDW84" s="16"/>
      <c r="BDX84" s="16"/>
      <c r="BDY84" s="16"/>
      <c r="BDZ84" s="16"/>
      <c r="BEA84" s="16"/>
      <c r="BEB84" s="16"/>
      <c r="BEC84" s="16"/>
      <c r="BED84" s="16"/>
      <c r="BEE84" s="16"/>
      <c r="BEF84" s="16"/>
      <c r="BEG84" s="16"/>
      <c r="BEH84" s="16"/>
      <c r="BEI84" s="16"/>
      <c r="BEJ84" s="16"/>
      <c r="BEK84" s="16"/>
      <c r="BEL84" s="16"/>
      <c r="BEM84" s="16"/>
      <c r="BEN84" s="16"/>
      <c r="BEO84" s="16"/>
      <c r="BEP84" s="16"/>
      <c r="BEQ84" s="16"/>
      <c r="BER84" s="16"/>
      <c r="BES84" s="16"/>
      <c r="BET84" s="16"/>
      <c r="BEU84" s="16"/>
      <c r="BEV84" s="16"/>
      <c r="BEW84" s="16"/>
      <c r="BEX84" s="16"/>
      <c r="BEY84" s="16"/>
      <c r="BEZ84" s="16"/>
      <c r="BFA84" s="16"/>
      <c r="BFB84" s="16"/>
      <c r="BFC84" s="16"/>
      <c r="BFD84" s="16"/>
      <c r="BFE84" s="16"/>
      <c r="BFF84" s="16"/>
      <c r="BFG84" s="16"/>
      <c r="BFH84" s="16"/>
      <c r="BFI84" s="16"/>
      <c r="BFJ84" s="16"/>
      <c r="BFK84" s="16"/>
      <c r="BFL84" s="16"/>
      <c r="BFM84" s="16"/>
      <c r="BFN84" s="16"/>
      <c r="BFO84" s="16"/>
      <c r="BFP84" s="16"/>
      <c r="BFQ84" s="16"/>
      <c r="BFR84" s="16"/>
      <c r="BFS84" s="16"/>
      <c r="BFT84" s="16"/>
      <c r="BFU84" s="16"/>
      <c r="BFV84" s="16"/>
      <c r="BFW84" s="16"/>
      <c r="BFX84" s="16"/>
      <c r="BFY84" s="16"/>
      <c r="BFZ84" s="16"/>
      <c r="BGA84" s="16"/>
      <c r="BGB84" s="16"/>
      <c r="BGC84" s="16"/>
      <c r="BGD84" s="16"/>
      <c r="BGE84" s="16"/>
      <c r="BGF84" s="16"/>
      <c r="BGG84" s="16"/>
      <c r="BGH84" s="16"/>
      <c r="BGI84" s="16"/>
      <c r="BGJ84" s="16"/>
      <c r="BGK84" s="16"/>
      <c r="BGL84" s="16"/>
      <c r="BGM84" s="16"/>
      <c r="BGN84" s="16"/>
      <c r="BGO84" s="16"/>
      <c r="BGP84" s="16"/>
      <c r="BGQ84" s="16"/>
      <c r="BGR84" s="16"/>
      <c r="BGS84" s="16"/>
      <c r="BGT84" s="16"/>
      <c r="BGU84" s="16"/>
      <c r="BGV84" s="16"/>
      <c r="BGW84" s="16"/>
      <c r="BGX84" s="16"/>
      <c r="BGY84" s="16"/>
      <c r="BGZ84" s="16"/>
      <c r="BHA84" s="16"/>
      <c r="BHB84" s="16"/>
      <c r="BHC84" s="16"/>
      <c r="BHD84" s="16"/>
      <c r="BHE84" s="16"/>
      <c r="BHF84" s="16"/>
      <c r="BHG84" s="16"/>
      <c r="BHH84" s="16"/>
      <c r="BHI84" s="16"/>
      <c r="BHJ84" s="16"/>
      <c r="BHK84" s="16"/>
      <c r="BHL84" s="16"/>
      <c r="BHM84" s="16"/>
      <c r="BHN84" s="16"/>
      <c r="BHO84" s="16"/>
      <c r="BHP84" s="16"/>
      <c r="BHQ84" s="16"/>
      <c r="BHR84" s="16"/>
      <c r="BHS84" s="16"/>
      <c r="BHT84" s="16"/>
      <c r="BHU84" s="16"/>
      <c r="BHV84" s="16"/>
      <c r="BHW84" s="16"/>
      <c r="BHX84" s="16"/>
      <c r="BHY84" s="16"/>
      <c r="BHZ84" s="16"/>
      <c r="BIA84" s="16"/>
      <c r="BIB84" s="16"/>
      <c r="BIC84" s="16"/>
      <c r="BID84" s="16"/>
      <c r="BIE84" s="16"/>
      <c r="BIF84" s="16"/>
      <c r="BIG84" s="16"/>
      <c r="BIH84" s="16"/>
      <c r="BII84" s="16"/>
      <c r="BIJ84" s="16"/>
      <c r="BIK84" s="16"/>
      <c r="BIL84" s="16"/>
      <c r="BIM84" s="16"/>
      <c r="BIN84" s="16"/>
      <c r="BIO84" s="16"/>
      <c r="BIP84" s="16"/>
      <c r="BIQ84" s="16"/>
      <c r="BIR84" s="16"/>
      <c r="BIS84" s="16"/>
      <c r="BIT84" s="16"/>
      <c r="BIU84" s="16"/>
      <c r="BIV84" s="16"/>
      <c r="BIW84" s="16"/>
      <c r="BIX84" s="16"/>
      <c r="BIY84" s="16"/>
      <c r="BIZ84" s="16"/>
      <c r="BJA84" s="16"/>
      <c r="BJB84" s="16"/>
      <c r="BJC84" s="16"/>
      <c r="BJD84" s="16"/>
      <c r="BJE84" s="16"/>
      <c r="BJF84" s="16"/>
      <c r="BJG84" s="16"/>
      <c r="BJH84" s="16"/>
      <c r="BJI84" s="16"/>
      <c r="BJJ84" s="16"/>
      <c r="BJK84" s="16"/>
      <c r="BJL84" s="16"/>
      <c r="BJM84" s="16"/>
      <c r="BJN84" s="16"/>
      <c r="BJO84" s="16"/>
      <c r="BJP84" s="16"/>
      <c r="BJQ84" s="16"/>
      <c r="BJR84" s="16"/>
      <c r="BJS84" s="16"/>
      <c r="BJT84" s="16"/>
      <c r="BJU84" s="16"/>
      <c r="BJV84" s="16"/>
      <c r="BJW84" s="16"/>
      <c r="BJX84" s="16"/>
      <c r="BJY84" s="16"/>
      <c r="BJZ84" s="16"/>
      <c r="BKA84" s="16"/>
      <c r="BKB84" s="16"/>
      <c r="BKC84" s="16"/>
      <c r="BKD84" s="16"/>
      <c r="BKE84" s="16"/>
      <c r="BKF84" s="16"/>
      <c r="BKG84" s="16"/>
      <c r="BKH84" s="16"/>
      <c r="BKI84" s="16"/>
      <c r="BKJ84" s="16"/>
      <c r="BKK84" s="16"/>
      <c r="BKL84" s="16"/>
      <c r="BKM84" s="16"/>
      <c r="BKN84" s="16"/>
      <c r="BKO84" s="16"/>
      <c r="BKP84" s="16"/>
      <c r="BKQ84" s="16"/>
      <c r="BKR84" s="16"/>
      <c r="BKS84" s="16"/>
      <c r="BKT84" s="16"/>
      <c r="BKU84" s="16"/>
      <c r="BKV84" s="16"/>
      <c r="BKW84" s="16"/>
      <c r="BKX84" s="16"/>
      <c r="BKY84" s="16"/>
      <c r="BKZ84" s="16"/>
      <c r="BLA84" s="16"/>
      <c r="BLB84" s="16"/>
      <c r="BLC84" s="16"/>
      <c r="BLD84" s="16"/>
      <c r="BLE84" s="16"/>
      <c r="BLF84" s="16"/>
      <c r="BLG84" s="16"/>
      <c r="BLH84" s="16"/>
      <c r="BLI84" s="16"/>
      <c r="BLJ84" s="16"/>
      <c r="BLK84" s="16"/>
      <c r="BLL84" s="16"/>
      <c r="BLM84" s="16"/>
      <c r="BLN84" s="16"/>
      <c r="BLO84" s="16"/>
      <c r="BLP84" s="16"/>
      <c r="BLQ84" s="16"/>
      <c r="BLR84" s="16"/>
      <c r="BLS84" s="16"/>
      <c r="BLT84" s="16"/>
      <c r="BLU84" s="16"/>
      <c r="BLV84" s="16"/>
      <c r="BLW84" s="16"/>
      <c r="BLX84" s="16"/>
      <c r="BLY84" s="16"/>
      <c r="BLZ84" s="16"/>
      <c r="BMA84" s="16"/>
      <c r="BMB84" s="16"/>
      <c r="BMC84" s="16"/>
      <c r="BMD84" s="16"/>
      <c r="BME84" s="16"/>
      <c r="BMF84" s="16"/>
      <c r="BMG84" s="16"/>
      <c r="BMH84" s="16"/>
      <c r="BMI84" s="16"/>
      <c r="BMJ84" s="16"/>
      <c r="BMK84" s="16"/>
      <c r="BML84" s="16"/>
      <c r="BMM84" s="16"/>
      <c r="BMN84" s="16"/>
      <c r="BMO84" s="16"/>
      <c r="BMP84" s="16"/>
      <c r="BMQ84" s="16"/>
      <c r="BMR84" s="16"/>
      <c r="BMS84" s="16"/>
      <c r="BMT84" s="16"/>
      <c r="BMU84" s="16"/>
      <c r="BMV84" s="16"/>
      <c r="BMW84" s="16"/>
      <c r="BMX84" s="16"/>
      <c r="BMY84" s="16"/>
      <c r="BMZ84" s="16"/>
      <c r="BNA84" s="16"/>
      <c r="BNB84" s="16"/>
      <c r="BNC84" s="16"/>
      <c r="BND84" s="16"/>
      <c r="BNE84" s="16"/>
      <c r="BNF84" s="16"/>
      <c r="BNG84" s="16"/>
      <c r="BNH84" s="16"/>
      <c r="BNI84" s="16"/>
      <c r="BNJ84" s="16"/>
      <c r="BNK84" s="16"/>
      <c r="BNL84" s="16"/>
      <c r="BNM84" s="16"/>
      <c r="BNN84" s="16"/>
      <c r="BNO84" s="16"/>
      <c r="BNP84" s="16"/>
      <c r="BNQ84" s="16"/>
      <c r="BNR84" s="16"/>
      <c r="BNS84" s="16"/>
      <c r="BNT84" s="16"/>
      <c r="BNU84" s="16"/>
      <c r="BNV84" s="16"/>
      <c r="BNW84" s="16"/>
      <c r="BNX84" s="16"/>
      <c r="BNY84" s="16"/>
      <c r="BNZ84" s="16"/>
      <c r="BOA84" s="16"/>
      <c r="BOB84" s="16"/>
      <c r="BOC84" s="16"/>
      <c r="BOD84" s="16"/>
      <c r="BOE84" s="16"/>
      <c r="BOF84" s="16"/>
      <c r="BOG84" s="16"/>
      <c r="BOH84" s="16"/>
      <c r="BOI84" s="16"/>
      <c r="BOJ84" s="16"/>
      <c r="BOK84" s="16"/>
      <c r="BOL84" s="16"/>
      <c r="BOM84" s="16"/>
      <c r="BON84" s="16"/>
      <c r="BOO84" s="16"/>
      <c r="BOP84" s="16"/>
      <c r="BOQ84" s="16"/>
      <c r="BOR84" s="16"/>
      <c r="BOS84" s="16"/>
      <c r="BOT84" s="16"/>
      <c r="BOU84" s="16"/>
      <c r="BOV84" s="16"/>
      <c r="BOW84" s="16"/>
      <c r="BOX84" s="16"/>
      <c r="BOY84" s="16"/>
      <c r="BOZ84" s="16"/>
      <c r="BPA84" s="16"/>
      <c r="BPB84" s="16"/>
      <c r="BPC84" s="16"/>
      <c r="BPD84" s="16"/>
      <c r="BPE84" s="16"/>
      <c r="BPF84" s="16"/>
      <c r="BPG84" s="16"/>
      <c r="BPH84" s="16"/>
      <c r="BPI84" s="16"/>
      <c r="BPJ84" s="16"/>
      <c r="BPK84" s="16"/>
      <c r="BPL84" s="16"/>
      <c r="BPM84" s="16"/>
      <c r="BPN84" s="16"/>
      <c r="BPO84" s="16"/>
      <c r="BPP84" s="16"/>
      <c r="BPQ84" s="16"/>
      <c r="BPR84" s="16"/>
      <c r="BPS84" s="16"/>
      <c r="BPT84" s="16"/>
      <c r="BPU84" s="16"/>
      <c r="BPV84" s="16"/>
      <c r="BPW84" s="16"/>
      <c r="BPX84" s="16"/>
      <c r="BPY84" s="16"/>
      <c r="BPZ84" s="16"/>
      <c r="BQA84" s="16"/>
      <c r="BQB84" s="16"/>
      <c r="BQC84" s="16"/>
      <c r="BQD84" s="16"/>
      <c r="BQE84" s="16"/>
      <c r="BQF84" s="16"/>
      <c r="BQG84" s="16"/>
      <c r="BQH84" s="16"/>
      <c r="BQI84" s="16"/>
      <c r="BQJ84" s="16"/>
      <c r="BQK84" s="16"/>
      <c r="BQL84" s="16"/>
      <c r="BQM84" s="16"/>
      <c r="BQN84" s="16"/>
      <c r="BQO84" s="16"/>
      <c r="BQP84" s="16"/>
      <c r="BQQ84" s="16"/>
      <c r="BQR84" s="16"/>
      <c r="BQS84" s="16"/>
      <c r="BQT84" s="16"/>
      <c r="BQU84" s="16"/>
      <c r="BQV84" s="16"/>
      <c r="BQW84" s="16"/>
      <c r="BQX84" s="16"/>
      <c r="BQY84" s="16"/>
      <c r="BQZ84" s="16"/>
      <c r="BRA84" s="16"/>
      <c r="BRB84" s="16"/>
      <c r="BRC84" s="16"/>
      <c r="BRD84" s="16"/>
      <c r="BRE84" s="16"/>
      <c r="BRF84" s="16"/>
      <c r="BRG84" s="16"/>
      <c r="BRH84" s="16"/>
      <c r="BRI84" s="16"/>
      <c r="BRJ84" s="16"/>
      <c r="BRK84" s="16"/>
      <c r="BRL84" s="16"/>
      <c r="BRM84" s="16"/>
      <c r="BRN84" s="16"/>
      <c r="BRO84" s="16"/>
      <c r="BRP84" s="16"/>
      <c r="BRQ84" s="16"/>
      <c r="BRR84" s="16"/>
      <c r="BRS84" s="16"/>
      <c r="BRT84" s="16"/>
      <c r="BRU84" s="16"/>
      <c r="BRV84" s="16"/>
      <c r="BRW84" s="16"/>
      <c r="BRX84" s="16"/>
      <c r="BRY84" s="16"/>
      <c r="BRZ84" s="16"/>
      <c r="BSA84" s="16"/>
      <c r="BSB84" s="16"/>
      <c r="BSC84" s="16"/>
      <c r="BSD84" s="16"/>
      <c r="BSE84" s="16"/>
      <c r="BSF84" s="16"/>
      <c r="BSG84" s="16"/>
      <c r="BSH84" s="16"/>
      <c r="BSI84" s="16"/>
      <c r="BSJ84" s="16"/>
      <c r="BSK84" s="16"/>
      <c r="BSL84" s="16"/>
      <c r="BSM84" s="16"/>
      <c r="BSN84" s="16"/>
      <c r="BSO84" s="16"/>
      <c r="BSP84" s="16"/>
      <c r="BSQ84" s="16"/>
      <c r="BSR84" s="16"/>
      <c r="BSS84" s="16"/>
      <c r="BST84" s="16"/>
      <c r="BSU84" s="16"/>
      <c r="BSV84" s="16"/>
      <c r="BSW84" s="16"/>
      <c r="BSX84" s="16"/>
      <c r="BSY84" s="16"/>
      <c r="BSZ84" s="16"/>
      <c r="BTA84" s="16"/>
      <c r="BTB84" s="16"/>
      <c r="BTC84" s="16"/>
      <c r="BTD84" s="16"/>
      <c r="BTE84" s="16"/>
      <c r="BTF84" s="16"/>
      <c r="BTG84" s="16"/>
      <c r="BTH84" s="16"/>
    </row>
    <row r="85" spans="1:1880" s="291" customFormat="1" ht="110.25" customHeight="1" x14ac:dyDescent="0.3">
      <c r="A85" s="472">
        <v>622</v>
      </c>
      <c r="B85" s="292" t="s">
        <v>215</v>
      </c>
      <c r="C85" s="472" t="s">
        <v>235</v>
      </c>
      <c r="D85" s="79" t="s">
        <v>349</v>
      </c>
      <c r="E85" s="261" t="e">
        <f>INDEX('PY1 Data(H)'!$A$1:$CZ$260,MATCH('Unit Data from Audit Worksheet'!$A85,'PY1 Data(H)'!$A$1:$A$260,0),MATCH('Unit Data from Audit Worksheet'!$D$2,'PY1 Data(H)'!$A$1:$CZ$1,0))</f>
        <v>#N/A</v>
      </c>
      <c r="F85" s="129">
        <v>0</v>
      </c>
      <c r="G85" s="421"/>
      <c r="H85" s="426"/>
      <c r="I85" s="750"/>
      <c r="J85"/>
      <c r="K85" s="361"/>
      <c r="L85"/>
      <c r="M85" s="16"/>
      <c r="N85" s="131"/>
      <c r="O85" s="16"/>
      <c r="P85" s="16"/>
      <c r="Q85" s="16"/>
      <c r="R85" s="16"/>
      <c r="S85" s="16"/>
      <c r="T85" s="16"/>
      <c r="U85" s="16"/>
      <c r="V85" s="16"/>
      <c r="W85" s="16"/>
      <c r="X85" s="16"/>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6"/>
      <c r="IU85" s="16"/>
      <c r="IV85" s="16"/>
      <c r="IW85" s="16"/>
      <c r="IX85" s="16"/>
      <c r="IY85" s="16"/>
      <c r="IZ85" s="16"/>
      <c r="JA85" s="16"/>
      <c r="JB85" s="16"/>
      <c r="JC85" s="16"/>
      <c r="JD85" s="16"/>
      <c r="JE85" s="16"/>
      <c r="JF85" s="16"/>
      <c r="JG85" s="16"/>
      <c r="JH85" s="16"/>
      <c r="JI85" s="16"/>
      <c r="JJ85" s="16"/>
      <c r="JK85" s="16"/>
      <c r="JL85" s="16"/>
      <c r="JM85" s="16"/>
      <c r="JN85" s="16"/>
      <c r="JO85" s="16"/>
      <c r="JP85" s="16"/>
      <c r="JQ85" s="16"/>
      <c r="JR85" s="16"/>
      <c r="JS85" s="16"/>
      <c r="JT85" s="16"/>
      <c r="JU85" s="16"/>
      <c r="JV85" s="16"/>
      <c r="JW85" s="16"/>
      <c r="JX85" s="16"/>
      <c r="JY85" s="16"/>
      <c r="JZ85" s="16"/>
      <c r="KA85" s="16"/>
      <c r="KB85" s="16"/>
      <c r="KC85" s="16"/>
      <c r="KD85" s="16"/>
      <c r="KE85" s="16"/>
      <c r="KF85" s="16"/>
      <c r="KG85" s="16"/>
      <c r="KH85" s="16"/>
      <c r="KI85" s="16"/>
      <c r="KJ85" s="16"/>
      <c r="KK85" s="16"/>
      <c r="KL85" s="16"/>
      <c r="KM85" s="16"/>
      <c r="KN85" s="16"/>
      <c r="KO85" s="16"/>
      <c r="KP85" s="16"/>
      <c r="KQ85" s="16"/>
      <c r="KR85" s="16"/>
      <c r="KS85" s="16"/>
      <c r="KT85" s="16"/>
      <c r="KU85" s="16"/>
      <c r="KV85" s="16"/>
      <c r="KW85" s="16"/>
      <c r="KX85" s="16"/>
      <c r="KY85" s="16"/>
      <c r="KZ85" s="16"/>
      <c r="LA85" s="16"/>
      <c r="LB85" s="16"/>
      <c r="LC85" s="16"/>
      <c r="LD85" s="16"/>
      <c r="LE85" s="16"/>
      <c r="LF85" s="16"/>
      <c r="LG85" s="16"/>
      <c r="LH85" s="16"/>
      <c r="LI85" s="16"/>
      <c r="LJ85" s="16"/>
      <c r="LK85" s="16"/>
      <c r="LL85" s="16"/>
      <c r="LM85" s="16"/>
      <c r="LN85" s="16"/>
      <c r="LO85" s="16"/>
      <c r="LP85" s="16"/>
      <c r="LQ85" s="16"/>
      <c r="LR85" s="16"/>
      <c r="LS85" s="16"/>
      <c r="LT85" s="16"/>
      <c r="LU85" s="16"/>
      <c r="LV85" s="16"/>
      <c r="LW85" s="16"/>
      <c r="LX85" s="16"/>
      <c r="LY85" s="16"/>
      <c r="LZ85" s="16"/>
      <c r="MA85" s="16"/>
      <c r="MB85" s="16"/>
      <c r="MC85" s="16"/>
      <c r="MD85" s="16"/>
      <c r="ME85" s="16"/>
      <c r="MF85" s="16"/>
      <c r="MG85" s="16"/>
      <c r="MH85" s="16"/>
      <c r="MI85" s="16"/>
      <c r="MJ85" s="16"/>
      <c r="MK85" s="16"/>
      <c r="ML85" s="16"/>
      <c r="MM85" s="16"/>
      <c r="MN85" s="16"/>
      <c r="MO85" s="16"/>
      <c r="MP85" s="16"/>
      <c r="MQ85" s="16"/>
      <c r="MR85" s="16"/>
      <c r="MS85" s="16"/>
      <c r="MT85" s="16"/>
      <c r="MU85" s="16"/>
      <c r="MV85" s="16"/>
      <c r="MW85" s="16"/>
      <c r="MX85" s="16"/>
      <c r="MY85" s="16"/>
      <c r="MZ85" s="16"/>
      <c r="NA85" s="16"/>
      <c r="NB85" s="16"/>
      <c r="NC85" s="16"/>
      <c r="ND85" s="16"/>
      <c r="NE85" s="16"/>
      <c r="NF85" s="16"/>
      <c r="NG85" s="16"/>
      <c r="NH85" s="16"/>
      <c r="NI85" s="16"/>
      <c r="NJ85" s="16"/>
      <c r="NK85" s="16"/>
      <c r="NL85" s="16"/>
      <c r="NM85" s="16"/>
      <c r="NN85" s="16"/>
      <c r="NO85" s="16"/>
      <c r="NP85" s="16"/>
      <c r="NQ85" s="16"/>
      <c r="NR85" s="16"/>
      <c r="NS85" s="16"/>
      <c r="NT85" s="16"/>
      <c r="NU85" s="16"/>
      <c r="NV85" s="16"/>
      <c r="NW85" s="16"/>
      <c r="NX85" s="16"/>
      <c r="NY85" s="16"/>
      <c r="NZ85" s="16"/>
      <c r="OA85" s="16"/>
      <c r="OB85" s="16"/>
      <c r="OC85" s="16"/>
      <c r="OD85" s="16"/>
      <c r="OE85" s="16"/>
      <c r="OF85" s="16"/>
      <c r="OG85" s="16"/>
      <c r="OH85" s="16"/>
      <c r="OI85" s="16"/>
      <c r="OJ85" s="16"/>
      <c r="OK85" s="16"/>
      <c r="OL85" s="16"/>
      <c r="OM85" s="16"/>
      <c r="ON85" s="16"/>
      <c r="OO85" s="16"/>
      <c r="OP85" s="16"/>
      <c r="OQ85" s="16"/>
      <c r="OR85" s="16"/>
      <c r="OS85" s="16"/>
      <c r="OT85" s="16"/>
      <c r="OU85" s="16"/>
      <c r="OV85" s="16"/>
      <c r="OW85" s="16"/>
      <c r="OX85" s="16"/>
      <c r="OY85" s="16"/>
      <c r="OZ85" s="16"/>
      <c r="PA85" s="16"/>
      <c r="PB85" s="16"/>
      <c r="PC85" s="16"/>
      <c r="PD85" s="16"/>
      <c r="PE85" s="16"/>
      <c r="PF85" s="16"/>
      <c r="PG85" s="16"/>
      <c r="PH85" s="16"/>
      <c r="PI85" s="16"/>
      <c r="PJ85" s="16"/>
      <c r="PK85" s="16"/>
      <c r="PL85" s="16"/>
      <c r="PM85" s="16"/>
      <c r="PN85" s="16"/>
      <c r="PO85" s="16"/>
      <c r="PP85" s="16"/>
      <c r="PQ85" s="16"/>
      <c r="PR85" s="16"/>
      <c r="PS85" s="16"/>
      <c r="PT85" s="16"/>
      <c r="PU85" s="16"/>
      <c r="PV85" s="16"/>
      <c r="PW85" s="16"/>
      <c r="PX85" s="16"/>
      <c r="PY85" s="16"/>
      <c r="PZ85" s="16"/>
      <c r="QA85" s="16"/>
      <c r="QB85" s="16"/>
      <c r="QC85" s="16"/>
      <c r="QD85" s="16"/>
      <c r="QE85" s="16"/>
      <c r="QF85" s="16"/>
      <c r="QG85" s="16"/>
      <c r="QH85" s="16"/>
      <c r="QI85" s="16"/>
      <c r="QJ85" s="16"/>
      <c r="QK85" s="16"/>
      <c r="QL85" s="16"/>
      <c r="QM85" s="16"/>
      <c r="QN85" s="16"/>
      <c r="QO85" s="16"/>
      <c r="QP85" s="16"/>
      <c r="QQ85" s="16"/>
      <c r="QR85" s="16"/>
      <c r="QS85" s="16"/>
      <c r="QT85" s="16"/>
      <c r="QU85" s="16"/>
      <c r="QV85" s="16"/>
      <c r="QW85" s="16"/>
      <c r="QX85" s="16"/>
      <c r="QY85" s="16"/>
      <c r="QZ85" s="16"/>
      <c r="RA85" s="16"/>
      <c r="RB85" s="16"/>
      <c r="RC85" s="16"/>
      <c r="RD85" s="16"/>
      <c r="RE85" s="16"/>
      <c r="RF85" s="16"/>
      <c r="RG85" s="16"/>
      <c r="RH85" s="16"/>
      <c r="RI85" s="16"/>
      <c r="RJ85" s="16"/>
      <c r="RK85" s="16"/>
      <c r="RL85" s="16"/>
      <c r="RM85" s="16"/>
      <c r="RN85" s="16"/>
      <c r="RO85" s="16"/>
      <c r="RP85" s="16"/>
      <c r="RQ85" s="16"/>
      <c r="RR85" s="16"/>
      <c r="RS85" s="16"/>
      <c r="RT85" s="16"/>
      <c r="RU85" s="16"/>
      <c r="RV85" s="16"/>
      <c r="RW85" s="16"/>
      <c r="RX85" s="16"/>
      <c r="RY85" s="16"/>
      <c r="RZ85" s="16"/>
      <c r="SA85" s="16"/>
      <c r="SB85" s="16"/>
      <c r="SC85" s="16"/>
      <c r="SD85" s="16"/>
      <c r="SE85" s="16"/>
      <c r="SF85" s="16"/>
      <c r="SG85" s="16"/>
      <c r="SH85" s="16"/>
      <c r="SI85" s="16"/>
      <c r="SJ85" s="16"/>
      <c r="SK85" s="16"/>
      <c r="SL85" s="16"/>
      <c r="SM85" s="16"/>
      <c r="SN85" s="16"/>
      <c r="SO85" s="16"/>
      <c r="SP85" s="16"/>
      <c r="SQ85" s="16"/>
      <c r="SR85" s="16"/>
      <c r="SS85" s="16"/>
      <c r="ST85" s="16"/>
      <c r="SU85" s="16"/>
      <c r="SV85" s="16"/>
      <c r="SW85" s="16"/>
      <c r="SX85" s="16"/>
      <c r="SY85" s="16"/>
      <c r="SZ85" s="16"/>
      <c r="TA85" s="16"/>
      <c r="TB85" s="16"/>
      <c r="TC85" s="16"/>
      <c r="TD85" s="16"/>
      <c r="TE85" s="16"/>
      <c r="TF85" s="16"/>
      <c r="TG85" s="16"/>
      <c r="TH85" s="16"/>
      <c r="TI85" s="16"/>
      <c r="TJ85" s="16"/>
      <c r="TK85" s="16"/>
      <c r="TL85" s="16"/>
      <c r="TM85" s="16"/>
      <c r="TN85" s="16"/>
      <c r="TO85" s="16"/>
      <c r="TP85" s="16"/>
      <c r="TQ85" s="16"/>
      <c r="TR85" s="16"/>
      <c r="TS85" s="16"/>
      <c r="TT85" s="16"/>
      <c r="TU85" s="16"/>
      <c r="TV85" s="16"/>
      <c r="TW85" s="16"/>
      <c r="TX85" s="16"/>
      <c r="TY85" s="16"/>
      <c r="TZ85" s="16"/>
      <c r="UA85" s="16"/>
      <c r="UB85" s="16"/>
      <c r="UC85" s="16"/>
      <c r="UD85" s="16"/>
      <c r="UE85" s="16"/>
      <c r="UF85" s="16"/>
      <c r="UG85" s="16"/>
      <c r="UH85" s="16"/>
      <c r="UI85" s="16"/>
      <c r="UJ85" s="16"/>
      <c r="UK85" s="16"/>
      <c r="UL85" s="16"/>
      <c r="UM85" s="16"/>
      <c r="UN85" s="16"/>
      <c r="UO85" s="16"/>
      <c r="UP85" s="16"/>
      <c r="UQ85" s="16"/>
      <c r="UR85" s="16"/>
      <c r="US85" s="16"/>
      <c r="UT85" s="16"/>
      <c r="UU85" s="16"/>
      <c r="UV85" s="16"/>
      <c r="UW85" s="16"/>
      <c r="UX85" s="16"/>
      <c r="UY85" s="16"/>
      <c r="UZ85" s="16"/>
      <c r="VA85" s="16"/>
      <c r="VB85" s="16"/>
      <c r="VC85" s="16"/>
      <c r="VD85" s="16"/>
      <c r="VE85" s="16"/>
      <c r="VF85" s="16"/>
      <c r="VG85" s="16"/>
      <c r="VH85" s="16"/>
      <c r="VI85" s="16"/>
      <c r="VJ85" s="16"/>
      <c r="VK85" s="16"/>
      <c r="VL85" s="16"/>
      <c r="VM85" s="16"/>
      <c r="VN85" s="16"/>
      <c r="VO85" s="16"/>
      <c r="VP85" s="16"/>
      <c r="VQ85" s="16"/>
      <c r="VR85" s="16"/>
      <c r="VS85" s="16"/>
      <c r="VT85" s="16"/>
      <c r="VU85" s="16"/>
      <c r="VV85" s="16"/>
      <c r="VW85" s="16"/>
      <c r="VX85" s="16"/>
      <c r="VY85" s="16"/>
      <c r="VZ85" s="16"/>
      <c r="WA85" s="16"/>
      <c r="WB85" s="16"/>
      <c r="WC85" s="16"/>
      <c r="WD85" s="16"/>
      <c r="WE85" s="16"/>
      <c r="WF85" s="16"/>
      <c r="WG85" s="16"/>
      <c r="WH85" s="16"/>
      <c r="WI85" s="16"/>
      <c r="WJ85" s="16"/>
      <c r="WK85" s="16"/>
      <c r="WL85" s="16"/>
      <c r="WM85" s="16"/>
      <c r="WN85" s="16"/>
      <c r="WO85" s="16"/>
      <c r="WP85" s="16"/>
      <c r="WQ85" s="16"/>
      <c r="WR85" s="16"/>
      <c r="WS85" s="16"/>
      <c r="WT85" s="16"/>
      <c r="WU85" s="16"/>
      <c r="WV85" s="16"/>
      <c r="WW85" s="16"/>
      <c r="WX85" s="16"/>
      <c r="WY85" s="16"/>
      <c r="WZ85" s="16"/>
      <c r="XA85" s="16"/>
      <c r="XB85" s="16"/>
      <c r="XC85" s="16"/>
      <c r="XD85" s="16"/>
      <c r="XE85" s="16"/>
      <c r="XF85" s="16"/>
      <c r="XG85" s="16"/>
      <c r="XH85" s="16"/>
      <c r="XI85" s="16"/>
      <c r="XJ85" s="16"/>
      <c r="XK85" s="16"/>
      <c r="XL85" s="16"/>
      <c r="XM85" s="16"/>
      <c r="XN85" s="16"/>
      <c r="XO85" s="16"/>
      <c r="XP85" s="16"/>
      <c r="XQ85" s="16"/>
      <c r="XR85" s="16"/>
      <c r="XS85" s="16"/>
      <c r="XT85" s="16"/>
      <c r="XU85" s="16"/>
      <c r="XV85" s="16"/>
      <c r="XW85" s="16"/>
      <c r="XX85" s="16"/>
      <c r="XY85" s="16"/>
      <c r="XZ85" s="16"/>
      <c r="YA85" s="16"/>
      <c r="YB85" s="16"/>
      <c r="YC85" s="16"/>
      <c r="YD85" s="16"/>
      <c r="YE85" s="16"/>
      <c r="YF85" s="16"/>
      <c r="YG85" s="16"/>
      <c r="YH85" s="16"/>
      <c r="YI85" s="16"/>
      <c r="YJ85" s="16"/>
      <c r="YK85" s="16"/>
      <c r="YL85" s="16"/>
      <c r="YM85" s="16"/>
      <c r="YN85" s="16"/>
      <c r="YO85" s="16"/>
      <c r="YP85" s="16"/>
      <c r="YQ85" s="16"/>
      <c r="YR85" s="16"/>
      <c r="YS85" s="16"/>
      <c r="YT85" s="16"/>
      <c r="YU85" s="16"/>
      <c r="YV85" s="16"/>
      <c r="YW85" s="16"/>
      <c r="YX85" s="16"/>
      <c r="YY85" s="16"/>
      <c r="YZ85" s="16"/>
      <c r="ZA85" s="16"/>
      <c r="ZB85" s="16"/>
      <c r="ZC85" s="16"/>
      <c r="ZD85" s="16"/>
      <c r="ZE85" s="16"/>
      <c r="ZF85" s="16"/>
      <c r="ZG85" s="16"/>
      <c r="ZH85" s="16"/>
      <c r="ZI85" s="16"/>
      <c r="ZJ85" s="16"/>
      <c r="ZK85" s="16"/>
      <c r="ZL85" s="16"/>
      <c r="ZM85" s="16"/>
      <c r="ZN85" s="16"/>
      <c r="ZO85" s="16"/>
      <c r="ZP85" s="16"/>
      <c r="ZQ85" s="16"/>
      <c r="ZR85" s="16"/>
      <c r="ZS85" s="16"/>
      <c r="ZT85" s="16"/>
      <c r="ZU85" s="16"/>
      <c r="ZV85" s="16"/>
      <c r="ZW85" s="16"/>
      <c r="ZX85" s="16"/>
      <c r="ZY85" s="16"/>
      <c r="ZZ85" s="16"/>
      <c r="AAA85" s="16"/>
      <c r="AAB85" s="16"/>
      <c r="AAC85" s="16"/>
      <c r="AAD85" s="16"/>
      <c r="AAE85" s="16"/>
      <c r="AAF85" s="16"/>
      <c r="AAG85" s="16"/>
      <c r="AAH85" s="16"/>
      <c r="AAI85" s="16"/>
      <c r="AAJ85" s="16"/>
      <c r="AAK85" s="16"/>
      <c r="AAL85" s="16"/>
      <c r="AAM85" s="16"/>
      <c r="AAN85" s="16"/>
      <c r="AAO85" s="16"/>
      <c r="AAP85" s="16"/>
      <c r="AAQ85" s="16"/>
      <c r="AAR85" s="16"/>
      <c r="AAS85" s="16"/>
      <c r="AAT85" s="16"/>
      <c r="AAU85" s="16"/>
      <c r="AAV85" s="16"/>
      <c r="AAW85" s="16"/>
      <c r="AAX85" s="16"/>
      <c r="AAY85" s="16"/>
      <c r="AAZ85" s="16"/>
      <c r="ABA85" s="16"/>
      <c r="ABB85" s="16"/>
      <c r="ABC85" s="16"/>
      <c r="ABD85" s="16"/>
      <c r="ABE85" s="16"/>
      <c r="ABF85" s="16"/>
      <c r="ABG85" s="16"/>
      <c r="ABH85" s="16"/>
      <c r="ABI85" s="16"/>
      <c r="ABJ85" s="16"/>
      <c r="ABK85" s="16"/>
      <c r="ABL85" s="16"/>
      <c r="ABM85" s="16"/>
      <c r="ABN85" s="16"/>
      <c r="ABO85" s="16"/>
      <c r="ABP85" s="16"/>
      <c r="ABQ85" s="16"/>
      <c r="ABR85" s="16"/>
      <c r="ABS85" s="16"/>
      <c r="ABT85" s="16"/>
      <c r="ABU85" s="16"/>
      <c r="ABV85" s="16"/>
      <c r="ABW85" s="16"/>
      <c r="ABX85" s="16"/>
      <c r="ABY85" s="16"/>
      <c r="ABZ85" s="16"/>
      <c r="ACA85" s="16"/>
      <c r="ACB85" s="16"/>
      <c r="ACC85" s="16"/>
      <c r="ACD85" s="16"/>
      <c r="ACE85" s="16"/>
      <c r="ACF85" s="16"/>
      <c r="ACG85" s="16"/>
      <c r="ACH85" s="16"/>
      <c r="ACI85" s="16"/>
      <c r="ACJ85" s="16"/>
      <c r="ACK85" s="16"/>
      <c r="ACL85" s="16"/>
      <c r="ACM85" s="16"/>
      <c r="ACN85" s="16"/>
      <c r="ACO85" s="16"/>
      <c r="ACP85" s="16"/>
      <c r="ACQ85" s="16"/>
      <c r="ACR85" s="16"/>
      <c r="ACS85" s="16"/>
      <c r="ACT85" s="16"/>
      <c r="ACU85" s="16"/>
      <c r="ACV85" s="16"/>
      <c r="ACW85" s="16"/>
      <c r="ACX85" s="16"/>
      <c r="ACY85" s="16"/>
      <c r="ACZ85" s="16"/>
      <c r="ADA85" s="16"/>
      <c r="ADB85" s="16"/>
      <c r="ADC85" s="16"/>
      <c r="ADD85" s="16"/>
      <c r="ADE85" s="16"/>
      <c r="ADF85" s="16"/>
      <c r="ADG85" s="16"/>
      <c r="ADH85" s="16"/>
      <c r="ADI85" s="16"/>
      <c r="ADJ85" s="16"/>
      <c r="ADK85" s="16"/>
      <c r="ADL85" s="16"/>
      <c r="ADM85" s="16"/>
      <c r="ADN85" s="16"/>
      <c r="ADO85" s="16"/>
      <c r="ADP85" s="16"/>
      <c r="ADQ85" s="16"/>
      <c r="ADR85" s="16"/>
      <c r="ADS85" s="16"/>
      <c r="ADT85" s="16"/>
      <c r="ADU85" s="16"/>
      <c r="ADV85" s="16"/>
      <c r="ADW85" s="16"/>
      <c r="ADX85" s="16"/>
      <c r="ADY85" s="16"/>
      <c r="ADZ85" s="16"/>
      <c r="AEA85" s="16"/>
      <c r="AEB85" s="16"/>
      <c r="AEC85" s="16"/>
      <c r="AED85" s="16"/>
      <c r="AEE85" s="16"/>
      <c r="AEF85" s="16"/>
      <c r="AEG85" s="16"/>
      <c r="AEH85" s="16"/>
      <c r="AEI85" s="16"/>
      <c r="AEJ85" s="16"/>
      <c r="AEK85" s="16"/>
      <c r="AEL85" s="16"/>
      <c r="AEM85" s="16"/>
      <c r="AEN85" s="16"/>
      <c r="AEO85" s="16"/>
      <c r="AEP85" s="16"/>
      <c r="AEQ85" s="16"/>
      <c r="AER85" s="16"/>
      <c r="AES85" s="16"/>
      <c r="AET85" s="16"/>
      <c r="AEU85" s="16"/>
      <c r="AEV85" s="16"/>
      <c r="AEW85" s="16"/>
      <c r="AEX85" s="16"/>
      <c r="AEY85" s="16"/>
      <c r="AEZ85" s="16"/>
      <c r="AFA85" s="16"/>
      <c r="AFB85" s="16"/>
      <c r="AFC85" s="16"/>
      <c r="AFD85" s="16"/>
      <c r="AFE85" s="16"/>
      <c r="AFF85" s="16"/>
      <c r="AFG85" s="16"/>
      <c r="AFH85" s="16"/>
      <c r="AFI85" s="16"/>
      <c r="AFJ85" s="16"/>
      <c r="AFK85" s="16"/>
      <c r="AFL85" s="16"/>
      <c r="AFM85" s="16"/>
      <c r="AFN85" s="16"/>
      <c r="AFO85" s="16"/>
      <c r="AFP85" s="16"/>
      <c r="AFQ85" s="16"/>
      <c r="AFR85" s="16"/>
      <c r="AFS85" s="16"/>
      <c r="AFT85" s="16"/>
      <c r="AFU85" s="16"/>
      <c r="AFV85" s="16"/>
      <c r="AFW85" s="16"/>
      <c r="AFX85" s="16"/>
      <c r="AFY85" s="16"/>
      <c r="AFZ85" s="16"/>
      <c r="AGA85" s="16"/>
      <c r="AGB85" s="16"/>
      <c r="AGC85" s="16"/>
      <c r="AGD85" s="16"/>
      <c r="AGE85" s="16"/>
      <c r="AGF85" s="16"/>
      <c r="AGG85" s="16"/>
      <c r="AGH85" s="16"/>
      <c r="AGI85" s="16"/>
      <c r="AGJ85" s="16"/>
      <c r="AGK85" s="16"/>
      <c r="AGL85" s="16"/>
      <c r="AGM85" s="16"/>
      <c r="AGN85" s="16"/>
      <c r="AGO85" s="16"/>
      <c r="AGP85" s="16"/>
      <c r="AGQ85" s="16"/>
      <c r="AGR85" s="16"/>
      <c r="AGS85" s="16"/>
      <c r="AGT85" s="16"/>
      <c r="AGU85" s="16"/>
      <c r="AGV85" s="16"/>
      <c r="AGW85" s="16"/>
      <c r="AGX85" s="16"/>
      <c r="AGY85" s="16"/>
      <c r="AGZ85" s="16"/>
      <c r="AHA85" s="16"/>
      <c r="AHB85" s="16"/>
      <c r="AHC85" s="16"/>
      <c r="AHD85" s="16"/>
      <c r="AHE85" s="16"/>
      <c r="AHF85" s="16"/>
      <c r="AHG85" s="16"/>
      <c r="AHH85" s="16"/>
      <c r="AHI85" s="16"/>
      <c r="AHJ85" s="16"/>
      <c r="AHK85" s="16"/>
      <c r="AHL85" s="16"/>
      <c r="AHM85" s="16"/>
      <c r="AHN85" s="16"/>
      <c r="AHO85" s="16"/>
      <c r="AHP85" s="16"/>
      <c r="AHQ85" s="16"/>
      <c r="AHR85" s="16"/>
      <c r="AHS85" s="16"/>
      <c r="AHT85" s="16"/>
      <c r="AHU85" s="16"/>
      <c r="AHV85" s="16"/>
      <c r="AHW85" s="16"/>
      <c r="AHX85" s="16"/>
      <c r="AHY85" s="16"/>
      <c r="AHZ85" s="16"/>
      <c r="AIA85" s="16"/>
      <c r="AIB85" s="16"/>
      <c r="AIC85" s="16"/>
      <c r="AID85" s="16"/>
      <c r="AIE85" s="16"/>
      <c r="AIF85" s="16"/>
      <c r="AIG85" s="16"/>
      <c r="AIH85" s="16"/>
      <c r="AII85" s="16"/>
      <c r="AIJ85" s="16"/>
      <c r="AIK85" s="16"/>
      <c r="AIL85" s="16"/>
      <c r="AIM85" s="16"/>
      <c r="AIN85" s="16"/>
      <c r="AIO85" s="16"/>
      <c r="AIP85" s="16"/>
      <c r="AIQ85" s="16"/>
      <c r="AIR85" s="16"/>
      <c r="AIS85" s="16"/>
      <c r="AIT85" s="16"/>
      <c r="AIU85" s="16"/>
      <c r="AIV85" s="16"/>
      <c r="AIW85" s="16"/>
      <c r="AIX85" s="16"/>
      <c r="AIY85" s="16"/>
      <c r="AIZ85" s="16"/>
      <c r="AJA85" s="16"/>
      <c r="AJB85" s="16"/>
      <c r="AJC85" s="16"/>
      <c r="AJD85" s="16"/>
      <c r="AJE85" s="16"/>
      <c r="AJF85" s="16"/>
      <c r="AJG85" s="16"/>
      <c r="AJH85" s="16"/>
      <c r="AJI85" s="16"/>
      <c r="AJJ85" s="16"/>
      <c r="AJK85" s="16"/>
      <c r="AJL85" s="16"/>
      <c r="AJM85" s="16"/>
      <c r="AJN85" s="16"/>
      <c r="AJO85" s="16"/>
      <c r="AJP85" s="16"/>
      <c r="AJQ85" s="16"/>
      <c r="AJR85" s="16"/>
      <c r="AJS85" s="16"/>
      <c r="AJT85" s="16"/>
      <c r="AJU85" s="16"/>
      <c r="AJV85" s="16"/>
      <c r="AJW85" s="16"/>
      <c r="AJX85" s="16"/>
      <c r="AJY85" s="16"/>
      <c r="AJZ85" s="16"/>
      <c r="AKA85" s="16"/>
      <c r="AKB85" s="16"/>
      <c r="AKC85" s="16"/>
      <c r="AKD85" s="16"/>
      <c r="AKE85" s="16"/>
      <c r="AKF85" s="16"/>
      <c r="AKG85" s="16"/>
      <c r="AKH85" s="16"/>
      <c r="AKI85" s="16"/>
      <c r="AKJ85" s="16"/>
      <c r="AKK85" s="16"/>
      <c r="AKL85" s="16"/>
      <c r="AKM85" s="16"/>
      <c r="AKN85" s="16"/>
      <c r="AKO85" s="16"/>
      <c r="AKP85" s="16"/>
      <c r="AKQ85" s="16"/>
      <c r="AKR85" s="16"/>
      <c r="AKS85" s="16"/>
      <c r="AKT85" s="16"/>
      <c r="AKU85" s="16"/>
      <c r="AKV85" s="16"/>
      <c r="AKW85" s="16"/>
      <c r="AKX85" s="16"/>
      <c r="AKY85" s="16"/>
      <c r="AKZ85" s="16"/>
      <c r="ALA85" s="16"/>
      <c r="ALB85" s="16"/>
      <c r="ALC85" s="16"/>
      <c r="ALD85" s="16"/>
      <c r="ALE85" s="16"/>
      <c r="ALF85" s="16"/>
      <c r="ALG85" s="16"/>
      <c r="ALH85" s="16"/>
      <c r="ALI85" s="16"/>
      <c r="ALJ85" s="16"/>
      <c r="ALK85" s="16"/>
      <c r="ALL85" s="16"/>
      <c r="ALM85" s="16"/>
      <c r="ALN85" s="16"/>
      <c r="ALO85" s="16"/>
      <c r="ALP85" s="16"/>
      <c r="ALQ85" s="16"/>
      <c r="ALR85" s="16"/>
      <c r="ALS85" s="16"/>
      <c r="ALT85" s="16"/>
      <c r="ALU85" s="16"/>
      <c r="ALV85" s="16"/>
      <c r="ALW85" s="16"/>
      <c r="ALX85" s="16"/>
      <c r="ALY85" s="16"/>
      <c r="ALZ85" s="16"/>
      <c r="AMA85" s="16"/>
      <c r="AMB85" s="16"/>
      <c r="AMC85" s="16"/>
      <c r="AMD85" s="16"/>
      <c r="AME85" s="16"/>
      <c r="AMF85" s="16"/>
      <c r="AMG85" s="16"/>
      <c r="AMH85" s="16"/>
      <c r="AMI85" s="16"/>
      <c r="AMJ85" s="16"/>
      <c r="AMK85" s="16"/>
      <c r="AML85" s="16"/>
      <c r="AMM85" s="16"/>
      <c r="AMN85" s="16"/>
      <c r="AMO85" s="16"/>
      <c r="AMP85" s="16"/>
      <c r="AMQ85" s="16"/>
      <c r="AMR85" s="16"/>
      <c r="AMS85" s="16"/>
      <c r="AMT85" s="16"/>
      <c r="AMU85" s="16"/>
      <c r="AMV85" s="16"/>
      <c r="AMW85" s="16"/>
      <c r="AMX85" s="16"/>
      <c r="AMY85" s="16"/>
      <c r="AMZ85" s="16"/>
      <c r="ANA85" s="16"/>
      <c r="ANB85" s="16"/>
      <c r="ANC85" s="16"/>
      <c r="AND85" s="16"/>
      <c r="ANE85" s="16"/>
      <c r="ANF85" s="16"/>
      <c r="ANG85" s="16"/>
      <c r="ANH85" s="16"/>
      <c r="ANI85" s="16"/>
      <c r="ANJ85" s="16"/>
      <c r="ANK85" s="16"/>
      <c r="ANL85" s="16"/>
      <c r="ANM85" s="16"/>
      <c r="ANN85" s="16"/>
      <c r="ANO85" s="16"/>
      <c r="ANP85" s="16"/>
      <c r="ANQ85" s="16"/>
      <c r="ANR85" s="16"/>
      <c r="ANS85" s="16"/>
      <c r="ANT85" s="16"/>
      <c r="ANU85" s="16"/>
      <c r="ANV85" s="16"/>
      <c r="ANW85" s="16"/>
      <c r="ANX85" s="16"/>
      <c r="ANY85" s="16"/>
      <c r="ANZ85" s="16"/>
      <c r="AOA85" s="16"/>
      <c r="AOB85" s="16"/>
      <c r="AOC85" s="16"/>
      <c r="AOD85" s="16"/>
      <c r="AOE85" s="16"/>
      <c r="AOF85" s="16"/>
      <c r="AOG85" s="16"/>
      <c r="AOH85" s="16"/>
      <c r="AOI85" s="16"/>
      <c r="AOJ85" s="16"/>
      <c r="AOK85" s="16"/>
      <c r="AOL85" s="16"/>
      <c r="AOM85" s="16"/>
      <c r="AON85" s="16"/>
      <c r="AOO85" s="16"/>
      <c r="AOP85" s="16"/>
      <c r="AOQ85" s="16"/>
      <c r="AOR85" s="16"/>
      <c r="AOS85" s="16"/>
      <c r="AOT85" s="16"/>
      <c r="AOU85" s="16"/>
      <c r="AOV85" s="16"/>
      <c r="AOW85" s="16"/>
      <c r="AOX85" s="16"/>
      <c r="AOY85" s="16"/>
      <c r="AOZ85" s="16"/>
      <c r="APA85" s="16"/>
      <c r="APB85" s="16"/>
      <c r="APC85" s="16"/>
      <c r="APD85" s="16"/>
      <c r="APE85" s="16"/>
      <c r="APF85" s="16"/>
      <c r="APG85" s="16"/>
      <c r="APH85" s="16"/>
      <c r="API85" s="16"/>
      <c r="APJ85" s="16"/>
      <c r="APK85" s="16"/>
      <c r="APL85" s="16"/>
      <c r="APM85" s="16"/>
      <c r="APN85" s="16"/>
      <c r="APO85" s="16"/>
      <c r="APP85" s="16"/>
      <c r="APQ85" s="16"/>
      <c r="APR85" s="16"/>
      <c r="APS85" s="16"/>
      <c r="APT85" s="16"/>
      <c r="APU85" s="16"/>
      <c r="APV85" s="16"/>
      <c r="APW85" s="16"/>
      <c r="APX85" s="16"/>
      <c r="APY85" s="16"/>
      <c r="APZ85" s="16"/>
      <c r="AQA85" s="16"/>
      <c r="AQB85" s="16"/>
      <c r="AQC85" s="16"/>
      <c r="AQD85" s="16"/>
      <c r="AQE85" s="16"/>
      <c r="AQF85" s="16"/>
      <c r="AQG85" s="16"/>
      <c r="AQH85" s="16"/>
      <c r="AQI85" s="16"/>
      <c r="AQJ85" s="16"/>
      <c r="AQK85" s="16"/>
      <c r="AQL85" s="16"/>
      <c r="AQM85" s="16"/>
      <c r="AQN85" s="16"/>
      <c r="AQO85" s="16"/>
      <c r="AQP85" s="16"/>
      <c r="AQQ85" s="16"/>
      <c r="AQR85" s="16"/>
      <c r="AQS85" s="16"/>
      <c r="AQT85" s="16"/>
      <c r="AQU85" s="16"/>
      <c r="AQV85" s="16"/>
      <c r="AQW85" s="16"/>
      <c r="AQX85" s="16"/>
      <c r="AQY85" s="16"/>
      <c r="AQZ85" s="16"/>
      <c r="ARA85" s="16"/>
      <c r="ARB85" s="16"/>
      <c r="ARC85" s="16"/>
      <c r="ARD85" s="16"/>
      <c r="ARE85" s="16"/>
      <c r="ARF85" s="16"/>
      <c r="ARG85" s="16"/>
      <c r="ARH85" s="16"/>
      <c r="ARI85" s="16"/>
      <c r="ARJ85" s="16"/>
      <c r="ARK85" s="16"/>
      <c r="ARL85" s="16"/>
      <c r="ARM85" s="16"/>
      <c r="ARN85" s="16"/>
      <c r="ARO85" s="16"/>
      <c r="ARP85" s="16"/>
      <c r="ARQ85" s="16"/>
      <c r="ARR85" s="16"/>
      <c r="ARS85" s="16"/>
      <c r="ART85" s="16"/>
      <c r="ARU85" s="16"/>
      <c r="ARV85" s="16"/>
      <c r="ARW85" s="16"/>
      <c r="ARX85" s="16"/>
      <c r="ARY85" s="16"/>
      <c r="ARZ85" s="16"/>
      <c r="ASA85" s="16"/>
      <c r="ASB85" s="16"/>
      <c r="ASC85" s="16"/>
      <c r="ASD85" s="16"/>
      <c r="ASE85" s="16"/>
      <c r="ASF85" s="16"/>
      <c r="ASG85" s="16"/>
      <c r="ASH85" s="16"/>
      <c r="ASI85" s="16"/>
      <c r="ASJ85" s="16"/>
      <c r="ASK85" s="16"/>
      <c r="ASL85" s="16"/>
      <c r="ASM85" s="16"/>
      <c r="ASN85" s="16"/>
      <c r="ASO85" s="16"/>
      <c r="ASP85" s="16"/>
      <c r="ASQ85" s="16"/>
      <c r="ASR85" s="16"/>
      <c r="ASS85" s="16"/>
      <c r="AST85" s="16"/>
      <c r="ASU85" s="16"/>
      <c r="ASV85" s="16"/>
      <c r="ASW85" s="16"/>
      <c r="ASX85" s="16"/>
      <c r="ASY85" s="16"/>
      <c r="ASZ85" s="16"/>
      <c r="ATA85" s="16"/>
      <c r="ATB85" s="16"/>
      <c r="ATC85" s="16"/>
      <c r="ATD85" s="16"/>
      <c r="ATE85" s="16"/>
      <c r="ATF85" s="16"/>
      <c r="ATG85" s="16"/>
      <c r="ATH85" s="16"/>
      <c r="ATI85" s="16"/>
      <c r="ATJ85" s="16"/>
      <c r="ATK85" s="16"/>
      <c r="ATL85" s="16"/>
      <c r="ATM85" s="16"/>
      <c r="ATN85" s="16"/>
      <c r="ATO85" s="16"/>
      <c r="ATP85" s="16"/>
      <c r="ATQ85" s="16"/>
      <c r="ATR85" s="16"/>
      <c r="ATS85" s="16"/>
      <c r="ATT85" s="16"/>
      <c r="ATU85" s="16"/>
      <c r="ATV85" s="16"/>
      <c r="ATW85" s="16"/>
      <c r="ATX85" s="16"/>
      <c r="ATY85" s="16"/>
      <c r="ATZ85" s="16"/>
      <c r="AUA85" s="16"/>
      <c r="AUB85" s="16"/>
      <c r="AUC85" s="16"/>
      <c r="AUD85" s="16"/>
      <c r="AUE85" s="16"/>
      <c r="AUF85" s="16"/>
      <c r="AUG85" s="16"/>
      <c r="AUH85" s="16"/>
      <c r="AUI85" s="16"/>
      <c r="AUJ85" s="16"/>
      <c r="AUK85" s="16"/>
      <c r="AUL85" s="16"/>
      <c r="AUM85" s="16"/>
      <c r="AUN85" s="16"/>
      <c r="AUO85" s="16"/>
      <c r="AUP85" s="16"/>
      <c r="AUQ85" s="16"/>
      <c r="AUR85" s="16"/>
      <c r="AUS85" s="16"/>
      <c r="AUT85" s="16"/>
      <c r="AUU85" s="16"/>
      <c r="AUV85" s="16"/>
      <c r="AUW85" s="16"/>
      <c r="AUX85" s="16"/>
      <c r="AUY85" s="16"/>
      <c r="AUZ85" s="16"/>
      <c r="AVA85" s="16"/>
      <c r="AVB85" s="16"/>
      <c r="AVC85" s="16"/>
      <c r="AVD85" s="16"/>
      <c r="AVE85" s="16"/>
      <c r="AVF85" s="16"/>
      <c r="AVG85" s="16"/>
      <c r="AVH85" s="16"/>
      <c r="AVI85" s="16"/>
      <c r="AVJ85" s="16"/>
      <c r="AVK85" s="16"/>
      <c r="AVL85" s="16"/>
      <c r="AVM85" s="16"/>
      <c r="AVN85" s="16"/>
      <c r="AVO85" s="16"/>
      <c r="AVP85" s="16"/>
      <c r="AVQ85" s="16"/>
      <c r="AVR85" s="16"/>
      <c r="AVS85" s="16"/>
      <c r="AVT85" s="16"/>
      <c r="AVU85" s="16"/>
      <c r="AVV85" s="16"/>
      <c r="AVW85" s="16"/>
      <c r="AVX85" s="16"/>
      <c r="AVY85" s="16"/>
      <c r="AVZ85" s="16"/>
      <c r="AWA85" s="16"/>
      <c r="AWB85" s="16"/>
      <c r="AWC85" s="16"/>
      <c r="AWD85" s="16"/>
      <c r="AWE85" s="16"/>
      <c r="AWF85" s="16"/>
      <c r="AWG85" s="16"/>
      <c r="AWH85" s="16"/>
      <c r="AWI85" s="16"/>
      <c r="AWJ85" s="16"/>
      <c r="AWK85" s="16"/>
      <c r="AWL85" s="16"/>
      <c r="AWM85" s="16"/>
      <c r="AWN85" s="16"/>
      <c r="AWO85" s="16"/>
      <c r="AWP85" s="16"/>
      <c r="AWQ85" s="16"/>
      <c r="AWR85" s="16"/>
      <c r="AWS85" s="16"/>
      <c r="AWT85" s="16"/>
      <c r="AWU85" s="16"/>
      <c r="AWV85" s="16"/>
      <c r="AWW85" s="16"/>
      <c r="AWX85" s="16"/>
      <c r="AWY85" s="16"/>
      <c r="AWZ85" s="16"/>
      <c r="AXA85" s="16"/>
      <c r="AXB85" s="16"/>
      <c r="AXC85" s="16"/>
      <c r="AXD85" s="16"/>
      <c r="AXE85" s="16"/>
      <c r="AXF85" s="16"/>
      <c r="AXG85" s="16"/>
      <c r="AXH85" s="16"/>
      <c r="AXI85" s="16"/>
      <c r="AXJ85" s="16"/>
      <c r="AXK85" s="16"/>
      <c r="AXL85" s="16"/>
      <c r="AXM85" s="16"/>
      <c r="AXN85" s="16"/>
      <c r="AXO85" s="16"/>
      <c r="AXP85" s="16"/>
      <c r="AXQ85" s="16"/>
      <c r="AXR85" s="16"/>
      <c r="AXS85" s="16"/>
      <c r="AXT85" s="16"/>
      <c r="AXU85" s="16"/>
      <c r="AXV85" s="16"/>
      <c r="AXW85" s="16"/>
      <c r="AXX85" s="16"/>
      <c r="AXY85" s="16"/>
      <c r="AXZ85" s="16"/>
      <c r="AYA85" s="16"/>
      <c r="AYB85" s="16"/>
      <c r="AYC85" s="16"/>
      <c r="AYD85" s="16"/>
      <c r="AYE85" s="16"/>
      <c r="AYF85" s="16"/>
      <c r="AYG85" s="16"/>
      <c r="AYH85" s="16"/>
      <c r="AYI85" s="16"/>
      <c r="AYJ85" s="16"/>
      <c r="AYK85" s="16"/>
      <c r="AYL85" s="16"/>
      <c r="AYM85" s="16"/>
      <c r="AYN85" s="16"/>
      <c r="AYO85" s="16"/>
      <c r="AYP85" s="16"/>
      <c r="AYQ85" s="16"/>
      <c r="AYR85" s="16"/>
      <c r="AYS85" s="16"/>
      <c r="AYT85" s="16"/>
      <c r="AYU85" s="16"/>
      <c r="AYV85" s="16"/>
      <c r="AYW85" s="16"/>
      <c r="AYX85" s="16"/>
      <c r="AYY85" s="16"/>
      <c r="AYZ85" s="16"/>
      <c r="AZA85" s="16"/>
      <c r="AZB85" s="16"/>
      <c r="AZC85" s="16"/>
      <c r="AZD85" s="16"/>
      <c r="AZE85" s="16"/>
      <c r="AZF85" s="16"/>
      <c r="AZG85" s="16"/>
      <c r="AZH85" s="16"/>
      <c r="AZI85" s="16"/>
      <c r="AZJ85" s="16"/>
      <c r="AZK85" s="16"/>
      <c r="AZL85" s="16"/>
      <c r="AZM85" s="16"/>
      <c r="AZN85" s="16"/>
      <c r="AZO85" s="16"/>
      <c r="AZP85" s="16"/>
      <c r="AZQ85" s="16"/>
      <c r="AZR85" s="16"/>
      <c r="AZS85" s="16"/>
      <c r="AZT85" s="16"/>
      <c r="AZU85" s="16"/>
      <c r="AZV85" s="16"/>
      <c r="AZW85" s="16"/>
      <c r="AZX85" s="16"/>
      <c r="AZY85" s="16"/>
      <c r="AZZ85" s="16"/>
      <c r="BAA85" s="16"/>
      <c r="BAB85" s="16"/>
      <c r="BAC85" s="16"/>
      <c r="BAD85" s="16"/>
      <c r="BAE85" s="16"/>
      <c r="BAF85" s="16"/>
      <c r="BAG85" s="16"/>
      <c r="BAH85" s="16"/>
      <c r="BAI85" s="16"/>
      <c r="BAJ85" s="16"/>
      <c r="BAK85" s="16"/>
      <c r="BAL85" s="16"/>
      <c r="BAM85" s="16"/>
      <c r="BAN85" s="16"/>
      <c r="BAO85" s="16"/>
      <c r="BAP85" s="16"/>
      <c r="BAQ85" s="16"/>
      <c r="BAR85" s="16"/>
      <c r="BAS85" s="16"/>
      <c r="BAT85" s="16"/>
      <c r="BAU85" s="16"/>
      <c r="BAV85" s="16"/>
      <c r="BAW85" s="16"/>
      <c r="BAX85" s="16"/>
      <c r="BAY85" s="16"/>
      <c r="BAZ85" s="16"/>
      <c r="BBA85" s="16"/>
      <c r="BBB85" s="16"/>
      <c r="BBC85" s="16"/>
      <c r="BBD85" s="16"/>
      <c r="BBE85" s="16"/>
      <c r="BBF85" s="16"/>
      <c r="BBG85" s="16"/>
      <c r="BBH85" s="16"/>
      <c r="BBI85" s="16"/>
      <c r="BBJ85" s="16"/>
      <c r="BBK85" s="16"/>
      <c r="BBL85" s="16"/>
      <c r="BBM85" s="16"/>
      <c r="BBN85" s="16"/>
      <c r="BBO85" s="16"/>
      <c r="BBP85" s="16"/>
      <c r="BBQ85" s="16"/>
      <c r="BBR85" s="16"/>
      <c r="BBS85" s="16"/>
      <c r="BBT85" s="16"/>
      <c r="BBU85" s="16"/>
      <c r="BBV85" s="16"/>
      <c r="BBW85" s="16"/>
      <c r="BBX85" s="16"/>
      <c r="BBY85" s="16"/>
      <c r="BBZ85" s="16"/>
      <c r="BCA85" s="16"/>
      <c r="BCB85" s="16"/>
      <c r="BCC85" s="16"/>
      <c r="BCD85" s="16"/>
      <c r="BCE85" s="16"/>
      <c r="BCF85" s="16"/>
      <c r="BCG85" s="16"/>
      <c r="BCH85" s="16"/>
      <c r="BCI85" s="16"/>
      <c r="BCJ85" s="16"/>
      <c r="BCK85" s="16"/>
      <c r="BCL85" s="16"/>
      <c r="BCM85" s="16"/>
      <c r="BCN85" s="16"/>
      <c r="BCO85" s="16"/>
      <c r="BCP85" s="16"/>
      <c r="BCQ85" s="16"/>
      <c r="BCR85" s="16"/>
      <c r="BCS85" s="16"/>
      <c r="BCT85" s="16"/>
      <c r="BCU85" s="16"/>
      <c r="BCV85" s="16"/>
      <c r="BCW85" s="16"/>
      <c r="BCX85" s="16"/>
      <c r="BCY85" s="16"/>
      <c r="BCZ85" s="16"/>
      <c r="BDA85" s="16"/>
      <c r="BDB85" s="16"/>
      <c r="BDC85" s="16"/>
      <c r="BDD85" s="16"/>
      <c r="BDE85" s="16"/>
      <c r="BDF85" s="16"/>
      <c r="BDG85" s="16"/>
      <c r="BDH85" s="16"/>
      <c r="BDI85" s="16"/>
      <c r="BDJ85" s="16"/>
      <c r="BDK85" s="16"/>
      <c r="BDL85" s="16"/>
      <c r="BDM85" s="16"/>
      <c r="BDN85" s="16"/>
      <c r="BDO85" s="16"/>
      <c r="BDP85" s="16"/>
      <c r="BDQ85" s="16"/>
      <c r="BDR85" s="16"/>
      <c r="BDS85" s="16"/>
      <c r="BDT85" s="16"/>
      <c r="BDU85" s="16"/>
      <c r="BDV85" s="16"/>
      <c r="BDW85" s="16"/>
      <c r="BDX85" s="16"/>
      <c r="BDY85" s="16"/>
      <c r="BDZ85" s="16"/>
      <c r="BEA85" s="16"/>
      <c r="BEB85" s="16"/>
      <c r="BEC85" s="16"/>
      <c r="BED85" s="16"/>
      <c r="BEE85" s="16"/>
      <c r="BEF85" s="16"/>
      <c r="BEG85" s="16"/>
      <c r="BEH85" s="16"/>
      <c r="BEI85" s="16"/>
      <c r="BEJ85" s="16"/>
      <c r="BEK85" s="16"/>
      <c r="BEL85" s="16"/>
      <c r="BEM85" s="16"/>
      <c r="BEN85" s="16"/>
      <c r="BEO85" s="16"/>
      <c r="BEP85" s="16"/>
      <c r="BEQ85" s="16"/>
      <c r="BER85" s="16"/>
      <c r="BES85" s="16"/>
      <c r="BET85" s="16"/>
      <c r="BEU85" s="16"/>
      <c r="BEV85" s="16"/>
      <c r="BEW85" s="16"/>
      <c r="BEX85" s="16"/>
      <c r="BEY85" s="16"/>
      <c r="BEZ85" s="16"/>
      <c r="BFA85" s="16"/>
      <c r="BFB85" s="16"/>
      <c r="BFC85" s="16"/>
      <c r="BFD85" s="16"/>
      <c r="BFE85" s="16"/>
      <c r="BFF85" s="16"/>
      <c r="BFG85" s="16"/>
      <c r="BFH85" s="16"/>
      <c r="BFI85" s="16"/>
      <c r="BFJ85" s="16"/>
      <c r="BFK85" s="16"/>
      <c r="BFL85" s="16"/>
      <c r="BFM85" s="16"/>
      <c r="BFN85" s="16"/>
      <c r="BFO85" s="16"/>
      <c r="BFP85" s="16"/>
      <c r="BFQ85" s="16"/>
      <c r="BFR85" s="16"/>
      <c r="BFS85" s="16"/>
      <c r="BFT85" s="16"/>
      <c r="BFU85" s="16"/>
      <c r="BFV85" s="16"/>
      <c r="BFW85" s="16"/>
      <c r="BFX85" s="16"/>
      <c r="BFY85" s="16"/>
      <c r="BFZ85" s="16"/>
      <c r="BGA85" s="16"/>
      <c r="BGB85" s="16"/>
      <c r="BGC85" s="16"/>
      <c r="BGD85" s="16"/>
      <c r="BGE85" s="16"/>
      <c r="BGF85" s="16"/>
      <c r="BGG85" s="16"/>
      <c r="BGH85" s="16"/>
      <c r="BGI85" s="16"/>
      <c r="BGJ85" s="16"/>
      <c r="BGK85" s="16"/>
      <c r="BGL85" s="16"/>
      <c r="BGM85" s="16"/>
      <c r="BGN85" s="16"/>
      <c r="BGO85" s="16"/>
      <c r="BGP85" s="16"/>
      <c r="BGQ85" s="16"/>
      <c r="BGR85" s="16"/>
      <c r="BGS85" s="16"/>
      <c r="BGT85" s="16"/>
      <c r="BGU85" s="16"/>
      <c r="BGV85" s="16"/>
      <c r="BGW85" s="16"/>
      <c r="BGX85" s="16"/>
      <c r="BGY85" s="16"/>
      <c r="BGZ85" s="16"/>
      <c r="BHA85" s="16"/>
      <c r="BHB85" s="16"/>
      <c r="BHC85" s="16"/>
      <c r="BHD85" s="16"/>
      <c r="BHE85" s="16"/>
      <c r="BHF85" s="16"/>
      <c r="BHG85" s="16"/>
      <c r="BHH85" s="16"/>
      <c r="BHI85" s="16"/>
      <c r="BHJ85" s="16"/>
      <c r="BHK85" s="16"/>
      <c r="BHL85" s="16"/>
      <c r="BHM85" s="16"/>
      <c r="BHN85" s="16"/>
      <c r="BHO85" s="16"/>
      <c r="BHP85" s="16"/>
      <c r="BHQ85" s="16"/>
      <c r="BHR85" s="16"/>
      <c r="BHS85" s="16"/>
      <c r="BHT85" s="16"/>
      <c r="BHU85" s="16"/>
      <c r="BHV85" s="16"/>
      <c r="BHW85" s="16"/>
      <c r="BHX85" s="16"/>
      <c r="BHY85" s="16"/>
      <c r="BHZ85" s="16"/>
      <c r="BIA85" s="16"/>
      <c r="BIB85" s="16"/>
      <c r="BIC85" s="16"/>
      <c r="BID85" s="16"/>
      <c r="BIE85" s="16"/>
      <c r="BIF85" s="16"/>
      <c r="BIG85" s="16"/>
      <c r="BIH85" s="16"/>
      <c r="BII85" s="16"/>
      <c r="BIJ85" s="16"/>
      <c r="BIK85" s="16"/>
      <c r="BIL85" s="16"/>
      <c r="BIM85" s="16"/>
      <c r="BIN85" s="16"/>
      <c r="BIO85" s="16"/>
      <c r="BIP85" s="16"/>
      <c r="BIQ85" s="16"/>
      <c r="BIR85" s="16"/>
      <c r="BIS85" s="16"/>
      <c r="BIT85" s="16"/>
      <c r="BIU85" s="16"/>
      <c r="BIV85" s="16"/>
      <c r="BIW85" s="16"/>
      <c r="BIX85" s="16"/>
      <c r="BIY85" s="16"/>
      <c r="BIZ85" s="16"/>
      <c r="BJA85" s="16"/>
      <c r="BJB85" s="16"/>
      <c r="BJC85" s="16"/>
      <c r="BJD85" s="16"/>
      <c r="BJE85" s="16"/>
      <c r="BJF85" s="16"/>
      <c r="BJG85" s="16"/>
      <c r="BJH85" s="16"/>
      <c r="BJI85" s="16"/>
      <c r="BJJ85" s="16"/>
      <c r="BJK85" s="16"/>
      <c r="BJL85" s="16"/>
      <c r="BJM85" s="16"/>
      <c r="BJN85" s="16"/>
      <c r="BJO85" s="16"/>
      <c r="BJP85" s="16"/>
      <c r="BJQ85" s="16"/>
      <c r="BJR85" s="16"/>
      <c r="BJS85" s="16"/>
      <c r="BJT85" s="16"/>
      <c r="BJU85" s="16"/>
      <c r="BJV85" s="16"/>
      <c r="BJW85" s="16"/>
      <c r="BJX85" s="16"/>
      <c r="BJY85" s="16"/>
      <c r="BJZ85" s="16"/>
      <c r="BKA85" s="16"/>
      <c r="BKB85" s="16"/>
      <c r="BKC85" s="16"/>
      <c r="BKD85" s="16"/>
      <c r="BKE85" s="16"/>
      <c r="BKF85" s="16"/>
      <c r="BKG85" s="16"/>
      <c r="BKH85" s="16"/>
      <c r="BKI85" s="16"/>
      <c r="BKJ85" s="16"/>
      <c r="BKK85" s="16"/>
      <c r="BKL85" s="16"/>
      <c r="BKM85" s="16"/>
      <c r="BKN85" s="16"/>
      <c r="BKO85" s="16"/>
      <c r="BKP85" s="16"/>
      <c r="BKQ85" s="16"/>
      <c r="BKR85" s="16"/>
      <c r="BKS85" s="16"/>
      <c r="BKT85" s="16"/>
      <c r="BKU85" s="16"/>
      <c r="BKV85" s="16"/>
      <c r="BKW85" s="16"/>
      <c r="BKX85" s="16"/>
      <c r="BKY85" s="16"/>
      <c r="BKZ85" s="16"/>
      <c r="BLA85" s="16"/>
      <c r="BLB85" s="16"/>
      <c r="BLC85" s="16"/>
      <c r="BLD85" s="16"/>
      <c r="BLE85" s="16"/>
      <c r="BLF85" s="16"/>
      <c r="BLG85" s="16"/>
      <c r="BLH85" s="16"/>
      <c r="BLI85" s="16"/>
      <c r="BLJ85" s="16"/>
      <c r="BLK85" s="16"/>
      <c r="BLL85" s="16"/>
      <c r="BLM85" s="16"/>
      <c r="BLN85" s="16"/>
      <c r="BLO85" s="16"/>
      <c r="BLP85" s="16"/>
      <c r="BLQ85" s="16"/>
      <c r="BLR85" s="16"/>
      <c r="BLS85" s="16"/>
      <c r="BLT85" s="16"/>
      <c r="BLU85" s="16"/>
      <c r="BLV85" s="16"/>
      <c r="BLW85" s="16"/>
      <c r="BLX85" s="16"/>
      <c r="BLY85" s="16"/>
      <c r="BLZ85" s="16"/>
      <c r="BMA85" s="16"/>
      <c r="BMB85" s="16"/>
      <c r="BMC85" s="16"/>
      <c r="BMD85" s="16"/>
      <c r="BME85" s="16"/>
      <c r="BMF85" s="16"/>
      <c r="BMG85" s="16"/>
      <c r="BMH85" s="16"/>
      <c r="BMI85" s="16"/>
      <c r="BMJ85" s="16"/>
      <c r="BMK85" s="16"/>
      <c r="BML85" s="16"/>
      <c r="BMM85" s="16"/>
      <c r="BMN85" s="16"/>
      <c r="BMO85" s="16"/>
      <c r="BMP85" s="16"/>
      <c r="BMQ85" s="16"/>
      <c r="BMR85" s="16"/>
      <c r="BMS85" s="16"/>
      <c r="BMT85" s="16"/>
      <c r="BMU85" s="16"/>
      <c r="BMV85" s="16"/>
      <c r="BMW85" s="16"/>
      <c r="BMX85" s="16"/>
      <c r="BMY85" s="16"/>
      <c r="BMZ85" s="16"/>
      <c r="BNA85" s="16"/>
      <c r="BNB85" s="16"/>
      <c r="BNC85" s="16"/>
      <c r="BND85" s="16"/>
      <c r="BNE85" s="16"/>
      <c r="BNF85" s="16"/>
      <c r="BNG85" s="16"/>
      <c r="BNH85" s="16"/>
      <c r="BNI85" s="16"/>
      <c r="BNJ85" s="16"/>
      <c r="BNK85" s="16"/>
      <c r="BNL85" s="16"/>
      <c r="BNM85" s="16"/>
      <c r="BNN85" s="16"/>
      <c r="BNO85" s="16"/>
      <c r="BNP85" s="16"/>
      <c r="BNQ85" s="16"/>
      <c r="BNR85" s="16"/>
      <c r="BNS85" s="16"/>
      <c r="BNT85" s="16"/>
      <c r="BNU85" s="16"/>
      <c r="BNV85" s="16"/>
      <c r="BNW85" s="16"/>
      <c r="BNX85" s="16"/>
      <c r="BNY85" s="16"/>
      <c r="BNZ85" s="16"/>
      <c r="BOA85" s="16"/>
      <c r="BOB85" s="16"/>
      <c r="BOC85" s="16"/>
      <c r="BOD85" s="16"/>
      <c r="BOE85" s="16"/>
      <c r="BOF85" s="16"/>
      <c r="BOG85" s="16"/>
      <c r="BOH85" s="16"/>
      <c r="BOI85" s="16"/>
      <c r="BOJ85" s="16"/>
      <c r="BOK85" s="16"/>
      <c r="BOL85" s="16"/>
      <c r="BOM85" s="16"/>
      <c r="BON85" s="16"/>
      <c r="BOO85" s="16"/>
      <c r="BOP85" s="16"/>
      <c r="BOQ85" s="16"/>
      <c r="BOR85" s="16"/>
      <c r="BOS85" s="16"/>
      <c r="BOT85" s="16"/>
      <c r="BOU85" s="16"/>
      <c r="BOV85" s="16"/>
      <c r="BOW85" s="16"/>
      <c r="BOX85" s="16"/>
      <c r="BOY85" s="16"/>
      <c r="BOZ85" s="16"/>
      <c r="BPA85" s="16"/>
      <c r="BPB85" s="16"/>
      <c r="BPC85" s="16"/>
      <c r="BPD85" s="16"/>
      <c r="BPE85" s="16"/>
      <c r="BPF85" s="16"/>
      <c r="BPG85" s="16"/>
      <c r="BPH85" s="16"/>
      <c r="BPI85" s="16"/>
      <c r="BPJ85" s="16"/>
      <c r="BPK85" s="16"/>
      <c r="BPL85" s="16"/>
      <c r="BPM85" s="16"/>
      <c r="BPN85" s="16"/>
      <c r="BPO85" s="16"/>
      <c r="BPP85" s="16"/>
      <c r="BPQ85" s="16"/>
      <c r="BPR85" s="16"/>
      <c r="BPS85" s="16"/>
      <c r="BPT85" s="16"/>
      <c r="BPU85" s="16"/>
      <c r="BPV85" s="16"/>
      <c r="BPW85" s="16"/>
      <c r="BPX85" s="16"/>
      <c r="BPY85" s="16"/>
      <c r="BPZ85" s="16"/>
      <c r="BQA85" s="16"/>
      <c r="BQB85" s="16"/>
      <c r="BQC85" s="16"/>
      <c r="BQD85" s="16"/>
      <c r="BQE85" s="16"/>
      <c r="BQF85" s="16"/>
      <c r="BQG85" s="16"/>
      <c r="BQH85" s="16"/>
      <c r="BQI85" s="16"/>
      <c r="BQJ85" s="16"/>
      <c r="BQK85" s="16"/>
      <c r="BQL85" s="16"/>
      <c r="BQM85" s="16"/>
      <c r="BQN85" s="16"/>
      <c r="BQO85" s="16"/>
      <c r="BQP85" s="16"/>
      <c r="BQQ85" s="16"/>
      <c r="BQR85" s="16"/>
      <c r="BQS85" s="16"/>
      <c r="BQT85" s="16"/>
      <c r="BQU85" s="16"/>
      <c r="BQV85" s="16"/>
      <c r="BQW85" s="16"/>
      <c r="BQX85" s="16"/>
      <c r="BQY85" s="16"/>
      <c r="BQZ85" s="16"/>
      <c r="BRA85" s="16"/>
      <c r="BRB85" s="16"/>
      <c r="BRC85" s="16"/>
      <c r="BRD85" s="16"/>
      <c r="BRE85" s="16"/>
      <c r="BRF85" s="16"/>
      <c r="BRG85" s="16"/>
      <c r="BRH85" s="16"/>
      <c r="BRI85" s="16"/>
      <c r="BRJ85" s="16"/>
      <c r="BRK85" s="16"/>
      <c r="BRL85" s="16"/>
      <c r="BRM85" s="16"/>
      <c r="BRN85" s="16"/>
      <c r="BRO85" s="16"/>
      <c r="BRP85" s="16"/>
      <c r="BRQ85" s="16"/>
      <c r="BRR85" s="16"/>
      <c r="BRS85" s="16"/>
      <c r="BRT85" s="16"/>
      <c r="BRU85" s="16"/>
      <c r="BRV85" s="16"/>
      <c r="BRW85" s="16"/>
      <c r="BRX85" s="16"/>
      <c r="BRY85" s="16"/>
      <c r="BRZ85" s="16"/>
      <c r="BSA85" s="16"/>
      <c r="BSB85" s="16"/>
      <c r="BSC85" s="16"/>
      <c r="BSD85" s="16"/>
      <c r="BSE85" s="16"/>
      <c r="BSF85" s="16"/>
      <c r="BSG85" s="16"/>
      <c r="BSH85" s="16"/>
      <c r="BSI85" s="16"/>
      <c r="BSJ85" s="16"/>
      <c r="BSK85" s="16"/>
      <c r="BSL85" s="16"/>
      <c r="BSM85" s="16"/>
      <c r="BSN85" s="16"/>
      <c r="BSO85" s="16"/>
      <c r="BSP85" s="16"/>
      <c r="BSQ85" s="16"/>
      <c r="BSR85" s="16"/>
      <c r="BSS85" s="16"/>
      <c r="BST85" s="16"/>
      <c r="BSU85" s="16"/>
      <c r="BSV85" s="16"/>
      <c r="BSW85" s="16"/>
      <c r="BSX85" s="16"/>
      <c r="BSY85" s="16"/>
      <c r="BSZ85" s="16"/>
      <c r="BTA85" s="16"/>
      <c r="BTB85" s="16"/>
      <c r="BTC85" s="16"/>
      <c r="BTD85" s="16"/>
      <c r="BTE85" s="16"/>
      <c r="BTF85" s="16"/>
      <c r="BTG85" s="16"/>
      <c r="BTH85" s="16"/>
    </row>
    <row r="86" spans="1:1880" s="291" customFormat="1" ht="178.2" customHeight="1" x14ac:dyDescent="0.3">
      <c r="A86" s="67">
        <v>577</v>
      </c>
      <c r="B86" s="262"/>
      <c r="C86" s="262" t="s">
        <v>193</v>
      </c>
      <c r="D86" s="163" t="s">
        <v>889</v>
      </c>
      <c r="E86" s="344"/>
      <c r="F86" s="777"/>
      <c r="G86" s="345" t="str">
        <f>IF(F86="Yes","In this cell - Please include the name of the plan, a brief description of the benefit and the population group that received the benefits."," ")</f>
        <v xml:space="preserve"> </v>
      </c>
      <c r="H86" s="426"/>
      <c r="I86" s="750"/>
      <c r="J86"/>
      <c r="K86" s="361"/>
      <c r="L86"/>
      <c r="M86" s="16"/>
      <c r="N86" s="131"/>
      <c r="O86" s="16"/>
      <c r="P86" s="16"/>
      <c r="Q86" s="16"/>
      <c r="R86" s="16"/>
      <c r="S86" s="16"/>
      <c r="T86" s="16"/>
      <c r="U86" s="16"/>
      <c r="V86" s="16"/>
      <c r="W86" s="16"/>
      <c r="X86" s="1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c r="IT86" s="16"/>
      <c r="IU86" s="16"/>
      <c r="IV86" s="16"/>
      <c r="IW86" s="16"/>
      <c r="IX86" s="16"/>
      <c r="IY86" s="16"/>
      <c r="IZ86" s="16"/>
      <c r="JA86" s="16"/>
      <c r="JB86" s="16"/>
      <c r="JC86" s="16"/>
      <c r="JD86" s="16"/>
      <c r="JE86" s="16"/>
      <c r="JF86" s="16"/>
      <c r="JG86" s="16"/>
      <c r="JH86" s="16"/>
      <c r="JI86" s="16"/>
      <c r="JJ86" s="16"/>
      <c r="JK86" s="16"/>
      <c r="JL86" s="16"/>
      <c r="JM86" s="16"/>
      <c r="JN86" s="16"/>
      <c r="JO86" s="16"/>
      <c r="JP86" s="16"/>
      <c r="JQ86" s="16"/>
      <c r="JR86" s="16"/>
      <c r="JS86" s="16"/>
      <c r="JT86" s="16"/>
      <c r="JU86" s="16"/>
      <c r="JV86" s="16"/>
      <c r="JW86" s="16"/>
      <c r="JX86" s="16"/>
      <c r="JY86" s="16"/>
      <c r="JZ86" s="16"/>
      <c r="KA86" s="16"/>
      <c r="KB86" s="16"/>
      <c r="KC86" s="16"/>
      <c r="KD86" s="16"/>
      <c r="KE86" s="16"/>
      <c r="KF86" s="16"/>
      <c r="KG86" s="16"/>
      <c r="KH86" s="16"/>
      <c r="KI86" s="16"/>
      <c r="KJ86" s="16"/>
      <c r="KK86" s="16"/>
      <c r="KL86" s="16"/>
      <c r="KM86" s="16"/>
      <c r="KN86" s="16"/>
      <c r="KO86" s="16"/>
      <c r="KP86" s="16"/>
      <c r="KQ86" s="16"/>
      <c r="KR86" s="16"/>
      <c r="KS86" s="16"/>
      <c r="KT86" s="16"/>
      <c r="KU86" s="16"/>
      <c r="KV86" s="16"/>
      <c r="KW86" s="16"/>
      <c r="KX86" s="16"/>
      <c r="KY86" s="16"/>
      <c r="KZ86" s="16"/>
      <c r="LA86" s="16"/>
      <c r="LB86" s="16"/>
      <c r="LC86" s="16"/>
      <c r="LD86" s="16"/>
      <c r="LE86" s="16"/>
      <c r="LF86" s="16"/>
      <c r="LG86" s="16"/>
      <c r="LH86" s="16"/>
      <c r="LI86" s="16"/>
      <c r="LJ86" s="16"/>
      <c r="LK86" s="16"/>
      <c r="LL86" s="16"/>
      <c r="LM86" s="16"/>
      <c r="LN86" s="16"/>
      <c r="LO86" s="16"/>
      <c r="LP86" s="16"/>
      <c r="LQ86" s="16"/>
      <c r="LR86" s="16"/>
      <c r="LS86" s="16"/>
      <c r="LT86" s="16"/>
      <c r="LU86" s="16"/>
      <c r="LV86" s="16"/>
      <c r="LW86" s="16"/>
      <c r="LX86" s="16"/>
      <c r="LY86" s="16"/>
      <c r="LZ86" s="16"/>
      <c r="MA86" s="16"/>
      <c r="MB86" s="16"/>
      <c r="MC86" s="16"/>
      <c r="MD86" s="16"/>
      <c r="ME86" s="16"/>
      <c r="MF86" s="16"/>
      <c r="MG86" s="16"/>
      <c r="MH86" s="16"/>
      <c r="MI86" s="16"/>
      <c r="MJ86" s="16"/>
      <c r="MK86" s="16"/>
      <c r="ML86" s="16"/>
      <c r="MM86" s="16"/>
      <c r="MN86" s="16"/>
      <c r="MO86" s="16"/>
      <c r="MP86" s="16"/>
      <c r="MQ86" s="16"/>
      <c r="MR86" s="16"/>
      <c r="MS86" s="16"/>
      <c r="MT86" s="16"/>
      <c r="MU86" s="16"/>
      <c r="MV86" s="16"/>
      <c r="MW86" s="16"/>
      <c r="MX86" s="16"/>
      <c r="MY86" s="16"/>
      <c r="MZ86" s="16"/>
      <c r="NA86" s="16"/>
      <c r="NB86" s="16"/>
      <c r="NC86" s="16"/>
      <c r="ND86" s="16"/>
      <c r="NE86" s="16"/>
      <c r="NF86" s="16"/>
      <c r="NG86" s="16"/>
      <c r="NH86" s="16"/>
      <c r="NI86" s="16"/>
      <c r="NJ86" s="16"/>
      <c r="NK86" s="16"/>
      <c r="NL86" s="16"/>
      <c r="NM86" s="16"/>
      <c r="NN86" s="16"/>
      <c r="NO86" s="16"/>
      <c r="NP86" s="16"/>
      <c r="NQ86" s="16"/>
      <c r="NR86" s="16"/>
      <c r="NS86" s="16"/>
      <c r="NT86" s="16"/>
      <c r="NU86" s="16"/>
      <c r="NV86" s="16"/>
      <c r="NW86" s="16"/>
      <c r="NX86" s="16"/>
      <c r="NY86" s="16"/>
      <c r="NZ86" s="16"/>
      <c r="OA86" s="16"/>
      <c r="OB86" s="16"/>
      <c r="OC86" s="16"/>
      <c r="OD86" s="16"/>
      <c r="OE86" s="16"/>
      <c r="OF86" s="16"/>
      <c r="OG86" s="16"/>
      <c r="OH86" s="16"/>
      <c r="OI86" s="16"/>
      <c r="OJ86" s="16"/>
      <c r="OK86" s="16"/>
      <c r="OL86" s="16"/>
      <c r="OM86" s="16"/>
      <c r="ON86" s="16"/>
      <c r="OO86" s="16"/>
      <c r="OP86" s="16"/>
      <c r="OQ86" s="16"/>
      <c r="OR86" s="16"/>
      <c r="OS86" s="16"/>
      <c r="OT86" s="16"/>
      <c r="OU86" s="16"/>
      <c r="OV86" s="16"/>
      <c r="OW86" s="16"/>
      <c r="OX86" s="16"/>
      <c r="OY86" s="16"/>
      <c r="OZ86" s="16"/>
      <c r="PA86" s="16"/>
      <c r="PB86" s="16"/>
      <c r="PC86" s="16"/>
      <c r="PD86" s="16"/>
      <c r="PE86" s="16"/>
      <c r="PF86" s="16"/>
      <c r="PG86" s="16"/>
      <c r="PH86" s="16"/>
      <c r="PI86" s="16"/>
      <c r="PJ86" s="16"/>
      <c r="PK86" s="16"/>
      <c r="PL86" s="16"/>
      <c r="PM86" s="16"/>
      <c r="PN86" s="16"/>
      <c r="PO86" s="16"/>
      <c r="PP86" s="16"/>
      <c r="PQ86" s="16"/>
      <c r="PR86" s="16"/>
      <c r="PS86" s="16"/>
      <c r="PT86" s="16"/>
      <c r="PU86" s="16"/>
      <c r="PV86" s="16"/>
      <c r="PW86" s="16"/>
      <c r="PX86" s="16"/>
      <c r="PY86" s="16"/>
      <c r="PZ86" s="16"/>
      <c r="QA86" s="16"/>
      <c r="QB86" s="16"/>
      <c r="QC86" s="16"/>
      <c r="QD86" s="16"/>
      <c r="QE86" s="16"/>
      <c r="QF86" s="16"/>
      <c r="QG86" s="16"/>
      <c r="QH86" s="16"/>
      <c r="QI86" s="16"/>
      <c r="QJ86" s="16"/>
      <c r="QK86" s="16"/>
      <c r="QL86" s="16"/>
      <c r="QM86" s="16"/>
      <c r="QN86" s="16"/>
      <c r="QO86" s="16"/>
      <c r="QP86" s="16"/>
      <c r="QQ86" s="16"/>
      <c r="QR86" s="16"/>
      <c r="QS86" s="16"/>
      <c r="QT86" s="16"/>
      <c r="QU86" s="16"/>
      <c r="QV86" s="16"/>
      <c r="QW86" s="16"/>
      <c r="QX86" s="16"/>
      <c r="QY86" s="16"/>
      <c r="QZ86" s="16"/>
      <c r="RA86" s="16"/>
      <c r="RB86" s="16"/>
      <c r="RC86" s="16"/>
      <c r="RD86" s="16"/>
      <c r="RE86" s="16"/>
      <c r="RF86" s="16"/>
      <c r="RG86" s="16"/>
      <c r="RH86" s="16"/>
      <c r="RI86" s="16"/>
      <c r="RJ86" s="16"/>
      <c r="RK86" s="16"/>
      <c r="RL86" s="16"/>
      <c r="RM86" s="16"/>
      <c r="RN86" s="16"/>
      <c r="RO86" s="16"/>
      <c r="RP86" s="16"/>
      <c r="RQ86" s="16"/>
      <c r="RR86" s="16"/>
      <c r="RS86" s="16"/>
      <c r="RT86" s="16"/>
      <c r="RU86" s="16"/>
      <c r="RV86" s="16"/>
      <c r="RW86" s="16"/>
      <c r="RX86" s="16"/>
      <c r="RY86" s="16"/>
      <c r="RZ86" s="16"/>
      <c r="SA86" s="16"/>
      <c r="SB86" s="16"/>
      <c r="SC86" s="16"/>
      <c r="SD86" s="16"/>
      <c r="SE86" s="16"/>
      <c r="SF86" s="16"/>
      <c r="SG86" s="16"/>
      <c r="SH86" s="16"/>
      <c r="SI86" s="16"/>
      <c r="SJ86" s="16"/>
      <c r="SK86" s="16"/>
      <c r="SL86" s="16"/>
      <c r="SM86" s="16"/>
      <c r="SN86" s="16"/>
      <c r="SO86" s="16"/>
      <c r="SP86" s="16"/>
      <c r="SQ86" s="16"/>
      <c r="SR86" s="16"/>
      <c r="SS86" s="16"/>
      <c r="ST86" s="16"/>
      <c r="SU86" s="16"/>
      <c r="SV86" s="16"/>
      <c r="SW86" s="16"/>
      <c r="SX86" s="16"/>
      <c r="SY86" s="16"/>
      <c r="SZ86" s="16"/>
      <c r="TA86" s="16"/>
      <c r="TB86" s="16"/>
      <c r="TC86" s="16"/>
      <c r="TD86" s="16"/>
      <c r="TE86" s="16"/>
      <c r="TF86" s="16"/>
      <c r="TG86" s="16"/>
      <c r="TH86" s="16"/>
      <c r="TI86" s="16"/>
      <c r="TJ86" s="16"/>
      <c r="TK86" s="16"/>
      <c r="TL86" s="16"/>
      <c r="TM86" s="16"/>
      <c r="TN86" s="16"/>
      <c r="TO86" s="16"/>
      <c r="TP86" s="16"/>
      <c r="TQ86" s="16"/>
      <c r="TR86" s="16"/>
      <c r="TS86" s="16"/>
      <c r="TT86" s="16"/>
      <c r="TU86" s="16"/>
      <c r="TV86" s="16"/>
      <c r="TW86" s="16"/>
      <c r="TX86" s="16"/>
      <c r="TY86" s="16"/>
      <c r="TZ86" s="16"/>
      <c r="UA86" s="16"/>
      <c r="UB86" s="16"/>
      <c r="UC86" s="16"/>
      <c r="UD86" s="16"/>
      <c r="UE86" s="16"/>
      <c r="UF86" s="16"/>
      <c r="UG86" s="16"/>
      <c r="UH86" s="16"/>
      <c r="UI86" s="16"/>
      <c r="UJ86" s="16"/>
      <c r="UK86" s="16"/>
      <c r="UL86" s="16"/>
      <c r="UM86" s="16"/>
      <c r="UN86" s="16"/>
      <c r="UO86" s="16"/>
      <c r="UP86" s="16"/>
      <c r="UQ86" s="16"/>
      <c r="UR86" s="16"/>
      <c r="US86" s="16"/>
      <c r="UT86" s="16"/>
      <c r="UU86" s="16"/>
      <c r="UV86" s="16"/>
      <c r="UW86" s="16"/>
      <c r="UX86" s="16"/>
      <c r="UY86" s="16"/>
      <c r="UZ86" s="16"/>
      <c r="VA86" s="16"/>
      <c r="VB86" s="16"/>
      <c r="VC86" s="16"/>
      <c r="VD86" s="16"/>
      <c r="VE86" s="16"/>
      <c r="VF86" s="16"/>
      <c r="VG86" s="16"/>
      <c r="VH86" s="16"/>
      <c r="VI86" s="16"/>
      <c r="VJ86" s="16"/>
      <c r="VK86" s="16"/>
      <c r="VL86" s="16"/>
      <c r="VM86" s="16"/>
      <c r="VN86" s="16"/>
      <c r="VO86" s="16"/>
      <c r="VP86" s="16"/>
      <c r="VQ86" s="16"/>
      <c r="VR86" s="16"/>
      <c r="VS86" s="16"/>
      <c r="VT86" s="16"/>
      <c r="VU86" s="16"/>
      <c r="VV86" s="16"/>
      <c r="VW86" s="16"/>
      <c r="VX86" s="16"/>
      <c r="VY86" s="16"/>
      <c r="VZ86" s="16"/>
      <c r="WA86" s="16"/>
      <c r="WB86" s="16"/>
      <c r="WC86" s="16"/>
      <c r="WD86" s="16"/>
      <c r="WE86" s="16"/>
      <c r="WF86" s="16"/>
      <c r="WG86" s="16"/>
      <c r="WH86" s="16"/>
      <c r="WI86" s="16"/>
      <c r="WJ86" s="16"/>
      <c r="WK86" s="16"/>
      <c r="WL86" s="16"/>
      <c r="WM86" s="16"/>
      <c r="WN86" s="16"/>
      <c r="WO86" s="16"/>
      <c r="WP86" s="16"/>
      <c r="WQ86" s="16"/>
      <c r="WR86" s="16"/>
      <c r="WS86" s="16"/>
      <c r="WT86" s="16"/>
      <c r="WU86" s="16"/>
      <c r="WV86" s="16"/>
      <c r="WW86" s="16"/>
      <c r="WX86" s="16"/>
      <c r="WY86" s="16"/>
      <c r="WZ86" s="16"/>
      <c r="XA86" s="16"/>
      <c r="XB86" s="16"/>
      <c r="XC86" s="16"/>
      <c r="XD86" s="16"/>
      <c r="XE86" s="16"/>
      <c r="XF86" s="16"/>
      <c r="XG86" s="16"/>
      <c r="XH86" s="16"/>
      <c r="XI86" s="16"/>
      <c r="XJ86" s="16"/>
      <c r="XK86" s="16"/>
      <c r="XL86" s="16"/>
      <c r="XM86" s="16"/>
      <c r="XN86" s="16"/>
      <c r="XO86" s="16"/>
      <c r="XP86" s="16"/>
      <c r="XQ86" s="16"/>
      <c r="XR86" s="16"/>
      <c r="XS86" s="16"/>
      <c r="XT86" s="16"/>
      <c r="XU86" s="16"/>
      <c r="XV86" s="16"/>
      <c r="XW86" s="16"/>
      <c r="XX86" s="16"/>
      <c r="XY86" s="16"/>
      <c r="XZ86" s="16"/>
      <c r="YA86" s="16"/>
      <c r="YB86" s="16"/>
      <c r="YC86" s="16"/>
      <c r="YD86" s="16"/>
      <c r="YE86" s="16"/>
      <c r="YF86" s="16"/>
      <c r="YG86" s="16"/>
      <c r="YH86" s="16"/>
      <c r="YI86" s="16"/>
      <c r="YJ86" s="16"/>
      <c r="YK86" s="16"/>
      <c r="YL86" s="16"/>
      <c r="YM86" s="16"/>
      <c r="YN86" s="16"/>
      <c r="YO86" s="16"/>
      <c r="YP86" s="16"/>
      <c r="YQ86" s="16"/>
      <c r="YR86" s="16"/>
      <c r="YS86" s="16"/>
      <c r="YT86" s="16"/>
      <c r="YU86" s="16"/>
      <c r="YV86" s="16"/>
      <c r="YW86" s="16"/>
      <c r="YX86" s="16"/>
      <c r="YY86" s="16"/>
      <c r="YZ86" s="16"/>
      <c r="ZA86" s="16"/>
      <c r="ZB86" s="16"/>
      <c r="ZC86" s="16"/>
      <c r="ZD86" s="16"/>
      <c r="ZE86" s="16"/>
      <c r="ZF86" s="16"/>
      <c r="ZG86" s="16"/>
      <c r="ZH86" s="16"/>
      <c r="ZI86" s="16"/>
      <c r="ZJ86" s="16"/>
      <c r="ZK86" s="16"/>
      <c r="ZL86" s="16"/>
      <c r="ZM86" s="16"/>
      <c r="ZN86" s="16"/>
      <c r="ZO86" s="16"/>
      <c r="ZP86" s="16"/>
      <c r="ZQ86" s="16"/>
      <c r="ZR86" s="16"/>
      <c r="ZS86" s="16"/>
      <c r="ZT86" s="16"/>
      <c r="ZU86" s="16"/>
      <c r="ZV86" s="16"/>
      <c r="ZW86" s="16"/>
      <c r="ZX86" s="16"/>
      <c r="ZY86" s="16"/>
      <c r="ZZ86" s="16"/>
      <c r="AAA86" s="16"/>
      <c r="AAB86" s="16"/>
      <c r="AAC86" s="16"/>
      <c r="AAD86" s="16"/>
      <c r="AAE86" s="16"/>
      <c r="AAF86" s="16"/>
      <c r="AAG86" s="16"/>
      <c r="AAH86" s="16"/>
      <c r="AAI86" s="16"/>
      <c r="AAJ86" s="16"/>
      <c r="AAK86" s="16"/>
      <c r="AAL86" s="16"/>
      <c r="AAM86" s="16"/>
      <c r="AAN86" s="16"/>
      <c r="AAO86" s="16"/>
      <c r="AAP86" s="16"/>
      <c r="AAQ86" s="16"/>
      <c r="AAR86" s="16"/>
      <c r="AAS86" s="16"/>
      <c r="AAT86" s="16"/>
      <c r="AAU86" s="16"/>
      <c r="AAV86" s="16"/>
      <c r="AAW86" s="16"/>
      <c r="AAX86" s="16"/>
      <c r="AAY86" s="16"/>
      <c r="AAZ86" s="16"/>
      <c r="ABA86" s="16"/>
      <c r="ABB86" s="16"/>
      <c r="ABC86" s="16"/>
      <c r="ABD86" s="16"/>
      <c r="ABE86" s="16"/>
      <c r="ABF86" s="16"/>
      <c r="ABG86" s="16"/>
      <c r="ABH86" s="16"/>
      <c r="ABI86" s="16"/>
      <c r="ABJ86" s="16"/>
      <c r="ABK86" s="16"/>
      <c r="ABL86" s="16"/>
      <c r="ABM86" s="16"/>
      <c r="ABN86" s="16"/>
      <c r="ABO86" s="16"/>
      <c r="ABP86" s="16"/>
      <c r="ABQ86" s="16"/>
      <c r="ABR86" s="16"/>
      <c r="ABS86" s="16"/>
      <c r="ABT86" s="16"/>
      <c r="ABU86" s="16"/>
      <c r="ABV86" s="16"/>
      <c r="ABW86" s="16"/>
      <c r="ABX86" s="16"/>
      <c r="ABY86" s="16"/>
      <c r="ABZ86" s="16"/>
      <c r="ACA86" s="16"/>
      <c r="ACB86" s="16"/>
      <c r="ACC86" s="16"/>
      <c r="ACD86" s="16"/>
      <c r="ACE86" s="16"/>
      <c r="ACF86" s="16"/>
      <c r="ACG86" s="16"/>
      <c r="ACH86" s="16"/>
      <c r="ACI86" s="16"/>
      <c r="ACJ86" s="16"/>
      <c r="ACK86" s="16"/>
      <c r="ACL86" s="16"/>
      <c r="ACM86" s="16"/>
      <c r="ACN86" s="16"/>
      <c r="ACO86" s="16"/>
      <c r="ACP86" s="16"/>
      <c r="ACQ86" s="16"/>
      <c r="ACR86" s="16"/>
      <c r="ACS86" s="16"/>
      <c r="ACT86" s="16"/>
      <c r="ACU86" s="16"/>
      <c r="ACV86" s="16"/>
      <c r="ACW86" s="16"/>
      <c r="ACX86" s="16"/>
      <c r="ACY86" s="16"/>
      <c r="ACZ86" s="16"/>
      <c r="ADA86" s="16"/>
      <c r="ADB86" s="16"/>
      <c r="ADC86" s="16"/>
      <c r="ADD86" s="16"/>
      <c r="ADE86" s="16"/>
      <c r="ADF86" s="16"/>
      <c r="ADG86" s="16"/>
      <c r="ADH86" s="16"/>
      <c r="ADI86" s="16"/>
      <c r="ADJ86" s="16"/>
      <c r="ADK86" s="16"/>
      <c r="ADL86" s="16"/>
      <c r="ADM86" s="16"/>
      <c r="ADN86" s="16"/>
      <c r="ADO86" s="16"/>
      <c r="ADP86" s="16"/>
      <c r="ADQ86" s="16"/>
      <c r="ADR86" s="16"/>
      <c r="ADS86" s="16"/>
      <c r="ADT86" s="16"/>
      <c r="ADU86" s="16"/>
      <c r="ADV86" s="16"/>
      <c r="ADW86" s="16"/>
      <c r="ADX86" s="16"/>
      <c r="ADY86" s="16"/>
      <c r="ADZ86" s="16"/>
      <c r="AEA86" s="16"/>
      <c r="AEB86" s="16"/>
      <c r="AEC86" s="16"/>
      <c r="AED86" s="16"/>
      <c r="AEE86" s="16"/>
      <c r="AEF86" s="16"/>
      <c r="AEG86" s="16"/>
      <c r="AEH86" s="16"/>
      <c r="AEI86" s="16"/>
      <c r="AEJ86" s="16"/>
      <c r="AEK86" s="16"/>
      <c r="AEL86" s="16"/>
      <c r="AEM86" s="16"/>
      <c r="AEN86" s="16"/>
      <c r="AEO86" s="16"/>
      <c r="AEP86" s="16"/>
      <c r="AEQ86" s="16"/>
      <c r="AER86" s="16"/>
      <c r="AES86" s="16"/>
      <c r="AET86" s="16"/>
      <c r="AEU86" s="16"/>
      <c r="AEV86" s="16"/>
      <c r="AEW86" s="16"/>
      <c r="AEX86" s="16"/>
      <c r="AEY86" s="16"/>
      <c r="AEZ86" s="16"/>
      <c r="AFA86" s="16"/>
      <c r="AFB86" s="16"/>
      <c r="AFC86" s="16"/>
      <c r="AFD86" s="16"/>
      <c r="AFE86" s="16"/>
      <c r="AFF86" s="16"/>
      <c r="AFG86" s="16"/>
      <c r="AFH86" s="16"/>
      <c r="AFI86" s="16"/>
      <c r="AFJ86" s="16"/>
      <c r="AFK86" s="16"/>
      <c r="AFL86" s="16"/>
      <c r="AFM86" s="16"/>
      <c r="AFN86" s="16"/>
      <c r="AFO86" s="16"/>
      <c r="AFP86" s="16"/>
      <c r="AFQ86" s="16"/>
      <c r="AFR86" s="16"/>
      <c r="AFS86" s="16"/>
      <c r="AFT86" s="16"/>
      <c r="AFU86" s="16"/>
      <c r="AFV86" s="16"/>
      <c r="AFW86" s="16"/>
      <c r="AFX86" s="16"/>
      <c r="AFY86" s="16"/>
      <c r="AFZ86" s="16"/>
      <c r="AGA86" s="16"/>
      <c r="AGB86" s="16"/>
      <c r="AGC86" s="16"/>
      <c r="AGD86" s="16"/>
      <c r="AGE86" s="16"/>
      <c r="AGF86" s="16"/>
      <c r="AGG86" s="16"/>
      <c r="AGH86" s="16"/>
      <c r="AGI86" s="16"/>
      <c r="AGJ86" s="16"/>
      <c r="AGK86" s="16"/>
      <c r="AGL86" s="16"/>
      <c r="AGM86" s="16"/>
      <c r="AGN86" s="16"/>
      <c r="AGO86" s="16"/>
      <c r="AGP86" s="16"/>
      <c r="AGQ86" s="16"/>
      <c r="AGR86" s="16"/>
      <c r="AGS86" s="16"/>
      <c r="AGT86" s="16"/>
      <c r="AGU86" s="16"/>
      <c r="AGV86" s="16"/>
      <c r="AGW86" s="16"/>
      <c r="AGX86" s="16"/>
      <c r="AGY86" s="16"/>
      <c r="AGZ86" s="16"/>
      <c r="AHA86" s="16"/>
      <c r="AHB86" s="16"/>
      <c r="AHC86" s="16"/>
      <c r="AHD86" s="16"/>
      <c r="AHE86" s="16"/>
      <c r="AHF86" s="16"/>
      <c r="AHG86" s="16"/>
      <c r="AHH86" s="16"/>
      <c r="AHI86" s="16"/>
      <c r="AHJ86" s="16"/>
      <c r="AHK86" s="16"/>
      <c r="AHL86" s="16"/>
      <c r="AHM86" s="16"/>
      <c r="AHN86" s="16"/>
      <c r="AHO86" s="16"/>
      <c r="AHP86" s="16"/>
      <c r="AHQ86" s="16"/>
      <c r="AHR86" s="16"/>
      <c r="AHS86" s="16"/>
      <c r="AHT86" s="16"/>
      <c r="AHU86" s="16"/>
      <c r="AHV86" s="16"/>
      <c r="AHW86" s="16"/>
      <c r="AHX86" s="16"/>
      <c r="AHY86" s="16"/>
      <c r="AHZ86" s="16"/>
      <c r="AIA86" s="16"/>
      <c r="AIB86" s="16"/>
      <c r="AIC86" s="16"/>
      <c r="AID86" s="16"/>
      <c r="AIE86" s="16"/>
      <c r="AIF86" s="16"/>
      <c r="AIG86" s="16"/>
      <c r="AIH86" s="16"/>
      <c r="AII86" s="16"/>
      <c r="AIJ86" s="16"/>
      <c r="AIK86" s="16"/>
      <c r="AIL86" s="16"/>
      <c r="AIM86" s="16"/>
      <c r="AIN86" s="16"/>
      <c r="AIO86" s="16"/>
      <c r="AIP86" s="16"/>
      <c r="AIQ86" s="16"/>
      <c r="AIR86" s="16"/>
      <c r="AIS86" s="16"/>
      <c r="AIT86" s="16"/>
      <c r="AIU86" s="16"/>
      <c r="AIV86" s="16"/>
      <c r="AIW86" s="16"/>
      <c r="AIX86" s="16"/>
      <c r="AIY86" s="16"/>
      <c r="AIZ86" s="16"/>
      <c r="AJA86" s="16"/>
      <c r="AJB86" s="16"/>
      <c r="AJC86" s="16"/>
      <c r="AJD86" s="16"/>
      <c r="AJE86" s="16"/>
      <c r="AJF86" s="16"/>
      <c r="AJG86" s="16"/>
      <c r="AJH86" s="16"/>
      <c r="AJI86" s="16"/>
      <c r="AJJ86" s="16"/>
      <c r="AJK86" s="16"/>
      <c r="AJL86" s="16"/>
      <c r="AJM86" s="16"/>
      <c r="AJN86" s="16"/>
      <c r="AJO86" s="16"/>
      <c r="AJP86" s="16"/>
      <c r="AJQ86" s="16"/>
      <c r="AJR86" s="16"/>
      <c r="AJS86" s="16"/>
      <c r="AJT86" s="16"/>
      <c r="AJU86" s="16"/>
      <c r="AJV86" s="16"/>
      <c r="AJW86" s="16"/>
      <c r="AJX86" s="16"/>
      <c r="AJY86" s="16"/>
      <c r="AJZ86" s="16"/>
      <c r="AKA86" s="16"/>
      <c r="AKB86" s="16"/>
      <c r="AKC86" s="16"/>
      <c r="AKD86" s="16"/>
      <c r="AKE86" s="16"/>
      <c r="AKF86" s="16"/>
      <c r="AKG86" s="16"/>
      <c r="AKH86" s="16"/>
      <c r="AKI86" s="16"/>
      <c r="AKJ86" s="16"/>
      <c r="AKK86" s="16"/>
      <c r="AKL86" s="16"/>
      <c r="AKM86" s="16"/>
      <c r="AKN86" s="16"/>
      <c r="AKO86" s="16"/>
      <c r="AKP86" s="16"/>
      <c r="AKQ86" s="16"/>
      <c r="AKR86" s="16"/>
      <c r="AKS86" s="16"/>
      <c r="AKT86" s="16"/>
      <c r="AKU86" s="16"/>
      <c r="AKV86" s="16"/>
      <c r="AKW86" s="16"/>
      <c r="AKX86" s="16"/>
      <c r="AKY86" s="16"/>
      <c r="AKZ86" s="16"/>
      <c r="ALA86" s="16"/>
      <c r="ALB86" s="16"/>
      <c r="ALC86" s="16"/>
      <c r="ALD86" s="16"/>
      <c r="ALE86" s="16"/>
      <c r="ALF86" s="16"/>
      <c r="ALG86" s="16"/>
      <c r="ALH86" s="16"/>
      <c r="ALI86" s="16"/>
      <c r="ALJ86" s="16"/>
      <c r="ALK86" s="16"/>
      <c r="ALL86" s="16"/>
      <c r="ALM86" s="16"/>
      <c r="ALN86" s="16"/>
      <c r="ALO86" s="16"/>
      <c r="ALP86" s="16"/>
      <c r="ALQ86" s="16"/>
      <c r="ALR86" s="16"/>
      <c r="ALS86" s="16"/>
      <c r="ALT86" s="16"/>
      <c r="ALU86" s="16"/>
      <c r="ALV86" s="16"/>
      <c r="ALW86" s="16"/>
      <c r="ALX86" s="16"/>
      <c r="ALY86" s="16"/>
      <c r="ALZ86" s="16"/>
      <c r="AMA86" s="16"/>
      <c r="AMB86" s="16"/>
      <c r="AMC86" s="16"/>
      <c r="AMD86" s="16"/>
      <c r="AME86" s="16"/>
      <c r="AMF86" s="16"/>
      <c r="AMG86" s="16"/>
      <c r="AMH86" s="16"/>
      <c r="AMI86" s="16"/>
      <c r="AMJ86" s="16"/>
      <c r="AMK86" s="16"/>
      <c r="AML86" s="16"/>
      <c r="AMM86" s="16"/>
      <c r="AMN86" s="16"/>
      <c r="AMO86" s="16"/>
      <c r="AMP86" s="16"/>
      <c r="AMQ86" s="16"/>
      <c r="AMR86" s="16"/>
      <c r="AMS86" s="16"/>
      <c r="AMT86" s="16"/>
      <c r="AMU86" s="16"/>
      <c r="AMV86" s="16"/>
      <c r="AMW86" s="16"/>
      <c r="AMX86" s="16"/>
      <c r="AMY86" s="16"/>
      <c r="AMZ86" s="16"/>
      <c r="ANA86" s="16"/>
      <c r="ANB86" s="16"/>
      <c r="ANC86" s="16"/>
      <c r="AND86" s="16"/>
      <c r="ANE86" s="16"/>
      <c r="ANF86" s="16"/>
      <c r="ANG86" s="16"/>
      <c r="ANH86" s="16"/>
      <c r="ANI86" s="16"/>
      <c r="ANJ86" s="16"/>
      <c r="ANK86" s="16"/>
      <c r="ANL86" s="16"/>
      <c r="ANM86" s="16"/>
      <c r="ANN86" s="16"/>
      <c r="ANO86" s="16"/>
      <c r="ANP86" s="16"/>
      <c r="ANQ86" s="16"/>
      <c r="ANR86" s="16"/>
      <c r="ANS86" s="16"/>
      <c r="ANT86" s="16"/>
      <c r="ANU86" s="16"/>
      <c r="ANV86" s="16"/>
      <c r="ANW86" s="16"/>
      <c r="ANX86" s="16"/>
      <c r="ANY86" s="16"/>
      <c r="ANZ86" s="16"/>
      <c r="AOA86" s="16"/>
      <c r="AOB86" s="16"/>
      <c r="AOC86" s="16"/>
      <c r="AOD86" s="16"/>
      <c r="AOE86" s="16"/>
      <c r="AOF86" s="16"/>
      <c r="AOG86" s="16"/>
      <c r="AOH86" s="16"/>
      <c r="AOI86" s="16"/>
      <c r="AOJ86" s="16"/>
      <c r="AOK86" s="16"/>
      <c r="AOL86" s="16"/>
      <c r="AOM86" s="16"/>
      <c r="AON86" s="16"/>
      <c r="AOO86" s="16"/>
      <c r="AOP86" s="16"/>
      <c r="AOQ86" s="16"/>
      <c r="AOR86" s="16"/>
      <c r="AOS86" s="16"/>
      <c r="AOT86" s="16"/>
      <c r="AOU86" s="16"/>
      <c r="AOV86" s="16"/>
      <c r="AOW86" s="16"/>
      <c r="AOX86" s="16"/>
      <c r="AOY86" s="16"/>
      <c r="AOZ86" s="16"/>
      <c r="APA86" s="16"/>
      <c r="APB86" s="16"/>
      <c r="APC86" s="16"/>
      <c r="APD86" s="16"/>
      <c r="APE86" s="16"/>
      <c r="APF86" s="16"/>
      <c r="APG86" s="16"/>
      <c r="APH86" s="16"/>
      <c r="API86" s="16"/>
      <c r="APJ86" s="16"/>
      <c r="APK86" s="16"/>
      <c r="APL86" s="16"/>
      <c r="APM86" s="16"/>
      <c r="APN86" s="16"/>
      <c r="APO86" s="16"/>
      <c r="APP86" s="16"/>
      <c r="APQ86" s="16"/>
      <c r="APR86" s="16"/>
      <c r="APS86" s="16"/>
      <c r="APT86" s="16"/>
      <c r="APU86" s="16"/>
      <c r="APV86" s="16"/>
      <c r="APW86" s="16"/>
      <c r="APX86" s="16"/>
      <c r="APY86" s="16"/>
      <c r="APZ86" s="16"/>
      <c r="AQA86" s="16"/>
      <c r="AQB86" s="16"/>
      <c r="AQC86" s="16"/>
      <c r="AQD86" s="16"/>
      <c r="AQE86" s="16"/>
      <c r="AQF86" s="16"/>
      <c r="AQG86" s="16"/>
      <c r="AQH86" s="16"/>
      <c r="AQI86" s="16"/>
      <c r="AQJ86" s="16"/>
      <c r="AQK86" s="16"/>
      <c r="AQL86" s="16"/>
      <c r="AQM86" s="16"/>
      <c r="AQN86" s="16"/>
      <c r="AQO86" s="16"/>
      <c r="AQP86" s="16"/>
      <c r="AQQ86" s="16"/>
      <c r="AQR86" s="16"/>
      <c r="AQS86" s="16"/>
      <c r="AQT86" s="16"/>
      <c r="AQU86" s="16"/>
      <c r="AQV86" s="16"/>
      <c r="AQW86" s="16"/>
      <c r="AQX86" s="16"/>
      <c r="AQY86" s="16"/>
      <c r="AQZ86" s="16"/>
      <c r="ARA86" s="16"/>
      <c r="ARB86" s="16"/>
      <c r="ARC86" s="16"/>
      <c r="ARD86" s="16"/>
      <c r="ARE86" s="16"/>
      <c r="ARF86" s="16"/>
      <c r="ARG86" s="16"/>
      <c r="ARH86" s="16"/>
      <c r="ARI86" s="16"/>
      <c r="ARJ86" s="16"/>
      <c r="ARK86" s="16"/>
      <c r="ARL86" s="16"/>
      <c r="ARM86" s="16"/>
      <c r="ARN86" s="16"/>
      <c r="ARO86" s="16"/>
      <c r="ARP86" s="16"/>
      <c r="ARQ86" s="16"/>
      <c r="ARR86" s="16"/>
      <c r="ARS86" s="16"/>
      <c r="ART86" s="16"/>
      <c r="ARU86" s="16"/>
      <c r="ARV86" s="16"/>
      <c r="ARW86" s="16"/>
      <c r="ARX86" s="16"/>
      <c r="ARY86" s="16"/>
      <c r="ARZ86" s="16"/>
      <c r="ASA86" s="16"/>
      <c r="ASB86" s="16"/>
      <c r="ASC86" s="16"/>
      <c r="ASD86" s="16"/>
      <c r="ASE86" s="16"/>
      <c r="ASF86" s="16"/>
      <c r="ASG86" s="16"/>
      <c r="ASH86" s="16"/>
      <c r="ASI86" s="16"/>
      <c r="ASJ86" s="16"/>
      <c r="ASK86" s="16"/>
      <c r="ASL86" s="16"/>
      <c r="ASM86" s="16"/>
      <c r="ASN86" s="16"/>
      <c r="ASO86" s="16"/>
      <c r="ASP86" s="16"/>
      <c r="ASQ86" s="16"/>
      <c r="ASR86" s="16"/>
      <c r="ASS86" s="16"/>
      <c r="AST86" s="16"/>
      <c r="ASU86" s="16"/>
      <c r="ASV86" s="16"/>
      <c r="ASW86" s="16"/>
      <c r="ASX86" s="16"/>
      <c r="ASY86" s="16"/>
      <c r="ASZ86" s="16"/>
      <c r="ATA86" s="16"/>
      <c r="ATB86" s="16"/>
      <c r="ATC86" s="16"/>
      <c r="ATD86" s="16"/>
      <c r="ATE86" s="16"/>
      <c r="ATF86" s="16"/>
      <c r="ATG86" s="16"/>
      <c r="ATH86" s="16"/>
      <c r="ATI86" s="16"/>
      <c r="ATJ86" s="16"/>
      <c r="ATK86" s="16"/>
      <c r="ATL86" s="16"/>
      <c r="ATM86" s="16"/>
      <c r="ATN86" s="16"/>
      <c r="ATO86" s="16"/>
      <c r="ATP86" s="16"/>
      <c r="ATQ86" s="16"/>
      <c r="ATR86" s="16"/>
      <c r="ATS86" s="16"/>
      <c r="ATT86" s="16"/>
      <c r="ATU86" s="16"/>
      <c r="ATV86" s="16"/>
      <c r="ATW86" s="16"/>
      <c r="ATX86" s="16"/>
      <c r="ATY86" s="16"/>
      <c r="ATZ86" s="16"/>
      <c r="AUA86" s="16"/>
      <c r="AUB86" s="16"/>
      <c r="AUC86" s="16"/>
      <c r="AUD86" s="16"/>
      <c r="AUE86" s="16"/>
      <c r="AUF86" s="16"/>
      <c r="AUG86" s="16"/>
      <c r="AUH86" s="16"/>
      <c r="AUI86" s="16"/>
      <c r="AUJ86" s="16"/>
      <c r="AUK86" s="16"/>
      <c r="AUL86" s="16"/>
      <c r="AUM86" s="16"/>
      <c r="AUN86" s="16"/>
      <c r="AUO86" s="16"/>
      <c r="AUP86" s="16"/>
      <c r="AUQ86" s="16"/>
      <c r="AUR86" s="16"/>
      <c r="AUS86" s="16"/>
      <c r="AUT86" s="16"/>
      <c r="AUU86" s="16"/>
      <c r="AUV86" s="16"/>
      <c r="AUW86" s="16"/>
      <c r="AUX86" s="16"/>
      <c r="AUY86" s="16"/>
      <c r="AUZ86" s="16"/>
      <c r="AVA86" s="16"/>
      <c r="AVB86" s="16"/>
      <c r="AVC86" s="16"/>
      <c r="AVD86" s="16"/>
      <c r="AVE86" s="16"/>
      <c r="AVF86" s="16"/>
      <c r="AVG86" s="16"/>
      <c r="AVH86" s="16"/>
      <c r="AVI86" s="16"/>
      <c r="AVJ86" s="16"/>
      <c r="AVK86" s="16"/>
      <c r="AVL86" s="16"/>
      <c r="AVM86" s="16"/>
      <c r="AVN86" s="16"/>
      <c r="AVO86" s="16"/>
      <c r="AVP86" s="16"/>
      <c r="AVQ86" s="16"/>
      <c r="AVR86" s="16"/>
      <c r="AVS86" s="16"/>
      <c r="AVT86" s="16"/>
      <c r="AVU86" s="16"/>
      <c r="AVV86" s="16"/>
      <c r="AVW86" s="16"/>
      <c r="AVX86" s="16"/>
      <c r="AVY86" s="16"/>
      <c r="AVZ86" s="16"/>
      <c r="AWA86" s="16"/>
      <c r="AWB86" s="16"/>
      <c r="AWC86" s="16"/>
      <c r="AWD86" s="16"/>
      <c r="AWE86" s="16"/>
      <c r="AWF86" s="16"/>
      <c r="AWG86" s="16"/>
      <c r="AWH86" s="16"/>
      <c r="AWI86" s="16"/>
      <c r="AWJ86" s="16"/>
      <c r="AWK86" s="16"/>
      <c r="AWL86" s="16"/>
      <c r="AWM86" s="16"/>
      <c r="AWN86" s="16"/>
      <c r="AWO86" s="16"/>
      <c r="AWP86" s="16"/>
      <c r="AWQ86" s="16"/>
      <c r="AWR86" s="16"/>
      <c r="AWS86" s="16"/>
      <c r="AWT86" s="16"/>
      <c r="AWU86" s="16"/>
      <c r="AWV86" s="16"/>
      <c r="AWW86" s="16"/>
      <c r="AWX86" s="16"/>
      <c r="AWY86" s="16"/>
      <c r="AWZ86" s="16"/>
      <c r="AXA86" s="16"/>
      <c r="AXB86" s="16"/>
      <c r="AXC86" s="16"/>
      <c r="AXD86" s="16"/>
      <c r="AXE86" s="16"/>
      <c r="AXF86" s="16"/>
      <c r="AXG86" s="16"/>
      <c r="AXH86" s="16"/>
      <c r="AXI86" s="16"/>
      <c r="AXJ86" s="16"/>
      <c r="AXK86" s="16"/>
      <c r="AXL86" s="16"/>
      <c r="AXM86" s="16"/>
      <c r="AXN86" s="16"/>
      <c r="AXO86" s="16"/>
      <c r="AXP86" s="16"/>
      <c r="AXQ86" s="16"/>
      <c r="AXR86" s="16"/>
      <c r="AXS86" s="16"/>
      <c r="AXT86" s="16"/>
      <c r="AXU86" s="16"/>
      <c r="AXV86" s="16"/>
      <c r="AXW86" s="16"/>
      <c r="AXX86" s="16"/>
      <c r="AXY86" s="16"/>
      <c r="AXZ86" s="16"/>
      <c r="AYA86" s="16"/>
      <c r="AYB86" s="16"/>
      <c r="AYC86" s="16"/>
      <c r="AYD86" s="16"/>
      <c r="AYE86" s="16"/>
      <c r="AYF86" s="16"/>
      <c r="AYG86" s="16"/>
      <c r="AYH86" s="16"/>
      <c r="AYI86" s="16"/>
      <c r="AYJ86" s="16"/>
      <c r="AYK86" s="16"/>
      <c r="AYL86" s="16"/>
      <c r="AYM86" s="16"/>
      <c r="AYN86" s="16"/>
      <c r="AYO86" s="16"/>
      <c r="AYP86" s="16"/>
      <c r="AYQ86" s="16"/>
      <c r="AYR86" s="16"/>
      <c r="AYS86" s="16"/>
      <c r="AYT86" s="16"/>
      <c r="AYU86" s="16"/>
      <c r="AYV86" s="16"/>
      <c r="AYW86" s="16"/>
      <c r="AYX86" s="16"/>
      <c r="AYY86" s="16"/>
      <c r="AYZ86" s="16"/>
      <c r="AZA86" s="16"/>
      <c r="AZB86" s="16"/>
      <c r="AZC86" s="16"/>
      <c r="AZD86" s="16"/>
      <c r="AZE86" s="16"/>
      <c r="AZF86" s="16"/>
      <c r="AZG86" s="16"/>
      <c r="AZH86" s="16"/>
      <c r="AZI86" s="16"/>
      <c r="AZJ86" s="16"/>
      <c r="AZK86" s="16"/>
      <c r="AZL86" s="16"/>
      <c r="AZM86" s="16"/>
      <c r="AZN86" s="16"/>
      <c r="AZO86" s="16"/>
      <c r="AZP86" s="16"/>
      <c r="AZQ86" s="16"/>
      <c r="AZR86" s="16"/>
      <c r="AZS86" s="16"/>
      <c r="AZT86" s="16"/>
      <c r="AZU86" s="16"/>
      <c r="AZV86" s="16"/>
      <c r="AZW86" s="16"/>
      <c r="AZX86" s="16"/>
      <c r="AZY86" s="16"/>
      <c r="AZZ86" s="16"/>
      <c r="BAA86" s="16"/>
      <c r="BAB86" s="16"/>
      <c r="BAC86" s="16"/>
      <c r="BAD86" s="16"/>
      <c r="BAE86" s="16"/>
      <c r="BAF86" s="16"/>
      <c r="BAG86" s="16"/>
      <c r="BAH86" s="16"/>
      <c r="BAI86" s="16"/>
      <c r="BAJ86" s="16"/>
      <c r="BAK86" s="16"/>
      <c r="BAL86" s="16"/>
      <c r="BAM86" s="16"/>
      <c r="BAN86" s="16"/>
      <c r="BAO86" s="16"/>
      <c r="BAP86" s="16"/>
      <c r="BAQ86" s="16"/>
      <c r="BAR86" s="16"/>
      <c r="BAS86" s="16"/>
      <c r="BAT86" s="16"/>
      <c r="BAU86" s="16"/>
      <c r="BAV86" s="16"/>
      <c r="BAW86" s="16"/>
      <c r="BAX86" s="16"/>
      <c r="BAY86" s="16"/>
      <c r="BAZ86" s="16"/>
      <c r="BBA86" s="16"/>
      <c r="BBB86" s="16"/>
      <c r="BBC86" s="16"/>
      <c r="BBD86" s="16"/>
      <c r="BBE86" s="16"/>
      <c r="BBF86" s="16"/>
      <c r="BBG86" s="16"/>
      <c r="BBH86" s="16"/>
      <c r="BBI86" s="16"/>
      <c r="BBJ86" s="16"/>
      <c r="BBK86" s="16"/>
      <c r="BBL86" s="16"/>
      <c r="BBM86" s="16"/>
      <c r="BBN86" s="16"/>
      <c r="BBO86" s="16"/>
      <c r="BBP86" s="16"/>
      <c r="BBQ86" s="16"/>
      <c r="BBR86" s="16"/>
      <c r="BBS86" s="16"/>
      <c r="BBT86" s="16"/>
      <c r="BBU86" s="16"/>
      <c r="BBV86" s="16"/>
      <c r="BBW86" s="16"/>
      <c r="BBX86" s="16"/>
      <c r="BBY86" s="16"/>
      <c r="BBZ86" s="16"/>
      <c r="BCA86" s="16"/>
      <c r="BCB86" s="16"/>
      <c r="BCC86" s="16"/>
      <c r="BCD86" s="16"/>
      <c r="BCE86" s="16"/>
      <c r="BCF86" s="16"/>
      <c r="BCG86" s="16"/>
      <c r="BCH86" s="16"/>
      <c r="BCI86" s="16"/>
      <c r="BCJ86" s="16"/>
      <c r="BCK86" s="16"/>
      <c r="BCL86" s="16"/>
      <c r="BCM86" s="16"/>
      <c r="BCN86" s="16"/>
      <c r="BCO86" s="16"/>
      <c r="BCP86" s="16"/>
      <c r="BCQ86" s="16"/>
      <c r="BCR86" s="16"/>
      <c r="BCS86" s="16"/>
      <c r="BCT86" s="16"/>
      <c r="BCU86" s="16"/>
      <c r="BCV86" s="16"/>
      <c r="BCW86" s="16"/>
      <c r="BCX86" s="16"/>
      <c r="BCY86" s="16"/>
      <c r="BCZ86" s="16"/>
      <c r="BDA86" s="16"/>
      <c r="BDB86" s="16"/>
      <c r="BDC86" s="16"/>
      <c r="BDD86" s="16"/>
      <c r="BDE86" s="16"/>
      <c r="BDF86" s="16"/>
      <c r="BDG86" s="16"/>
      <c r="BDH86" s="16"/>
      <c r="BDI86" s="16"/>
      <c r="BDJ86" s="16"/>
      <c r="BDK86" s="16"/>
      <c r="BDL86" s="16"/>
      <c r="BDM86" s="16"/>
      <c r="BDN86" s="16"/>
      <c r="BDO86" s="16"/>
      <c r="BDP86" s="16"/>
      <c r="BDQ86" s="16"/>
      <c r="BDR86" s="16"/>
      <c r="BDS86" s="16"/>
      <c r="BDT86" s="16"/>
      <c r="BDU86" s="16"/>
      <c r="BDV86" s="16"/>
      <c r="BDW86" s="16"/>
      <c r="BDX86" s="16"/>
      <c r="BDY86" s="16"/>
      <c r="BDZ86" s="16"/>
      <c r="BEA86" s="16"/>
      <c r="BEB86" s="16"/>
      <c r="BEC86" s="16"/>
      <c r="BED86" s="16"/>
      <c r="BEE86" s="16"/>
      <c r="BEF86" s="16"/>
      <c r="BEG86" s="16"/>
      <c r="BEH86" s="16"/>
      <c r="BEI86" s="16"/>
      <c r="BEJ86" s="16"/>
      <c r="BEK86" s="16"/>
      <c r="BEL86" s="16"/>
      <c r="BEM86" s="16"/>
      <c r="BEN86" s="16"/>
      <c r="BEO86" s="16"/>
      <c r="BEP86" s="16"/>
      <c r="BEQ86" s="16"/>
      <c r="BER86" s="16"/>
      <c r="BES86" s="16"/>
      <c r="BET86" s="16"/>
      <c r="BEU86" s="16"/>
      <c r="BEV86" s="16"/>
      <c r="BEW86" s="16"/>
      <c r="BEX86" s="16"/>
      <c r="BEY86" s="16"/>
      <c r="BEZ86" s="16"/>
      <c r="BFA86" s="16"/>
      <c r="BFB86" s="16"/>
      <c r="BFC86" s="16"/>
      <c r="BFD86" s="16"/>
      <c r="BFE86" s="16"/>
      <c r="BFF86" s="16"/>
      <c r="BFG86" s="16"/>
      <c r="BFH86" s="16"/>
      <c r="BFI86" s="16"/>
      <c r="BFJ86" s="16"/>
      <c r="BFK86" s="16"/>
      <c r="BFL86" s="16"/>
      <c r="BFM86" s="16"/>
      <c r="BFN86" s="16"/>
      <c r="BFO86" s="16"/>
      <c r="BFP86" s="16"/>
      <c r="BFQ86" s="16"/>
      <c r="BFR86" s="16"/>
      <c r="BFS86" s="16"/>
      <c r="BFT86" s="16"/>
      <c r="BFU86" s="16"/>
      <c r="BFV86" s="16"/>
      <c r="BFW86" s="16"/>
      <c r="BFX86" s="16"/>
      <c r="BFY86" s="16"/>
      <c r="BFZ86" s="16"/>
      <c r="BGA86" s="16"/>
      <c r="BGB86" s="16"/>
      <c r="BGC86" s="16"/>
      <c r="BGD86" s="16"/>
      <c r="BGE86" s="16"/>
      <c r="BGF86" s="16"/>
      <c r="BGG86" s="16"/>
      <c r="BGH86" s="16"/>
      <c r="BGI86" s="16"/>
      <c r="BGJ86" s="16"/>
      <c r="BGK86" s="16"/>
      <c r="BGL86" s="16"/>
      <c r="BGM86" s="16"/>
      <c r="BGN86" s="16"/>
      <c r="BGO86" s="16"/>
      <c r="BGP86" s="16"/>
      <c r="BGQ86" s="16"/>
      <c r="BGR86" s="16"/>
      <c r="BGS86" s="16"/>
      <c r="BGT86" s="16"/>
      <c r="BGU86" s="16"/>
      <c r="BGV86" s="16"/>
      <c r="BGW86" s="16"/>
      <c r="BGX86" s="16"/>
      <c r="BGY86" s="16"/>
      <c r="BGZ86" s="16"/>
      <c r="BHA86" s="16"/>
      <c r="BHB86" s="16"/>
      <c r="BHC86" s="16"/>
      <c r="BHD86" s="16"/>
      <c r="BHE86" s="16"/>
      <c r="BHF86" s="16"/>
      <c r="BHG86" s="16"/>
      <c r="BHH86" s="16"/>
      <c r="BHI86" s="16"/>
      <c r="BHJ86" s="16"/>
      <c r="BHK86" s="16"/>
      <c r="BHL86" s="16"/>
      <c r="BHM86" s="16"/>
      <c r="BHN86" s="16"/>
      <c r="BHO86" s="16"/>
      <c r="BHP86" s="16"/>
      <c r="BHQ86" s="16"/>
      <c r="BHR86" s="16"/>
      <c r="BHS86" s="16"/>
      <c r="BHT86" s="16"/>
      <c r="BHU86" s="16"/>
      <c r="BHV86" s="16"/>
      <c r="BHW86" s="16"/>
      <c r="BHX86" s="16"/>
      <c r="BHY86" s="16"/>
      <c r="BHZ86" s="16"/>
      <c r="BIA86" s="16"/>
      <c r="BIB86" s="16"/>
      <c r="BIC86" s="16"/>
      <c r="BID86" s="16"/>
      <c r="BIE86" s="16"/>
      <c r="BIF86" s="16"/>
      <c r="BIG86" s="16"/>
      <c r="BIH86" s="16"/>
      <c r="BII86" s="16"/>
      <c r="BIJ86" s="16"/>
      <c r="BIK86" s="16"/>
      <c r="BIL86" s="16"/>
      <c r="BIM86" s="16"/>
      <c r="BIN86" s="16"/>
      <c r="BIO86" s="16"/>
      <c r="BIP86" s="16"/>
      <c r="BIQ86" s="16"/>
      <c r="BIR86" s="16"/>
      <c r="BIS86" s="16"/>
      <c r="BIT86" s="16"/>
      <c r="BIU86" s="16"/>
      <c r="BIV86" s="16"/>
      <c r="BIW86" s="16"/>
      <c r="BIX86" s="16"/>
      <c r="BIY86" s="16"/>
      <c r="BIZ86" s="16"/>
      <c r="BJA86" s="16"/>
      <c r="BJB86" s="16"/>
      <c r="BJC86" s="16"/>
      <c r="BJD86" s="16"/>
      <c r="BJE86" s="16"/>
      <c r="BJF86" s="16"/>
      <c r="BJG86" s="16"/>
      <c r="BJH86" s="16"/>
      <c r="BJI86" s="16"/>
      <c r="BJJ86" s="16"/>
      <c r="BJK86" s="16"/>
      <c r="BJL86" s="16"/>
      <c r="BJM86" s="16"/>
      <c r="BJN86" s="16"/>
      <c r="BJO86" s="16"/>
      <c r="BJP86" s="16"/>
      <c r="BJQ86" s="16"/>
      <c r="BJR86" s="16"/>
      <c r="BJS86" s="16"/>
      <c r="BJT86" s="16"/>
      <c r="BJU86" s="16"/>
      <c r="BJV86" s="16"/>
      <c r="BJW86" s="16"/>
      <c r="BJX86" s="16"/>
      <c r="BJY86" s="16"/>
      <c r="BJZ86" s="16"/>
      <c r="BKA86" s="16"/>
      <c r="BKB86" s="16"/>
      <c r="BKC86" s="16"/>
      <c r="BKD86" s="16"/>
      <c r="BKE86" s="16"/>
      <c r="BKF86" s="16"/>
      <c r="BKG86" s="16"/>
      <c r="BKH86" s="16"/>
      <c r="BKI86" s="16"/>
      <c r="BKJ86" s="16"/>
      <c r="BKK86" s="16"/>
      <c r="BKL86" s="16"/>
      <c r="BKM86" s="16"/>
      <c r="BKN86" s="16"/>
      <c r="BKO86" s="16"/>
      <c r="BKP86" s="16"/>
      <c r="BKQ86" s="16"/>
      <c r="BKR86" s="16"/>
      <c r="BKS86" s="16"/>
      <c r="BKT86" s="16"/>
      <c r="BKU86" s="16"/>
      <c r="BKV86" s="16"/>
      <c r="BKW86" s="16"/>
      <c r="BKX86" s="16"/>
      <c r="BKY86" s="16"/>
      <c r="BKZ86" s="16"/>
      <c r="BLA86" s="16"/>
      <c r="BLB86" s="16"/>
      <c r="BLC86" s="16"/>
      <c r="BLD86" s="16"/>
      <c r="BLE86" s="16"/>
      <c r="BLF86" s="16"/>
      <c r="BLG86" s="16"/>
      <c r="BLH86" s="16"/>
      <c r="BLI86" s="16"/>
      <c r="BLJ86" s="16"/>
      <c r="BLK86" s="16"/>
      <c r="BLL86" s="16"/>
      <c r="BLM86" s="16"/>
      <c r="BLN86" s="16"/>
      <c r="BLO86" s="16"/>
      <c r="BLP86" s="16"/>
      <c r="BLQ86" s="16"/>
      <c r="BLR86" s="16"/>
      <c r="BLS86" s="16"/>
      <c r="BLT86" s="16"/>
      <c r="BLU86" s="16"/>
      <c r="BLV86" s="16"/>
      <c r="BLW86" s="16"/>
      <c r="BLX86" s="16"/>
      <c r="BLY86" s="16"/>
      <c r="BLZ86" s="16"/>
      <c r="BMA86" s="16"/>
      <c r="BMB86" s="16"/>
      <c r="BMC86" s="16"/>
      <c r="BMD86" s="16"/>
      <c r="BME86" s="16"/>
      <c r="BMF86" s="16"/>
      <c r="BMG86" s="16"/>
      <c r="BMH86" s="16"/>
      <c r="BMI86" s="16"/>
      <c r="BMJ86" s="16"/>
      <c r="BMK86" s="16"/>
      <c r="BML86" s="16"/>
      <c r="BMM86" s="16"/>
      <c r="BMN86" s="16"/>
      <c r="BMO86" s="16"/>
      <c r="BMP86" s="16"/>
      <c r="BMQ86" s="16"/>
      <c r="BMR86" s="16"/>
      <c r="BMS86" s="16"/>
      <c r="BMT86" s="16"/>
      <c r="BMU86" s="16"/>
      <c r="BMV86" s="16"/>
      <c r="BMW86" s="16"/>
      <c r="BMX86" s="16"/>
      <c r="BMY86" s="16"/>
      <c r="BMZ86" s="16"/>
      <c r="BNA86" s="16"/>
      <c r="BNB86" s="16"/>
      <c r="BNC86" s="16"/>
      <c r="BND86" s="16"/>
      <c r="BNE86" s="16"/>
      <c r="BNF86" s="16"/>
      <c r="BNG86" s="16"/>
      <c r="BNH86" s="16"/>
      <c r="BNI86" s="16"/>
      <c r="BNJ86" s="16"/>
      <c r="BNK86" s="16"/>
      <c r="BNL86" s="16"/>
      <c r="BNM86" s="16"/>
      <c r="BNN86" s="16"/>
      <c r="BNO86" s="16"/>
      <c r="BNP86" s="16"/>
      <c r="BNQ86" s="16"/>
      <c r="BNR86" s="16"/>
      <c r="BNS86" s="16"/>
      <c r="BNT86" s="16"/>
      <c r="BNU86" s="16"/>
      <c r="BNV86" s="16"/>
      <c r="BNW86" s="16"/>
      <c r="BNX86" s="16"/>
      <c r="BNY86" s="16"/>
      <c r="BNZ86" s="16"/>
      <c r="BOA86" s="16"/>
      <c r="BOB86" s="16"/>
      <c r="BOC86" s="16"/>
      <c r="BOD86" s="16"/>
      <c r="BOE86" s="16"/>
      <c r="BOF86" s="16"/>
      <c r="BOG86" s="16"/>
      <c r="BOH86" s="16"/>
      <c r="BOI86" s="16"/>
      <c r="BOJ86" s="16"/>
      <c r="BOK86" s="16"/>
      <c r="BOL86" s="16"/>
      <c r="BOM86" s="16"/>
      <c r="BON86" s="16"/>
      <c r="BOO86" s="16"/>
      <c r="BOP86" s="16"/>
      <c r="BOQ86" s="16"/>
      <c r="BOR86" s="16"/>
      <c r="BOS86" s="16"/>
      <c r="BOT86" s="16"/>
      <c r="BOU86" s="16"/>
      <c r="BOV86" s="16"/>
      <c r="BOW86" s="16"/>
      <c r="BOX86" s="16"/>
      <c r="BOY86" s="16"/>
      <c r="BOZ86" s="16"/>
      <c r="BPA86" s="16"/>
      <c r="BPB86" s="16"/>
      <c r="BPC86" s="16"/>
      <c r="BPD86" s="16"/>
      <c r="BPE86" s="16"/>
      <c r="BPF86" s="16"/>
      <c r="BPG86" s="16"/>
      <c r="BPH86" s="16"/>
      <c r="BPI86" s="16"/>
      <c r="BPJ86" s="16"/>
      <c r="BPK86" s="16"/>
      <c r="BPL86" s="16"/>
      <c r="BPM86" s="16"/>
      <c r="BPN86" s="16"/>
      <c r="BPO86" s="16"/>
      <c r="BPP86" s="16"/>
      <c r="BPQ86" s="16"/>
      <c r="BPR86" s="16"/>
      <c r="BPS86" s="16"/>
      <c r="BPT86" s="16"/>
      <c r="BPU86" s="16"/>
      <c r="BPV86" s="16"/>
      <c r="BPW86" s="16"/>
      <c r="BPX86" s="16"/>
      <c r="BPY86" s="16"/>
      <c r="BPZ86" s="16"/>
      <c r="BQA86" s="16"/>
      <c r="BQB86" s="16"/>
      <c r="BQC86" s="16"/>
      <c r="BQD86" s="16"/>
      <c r="BQE86" s="16"/>
      <c r="BQF86" s="16"/>
      <c r="BQG86" s="16"/>
      <c r="BQH86" s="16"/>
      <c r="BQI86" s="16"/>
      <c r="BQJ86" s="16"/>
      <c r="BQK86" s="16"/>
      <c r="BQL86" s="16"/>
      <c r="BQM86" s="16"/>
      <c r="BQN86" s="16"/>
      <c r="BQO86" s="16"/>
      <c r="BQP86" s="16"/>
      <c r="BQQ86" s="16"/>
      <c r="BQR86" s="16"/>
      <c r="BQS86" s="16"/>
      <c r="BQT86" s="16"/>
      <c r="BQU86" s="16"/>
      <c r="BQV86" s="16"/>
      <c r="BQW86" s="16"/>
      <c r="BQX86" s="16"/>
      <c r="BQY86" s="16"/>
      <c r="BQZ86" s="16"/>
      <c r="BRA86" s="16"/>
      <c r="BRB86" s="16"/>
      <c r="BRC86" s="16"/>
      <c r="BRD86" s="16"/>
      <c r="BRE86" s="16"/>
      <c r="BRF86" s="16"/>
      <c r="BRG86" s="16"/>
      <c r="BRH86" s="16"/>
      <c r="BRI86" s="16"/>
      <c r="BRJ86" s="16"/>
      <c r="BRK86" s="16"/>
      <c r="BRL86" s="16"/>
      <c r="BRM86" s="16"/>
      <c r="BRN86" s="16"/>
      <c r="BRO86" s="16"/>
      <c r="BRP86" s="16"/>
      <c r="BRQ86" s="16"/>
      <c r="BRR86" s="16"/>
      <c r="BRS86" s="16"/>
      <c r="BRT86" s="16"/>
      <c r="BRU86" s="16"/>
      <c r="BRV86" s="16"/>
      <c r="BRW86" s="16"/>
      <c r="BRX86" s="16"/>
      <c r="BRY86" s="16"/>
      <c r="BRZ86" s="16"/>
      <c r="BSA86" s="16"/>
      <c r="BSB86" s="16"/>
      <c r="BSC86" s="16"/>
      <c r="BSD86" s="16"/>
      <c r="BSE86" s="16"/>
      <c r="BSF86" s="16"/>
      <c r="BSG86" s="16"/>
      <c r="BSH86" s="16"/>
      <c r="BSI86" s="16"/>
      <c r="BSJ86" s="16"/>
      <c r="BSK86" s="16"/>
      <c r="BSL86" s="16"/>
      <c r="BSM86" s="16"/>
      <c r="BSN86" s="16"/>
      <c r="BSO86" s="16"/>
      <c r="BSP86" s="16"/>
      <c r="BSQ86" s="16"/>
      <c r="BSR86" s="16"/>
      <c r="BSS86" s="16"/>
      <c r="BST86" s="16"/>
      <c r="BSU86" s="16"/>
      <c r="BSV86" s="16"/>
      <c r="BSW86" s="16"/>
      <c r="BSX86" s="16"/>
      <c r="BSY86" s="16"/>
      <c r="BSZ86" s="16"/>
      <c r="BTA86" s="16"/>
      <c r="BTB86" s="16"/>
      <c r="BTC86" s="16"/>
      <c r="BTD86" s="16"/>
      <c r="BTE86" s="16"/>
      <c r="BTF86" s="16"/>
      <c r="BTG86" s="16"/>
      <c r="BTH86" s="16"/>
    </row>
    <row r="87" spans="1:1880" ht="35.25" customHeight="1" x14ac:dyDescent="0.3">
      <c r="A87" s="67"/>
      <c r="B87" s="325" t="s">
        <v>3</v>
      </c>
      <c r="C87" s="466"/>
      <c r="D87" s="326"/>
      <c r="E87" s="326"/>
      <c r="F87" s="320"/>
      <c r="G87" s="425"/>
      <c r="H87" s="426"/>
      <c r="I87" s="750"/>
      <c r="J87"/>
      <c r="K87" s="361"/>
    </row>
    <row r="88" spans="1:1880" ht="158.4" customHeight="1" x14ac:dyDescent="0.3">
      <c r="A88" s="67">
        <v>547</v>
      </c>
      <c r="B88" s="262"/>
      <c r="C88" s="262" t="s">
        <v>81</v>
      </c>
      <c r="D88" s="260" t="s">
        <v>890</v>
      </c>
      <c r="E88" s="261" t="e">
        <f>INDEX('PY1 Data(H)'!$A$1:$CZ$260,MATCH('Unit Data from Audit Worksheet'!$A88,'PY1 Data(H)'!$A$1:$A$260,0),MATCH('Unit Data from Audit Worksheet'!$D$2,'PY1 Data(H)'!$A$1:$CZ$1,0))</f>
        <v>#N/A</v>
      </c>
      <c r="F88" s="130"/>
      <c r="G88" s="293" t="str">
        <f>IF(F88&lt;1,"Please answer this question","")</f>
        <v>Please answer this question</v>
      </c>
      <c r="H88" s="293" t="str">
        <f>IF(G88&lt;1,"Please answer this question","")</f>
        <v/>
      </c>
      <c r="I88" s="746"/>
      <c r="J88"/>
      <c r="K88" s="361"/>
    </row>
    <row r="89" spans="1:1880" s="16" customFormat="1" ht="126" customHeight="1" x14ac:dyDescent="0.3">
      <c r="A89" s="134">
        <v>659</v>
      </c>
      <c r="B89" s="311" t="s">
        <v>23</v>
      </c>
      <c r="C89" s="311" t="s">
        <v>230</v>
      </c>
      <c r="D89" s="136" t="s">
        <v>350</v>
      </c>
      <c r="E89" s="261" t="e">
        <f>INDEX('PY1 Data(H)'!$A$1:$CZ$260,MATCH('Unit Data from Audit Worksheet'!$A89,'PY1 Data(H)'!$A$1:$A$260,0),MATCH('Unit Data from Audit Worksheet'!$D$2,'PY1 Data(H)'!$A$1:$CZ$1,0))</f>
        <v>#N/A</v>
      </c>
      <c r="F89" s="130">
        <v>0</v>
      </c>
      <c r="G89" s="294" t="s">
        <v>351</v>
      </c>
      <c r="H89" s="293" t="str">
        <f>IF(F89&lt;1,"Please answer this question if applicable","")</f>
        <v>Please answer this question if applicable</v>
      </c>
      <c r="I89" s="749"/>
      <c r="J89"/>
      <c r="K89" s="361"/>
      <c r="L89"/>
      <c r="N89" s="131"/>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row>
    <row r="90" spans="1:1880" ht="65.25" customHeight="1" x14ac:dyDescent="0.3">
      <c r="A90" s="134">
        <v>660</v>
      </c>
      <c r="B90" s="311" t="s">
        <v>23</v>
      </c>
      <c r="C90" s="311" t="s">
        <v>230</v>
      </c>
      <c r="D90" s="136" t="s">
        <v>352</v>
      </c>
      <c r="E90" s="261" t="e">
        <f>INDEX('PY1 Data(H)'!$A$1:$CZ$260,MATCH('Unit Data from Audit Worksheet'!$A90,'PY1 Data(H)'!$A$1:$A$260,0),MATCH('Unit Data from Audit Worksheet'!$D$2,'PY1 Data(H)'!$A$1:$CZ$1,0))</f>
        <v>#N/A</v>
      </c>
      <c r="F90" s="130">
        <v>0</v>
      </c>
      <c r="G90" s="293" t="str">
        <f>IF(F90&lt;1,"Please answer this question if applicable","")</f>
        <v>Please answer this question if applicable</v>
      </c>
      <c r="H90" s="421"/>
      <c r="I90" s="750"/>
      <c r="J90"/>
      <c r="K90" s="361"/>
    </row>
    <row r="91" spans="1:1880" ht="94.5" customHeight="1" x14ac:dyDescent="0.3">
      <c r="A91" s="134">
        <v>661</v>
      </c>
      <c r="B91" s="311" t="s">
        <v>23</v>
      </c>
      <c r="C91" s="311" t="s">
        <v>232</v>
      </c>
      <c r="D91" s="234" t="s">
        <v>353</v>
      </c>
      <c r="E91" s="550" t="e">
        <f>INDEX('PY1 Data(H)'!$A$1:$CZ$260,MATCH('Unit Data from Audit Worksheet'!$A91,'PY1 Data(H)'!$A$1:$A$260,0),MATCH('Unit Data from Audit Worksheet'!$D$2,'PY1 Data(H)'!$A$1:$CZ$1,0))</f>
        <v>#N/A</v>
      </c>
      <c r="F91" s="447">
        <v>0</v>
      </c>
      <c r="G91" s="294" t="str">
        <f>IF((F91&lt;1),"Please answer this question if applicable ",IF(F91=H91,"","Please review percentage"))</f>
        <v xml:space="preserve">Please answer this question if applicable </v>
      </c>
      <c r="H91" s="435">
        <f>ROUND(IFERROR((F90/F89)*100,0),1)</f>
        <v>0</v>
      </c>
      <c r="I91" s="765"/>
      <c r="J91"/>
      <c r="K91" s="361"/>
    </row>
    <row r="92" spans="1:1880" ht="111.75" customHeight="1" x14ac:dyDescent="0.3">
      <c r="A92" s="67"/>
      <c r="B92" s="262"/>
      <c r="C92" s="262"/>
      <c r="D92" s="19" t="s">
        <v>4</v>
      </c>
      <c r="E92" s="328"/>
      <c r="F92" s="411"/>
      <c r="G92" s="294"/>
      <c r="H92" s="435"/>
      <c r="I92" s="766"/>
      <c r="J92"/>
      <c r="K92" s="361"/>
    </row>
    <row r="93" spans="1:1880" ht="32.25" customHeight="1" x14ac:dyDescent="0.3">
      <c r="A93" s="67"/>
      <c r="B93" s="325" t="s">
        <v>5</v>
      </c>
      <c r="C93" s="466"/>
      <c r="D93" s="326"/>
      <c r="E93" s="317"/>
      <c r="F93" s="759"/>
      <c r="G93" s="425"/>
      <c r="H93" s="426"/>
      <c r="I93" s="750"/>
      <c r="J93"/>
      <c r="K93" s="361"/>
    </row>
    <row r="94" spans="1:1880" ht="68.25" customHeight="1" x14ac:dyDescent="0.3">
      <c r="A94" s="67">
        <v>6</v>
      </c>
      <c r="B94" s="3" t="s">
        <v>21</v>
      </c>
      <c r="C94" s="3" t="s">
        <v>82</v>
      </c>
      <c r="D94" s="17" t="s">
        <v>386</v>
      </c>
      <c r="E94" s="261" t="e">
        <f>INDEX('PY1 Data(H)'!$A$1:$CZ$260,MATCH('Unit Data from Audit Worksheet'!$A94,'PY1 Data(H)'!$A$1:$A$260,0),MATCH('Unit Data from Audit Worksheet'!$D$2,'PY1 Data(H)'!$A$1:$CZ$1,0))</f>
        <v>#N/A</v>
      </c>
      <c r="F94" s="130">
        <v>0</v>
      </c>
      <c r="G94" s="421">
        <f>IF(F94&lt;0,"Error: Enter as positive.",)</f>
        <v>0</v>
      </c>
      <c r="H94" s="426"/>
      <c r="I94" s="750"/>
      <c r="J94"/>
      <c r="K94" s="361"/>
    </row>
    <row r="95" spans="1:1880" ht="27.75" customHeight="1" x14ac:dyDescent="0.3">
      <c r="A95" s="67"/>
      <c r="B95" s="325" t="s">
        <v>233</v>
      </c>
      <c r="C95" s="465"/>
      <c r="D95" s="325"/>
      <c r="E95" s="329"/>
      <c r="F95" s="760"/>
      <c r="G95" s="330"/>
      <c r="H95" s="426"/>
      <c r="I95" s="767"/>
      <c r="J95"/>
      <c r="K95" s="361"/>
      <c r="M95" s="16" t="s">
        <v>312</v>
      </c>
    </row>
    <row r="96" spans="1:1880" ht="68.25" customHeight="1" x14ac:dyDescent="0.3">
      <c r="A96" s="67">
        <v>620</v>
      </c>
      <c r="B96" s="262" t="s">
        <v>23</v>
      </c>
      <c r="C96" s="262"/>
      <c r="D96" s="17" t="s">
        <v>893</v>
      </c>
      <c r="E96" s="340"/>
      <c r="F96" s="126"/>
      <c r="G96" s="293" t="str">
        <f>IF(F96&lt;1,"Please answer this question","")</f>
        <v>Please answer this question</v>
      </c>
      <c r="H96" s="426"/>
      <c r="I96" s="767"/>
      <c r="J96"/>
      <c r="K96" s="361"/>
      <c r="M96" s="16" t="s">
        <v>313</v>
      </c>
    </row>
    <row r="97" spans="1:15" ht="123.75" customHeight="1" x14ac:dyDescent="0.3">
      <c r="A97" s="313"/>
      <c r="B97" s="798" t="s">
        <v>299</v>
      </c>
      <c r="C97" s="798"/>
      <c r="D97" s="798"/>
      <c r="E97" s="338"/>
      <c r="F97" s="761"/>
      <c r="G97" s="338"/>
      <c r="H97" s="426"/>
      <c r="I97" s="767"/>
      <c r="J97"/>
      <c r="M97" s="16" t="s">
        <v>302</v>
      </c>
    </row>
    <row r="98" spans="1:15" ht="63" customHeight="1" x14ac:dyDescent="0.3">
      <c r="A98" s="134">
        <v>947</v>
      </c>
      <c r="B98" s="311"/>
      <c r="C98" s="311"/>
      <c r="D98" s="234" t="s">
        <v>277</v>
      </c>
      <c r="E98" s="383"/>
      <c r="F98" s="781"/>
      <c r="G98" s="293" t="str">
        <f>IF(ISBLANK(F98),"Please do not leave blank","")</f>
        <v>Please do not leave blank</v>
      </c>
      <c r="H98" s="426"/>
      <c r="I98" s="750"/>
      <c r="J98"/>
      <c r="K98" s="131"/>
      <c r="M98" s="131"/>
      <c r="O98" s="131"/>
    </row>
    <row r="99" spans="1:15" ht="65.25" customHeight="1" x14ac:dyDescent="0.3">
      <c r="A99" s="134">
        <v>948</v>
      </c>
      <c r="B99" s="311"/>
      <c r="C99" s="311"/>
      <c r="D99" s="234" t="s">
        <v>278</v>
      </c>
      <c r="E99" s="383"/>
      <c r="F99" s="781"/>
      <c r="G99" s="293" t="str">
        <f t="shared" ref="G99:G101" si="2">IF(ISBLANK(F99),"Please do not leave blank","")</f>
        <v>Please do not leave blank</v>
      </c>
      <c r="H99" s="426"/>
      <c r="I99" s="750"/>
      <c r="J99"/>
      <c r="K99" s="131"/>
      <c r="M99" s="131"/>
      <c r="O99" s="131"/>
    </row>
    <row r="100" spans="1:15" ht="76.5" customHeight="1" x14ac:dyDescent="0.3">
      <c r="A100" s="134">
        <v>949</v>
      </c>
      <c r="B100" s="311"/>
      <c r="C100" s="311"/>
      <c r="D100" s="234" t="s">
        <v>279</v>
      </c>
      <c r="E100" s="383"/>
      <c r="F100" s="781"/>
      <c r="G100" s="293" t="str">
        <f t="shared" si="2"/>
        <v>Please do not leave blank</v>
      </c>
      <c r="H100" s="426"/>
      <c r="I100" s="750"/>
      <c r="J100"/>
      <c r="K100" s="131"/>
      <c r="M100" s="131"/>
      <c r="O100" s="131"/>
    </row>
    <row r="101" spans="1:15" ht="60" customHeight="1" x14ac:dyDescent="0.3">
      <c r="A101" s="134">
        <v>950</v>
      </c>
      <c r="B101" s="311"/>
      <c r="C101" s="311"/>
      <c r="D101" s="234" t="s">
        <v>266</v>
      </c>
      <c r="E101" s="383"/>
      <c r="F101" s="781"/>
      <c r="G101" s="293" t="str">
        <f t="shared" si="2"/>
        <v>Please do not leave blank</v>
      </c>
      <c r="H101" s="426"/>
      <c r="I101" s="750"/>
      <c r="J101"/>
      <c r="K101" s="131"/>
      <c r="M101" s="131"/>
      <c r="O101" s="131"/>
    </row>
    <row r="102" spans="1:15" ht="89.4" customHeight="1" x14ac:dyDescent="0.3">
      <c r="A102" s="134">
        <v>952</v>
      </c>
      <c r="B102" s="311"/>
      <c r="C102" s="311"/>
      <c r="D102" s="290" t="s">
        <v>892</v>
      </c>
      <c r="E102" s="383"/>
      <c r="F102" s="782"/>
      <c r="G102" s="293" t="s">
        <v>389</v>
      </c>
      <c r="H102" s="426"/>
      <c r="I102" s="768"/>
      <c r="J102"/>
      <c r="K102" s="131"/>
      <c r="M102" s="131"/>
      <c r="O102" s="131"/>
    </row>
    <row r="103" spans="1:15" ht="15" thickBot="1" x14ac:dyDescent="0.35">
      <c r="A103" s="67"/>
      <c r="B103" s="323"/>
      <c r="C103" s="331"/>
      <c r="D103" s="332" t="s">
        <v>270</v>
      </c>
      <c r="E103" s="328"/>
      <c r="F103" s="333"/>
      <c r="G103" s="334"/>
      <c r="H103" s="436"/>
      <c r="I103" s="750"/>
      <c r="J103"/>
      <c r="K103" s="131"/>
      <c r="M103" s="131"/>
      <c r="O103" s="131"/>
    </row>
    <row r="104" spans="1:15" ht="15" thickBot="1" x14ac:dyDescent="0.35">
      <c r="A104" s="437"/>
      <c r="B104" s="795" t="s">
        <v>300</v>
      </c>
      <c r="C104" s="796"/>
      <c r="D104" s="796"/>
      <c r="E104" s="797"/>
      <c r="F104" s="253"/>
      <c r="G104" s="293"/>
      <c r="H104" s="426"/>
      <c r="I104" s="767"/>
      <c r="J104"/>
    </row>
    <row r="105" spans="1:15" ht="75.75" customHeight="1" x14ac:dyDescent="0.3">
      <c r="A105" s="437"/>
      <c r="B105" s="799" t="s">
        <v>301</v>
      </c>
      <c r="C105" s="799"/>
      <c r="D105" s="799"/>
      <c r="E105" s="799"/>
      <c r="F105" s="253"/>
      <c r="G105" s="293"/>
      <c r="H105" s="426"/>
      <c r="I105" s="767"/>
      <c r="J105"/>
    </row>
    <row r="106" spans="1:15" ht="15" thickBot="1" x14ac:dyDescent="0.35">
      <c r="A106" s="438"/>
      <c r="B106" s="439"/>
      <c r="C106" s="439"/>
      <c r="D106" s="440"/>
      <c r="E106" s="261"/>
      <c r="F106" s="253"/>
      <c r="G106" s="293"/>
      <c r="H106" s="426"/>
      <c r="I106" s="767"/>
      <c r="J106"/>
    </row>
    <row r="107" spans="1:15" ht="15" thickBot="1" x14ac:dyDescent="0.35">
      <c r="A107" s="437"/>
      <c r="B107" s="441" t="s">
        <v>258</v>
      </c>
      <c r="C107" s="442" t="s">
        <v>259</v>
      </c>
      <c r="D107" s="443"/>
      <c r="E107" s="444"/>
      <c r="F107" s="62"/>
      <c r="G107" s="293"/>
      <c r="H107" s="426"/>
      <c r="I107" s="767"/>
      <c r="J107"/>
    </row>
    <row r="108" spans="1:15" ht="44.25" customHeight="1" thickBot="1" x14ac:dyDescent="0.35">
      <c r="A108" s="437"/>
      <c r="B108" s="103" t="s">
        <v>281</v>
      </c>
      <c r="C108" s="102"/>
      <c r="D108" s="101"/>
      <c r="E108" s="263"/>
      <c r="F108" s="295"/>
      <c r="G108" s="293"/>
      <c r="H108" s="426"/>
      <c r="I108" s="767"/>
      <c r="J108"/>
    </row>
    <row r="109" spans="1:15" ht="44.25" customHeight="1" thickBot="1" x14ac:dyDescent="0.35">
      <c r="A109" s="437"/>
      <c r="B109" s="103"/>
      <c r="C109" s="108"/>
      <c r="D109" s="296" t="s">
        <v>292</v>
      </c>
      <c r="E109" s="297"/>
      <c r="F109" s="298"/>
      <c r="G109" s="298"/>
      <c r="H109" s="426"/>
      <c r="I109" s="767"/>
    </row>
    <row r="110" spans="1:15" ht="32.4" customHeight="1" thickBot="1" x14ac:dyDescent="0.35">
      <c r="A110" s="184">
        <v>960</v>
      </c>
      <c r="B110" s="789" t="s">
        <v>282</v>
      </c>
      <c r="C110" s="790"/>
      <c r="D110" s="778"/>
      <c r="E110" s="397" t="str">
        <f>IF(ISBLANK($D110),"&lt;&lt;&lt;&lt;&lt;&lt;&lt;&lt;&lt;&lt;&lt;&lt;&lt;&lt;&lt;","")</f>
        <v>&lt;&lt;&lt;&lt;&lt;&lt;&lt;&lt;&lt;&lt;&lt;&lt;&lt;&lt;&lt;</v>
      </c>
      <c r="F110" s="398" t="str">
        <f>IF(ISBLANK($D110),"Required","")</f>
        <v>Required</v>
      </c>
      <c r="G110" s="445"/>
      <c r="H110" s="36"/>
      <c r="I110" s="767"/>
    </row>
    <row r="111" spans="1:15" ht="32.4" customHeight="1" thickBot="1" x14ac:dyDescent="0.35">
      <c r="A111" s="184">
        <v>962</v>
      </c>
      <c r="B111" s="787" t="s">
        <v>260</v>
      </c>
      <c r="C111" s="788"/>
      <c r="D111" s="778"/>
      <c r="E111" s="397" t="str">
        <f>IF(ISBLANK($D111),"&lt;&lt;&lt;&lt;&lt;&lt;&lt;&lt;&lt;&lt;&lt;&lt;&lt;&lt;&lt;","")</f>
        <v>&lt;&lt;&lt;&lt;&lt;&lt;&lt;&lt;&lt;&lt;&lt;&lt;&lt;&lt;&lt;</v>
      </c>
      <c r="F111" s="398" t="str">
        <f>IF(ISBLANK($D111),"Required","")</f>
        <v>Required</v>
      </c>
      <c r="G111" s="446"/>
      <c r="H111" s="426"/>
      <c r="I111" s="767"/>
    </row>
    <row r="112" spans="1:15" ht="32.4" customHeight="1" thickBot="1" x14ac:dyDescent="0.35">
      <c r="A112" s="184">
        <v>964</v>
      </c>
      <c r="B112" s="787" t="s">
        <v>261</v>
      </c>
      <c r="C112" s="788"/>
      <c r="D112" s="779"/>
      <c r="E112" s="397" t="str">
        <f>IF(ISBLANK($D112),"&lt;&lt;&lt;&lt;&lt;&lt;&lt;&lt;&lt;&lt;&lt;&lt;&lt;&lt;&lt;","")</f>
        <v>&lt;&lt;&lt;&lt;&lt;&lt;&lt;&lt;&lt;&lt;&lt;&lt;&lt;&lt;&lt;</v>
      </c>
      <c r="F112" s="398" t="str">
        <f>IF(ISBLANK($D112),"Required","")</f>
        <v>Required</v>
      </c>
      <c r="G112" s="446"/>
      <c r="H112" s="426"/>
      <c r="I112" s="769"/>
    </row>
    <row r="113" spans="1:9" ht="32.4" customHeight="1" thickBot="1" x14ac:dyDescent="0.35">
      <c r="A113" s="410">
        <v>966</v>
      </c>
      <c r="B113" s="783" t="s">
        <v>929</v>
      </c>
      <c r="C113" s="784"/>
      <c r="D113" s="780"/>
      <c r="E113" s="397" t="str">
        <f>IF(ISBLANK($D113),"&lt;&lt;&lt;&lt;&lt;&lt;&lt;&lt;&lt;&lt;&lt;&lt;&lt;&lt;&lt;","")</f>
        <v>&lt;&lt;&lt;&lt;&lt;&lt;&lt;&lt;&lt;&lt;&lt;&lt;&lt;&lt;&lt;</v>
      </c>
      <c r="F113" s="398" t="str">
        <f>IF(ISBLANK($D113),"Required","")</f>
        <v>Required</v>
      </c>
      <c r="G113" s="350"/>
      <c r="H113" s="426"/>
      <c r="I113" s="767"/>
    </row>
    <row r="114" spans="1:9" ht="32.4" customHeight="1" thickBot="1" x14ac:dyDescent="0.35">
      <c r="A114" s="410"/>
      <c r="B114" s="783" t="s">
        <v>928</v>
      </c>
      <c r="C114" s="784"/>
      <c r="D114" s="780"/>
      <c r="E114" s="399"/>
      <c r="F114" s="398"/>
      <c r="G114" s="350"/>
      <c r="H114" s="426"/>
      <c r="I114" s="767"/>
    </row>
    <row r="115" spans="1:9" ht="32.4" customHeight="1" thickBot="1" x14ac:dyDescent="0.35">
      <c r="A115" s="184">
        <v>968</v>
      </c>
      <c r="B115" s="785" t="s">
        <v>263</v>
      </c>
      <c r="C115" s="786"/>
      <c r="D115" s="778"/>
      <c r="E115" s="400" t="str">
        <f>IF(ISBLANK($D115),"&lt;&lt;&lt;&lt;&lt;&lt;&lt;&lt;&lt;&lt;&lt;&lt;&lt;&lt;&lt;","")</f>
        <v>&lt;&lt;&lt;&lt;&lt;&lt;&lt;&lt;&lt;&lt;&lt;&lt;&lt;&lt;&lt;</v>
      </c>
      <c r="F115" s="398" t="str">
        <f>IF(ISBLANK($D115),"Required","")</f>
        <v>Required</v>
      </c>
      <c r="G115" s="446"/>
      <c r="H115" s="426"/>
      <c r="I115" s="767"/>
    </row>
    <row r="116" spans="1:9" x14ac:dyDescent="0.3">
      <c r="A116" s="67"/>
      <c r="B116" s="335"/>
      <c r="C116" s="335"/>
      <c r="D116" s="339" t="s">
        <v>14</v>
      </c>
      <c r="E116" s="336"/>
      <c r="F116" s="336"/>
      <c r="G116" s="336"/>
      <c r="H116" s="337"/>
      <c r="I116" s="770"/>
    </row>
    <row r="117" spans="1:9" x14ac:dyDescent="0.3">
      <c r="A117" s="67"/>
      <c r="B117" s="262"/>
      <c r="C117" s="262"/>
      <c r="D117" s="106"/>
      <c r="E117" s="132"/>
      <c r="F117" s="299"/>
      <c r="G117" s="299"/>
      <c r="H117" s="15"/>
      <c r="I117" s="67"/>
    </row>
    <row r="118" spans="1:9" x14ac:dyDescent="0.3">
      <c r="A118" s="67"/>
      <c r="B118" s="262"/>
      <c r="C118" s="262"/>
      <c r="D118" s="17"/>
      <c r="E118" s="261"/>
      <c r="F118" s="299"/>
      <c r="G118" s="299"/>
      <c r="H118" s="15"/>
      <c r="I118" s="67"/>
    </row>
    <row r="119" spans="1:9" x14ac:dyDescent="0.3">
      <c r="A119" s="343">
        <f>SUBTOTAL(109,A7:A115)</f>
        <v>40609</v>
      </c>
      <c r="E119" s="361"/>
    </row>
    <row r="120" spans="1:9" x14ac:dyDescent="0.3">
      <c r="A120" s="67"/>
      <c r="B120" s="314"/>
      <c r="C120" s="314"/>
      <c r="D120" s="300"/>
      <c r="E120" s="179" t="e">
        <f>SUM(E7:E96)</f>
        <v>#N/A</v>
      </c>
      <c r="F120" s="16"/>
      <c r="G120" s="301"/>
      <c r="H120" s="15"/>
      <c r="I120" s="67"/>
    </row>
    <row r="121" spans="1:9" x14ac:dyDescent="0.3">
      <c r="A121" s="184"/>
      <c r="B121" s="184"/>
      <c r="C121" s="184"/>
      <c r="D121" s="300"/>
      <c r="E121" s="179"/>
      <c r="F121" s="131"/>
      <c r="G121" s="301"/>
      <c r="H121" s="15"/>
      <c r="I121" s="67"/>
    </row>
    <row r="122" spans="1:9" x14ac:dyDescent="0.3">
      <c r="A122" s="184"/>
      <c r="B122" s="184"/>
      <c r="C122" s="184"/>
      <c r="D122" s="302"/>
      <c r="E122" s="179"/>
      <c r="F122" s="131"/>
      <c r="G122" s="301"/>
      <c r="H122" s="15"/>
      <c r="I122" s="67"/>
    </row>
    <row r="123" spans="1:9" x14ac:dyDescent="0.3">
      <c r="A123" s="184"/>
      <c r="B123" s="184"/>
      <c r="C123" s="184"/>
      <c r="D123" s="302"/>
      <c r="E123" s="179"/>
      <c r="F123" s="131"/>
      <c r="G123" s="301"/>
      <c r="H123" s="15"/>
      <c r="I123" s="67"/>
    </row>
    <row r="124" spans="1:9" x14ac:dyDescent="0.3">
      <c r="A124" s="184"/>
      <c r="B124" s="184"/>
      <c r="C124" s="184"/>
      <c r="D124" s="302"/>
      <c r="E124" s="179"/>
      <c r="F124" s="131"/>
      <c r="G124" s="301"/>
      <c r="H124" s="15"/>
      <c r="I124" s="67"/>
    </row>
    <row r="125" spans="1:9" x14ac:dyDescent="0.3">
      <c r="A125" s="184"/>
      <c r="B125" s="184"/>
      <c r="C125" s="184"/>
      <c r="D125" s="302"/>
      <c r="E125" s="179"/>
      <c r="F125" s="131"/>
      <c r="G125" s="301"/>
      <c r="H125" s="15"/>
      <c r="I125" s="67"/>
    </row>
    <row r="126" spans="1:9" x14ac:dyDescent="0.3">
      <c r="A126" s="184"/>
      <c r="D126" s="215"/>
      <c r="E126" s="179"/>
      <c r="F126" s="131"/>
      <c r="H126" s="15"/>
      <c r="I126" s="67"/>
    </row>
    <row r="127" spans="1:9" x14ac:dyDescent="0.3">
      <c r="D127" s="215"/>
      <c r="E127" s="180"/>
      <c r="F127" s="131"/>
      <c r="H127" s="15"/>
      <c r="I127" s="67"/>
    </row>
    <row r="128" spans="1:9" x14ac:dyDescent="0.3">
      <c r="D128" s="215"/>
      <c r="E128" s="179"/>
      <c r="F128" s="131"/>
      <c r="H128" s="15"/>
      <c r="I128" s="67"/>
    </row>
    <row r="129" spans="4:11" x14ac:dyDescent="0.3">
      <c r="D129" s="215"/>
      <c r="E129" s="132"/>
      <c r="F129" s="131"/>
      <c r="I129" s="67"/>
    </row>
    <row r="130" spans="4:11" x14ac:dyDescent="0.3">
      <c r="E130" s="178"/>
      <c r="F130" s="131"/>
      <c r="G130" s="304"/>
      <c r="I130" s="67"/>
    </row>
    <row r="131" spans="4:11" x14ac:dyDescent="0.3">
      <c r="E131" s="132"/>
      <c r="F131" s="131"/>
      <c r="I131" s="67"/>
    </row>
    <row r="132" spans="4:11" x14ac:dyDescent="0.3">
      <c r="E132" s="132"/>
      <c r="F132" s="131"/>
      <c r="I132" s="67"/>
    </row>
    <row r="133" spans="4:11" x14ac:dyDescent="0.3">
      <c r="E133" s="132"/>
      <c r="F133" s="131"/>
      <c r="I133" s="67"/>
    </row>
    <row r="134" spans="4:11" x14ac:dyDescent="0.3">
      <c r="I134" s="67"/>
    </row>
    <row r="135" spans="4:11" x14ac:dyDescent="0.3">
      <c r="I135" s="67"/>
    </row>
    <row r="136" spans="4:11" x14ac:dyDescent="0.3">
      <c r="I136" s="67"/>
    </row>
    <row r="137" spans="4:11" x14ac:dyDescent="0.3">
      <c r="I137" s="67"/>
    </row>
    <row r="138" spans="4:11" x14ac:dyDescent="0.3">
      <c r="I138" s="67"/>
    </row>
    <row r="139" spans="4:11" x14ac:dyDescent="0.3">
      <c r="I139" s="67"/>
    </row>
    <row r="140" spans="4:11" x14ac:dyDescent="0.3">
      <c r="I140" s="67"/>
    </row>
    <row r="141" spans="4:11" x14ac:dyDescent="0.3">
      <c r="I141" s="131"/>
    </row>
    <row r="142" spans="4:11" x14ac:dyDescent="0.3">
      <c r="I142" s="131"/>
      <c r="K142" s="132"/>
    </row>
    <row r="143" spans="4:11" x14ac:dyDescent="0.3">
      <c r="I143" s="131"/>
      <c r="K143" s="132"/>
    </row>
    <row r="144" spans="4:11" x14ac:dyDescent="0.3">
      <c r="I144" s="131"/>
      <c r="K144" s="132"/>
    </row>
    <row r="145" spans="9:11" x14ac:dyDescent="0.3">
      <c r="I145" s="131"/>
      <c r="K145" s="132"/>
    </row>
    <row r="146" spans="9:11" x14ac:dyDescent="0.3">
      <c r="I146" s="131"/>
      <c r="K146" s="132"/>
    </row>
    <row r="147" spans="9:11" x14ac:dyDescent="0.3">
      <c r="I147" s="131"/>
      <c r="K147" s="132"/>
    </row>
    <row r="148" spans="9:11" x14ac:dyDescent="0.3">
      <c r="I148" s="67"/>
      <c r="K148" s="132"/>
    </row>
    <row r="149" spans="9:11" x14ac:dyDescent="0.3">
      <c r="I149" s="67"/>
      <c r="J149" s="132"/>
      <c r="K149" s="132"/>
    </row>
    <row r="150" spans="9:11" x14ac:dyDescent="0.3">
      <c r="I150" s="67"/>
      <c r="J150" s="132"/>
      <c r="K150" s="132"/>
    </row>
    <row r="151" spans="9:11" x14ac:dyDescent="0.3">
      <c r="I151" s="67"/>
      <c r="J151" s="132"/>
      <c r="K151" s="132"/>
    </row>
    <row r="152" spans="9:11" x14ac:dyDescent="0.3">
      <c r="I152" s="67"/>
      <c r="J152" s="132"/>
      <c r="K152" s="132"/>
    </row>
    <row r="153" spans="9:11" x14ac:dyDescent="0.3">
      <c r="I153" s="67"/>
      <c r="J153" s="132"/>
      <c r="K153" s="132"/>
    </row>
    <row r="154" spans="9:11" x14ac:dyDescent="0.3">
      <c r="I154" s="67"/>
      <c r="J154" s="132"/>
      <c r="K154" s="132"/>
    </row>
    <row r="155" spans="9:11" x14ac:dyDescent="0.3">
      <c r="I155" s="67"/>
      <c r="J155" s="132"/>
      <c r="K155" s="132"/>
    </row>
    <row r="156" spans="9:11" x14ac:dyDescent="0.3">
      <c r="I156" s="67"/>
      <c r="J156" s="132"/>
      <c r="K156" s="132"/>
    </row>
    <row r="157" spans="9:11" x14ac:dyDescent="0.3">
      <c r="I157" s="131"/>
      <c r="J157" s="132"/>
      <c r="K157" s="132"/>
    </row>
    <row r="158" spans="9:11" x14ac:dyDescent="0.3">
      <c r="I158" s="131"/>
      <c r="J158" s="132"/>
      <c r="K158" s="132"/>
    </row>
    <row r="159" spans="9:11" x14ac:dyDescent="0.3">
      <c r="I159" s="131"/>
      <c r="J159" s="132"/>
      <c r="K159" s="132"/>
    </row>
    <row r="160" spans="9:11" x14ac:dyDescent="0.3">
      <c r="I160" s="131"/>
      <c r="J160" s="132"/>
      <c r="K160" s="132"/>
    </row>
    <row r="161" spans="9:11" x14ac:dyDescent="0.3">
      <c r="I161" s="131"/>
      <c r="J161" s="132"/>
      <c r="K161" s="132"/>
    </row>
    <row r="162" spans="9:11" x14ac:dyDescent="0.3">
      <c r="I162" s="131"/>
      <c r="J162" s="132"/>
      <c r="K162" s="132"/>
    </row>
    <row r="163" spans="9:11" x14ac:dyDescent="0.3">
      <c r="I163" s="131"/>
      <c r="J163" s="132"/>
      <c r="K163" s="132"/>
    </row>
    <row r="164" spans="9:11" x14ac:dyDescent="0.3">
      <c r="I164" s="131"/>
      <c r="J164" s="132"/>
      <c r="K164" s="132"/>
    </row>
    <row r="165" spans="9:11" x14ac:dyDescent="0.3">
      <c r="I165" s="131"/>
      <c r="J165" s="132"/>
      <c r="K165" s="132"/>
    </row>
    <row r="166" spans="9:11" x14ac:dyDescent="0.3">
      <c r="I166" s="131"/>
      <c r="J166" s="132"/>
      <c r="K166" s="132"/>
    </row>
    <row r="167" spans="9:11" x14ac:dyDescent="0.3">
      <c r="I167" s="131"/>
      <c r="J167" s="132"/>
      <c r="K167" s="132"/>
    </row>
    <row r="168" spans="9:11" x14ac:dyDescent="0.3">
      <c r="I168" s="131"/>
      <c r="J168" s="132"/>
      <c r="K168" s="132"/>
    </row>
    <row r="169" spans="9:11" x14ac:dyDescent="0.3">
      <c r="I169" s="131"/>
      <c r="J169" s="132"/>
      <c r="K169" s="132"/>
    </row>
    <row r="170" spans="9:11" x14ac:dyDescent="0.3">
      <c r="I170" s="131"/>
      <c r="J170" s="132"/>
      <c r="K170" s="132"/>
    </row>
    <row r="171" spans="9:11" x14ac:dyDescent="0.3">
      <c r="I171" s="131"/>
      <c r="J171" s="132"/>
      <c r="K171" s="132"/>
    </row>
    <row r="172" spans="9:11" x14ac:dyDescent="0.3">
      <c r="I172" s="131"/>
      <c r="J172" s="132"/>
      <c r="K172" s="132"/>
    </row>
    <row r="173" spans="9:11" x14ac:dyDescent="0.3">
      <c r="I173" s="131"/>
      <c r="J173" s="132"/>
      <c r="K173" s="132"/>
    </row>
    <row r="174" spans="9:11" x14ac:dyDescent="0.3">
      <c r="I174" s="131"/>
      <c r="J174" s="132"/>
      <c r="K174" s="132"/>
    </row>
    <row r="175" spans="9:11" x14ac:dyDescent="0.3">
      <c r="I175" s="131"/>
      <c r="J175" s="132"/>
      <c r="K175" s="132"/>
    </row>
    <row r="176" spans="9:11" x14ac:dyDescent="0.3">
      <c r="I176" s="131"/>
      <c r="J176" s="132"/>
      <c r="K176" s="132"/>
    </row>
    <row r="177" spans="9:11" x14ac:dyDescent="0.3">
      <c r="I177" s="131"/>
      <c r="J177" s="132"/>
      <c r="K177" s="132"/>
    </row>
    <row r="178" spans="9:11" x14ac:dyDescent="0.3">
      <c r="I178" s="131"/>
      <c r="J178" s="132"/>
      <c r="K178" s="132"/>
    </row>
    <row r="179" spans="9:11" x14ac:dyDescent="0.3">
      <c r="I179" s="131"/>
      <c r="J179" s="132"/>
      <c r="K179" s="132"/>
    </row>
    <row r="180" spans="9:11" x14ac:dyDescent="0.3">
      <c r="I180" s="131"/>
      <c r="J180" s="132"/>
      <c r="K180" s="132"/>
    </row>
    <row r="181" spans="9:11" x14ac:dyDescent="0.3">
      <c r="I181" s="131"/>
      <c r="J181" s="132"/>
      <c r="K181" s="132"/>
    </row>
    <row r="182" spans="9:11" x14ac:dyDescent="0.3">
      <c r="I182" s="131"/>
      <c r="J182" s="132"/>
      <c r="K182" s="132"/>
    </row>
    <row r="183" spans="9:11" x14ac:dyDescent="0.3">
      <c r="I183" s="131"/>
      <c r="J183" s="132"/>
      <c r="K183" s="132"/>
    </row>
    <row r="184" spans="9:11" x14ac:dyDescent="0.3">
      <c r="I184" s="131"/>
      <c r="J184" s="132"/>
      <c r="K184" s="132"/>
    </row>
    <row r="185" spans="9:11" x14ac:dyDescent="0.3">
      <c r="I185" s="131"/>
      <c r="J185" s="132"/>
      <c r="K185" s="132"/>
    </row>
    <row r="186" spans="9:11" x14ac:dyDescent="0.3">
      <c r="I186" s="131"/>
      <c r="J186" s="132"/>
      <c r="K186" s="132"/>
    </row>
    <row r="187" spans="9:11" x14ac:dyDescent="0.3">
      <c r="I187" s="131"/>
      <c r="J187" s="132"/>
      <c r="K187" s="132"/>
    </row>
    <row r="188" spans="9:11" x14ac:dyDescent="0.3">
      <c r="I188" s="131"/>
      <c r="J188" s="132"/>
      <c r="K188" s="132"/>
    </row>
    <row r="189" spans="9:11" x14ac:dyDescent="0.3">
      <c r="I189" s="131"/>
      <c r="J189" s="132"/>
      <c r="K189" s="132"/>
    </row>
    <row r="190" spans="9:11" x14ac:dyDescent="0.3">
      <c r="I190" s="131"/>
      <c r="J190" s="132"/>
      <c r="K190" s="132"/>
    </row>
    <row r="191" spans="9:11" x14ac:dyDescent="0.3">
      <c r="I191" s="131"/>
      <c r="J191" s="132"/>
      <c r="K191" s="132"/>
    </row>
    <row r="192" spans="9:11" x14ac:dyDescent="0.3">
      <c r="I192" s="131"/>
      <c r="J192" s="132"/>
      <c r="K192" s="132"/>
    </row>
    <row r="193" spans="9:11" x14ac:dyDescent="0.3">
      <c r="I193" s="131"/>
      <c r="J193" s="132"/>
      <c r="K193" s="132"/>
    </row>
    <row r="194" spans="9:11" x14ac:dyDescent="0.3">
      <c r="I194" s="131"/>
      <c r="J194" s="132"/>
      <c r="K194" s="132"/>
    </row>
    <row r="195" spans="9:11" x14ac:dyDescent="0.3">
      <c r="I195" s="131"/>
      <c r="J195" s="132"/>
      <c r="K195" s="132"/>
    </row>
    <row r="196" spans="9:11" x14ac:dyDescent="0.3">
      <c r="I196" s="131"/>
      <c r="J196" s="132"/>
      <c r="K196" s="132"/>
    </row>
    <row r="197" spans="9:11" x14ac:dyDescent="0.3">
      <c r="I197" s="131"/>
      <c r="J197" s="132"/>
      <c r="K197" s="132"/>
    </row>
    <row r="198" spans="9:11" x14ac:dyDescent="0.3">
      <c r="I198" s="131"/>
      <c r="J198" s="132"/>
      <c r="K198" s="132"/>
    </row>
    <row r="199" spans="9:11" x14ac:dyDescent="0.3">
      <c r="I199" s="131"/>
      <c r="J199" s="132"/>
      <c r="K199" s="132"/>
    </row>
    <row r="200" spans="9:11" x14ac:dyDescent="0.3">
      <c r="I200" s="131"/>
      <c r="J200" s="132"/>
      <c r="K200" s="132"/>
    </row>
    <row r="201" spans="9:11" x14ac:dyDescent="0.3">
      <c r="I201" s="131"/>
      <c r="J201" s="132"/>
      <c r="K201" s="132"/>
    </row>
    <row r="202" spans="9:11" x14ac:dyDescent="0.3">
      <c r="I202" s="131"/>
      <c r="J202" s="132"/>
      <c r="K202" s="132"/>
    </row>
    <row r="203" spans="9:11" x14ac:dyDescent="0.3">
      <c r="I203" s="131"/>
      <c r="J203" s="132"/>
      <c r="K203" s="132"/>
    </row>
    <row r="204" spans="9:11" x14ac:dyDescent="0.3">
      <c r="I204" s="131"/>
      <c r="J204" s="132"/>
      <c r="K204" s="132"/>
    </row>
    <row r="205" spans="9:11" x14ac:dyDescent="0.3">
      <c r="I205" s="131"/>
      <c r="J205" s="132"/>
      <c r="K205" s="132"/>
    </row>
    <row r="206" spans="9:11" x14ac:dyDescent="0.3">
      <c r="I206" s="131"/>
      <c r="J206" s="132"/>
      <c r="K206" s="132"/>
    </row>
    <row r="207" spans="9:11" x14ac:dyDescent="0.3">
      <c r="I207" s="131"/>
      <c r="J207" s="132"/>
      <c r="K207" s="132"/>
    </row>
    <row r="208" spans="9:11" x14ac:dyDescent="0.3">
      <c r="I208" s="131"/>
      <c r="J208" s="132"/>
      <c r="K208" s="132"/>
    </row>
    <row r="209" spans="9:11" x14ac:dyDescent="0.3">
      <c r="I209" s="131"/>
      <c r="J209" s="132"/>
      <c r="K209" s="132"/>
    </row>
    <row r="210" spans="9:11" x14ac:dyDescent="0.3">
      <c r="I210" s="131"/>
      <c r="J210" s="132"/>
      <c r="K210" s="132"/>
    </row>
    <row r="211" spans="9:11" x14ac:dyDescent="0.3">
      <c r="I211" s="131"/>
      <c r="J211" s="132"/>
    </row>
    <row r="212" spans="9:11" x14ac:dyDescent="0.3">
      <c r="I212" s="131"/>
      <c r="J212" s="132"/>
    </row>
    <row r="213" spans="9:11" x14ac:dyDescent="0.3">
      <c r="I213" s="131"/>
      <c r="J213" s="132"/>
    </row>
    <row r="214" spans="9:11" x14ac:dyDescent="0.3">
      <c r="I214" s="131"/>
      <c r="J214" s="132"/>
    </row>
    <row r="215" spans="9:11" x14ac:dyDescent="0.3">
      <c r="I215" s="131"/>
      <c r="J215" s="132"/>
    </row>
    <row r="216" spans="9:11" x14ac:dyDescent="0.3">
      <c r="I216" s="131"/>
      <c r="J216" s="132"/>
    </row>
    <row r="217" spans="9:11" x14ac:dyDescent="0.3">
      <c r="I217" s="131"/>
      <c r="J217" s="132"/>
    </row>
    <row r="218" spans="9:11" x14ac:dyDescent="0.3">
      <c r="I218" s="131"/>
    </row>
    <row r="219" spans="9:11" x14ac:dyDescent="0.3">
      <c r="I219" s="131"/>
    </row>
    <row r="220" spans="9:11" x14ac:dyDescent="0.3">
      <c r="I220" s="131"/>
    </row>
    <row r="221" spans="9:11" x14ac:dyDescent="0.3">
      <c r="I221" s="131"/>
    </row>
    <row r="222" spans="9:11" x14ac:dyDescent="0.3">
      <c r="I222" s="131"/>
    </row>
    <row r="223" spans="9:11" x14ac:dyDescent="0.3">
      <c r="I223" s="131"/>
    </row>
    <row r="224" spans="9:11" x14ac:dyDescent="0.3">
      <c r="I224" s="131"/>
    </row>
    <row r="225" spans="9:9" x14ac:dyDescent="0.3">
      <c r="I225" s="131"/>
    </row>
    <row r="226" spans="9:9" x14ac:dyDescent="0.3">
      <c r="I226" s="67"/>
    </row>
    <row r="227" spans="9:9" x14ac:dyDescent="0.3">
      <c r="I227" s="67"/>
    </row>
    <row r="228" spans="9:9" x14ac:dyDescent="0.3">
      <c r="I228" s="67"/>
    </row>
    <row r="229" spans="9:9" x14ac:dyDescent="0.3">
      <c r="I229" s="67"/>
    </row>
    <row r="230" spans="9:9" x14ac:dyDescent="0.3">
      <c r="I230" s="67"/>
    </row>
    <row r="231" spans="9:9" x14ac:dyDescent="0.3">
      <c r="I231" s="67"/>
    </row>
    <row r="232" spans="9:9" x14ac:dyDescent="0.3">
      <c r="I232" s="67"/>
    </row>
    <row r="233" spans="9:9" x14ac:dyDescent="0.3">
      <c r="I233" s="67"/>
    </row>
    <row r="234" spans="9:9" x14ac:dyDescent="0.3">
      <c r="I234" s="67"/>
    </row>
    <row r="235" spans="9:9" x14ac:dyDescent="0.3">
      <c r="I235" s="67"/>
    </row>
  </sheetData>
  <sheetProtection algorithmName="SHA-512" hashValue="Fi9yDu1KszBZ52N9NLnJIfeS15+q9bRcRP5rGy/ANSxvbRCxtR4me5wzNNXbiO5oKWaUcA5HpjExK5Jwh/02kw==" saltValue="2Dk3FfW/VHTnmXnpPaciRg==" spinCount="100000" sheet="1" formatCells="0"/>
  <dataConsolidate link="1"/>
  <mergeCells count="11">
    <mergeCell ref="E2:G2"/>
    <mergeCell ref="B2:C2"/>
    <mergeCell ref="B104:E104"/>
    <mergeCell ref="B97:D97"/>
    <mergeCell ref="B105:E105"/>
    <mergeCell ref="B113:C113"/>
    <mergeCell ref="B115:C115"/>
    <mergeCell ref="B112:C112"/>
    <mergeCell ref="B110:C110"/>
    <mergeCell ref="B111:C111"/>
    <mergeCell ref="B114:C114"/>
  </mergeCells>
  <phoneticPr fontId="54" type="noConversion"/>
  <conditionalFormatting sqref="H71:H81">
    <cfRule type="cellIs" dxfId="32" priority="107" stopIfTrue="1" operator="notEqual">
      <formula>0</formula>
    </cfRule>
  </conditionalFormatting>
  <conditionalFormatting sqref="H22">
    <cfRule type="cellIs" dxfId="31" priority="103" stopIfTrue="1" operator="notEqual">
      <formula>0</formula>
    </cfRule>
  </conditionalFormatting>
  <conditionalFormatting sqref="H35:H36">
    <cfRule type="cellIs" dxfId="30" priority="102" stopIfTrue="1" operator="notEqual">
      <formula>0</formula>
    </cfRule>
  </conditionalFormatting>
  <conditionalFormatting sqref="H60">
    <cfRule type="cellIs" dxfId="29" priority="101" stopIfTrue="1" operator="notEqual">
      <formula>0</formula>
    </cfRule>
  </conditionalFormatting>
  <conditionalFormatting sqref="G92">
    <cfRule type="cellIs" priority="68" stopIfTrue="1" operator="equal">
      <formula>";;;"</formula>
    </cfRule>
  </conditionalFormatting>
  <conditionalFormatting sqref="G92">
    <cfRule type="cellIs" dxfId="28" priority="67" stopIfTrue="1" operator="equal">
      <formula>0</formula>
    </cfRule>
  </conditionalFormatting>
  <conditionalFormatting sqref="G91">
    <cfRule type="cellIs" priority="65" stopIfTrue="1" operator="equal">
      <formula>";;;"</formula>
    </cfRule>
  </conditionalFormatting>
  <conditionalFormatting sqref="G91">
    <cfRule type="cellIs" dxfId="27" priority="64" stopIfTrue="1" operator="equal">
      <formula>0</formula>
    </cfRule>
  </conditionalFormatting>
  <conditionalFormatting sqref="G91">
    <cfRule type="cellIs" dxfId="26" priority="63" stopIfTrue="1" operator="equal">
      <formula>0</formula>
    </cfRule>
  </conditionalFormatting>
  <conditionalFormatting sqref="G89">
    <cfRule type="cellIs" priority="3" stopIfTrue="1" operator="equal">
      <formula>";;;"</formula>
    </cfRule>
  </conditionalFormatting>
  <conditionalFormatting sqref="G89">
    <cfRule type="cellIs" dxfId="25" priority="2" stopIfTrue="1" operator="equal">
      <formula>0</formula>
    </cfRule>
  </conditionalFormatting>
  <conditionalFormatting sqref="G89">
    <cfRule type="cellIs" dxfId="24" priority="1" stopIfTrue="1" operator="equal">
      <formula>0</formula>
    </cfRule>
  </conditionalFormatting>
  <dataValidations xWindow="829" yWindow="690" count="9">
    <dataValidation type="list" allowBlank="1" showErrorMessage="1" prompt="Please select your answer from the drop down list." sqref="F86 F96" xr:uid="{FCE57F22-20D9-4CFA-AFE5-1751E216D3C1}">
      <formula1>$O$1:$O$2</formula1>
    </dataValidation>
    <dataValidation type="list" allowBlank="1" showErrorMessage="1" prompt="Please seletect your answer from the drop down list." sqref="F88" xr:uid="{2CD3BDAD-30EF-425F-BB01-D3FF43CDAA81}">
      <formula1>$O$1:$O$4</formula1>
    </dataValidation>
    <dataValidation type="list" allowBlank="1" showInputMessage="1" showErrorMessage="1" prompt="Please select your answer from the drop down list." sqref="F100"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83 F75:F81 F45:F47 F63:F73" xr:uid="{B5815DCD-160E-4CA9-A461-76D5F396E4F1}">
      <formula1>ISNUMBER(F45)</formula1>
    </dataValidation>
    <dataValidation type="custom" allowBlank="1" showErrorMessage="1" error="Please enter a numeric value.  If this data is not applicable to your unit of government, the cell should be populated with zero." sqref="F94 F89:F91" xr:uid="{6656F482-2030-43E8-B669-24F0F4187CE8}">
      <formula1>ISNUMBER(F89)</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87" xr:uid="{8DAFED68-C7CC-4E4B-B0DE-1B3BA6E17585}">
      <formula1>-ISNUMBER(221)</formula1>
    </dataValidation>
    <dataValidation type="custom" allowBlank="1" showErrorMessage="1" error="Please enter a numeric value.  If this data is not applicable to your unit of government the cell should be populated with zero." sqref="F85" xr:uid="{CB641EB2-3894-4A74-BBEC-CDF7A3E8D5D8}">
      <formula1>ISNUMBER(F85)</formula1>
    </dataValidation>
    <dataValidation type="list" allowBlank="1" showInputMessage="1" showErrorMessage="1" prompt="Please select your answer from the drop down list._x000a_" sqref="F101" xr:uid="{4FFD5FDA-E992-4F9D-8F5E-3AA9F619B3E7}">
      <formula1>$M$1:$M$2</formula1>
    </dataValidation>
    <dataValidation type="date" operator="greaterThan" allowBlank="1" showInputMessage="1" showErrorMessage="1" sqref="D112" xr:uid="{BEB2A382-3FA5-4A81-9D4F-C8E6E9C8259C}">
      <formula1>45107</formula1>
    </dataValidation>
  </dataValidations>
  <printOptions headings="1" gridLines="1"/>
  <pageMargins left="0.25" right="0.25" top="0.25" bottom="0.75" header="0.3" footer="0.3"/>
  <pageSetup scale="76"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Names(H)'!$A$1:$A$30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T50"/>
  <sheetViews>
    <sheetView zoomScaleNormal="100" workbookViewId="0">
      <selection activeCell="D19" sqref="D19"/>
    </sheetView>
  </sheetViews>
  <sheetFormatPr defaultRowHeight="14.4" x14ac:dyDescent="0.3"/>
  <cols>
    <col min="1" max="1" width="7.6640625" style="647" customWidth="1"/>
    <col min="2" max="2" width="103.109375" style="626" customWidth="1"/>
    <col min="3" max="3" width="19" style="626" customWidth="1"/>
    <col min="4" max="4" width="50.33203125" style="648" customWidth="1"/>
    <col min="5" max="5" width="30" style="626" customWidth="1"/>
    <col min="6" max="6" width="8.88671875" style="626"/>
    <col min="7" max="9" width="8.88671875" style="649"/>
    <col min="10" max="10" width="1.6640625" style="649" customWidth="1"/>
    <col min="11" max="12" width="8.88671875" style="649" hidden="1" customWidth="1"/>
    <col min="13" max="13" width="13" style="649" customWidth="1"/>
    <col min="14" max="19" width="8.88671875" style="626"/>
    <col min="20" max="20" width="8.88671875" style="572"/>
    <col min="21" max="16384" width="8.88671875" style="626"/>
  </cols>
  <sheetData>
    <row r="1" spans="1:20" ht="15" thickBot="1" x14ac:dyDescent="0.35"/>
    <row r="2" spans="1:20" ht="52.2" customHeight="1" thickBot="1" x14ac:dyDescent="0.35">
      <c r="A2" s="800" t="s">
        <v>625</v>
      </c>
      <c r="B2" s="801"/>
      <c r="C2" s="801"/>
      <c r="D2" s="801"/>
    </row>
    <row r="3" spans="1:20" s="651" customFormat="1" ht="8.4" customHeight="1" thickBot="1" x14ac:dyDescent="0.35">
      <c r="A3" s="650"/>
      <c r="D3" s="652"/>
      <c r="E3" s="626"/>
      <c r="F3" s="626"/>
      <c r="G3" s="653"/>
      <c r="H3" s="653"/>
      <c r="I3" s="653"/>
      <c r="J3" s="653"/>
      <c r="K3" s="653"/>
      <c r="L3" s="653"/>
      <c r="M3" s="653"/>
      <c r="T3" s="654"/>
    </row>
    <row r="4" spans="1:20" ht="21" customHeight="1" thickBot="1" x14ac:dyDescent="0.35">
      <c r="A4" s="802" t="s">
        <v>626</v>
      </c>
      <c r="B4" s="803"/>
      <c r="C4" s="803"/>
      <c r="D4" s="803"/>
    </row>
    <row r="5" spans="1:20" s="651" customFormat="1" ht="13.2" customHeight="1" thickBot="1" x14ac:dyDescent="0.35">
      <c r="A5" s="655"/>
      <c r="B5" s="656"/>
      <c r="C5" s="656"/>
      <c r="D5" s="657"/>
      <c r="E5" s="626"/>
      <c r="F5" s="626"/>
      <c r="G5" s="653"/>
      <c r="H5" s="653"/>
      <c r="I5" s="653"/>
      <c r="J5" s="653"/>
      <c r="K5" s="653"/>
      <c r="L5" s="653"/>
      <c r="M5" s="653"/>
      <c r="T5" s="654"/>
    </row>
    <row r="6" spans="1:20" ht="28.8" customHeight="1" thickBot="1" x14ac:dyDescent="0.35">
      <c r="A6" s="804" t="s">
        <v>402</v>
      </c>
      <c r="B6" s="805"/>
      <c r="C6" s="805"/>
      <c r="D6" s="805"/>
    </row>
    <row r="7" spans="1:20" s="651" customFormat="1" ht="10.8" customHeight="1" thickBot="1" x14ac:dyDescent="0.35">
      <c r="A7" s="658"/>
      <c r="B7" s="659"/>
      <c r="C7" s="659"/>
      <c r="D7" s="659"/>
      <c r="F7" s="626"/>
      <c r="G7" s="653"/>
      <c r="H7" s="653"/>
      <c r="I7" s="653"/>
      <c r="J7" s="653"/>
      <c r="K7" s="653"/>
      <c r="L7" s="653"/>
      <c r="M7" s="653"/>
      <c r="T7" s="654"/>
    </row>
    <row r="8" spans="1:20" ht="45" customHeight="1" x14ac:dyDescent="0.3">
      <c r="A8" s="660" t="s">
        <v>393</v>
      </c>
      <c r="B8" s="661"/>
      <c r="C8" s="646"/>
      <c r="D8" s="662"/>
      <c r="E8" s="705" t="s">
        <v>1081</v>
      </c>
    </row>
    <row r="9" spans="1:20" s="667" customFormat="1" ht="40.200000000000003" customHeight="1" x14ac:dyDescent="0.3">
      <c r="A9" s="663">
        <v>906</v>
      </c>
      <c r="B9" s="664" t="s">
        <v>303</v>
      </c>
      <c r="C9" s="457"/>
      <c r="D9" s="665" t="str">
        <f t="shared" ref="D9:D27" si="0">IF(C9="","This Question must be answered before uploading, the report will not be processed if left blank","")</f>
        <v>This Question must be answered before uploading, the report will not be processed if left blank</v>
      </c>
      <c r="E9" s="752"/>
      <c r="F9" s="626"/>
      <c r="G9" s="666"/>
      <c r="H9" s="666"/>
      <c r="I9" s="666"/>
      <c r="J9" s="666"/>
      <c r="K9" s="666"/>
      <c r="L9" s="666"/>
      <c r="M9" s="666"/>
      <c r="T9" s="668"/>
    </row>
    <row r="10" spans="1:20" ht="40.200000000000003" customHeight="1" x14ac:dyDescent="0.3">
      <c r="A10" s="663">
        <v>907</v>
      </c>
      <c r="B10" s="664" t="s">
        <v>621</v>
      </c>
      <c r="C10" s="457"/>
      <c r="D10" s="665" t="str">
        <f t="shared" si="0"/>
        <v>This Question must be answered before uploading, the report will not be processed if left blank</v>
      </c>
      <c r="E10" s="753"/>
      <c r="H10" s="666"/>
      <c r="I10" s="666"/>
      <c r="J10" s="666"/>
      <c r="K10" s="666"/>
      <c r="L10" s="666"/>
    </row>
    <row r="11" spans="1:20" ht="64.2" customHeight="1" x14ac:dyDescent="0.3">
      <c r="A11" s="663">
        <v>1058</v>
      </c>
      <c r="B11" s="664" t="s">
        <v>1069</v>
      </c>
      <c r="C11" s="457"/>
      <c r="D11" s="665" t="str">
        <f>IF(C11="","This question must be answered before uploading. The report will not be processed if left blank.",IF(C11="Yes","Financial Performance Indicator of Concern that requires a response.  Please provide source document and page number in cell E11.",""))</f>
        <v>This question must be answered before uploading. The report will not be processed if left blank.</v>
      </c>
      <c r="E11" s="753"/>
    </row>
    <row r="12" spans="1:20" ht="76.8" customHeight="1" x14ac:dyDescent="0.3">
      <c r="A12" s="663">
        <v>1059</v>
      </c>
      <c r="B12" s="740" t="s">
        <v>1102</v>
      </c>
      <c r="C12" s="457"/>
      <c r="D12" s="665" t="str">
        <f>IF(C12="","This question must be answered before uploading. The report will not be processed if left blank.",IF(C12="No","Please provide source document and page number in cell E12.",""))</f>
        <v>This question must be answered before uploading. The report will not be processed if left blank.</v>
      </c>
      <c r="E12" s="753"/>
      <c r="G12" s="666"/>
      <c r="H12" s="666"/>
      <c r="I12" s="666"/>
      <c r="J12" s="666"/>
      <c r="K12" s="666"/>
      <c r="L12" s="666"/>
    </row>
    <row r="13" spans="1:20" ht="79.2" customHeight="1" x14ac:dyDescent="0.3">
      <c r="A13" s="670">
        <v>1078</v>
      </c>
      <c r="B13" s="669" t="s">
        <v>1111</v>
      </c>
      <c r="C13" s="457"/>
      <c r="D13" s="665" t="str">
        <f>IF(C13="","This question must be answered before uploading. The report will not be processed if left blank.",IF(C13="Yes","Please provide source document and page number in cell E13.",""))</f>
        <v>This question must be answered before uploading. The report will not be processed if left blank.</v>
      </c>
      <c r="E13" s="753"/>
      <c r="G13" s="666"/>
      <c r="H13" s="666"/>
      <c r="I13" s="666"/>
      <c r="J13" s="666"/>
      <c r="K13" s="666"/>
      <c r="L13" s="666"/>
    </row>
    <row r="14" spans="1:20" ht="68.400000000000006" customHeight="1" x14ac:dyDescent="0.3">
      <c r="A14" s="670">
        <v>1067</v>
      </c>
      <c r="B14" s="671" t="s">
        <v>1070</v>
      </c>
      <c r="C14" s="457"/>
      <c r="D14" s="665" t="str">
        <f>IF(C14="","This question must be answered before uploading. The report will not be processed if left blank.",IF(C14="NO","Please provide source document and page number in cell E14.",""))</f>
        <v>This question must be answered before uploading. The report will not be processed if left blank.</v>
      </c>
      <c r="E14" s="753"/>
      <c r="G14" s="666"/>
      <c r="H14" s="666"/>
      <c r="I14" s="666"/>
      <c r="J14" s="666"/>
      <c r="K14" s="666"/>
      <c r="L14" s="666"/>
    </row>
    <row r="15" spans="1:20" ht="40.200000000000003" customHeight="1" x14ac:dyDescent="0.3">
      <c r="A15" s="663">
        <v>951</v>
      </c>
      <c r="B15" s="664" t="s">
        <v>622</v>
      </c>
      <c r="C15" s="457"/>
      <c r="D15" s="665" t="str">
        <f t="shared" si="0"/>
        <v>This Question must be answered before uploading, the report will not be processed if left blank</v>
      </c>
      <c r="E15" s="753"/>
      <c r="G15" s="666"/>
      <c r="H15" s="666"/>
      <c r="I15" s="666"/>
      <c r="J15" s="666"/>
      <c r="K15" s="666"/>
      <c r="L15" s="666"/>
    </row>
    <row r="16" spans="1:20" ht="40.200000000000003" customHeight="1" x14ac:dyDescent="0.3">
      <c r="A16" s="663">
        <v>953</v>
      </c>
      <c r="B16" s="664" t="s">
        <v>1089</v>
      </c>
      <c r="C16" s="457"/>
      <c r="D16" s="665" t="str">
        <f t="shared" si="0"/>
        <v>This Question must be answered before uploading, the report will not be processed if left blank</v>
      </c>
      <c r="E16" s="753"/>
      <c r="G16" s="666"/>
      <c r="H16" s="666"/>
      <c r="I16" s="666"/>
      <c r="J16" s="666"/>
      <c r="K16" s="666"/>
      <c r="L16" s="666"/>
    </row>
    <row r="17" spans="1:13" ht="45" customHeight="1" x14ac:dyDescent="0.3">
      <c r="A17" s="663">
        <v>955</v>
      </c>
      <c r="B17" s="664" t="s">
        <v>1080</v>
      </c>
      <c r="C17" s="457"/>
      <c r="D17" s="665" t="str">
        <f>IF(C17="","This question must be answered before uploading. The report will not be processed if left blank.",IF(C17&gt;0,"Financial Performance Indicator of Concern that requires a response.  Please provide source document and page number in E17.",""))</f>
        <v>This question must be answered before uploading. The report will not be processed if left blank.</v>
      </c>
      <c r="E17" s="753"/>
      <c r="G17" s="666"/>
      <c r="H17" s="666"/>
      <c r="I17" s="666"/>
      <c r="J17" s="666"/>
      <c r="K17" s="666"/>
      <c r="L17" s="666"/>
    </row>
    <row r="18" spans="1:13" ht="46.8" customHeight="1" x14ac:dyDescent="0.3">
      <c r="A18" s="663">
        <v>957</v>
      </c>
      <c r="B18" s="664" t="s">
        <v>1068</v>
      </c>
      <c r="C18" s="457"/>
      <c r="D18" s="665" t="str">
        <f>IF(C18="","This question must be answered before uploading. The report will not be processed if left blank.",IF(C18&gt;0,"Financial Performance Indicator of Concern that requires a response.  Please provide source document and page number in E18.",""))</f>
        <v>This question must be answered before uploading. The report will not be processed if left blank.</v>
      </c>
      <c r="E18" s="753"/>
      <c r="H18" s="666"/>
      <c r="I18" s="666"/>
      <c r="J18" s="666"/>
      <c r="K18" s="666"/>
      <c r="L18" s="666"/>
    </row>
    <row r="19" spans="1:13" ht="103.2" customHeight="1" x14ac:dyDescent="0.3">
      <c r="A19" s="672">
        <v>973</v>
      </c>
      <c r="B19" s="664" t="s">
        <v>1071</v>
      </c>
      <c r="C19" s="457"/>
      <c r="D19" s="665" t="str">
        <f>IF(C19="","This Question must be answered before uploading, the report will not be processed if left blank","")</f>
        <v>This Question must be answered before uploading, the report will not be processed if left blank</v>
      </c>
      <c r="E19" s="753"/>
      <c r="G19" s="666"/>
      <c r="H19" s="666"/>
      <c r="I19" s="666"/>
      <c r="J19" s="666"/>
      <c r="K19" s="666"/>
      <c r="L19" s="666"/>
    </row>
    <row r="20" spans="1:13" ht="52.2" customHeight="1" x14ac:dyDescent="0.3">
      <c r="A20" s="663">
        <v>959</v>
      </c>
      <c r="B20" s="664" t="s">
        <v>341</v>
      </c>
      <c r="C20" s="457"/>
      <c r="D20" s="665" t="str">
        <f>IF(C20="","This question must be answered before uploading. The report will not be processed if left blank.",IF(C20="Yes","Please provide source document and page number in cell E20.",""))</f>
        <v>This question must be answered before uploading. The report will not be processed if left blank.</v>
      </c>
      <c r="E20" s="753"/>
      <c r="G20" s="666"/>
      <c r="H20" s="666"/>
      <c r="I20" s="666"/>
      <c r="J20" s="666"/>
      <c r="K20" s="666"/>
      <c r="L20" s="666"/>
    </row>
    <row r="21" spans="1:13" ht="67.2" customHeight="1" x14ac:dyDescent="0.3">
      <c r="A21" s="663">
        <v>974</v>
      </c>
      <c r="B21" s="664" t="s">
        <v>343</v>
      </c>
      <c r="C21" s="457"/>
      <c r="D21" s="665" t="str">
        <f>IF(C21="","This question must be answered before uploading. The report will not be processed if left blank.",IF(C21="Yes","Financial Performance Indicator of Concern that requires a response.  Please provide source document and page number in cell E21.",""))</f>
        <v>This question must be answered before uploading. The report will not be processed if left blank.</v>
      </c>
      <c r="E21" s="753"/>
      <c r="H21" s="666"/>
      <c r="I21" s="666"/>
      <c r="J21" s="666"/>
      <c r="K21" s="666"/>
      <c r="L21" s="666"/>
    </row>
    <row r="22" spans="1:13" ht="40.200000000000003" customHeight="1" x14ac:dyDescent="0.3">
      <c r="A22" s="663" t="s">
        <v>327</v>
      </c>
      <c r="B22" s="664" t="s">
        <v>304</v>
      </c>
      <c r="C22" s="457"/>
      <c r="D22" s="665" t="str">
        <f>IF(C22="","This Question must be answered before uploading, the report will not be processed if left blank",IF(C22="Yes","Please submit copy via LGC File Portal.",""))</f>
        <v>This Question must be answered before uploading, the report will not be processed if left blank</v>
      </c>
      <c r="E22" s="753"/>
      <c r="H22" s="666"/>
      <c r="I22" s="666"/>
      <c r="J22" s="666"/>
      <c r="K22" s="666"/>
      <c r="L22" s="666"/>
    </row>
    <row r="23" spans="1:13" ht="40.200000000000003" customHeight="1" x14ac:dyDescent="0.3">
      <c r="A23" s="663" t="s">
        <v>328</v>
      </c>
      <c r="B23" s="664" t="s">
        <v>1072</v>
      </c>
      <c r="C23" s="457"/>
      <c r="D23" s="665" t="str">
        <f t="shared" ref="D23:D24" si="1">IF(C23="","This Question must be answered before uploading, the report will not be processed if left blank",IF(C23="Yes","Please submit copy via LGC File Portal.",""))</f>
        <v>This Question must be answered before uploading, the report will not be processed if left blank</v>
      </c>
      <c r="E23" s="753"/>
      <c r="H23" s="666"/>
      <c r="I23" s="666"/>
      <c r="J23" s="666"/>
      <c r="K23" s="666"/>
      <c r="L23" s="666"/>
    </row>
    <row r="24" spans="1:13" ht="40.200000000000003" customHeight="1" x14ac:dyDescent="0.3">
      <c r="A24" s="663" t="s">
        <v>329</v>
      </c>
      <c r="B24" s="664" t="s">
        <v>1073</v>
      </c>
      <c r="C24" s="457"/>
      <c r="D24" s="665" t="str">
        <f t="shared" si="1"/>
        <v>This Question must be answered before uploading, the report will not be processed if left blank</v>
      </c>
      <c r="E24" s="753"/>
      <c r="H24" s="666"/>
      <c r="I24" s="666"/>
      <c r="J24" s="666"/>
      <c r="K24" s="666"/>
      <c r="L24" s="666"/>
    </row>
    <row r="25" spans="1:13" ht="40.200000000000003" customHeight="1" x14ac:dyDescent="0.3">
      <c r="A25" s="706" t="s">
        <v>1103</v>
      </c>
      <c r="B25" s="707" t="s">
        <v>1104</v>
      </c>
      <c r="C25" s="708">
        <v>45107</v>
      </c>
      <c r="D25" s="709" t="s">
        <v>1105</v>
      </c>
      <c r="E25" s="753"/>
      <c r="H25" s="666"/>
      <c r="I25" s="666"/>
      <c r="J25" s="666"/>
      <c r="K25" s="666"/>
      <c r="L25" s="666"/>
    </row>
    <row r="26" spans="1:13" ht="40.200000000000003" customHeight="1" x14ac:dyDescent="0.3">
      <c r="A26" s="710">
        <v>1079</v>
      </c>
      <c r="B26" s="711" t="s">
        <v>1115</v>
      </c>
      <c r="C26" s="708"/>
      <c r="D26" s="712" t="str">
        <f>IF(C26="","This question must be answered before uploading. The report will not be processed if left blank.",IF(C26&gt;'Performance  Indicators Print'!N12,"Financial Performance Indicator of Concern that requires a response.",""))</f>
        <v>This question must be answered before uploading. The report will not be processed if left blank.</v>
      </c>
      <c r="E26" s="753"/>
      <c r="H26" s="666"/>
      <c r="I26" s="666"/>
      <c r="J26" s="666"/>
      <c r="K26" s="666"/>
      <c r="L26" s="666"/>
    </row>
    <row r="27" spans="1:13" ht="49.95" customHeight="1" x14ac:dyDescent="0.3">
      <c r="A27" s="663">
        <v>980</v>
      </c>
      <c r="B27" s="664" t="s">
        <v>1074</v>
      </c>
      <c r="C27" s="458"/>
      <c r="D27" s="665" t="str">
        <f t="shared" si="0"/>
        <v>This Question must be answered before uploading, the report will not be processed if left blank</v>
      </c>
      <c r="E27" s="753"/>
      <c r="H27" s="626"/>
      <c r="I27" s="626"/>
      <c r="J27" s="626"/>
      <c r="K27" s="626"/>
      <c r="L27" s="626"/>
      <c r="M27" s="626"/>
    </row>
    <row r="28" spans="1:13" ht="40.200000000000003" customHeight="1" x14ac:dyDescent="0.3">
      <c r="A28" s="728">
        <v>975</v>
      </c>
      <c r="B28" s="739" t="s">
        <v>1075</v>
      </c>
      <c r="C28" s="729"/>
      <c r="D28" s="730" t="str">
        <f>IF(C28="","This question must be answered before uploading. The report will not be processed if left blank.","")</f>
        <v>This question must be answered before uploading. The report will not be processed if left blank.</v>
      </c>
      <c r="E28" s="753"/>
      <c r="H28" s="666"/>
      <c r="I28" s="666"/>
      <c r="J28" s="666"/>
      <c r="K28" s="666"/>
      <c r="L28" s="666"/>
    </row>
    <row r="29" spans="1:13" ht="24" customHeight="1" x14ac:dyDescent="0.3">
      <c r="A29" s="735" t="s">
        <v>1076</v>
      </c>
      <c r="B29" s="736"/>
      <c r="C29" s="737"/>
      <c r="D29" s="738"/>
      <c r="E29" s="754"/>
    </row>
    <row r="30" spans="1:13" ht="35.4" customHeight="1" x14ac:dyDescent="0.3">
      <c r="A30" s="731">
        <v>1068</v>
      </c>
      <c r="B30" s="732" t="s">
        <v>1077</v>
      </c>
      <c r="C30" s="733"/>
      <c r="D30" s="734" t="str">
        <f>IF(C30="","This Question must be answered before uploading, the report will not be processed if left blank","")</f>
        <v>This Question must be answered before uploading, the report will not be processed if left blank</v>
      </c>
      <c r="E30" s="754"/>
    </row>
    <row r="31" spans="1:13" ht="40.799999999999997" customHeight="1" x14ac:dyDescent="0.3">
      <c r="A31" s="670">
        <v>1069</v>
      </c>
      <c r="B31" s="669" t="s">
        <v>1078</v>
      </c>
      <c r="C31" s="568"/>
      <c r="D31" s="673" t="str">
        <f t="shared" ref="D31:D33" si="2">IF(C31="","This Question must be answered before uploading, the report will not be processed if left blank","")</f>
        <v>This Question must be answered before uploading, the report will not be processed if left blank</v>
      </c>
      <c r="E31" s="754"/>
    </row>
    <row r="32" spans="1:13" ht="43.8" customHeight="1" x14ac:dyDescent="0.3">
      <c r="A32" s="670">
        <v>1070</v>
      </c>
      <c r="B32" s="669" t="s">
        <v>1079</v>
      </c>
      <c r="C32" s="568"/>
      <c r="D32" s="673" t="str">
        <f t="shared" si="2"/>
        <v>This Question must be answered before uploading, the report will not be processed if left blank</v>
      </c>
      <c r="E32" s="754"/>
    </row>
    <row r="33" spans="1:7" ht="38.4" customHeight="1" x14ac:dyDescent="0.3">
      <c r="A33" s="670">
        <v>1071</v>
      </c>
      <c r="B33" s="669" t="s">
        <v>1116</v>
      </c>
      <c r="C33" s="569"/>
      <c r="D33" s="673" t="str">
        <f t="shared" si="2"/>
        <v>This Question must be answered before uploading, the report will not be processed if left blank</v>
      </c>
      <c r="E33" s="754"/>
    </row>
    <row r="34" spans="1:7" x14ac:dyDescent="0.3">
      <c r="A34" s="674"/>
      <c r="B34" s="652"/>
      <c r="C34" s="651"/>
      <c r="D34" s="662"/>
      <c r="E34" s="754"/>
    </row>
    <row r="35" spans="1:7" ht="40.200000000000003" customHeight="1" x14ac:dyDescent="0.3">
      <c r="A35" s="675" t="s">
        <v>330</v>
      </c>
      <c r="B35" s="665" t="str">
        <f>IF(D35="","This Question must be answered before uploading, the report will not be processed if left blank","")</f>
        <v>This Question must be answered before uploading, the report will not be processed if left blank</v>
      </c>
      <c r="C35" s="676" t="s">
        <v>305</v>
      </c>
      <c r="D35" s="762"/>
      <c r="E35" s="754"/>
    </row>
    <row r="36" spans="1:7" ht="14.4" customHeight="1" x14ac:dyDescent="0.3">
      <c r="A36" s="674"/>
      <c r="B36" s="652"/>
      <c r="C36" s="677"/>
      <c r="D36" s="763"/>
      <c r="E36" s="754"/>
    </row>
    <row r="37" spans="1:7" ht="40.200000000000003" customHeight="1" x14ac:dyDescent="0.3">
      <c r="A37" s="675" t="s">
        <v>331</v>
      </c>
      <c r="B37" s="665" t="str">
        <f>IF(D37="","This Question must be answered before uploading, the report will not be processed if left blank","")</f>
        <v>This Question must be answered before uploading, the report will not be processed if left blank</v>
      </c>
      <c r="C37" s="676" t="s">
        <v>306</v>
      </c>
      <c r="D37" s="762"/>
      <c r="E37" s="754"/>
    </row>
    <row r="38" spans="1:7" ht="14.4" customHeight="1" x14ac:dyDescent="0.3">
      <c r="A38" s="674"/>
      <c r="B38" s="652"/>
      <c r="C38" s="677"/>
      <c r="D38" s="763"/>
      <c r="E38" s="754"/>
    </row>
    <row r="39" spans="1:7" ht="40.200000000000003" customHeight="1" x14ac:dyDescent="0.3">
      <c r="A39" s="675" t="s">
        <v>401</v>
      </c>
      <c r="B39" s="665" t="str">
        <f>IF(D39="","This Question must be answered before uploading, the report will not be processed if left blank","")</f>
        <v>This Question must be answered before uploading, the report will not be processed if left blank</v>
      </c>
      <c r="C39" s="676" t="s">
        <v>623</v>
      </c>
      <c r="D39" s="764"/>
      <c r="E39" s="754"/>
      <c r="G39" s="626"/>
    </row>
    <row r="43" spans="1:7" x14ac:dyDescent="0.3">
      <c r="A43" s="678">
        <f>SUM(A9:A42)</f>
        <v>20109</v>
      </c>
      <c r="B43" s="679" t="s">
        <v>307</v>
      </c>
      <c r="C43" s="680">
        <v>1.1000000000000001</v>
      </c>
      <c r="D43" s="681" t="s">
        <v>234</v>
      </c>
    </row>
    <row r="44" spans="1:7" x14ac:dyDescent="0.3">
      <c r="A44" s="682"/>
      <c r="B44" s="683" t="s">
        <v>308</v>
      </c>
      <c r="C44" s="684">
        <v>45212</v>
      </c>
      <c r="D44" s="685"/>
    </row>
    <row r="45" spans="1:7" x14ac:dyDescent="0.3">
      <c r="B45" s="651"/>
      <c r="C45" s="652"/>
    </row>
    <row r="46" spans="1:7" x14ac:dyDescent="0.3">
      <c r="G46" s="626"/>
    </row>
    <row r="50" spans="2:3" x14ac:dyDescent="0.3">
      <c r="B50" s="651"/>
      <c r="C50" s="652"/>
    </row>
  </sheetData>
  <sheetProtection algorithmName="SHA-512" hashValue="56s+/hdxO2OW1b//NCOeOi4592YCjuumrPTTc86OvrkrDDGw1Z4AehOJcKxrgUjyyfYWJWJW8dE5x+Q2g7BpEw==" saltValue="DL1dlnmAnIi9B6fME+E9Iw==" spinCount="100000" sheet="1" objects="1" scenarios="1"/>
  <mergeCells count="3">
    <mergeCell ref="A2:D2"/>
    <mergeCell ref="A4:D4"/>
    <mergeCell ref="A6:D6"/>
  </mergeCells>
  <conditionalFormatting sqref="E12">
    <cfRule type="expression" dxfId="23" priority="20">
      <formula>C12="No"</formula>
    </cfRule>
  </conditionalFormatting>
  <conditionalFormatting sqref="E14">
    <cfRule type="expression" dxfId="22" priority="18">
      <formula>C14="No"</formula>
    </cfRule>
  </conditionalFormatting>
  <conditionalFormatting sqref="E20">
    <cfRule type="expression" dxfId="21" priority="7">
      <formula>$C$20="Yes"</formula>
    </cfRule>
    <cfRule type="expression" dxfId="20" priority="13">
      <formula>$C$22&gt;0</formula>
    </cfRule>
  </conditionalFormatting>
  <conditionalFormatting sqref="E21">
    <cfRule type="expression" dxfId="19" priority="6">
      <formula>$C$21="Yes"</formula>
    </cfRule>
  </conditionalFormatting>
  <conditionalFormatting sqref="E11">
    <cfRule type="expression" dxfId="18" priority="5">
      <formula>C11="Yes"</formula>
    </cfRule>
  </conditionalFormatting>
  <conditionalFormatting sqref="E17">
    <cfRule type="expression" dxfId="17" priority="4">
      <formula>$C$17&gt;0</formula>
    </cfRule>
  </conditionalFormatting>
  <conditionalFormatting sqref="E18">
    <cfRule type="expression" dxfId="16" priority="3">
      <formula>$C$18&gt;0</formula>
    </cfRule>
  </conditionalFormatting>
  <conditionalFormatting sqref="E13">
    <cfRule type="expression" dxfId="15" priority="2">
      <formula>C13="Yes"</formula>
    </cfRule>
  </conditionalFormatting>
  <dataValidations count="12">
    <dataValidation type="list" allowBlank="1" showInputMessage="1" showErrorMessage="1" prompt="Please select Yes or No from the drop down list" sqref="C16 C22:C24 C32 C14 C11:C12 C28 C30" xr:uid="{42DC82DB-0AE6-4795-B8A2-67794DECDEAD}">
      <formula1>"Yes, No"</formula1>
    </dataValidation>
    <dataValidation type="whole" operator="greaterThan" allowBlank="1" showInputMessage="1" showErrorMessage="1" prompt="Please enter a whole number.  If there are no findings please enter 0" sqref="C17:C19" xr:uid="{22039F36-BF2D-4D90-ACF3-F17B7FAD9827}">
      <formula1>-1</formula1>
    </dataValidation>
    <dataValidation type="list" allowBlank="1" showInputMessage="1" showErrorMessage="1" prompt="Please select Yes, No or N/A from the drop down list" sqref="C21 C31" xr:uid="{1338E819-A8A7-4AB4-965C-9AAE0E62C78A}">
      <formula1>"Yes, No, N/A"</formula1>
    </dataValidation>
    <dataValidation type="date" operator="greaterThan" showInputMessage="1" showErrorMessage="1" promptTitle="MM/DD/YYYY" prompt="This cannot be blank" sqref="C27" xr:uid="{F2F609DE-2DD8-4C56-AEA4-B39EA636E384}">
      <formula1>45107</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9" xr:uid="{C03418DF-3B42-4CD5-A316-291388505573}">
      <formula1>45107</formula1>
    </dataValidation>
    <dataValidation type="list" allowBlank="1" showInputMessage="1" showErrorMessage="1" prompt="Please select Yes or No from the drop down list." sqref="C9:C10 C15" xr:uid="{09FCC64E-5331-4E1E-8B61-60F4B5075DD5}">
      <formula1>"Yes, No"</formula1>
    </dataValidation>
    <dataValidation type="list" allowBlank="1" showInputMessage="1" showErrorMessage="1" prompt="Please select Yes, No or N/A _x000a_from the drop down list" sqref="C20" xr:uid="{5C89E521-C7B6-479F-8794-752856B78ECD}">
      <formula1>"Yes, No, N/A"</formula1>
    </dataValidation>
    <dataValidation type="list" allowBlank="1" showInputMessage="1" showErrorMessage="1" prompt="Please select Yes, No or N/A from the dropdown list." sqref="C13" xr:uid="{E16263B2-E629-4BD3-91A4-320CE124D3A4}">
      <formula1>"Yes, No, N/A"</formula1>
    </dataValidation>
    <dataValidation type="custom" allowBlank="1" showInputMessage="1" showErrorMessage="1" error="Submit Date is equal or prior to fiscal year-end date." sqref="C26" xr:uid="{F94D1B70-C696-4D44-90B6-382EF8680425}">
      <formula1>C25&lt;C26</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7"/>
  <sheetViews>
    <sheetView showGridLines="0" topLeftCell="A2" zoomScale="70" zoomScaleNormal="70" workbookViewId="0">
      <selection activeCell="G10" sqref="G10"/>
    </sheetView>
  </sheetViews>
  <sheetFormatPr defaultColWidth="9.109375" defaultRowHeight="14.4" x14ac:dyDescent="0.3"/>
  <cols>
    <col min="1" max="1" width="6.33203125" style="575" customWidth="1"/>
    <col min="2" max="2" width="57.6640625" style="575" customWidth="1"/>
    <col min="3" max="4" width="14.33203125" style="575" customWidth="1"/>
    <col min="5" max="7" width="17.33203125" style="575" customWidth="1"/>
    <col min="8" max="8" width="71.44140625" style="575" customWidth="1"/>
    <col min="9" max="9" width="56.77734375" style="645" customWidth="1"/>
    <col min="10" max="10" width="46.109375" style="645" customWidth="1"/>
    <col min="11" max="11" width="9.109375" style="644" hidden="1" customWidth="1"/>
    <col min="12" max="12" width="36.88671875" style="572" hidden="1" customWidth="1"/>
    <col min="13" max="14" width="15.6640625" style="572" hidden="1" customWidth="1"/>
    <col min="15" max="15" width="56.33203125" style="572" hidden="1" customWidth="1"/>
    <col min="16" max="16" width="11.109375" style="573" customWidth="1"/>
    <col min="17" max="18" width="9.109375" style="574" customWidth="1"/>
    <col min="19" max="59" width="9.109375" style="574"/>
    <col min="60" max="16384" width="9.109375" style="575"/>
  </cols>
  <sheetData>
    <row r="1" spans="1:81" ht="40.5" customHeight="1" thickBot="1" x14ac:dyDescent="0.35">
      <c r="A1" s="570"/>
      <c r="B1" s="813" t="s">
        <v>610</v>
      </c>
      <c r="C1" s="813"/>
      <c r="D1" s="813"/>
      <c r="E1" s="813"/>
      <c r="F1" s="813"/>
      <c r="G1" s="813"/>
      <c r="H1" s="814"/>
      <c r="I1" s="811"/>
      <c r="J1" s="812"/>
      <c r="K1" s="571"/>
    </row>
    <row r="2" spans="1:81" ht="72" customHeight="1" thickBot="1" x14ac:dyDescent="0.35">
      <c r="A2" s="576"/>
      <c r="B2" s="815" t="s">
        <v>611</v>
      </c>
      <c r="C2" s="816"/>
      <c r="D2" s="816"/>
      <c r="E2" s="816"/>
      <c r="F2" s="816"/>
      <c r="G2" s="816"/>
      <c r="H2" s="817"/>
      <c r="I2" s="830" t="s">
        <v>612</v>
      </c>
      <c r="J2" s="832" t="s">
        <v>849</v>
      </c>
      <c r="K2" s="577"/>
    </row>
    <row r="3" spans="1:81" ht="15" customHeight="1" thickBot="1" x14ac:dyDescent="0.35">
      <c r="A3" s="578"/>
      <c r="B3" s="579"/>
      <c r="C3" s="580"/>
      <c r="D3" s="580"/>
      <c r="E3" s="580"/>
      <c r="F3" s="580"/>
      <c r="G3" s="581"/>
      <c r="H3" s="582"/>
      <c r="I3" s="831"/>
      <c r="J3" s="833"/>
      <c r="K3" s="577"/>
    </row>
    <row r="4" spans="1:81" ht="21.6" customHeight="1" thickBot="1" x14ac:dyDescent="0.35">
      <c r="A4" s="583"/>
      <c r="B4" s="584" t="s">
        <v>326</v>
      </c>
      <c r="C4" s="818" t="str">
        <f>'Unit Data from Audit Worksheet'!D2</f>
        <v>Select Unit Name from Drop Down List</v>
      </c>
      <c r="D4" s="819"/>
      <c r="E4" s="820"/>
      <c r="F4" s="821" t="s">
        <v>1110</v>
      </c>
      <c r="G4" s="822"/>
      <c r="H4" s="825" t="s">
        <v>316</v>
      </c>
      <c r="I4" s="831"/>
      <c r="J4" s="833"/>
      <c r="K4" s="585"/>
      <c r="L4" s="586"/>
    </row>
    <row r="5" spans="1:81" ht="21.6" thickBot="1" x14ac:dyDescent="0.35">
      <c r="A5" s="587"/>
      <c r="B5" s="588" t="s">
        <v>315</v>
      </c>
      <c r="C5" s="827" t="e">
        <f>'Unit Data from Audit Worksheet'!D3</f>
        <v>#N/A</v>
      </c>
      <c r="D5" s="828"/>
      <c r="E5" s="829"/>
      <c r="F5" s="823"/>
      <c r="G5" s="824"/>
      <c r="H5" s="826"/>
      <c r="I5" s="831"/>
      <c r="J5" s="833"/>
      <c r="K5" s="589"/>
      <c r="L5" s="590" t="s">
        <v>321</v>
      </c>
    </row>
    <row r="6" spans="1:81" ht="18.600000000000001" customHeight="1" thickBot="1" x14ac:dyDescent="0.35">
      <c r="A6" s="578"/>
      <c r="B6" s="806"/>
      <c r="C6" s="807"/>
      <c r="D6" s="807"/>
      <c r="E6" s="807"/>
      <c r="F6" s="807"/>
      <c r="G6" s="807"/>
      <c r="H6" s="808"/>
      <c r="I6" s="831"/>
      <c r="J6" s="833"/>
      <c r="K6" s="589"/>
      <c r="L6" s="590"/>
    </row>
    <row r="7" spans="1:81" ht="27.75" customHeight="1" thickBot="1" x14ac:dyDescent="0.35">
      <c r="A7" s="591"/>
      <c r="B7" s="834" t="s">
        <v>394</v>
      </c>
      <c r="C7" s="835"/>
      <c r="D7" s="835"/>
      <c r="E7" s="835"/>
      <c r="F7" s="592" t="s">
        <v>345</v>
      </c>
      <c r="G7" s="592" t="s">
        <v>395</v>
      </c>
      <c r="H7" s="593"/>
      <c r="I7" s="594"/>
      <c r="J7" s="595"/>
      <c r="K7" s="596"/>
      <c r="L7" s="572">
        <v>2021</v>
      </c>
      <c r="M7" s="586">
        <v>2022</v>
      </c>
      <c r="N7" s="572">
        <v>2023</v>
      </c>
      <c r="O7" s="597"/>
      <c r="P7" s="598"/>
    </row>
    <row r="8" spans="1:81" ht="246" customHeight="1" thickBot="1" x14ac:dyDescent="0.35">
      <c r="A8" s="599" t="s">
        <v>613</v>
      </c>
      <c r="B8" s="836"/>
      <c r="C8" s="837"/>
      <c r="D8" s="837"/>
      <c r="E8" s="838"/>
      <c r="F8" s="600" t="str">
        <f>IF(N8="","N/A","8%")</f>
        <v>N/A</v>
      </c>
      <c r="G8" s="601" t="str">
        <f>IF(N8="","N/A",N8)</f>
        <v>N/A</v>
      </c>
      <c r="H8" s="602" t="s">
        <v>846</v>
      </c>
      <c r="I8" s="603" t="s">
        <v>858</v>
      </c>
      <c r="J8" s="741"/>
      <c r="K8" s="589"/>
      <c r="L8" s="604" t="e">
        <f>HLOOKUP($C$5,'PY2 Data(H)'!$D$2:$CQ$399,295,FALSE)</f>
        <v>#N/A</v>
      </c>
      <c r="M8" s="604" t="e">
        <f>HLOOKUP($C$5,'PY1 Data(H)'!$D$2:$CR$401,119,FALSE)</f>
        <v>#N/A</v>
      </c>
      <c r="N8" s="604" t="str">
        <f>IFERROR((Import!L38+Import!L39-Import!L42-Import!L43-Import!L76+Import!L61)/(Import!L52+Import!L57+Import!L54-Import!L55-Import!L56),"")</f>
        <v/>
      </c>
      <c r="O8" s="597"/>
      <c r="P8" s="598"/>
    </row>
    <row r="9" spans="1:81" ht="16.2" thickBot="1" x14ac:dyDescent="0.35">
      <c r="A9" s="605"/>
      <c r="B9" s="606" t="s">
        <v>847</v>
      </c>
      <c r="C9" s="607">
        <v>2021</v>
      </c>
      <c r="D9" s="607">
        <v>2022</v>
      </c>
      <c r="E9" s="607">
        <v>2023</v>
      </c>
      <c r="F9" s="608" t="s">
        <v>345</v>
      </c>
      <c r="G9" s="608" t="s">
        <v>395</v>
      </c>
      <c r="H9" s="609"/>
      <c r="I9" s="610"/>
      <c r="J9" s="742"/>
      <c r="K9" s="589"/>
      <c r="L9" s="611"/>
      <c r="M9" s="611"/>
      <c r="N9" s="612"/>
      <c r="O9" s="613"/>
      <c r="P9" s="614"/>
      <c r="Q9" s="615"/>
      <c r="R9" s="615"/>
      <c r="S9" s="615"/>
      <c r="T9" s="615"/>
      <c r="U9" s="615"/>
      <c r="V9" s="615"/>
      <c r="W9" s="615"/>
      <c r="X9" s="615"/>
      <c r="Y9" s="615"/>
      <c r="Z9" s="615"/>
      <c r="AA9" s="615"/>
      <c r="AB9" s="615"/>
      <c r="AC9" s="615"/>
      <c r="AD9" s="615"/>
      <c r="AE9" s="615"/>
      <c r="AF9" s="615"/>
      <c r="AG9" s="615"/>
      <c r="AH9" s="615"/>
      <c r="AI9" s="615"/>
      <c r="AJ9" s="615"/>
      <c r="AK9" s="615"/>
      <c r="AL9" s="615"/>
      <c r="AM9" s="615"/>
      <c r="AN9" s="615"/>
      <c r="AO9" s="615"/>
      <c r="AP9" s="615"/>
      <c r="AQ9" s="615"/>
      <c r="AR9" s="615"/>
      <c r="AS9" s="615"/>
      <c r="AT9" s="615"/>
      <c r="AU9" s="615"/>
      <c r="AV9" s="615"/>
      <c r="AW9" s="615"/>
      <c r="AX9" s="615"/>
      <c r="AY9" s="615"/>
      <c r="AZ9" s="615"/>
      <c r="BA9" s="615"/>
      <c r="BB9" s="615"/>
      <c r="BC9" s="615"/>
      <c r="BD9" s="615"/>
      <c r="BE9" s="615"/>
      <c r="BF9" s="615"/>
      <c r="BG9" s="615"/>
      <c r="BH9" s="616"/>
      <c r="BI9" s="616"/>
      <c r="BJ9" s="616"/>
      <c r="BK9" s="616"/>
      <c r="BL9" s="616"/>
      <c r="BM9" s="616"/>
      <c r="BN9" s="616"/>
      <c r="BO9" s="616"/>
      <c r="BP9" s="616"/>
      <c r="BQ9" s="616"/>
      <c r="BR9" s="616"/>
      <c r="BS9" s="616"/>
      <c r="BT9" s="616"/>
      <c r="BU9" s="616"/>
      <c r="BV9" s="616"/>
      <c r="BW9" s="616"/>
      <c r="BX9" s="616"/>
      <c r="BY9" s="616"/>
      <c r="BZ9" s="616"/>
    </row>
    <row r="10" spans="1:81" ht="112.2" customHeight="1" thickBot="1" x14ac:dyDescent="0.35">
      <c r="A10" s="599" t="s">
        <v>614</v>
      </c>
      <c r="B10" s="617" t="s">
        <v>243</v>
      </c>
      <c r="C10" s="618" t="e">
        <f>IF(L10=0,"N/A",L10)</f>
        <v>#N/A</v>
      </c>
      <c r="D10" s="618" t="e">
        <f>IF(M10=0,"N/A",M10)</f>
        <v>#N/A</v>
      </c>
      <c r="E10" s="619" t="e">
        <f>IF(N10=0,"N/A",N10)</f>
        <v>#DIV/0!</v>
      </c>
      <c r="F10" s="600" t="s">
        <v>317</v>
      </c>
      <c r="G10" s="619" t="e">
        <f>E10</f>
        <v>#DIV/0!</v>
      </c>
      <c r="H10" s="602" t="s">
        <v>396</v>
      </c>
      <c r="I10" s="620" t="s">
        <v>391</v>
      </c>
      <c r="J10" s="741"/>
      <c r="K10" s="589"/>
      <c r="L10" s="611" t="e">
        <f>HLOOKUP($C$5,'PY2 Data(H)'!$D$2:$CQ$307,296,FALSE)</f>
        <v>#N/A</v>
      </c>
      <c r="M10" s="611" t="e">
        <f>HLOOKUP($C$5,'PY1 Data(H)'!$D$2:$CR$401,120,FALSE)</f>
        <v>#N/A</v>
      </c>
      <c r="N10" s="612" t="e">
        <f>(Import!L63-Import!L62)/Import!L64</f>
        <v>#DIV/0!</v>
      </c>
    </row>
    <row r="11" spans="1:81" s="626" customFormat="1" ht="18.600000000000001" thickBot="1" x14ac:dyDescent="0.35">
      <c r="A11" s="621"/>
      <c r="B11" s="843" t="s">
        <v>397</v>
      </c>
      <c r="C11" s="843"/>
      <c r="D11" s="843"/>
      <c r="E11" s="607">
        <v>2023</v>
      </c>
      <c r="F11" s="622" t="s">
        <v>398</v>
      </c>
      <c r="G11" s="623"/>
      <c r="H11" s="624"/>
      <c r="I11" s="625"/>
      <c r="J11" s="743"/>
      <c r="K11" s="589"/>
      <c r="L11" s="572"/>
      <c r="M11" s="572"/>
      <c r="N11" s="572"/>
      <c r="O11" s="572"/>
      <c r="P11" s="573"/>
      <c r="Q11" s="574"/>
      <c r="R11" s="574"/>
      <c r="S11" s="574"/>
      <c r="T11" s="574"/>
      <c r="U11" s="574"/>
      <c r="V11" s="574"/>
      <c r="W11" s="574"/>
      <c r="X11" s="574"/>
      <c r="Y11" s="574"/>
      <c r="Z11" s="574"/>
      <c r="AA11" s="574"/>
      <c r="AB11" s="574"/>
      <c r="AC11" s="574"/>
      <c r="AD11" s="574"/>
      <c r="AE11" s="574"/>
      <c r="AF11" s="574"/>
      <c r="AG11" s="574"/>
      <c r="AH11" s="574"/>
      <c r="AI11" s="574"/>
      <c r="AJ11" s="574"/>
      <c r="AK11" s="574"/>
      <c r="AL11" s="574"/>
      <c r="AM11" s="574"/>
      <c r="AN11" s="574"/>
      <c r="AO11" s="574"/>
      <c r="AP11" s="574"/>
      <c r="AQ11" s="574"/>
      <c r="AR11" s="574"/>
      <c r="AS11" s="574"/>
      <c r="AT11" s="574"/>
      <c r="AU11" s="574"/>
      <c r="AV11" s="574"/>
      <c r="AW11" s="574"/>
      <c r="AX11" s="574"/>
      <c r="AY11" s="574"/>
      <c r="AZ11" s="574"/>
      <c r="BA11" s="574"/>
      <c r="BB11" s="574"/>
      <c r="BC11" s="574"/>
      <c r="BD11" s="574"/>
      <c r="BE11" s="574"/>
      <c r="BF11" s="574"/>
      <c r="BG11" s="574"/>
      <c r="BH11" s="575"/>
      <c r="BI11" s="575"/>
      <c r="BJ11" s="575"/>
      <c r="BK11" s="575"/>
      <c r="BL11" s="575"/>
      <c r="BM11" s="575"/>
      <c r="BN11" s="575"/>
      <c r="BO11" s="575"/>
      <c r="BP11" s="575"/>
      <c r="BQ11" s="575"/>
      <c r="BR11" s="575"/>
      <c r="BS11" s="575"/>
      <c r="BT11" s="575"/>
      <c r="BU11" s="575"/>
      <c r="BV11" s="575"/>
      <c r="BW11" s="575"/>
      <c r="BX11" s="575"/>
      <c r="BY11" s="575"/>
      <c r="BZ11" s="575"/>
      <c r="CA11" s="575"/>
      <c r="CB11" s="575"/>
      <c r="CC11" s="575"/>
    </row>
    <row r="12" spans="1:81" s="626" customFormat="1" ht="109.8" customHeight="1" thickBot="1" x14ac:dyDescent="0.35">
      <c r="A12" s="627" t="s">
        <v>615</v>
      </c>
      <c r="B12" s="809" t="s">
        <v>1106</v>
      </c>
      <c r="C12" s="810"/>
      <c r="D12" s="810"/>
      <c r="E12" s="724">
        <f>'TD Info Completed by Auditor'!C26</f>
        <v>0</v>
      </c>
      <c r="F12" s="725"/>
      <c r="G12" s="724" t="str">
        <f>IF('TD Info Completed by Auditor'!C26&gt;N12,"Late","Response Not Required")</f>
        <v>Response Not Required</v>
      </c>
      <c r="H12" s="629" t="s">
        <v>399</v>
      </c>
      <c r="I12" s="693" t="s">
        <v>1099</v>
      </c>
      <c r="J12" s="744"/>
      <c r="K12" s="589"/>
      <c r="L12" s="713">
        <f>'TD Info Completed by Auditor'!C26</f>
        <v>0</v>
      </c>
      <c r="M12" s="714">
        <f>'TD Info Completed by Auditor'!C25</f>
        <v>45107</v>
      </c>
      <c r="N12" s="715">
        <f>IF(M12=DATEVALUE("6/30/2023"),N14,IF(M12=DATEVALUE("9/30/2023"),N15,IF(M12=DATEVALUE("12/31/2023"),N16,IF(M12=DATEVALUE("3/31/2024"),N17))))</f>
        <v>45291</v>
      </c>
      <c r="O12" s="572"/>
      <c r="P12" s="573"/>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74"/>
      <c r="AO12" s="574"/>
      <c r="AP12" s="574"/>
      <c r="AQ12" s="574"/>
      <c r="AR12" s="574"/>
      <c r="AS12" s="574"/>
      <c r="AT12" s="574"/>
      <c r="AU12" s="574"/>
      <c r="AV12" s="574"/>
      <c r="AW12" s="574"/>
      <c r="AX12" s="574"/>
      <c r="AY12" s="574"/>
      <c r="AZ12" s="574"/>
      <c r="BA12" s="574"/>
      <c r="BB12" s="574"/>
      <c r="BC12" s="574"/>
      <c r="BD12" s="574"/>
      <c r="BE12" s="574"/>
      <c r="BF12" s="574"/>
      <c r="BG12" s="574"/>
      <c r="BH12" s="575"/>
      <c r="BI12" s="575"/>
      <c r="BJ12" s="575"/>
      <c r="BK12" s="575"/>
      <c r="BL12" s="575"/>
      <c r="BM12" s="575"/>
      <c r="BN12" s="575"/>
      <c r="BO12" s="575"/>
      <c r="BP12" s="575"/>
      <c r="BQ12" s="575"/>
      <c r="BR12" s="575"/>
      <c r="BS12" s="575"/>
      <c r="BT12" s="575"/>
      <c r="BU12" s="575"/>
      <c r="BV12" s="575"/>
      <c r="BW12" s="575"/>
      <c r="BX12" s="575"/>
      <c r="BY12" s="575"/>
      <c r="BZ12" s="575"/>
      <c r="CA12" s="575"/>
      <c r="CB12" s="575"/>
      <c r="CC12" s="575"/>
    </row>
    <row r="13" spans="1:81" s="626" customFormat="1" ht="18" customHeight="1" thickBot="1" x14ac:dyDescent="0.35">
      <c r="A13" s="631"/>
      <c r="B13" s="841"/>
      <c r="C13" s="841"/>
      <c r="D13" s="842"/>
      <c r="E13" s="607">
        <v>2023</v>
      </c>
      <c r="F13" s="632" t="s">
        <v>398</v>
      </c>
      <c r="G13" s="633"/>
      <c r="H13" s="634"/>
      <c r="I13" s="635"/>
      <c r="J13" s="745"/>
      <c r="K13" s="589"/>
      <c r="L13" s="716" t="s">
        <v>1107</v>
      </c>
      <c r="M13" s="717" t="s">
        <v>1108</v>
      </c>
      <c r="N13" s="718"/>
      <c r="O13" s="572"/>
      <c r="P13" s="573"/>
      <c r="Q13" s="574"/>
      <c r="R13" s="574"/>
      <c r="S13" s="574"/>
      <c r="T13" s="574"/>
      <c r="U13" s="574"/>
      <c r="V13" s="574"/>
      <c r="W13" s="574"/>
      <c r="X13" s="574"/>
      <c r="Y13" s="574"/>
      <c r="Z13" s="574"/>
      <c r="AA13" s="574"/>
      <c r="AB13" s="574"/>
      <c r="AC13" s="574"/>
      <c r="AD13" s="574"/>
      <c r="AE13" s="574"/>
      <c r="AF13" s="574"/>
      <c r="AG13" s="574"/>
      <c r="AH13" s="574"/>
      <c r="AI13" s="574"/>
      <c r="AJ13" s="574"/>
      <c r="AK13" s="574"/>
      <c r="AL13" s="574"/>
      <c r="AM13" s="574"/>
      <c r="AN13" s="574"/>
      <c r="AO13" s="574"/>
      <c r="AP13" s="574"/>
      <c r="AQ13" s="574"/>
      <c r="AR13" s="574"/>
      <c r="AS13" s="574"/>
      <c r="AT13" s="574"/>
      <c r="AU13" s="574"/>
      <c r="AV13" s="574"/>
      <c r="AW13" s="574"/>
      <c r="AX13" s="574"/>
      <c r="AY13" s="574"/>
      <c r="AZ13" s="574"/>
      <c r="BA13" s="574"/>
      <c r="BB13" s="574"/>
      <c r="BC13" s="574"/>
      <c r="BD13" s="574"/>
      <c r="BE13" s="574"/>
      <c r="BF13" s="574"/>
      <c r="BG13" s="574"/>
      <c r="BH13" s="575"/>
      <c r="BI13" s="575"/>
      <c r="BJ13" s="575"/>
      <c r="BK13" s="575"/>
      <c r="BL13" s="575"/>
      <c r="BM13" s="575"/>
      <c r="BN13" s="575"/>
      <c r="BO13" s="575"/>
      <c r="BP13" s="575"/>
      <c r="BQ13" s="575"/>
      <c r="BR13" s="575"/>
      <c r="BS13" s="575"/>
      <c r="BT13" s="575"/>
      <c r="BU13" s="575"/>
      <c r="BV13" s="575"/>
      <c r="BW13" s="575"/>
      <c r="BX13" s="575"/>
      <c r="BY13" s="575"/>
      <c r="BZ13" s="575"/>
      <c r="CA13" s="575"/>
      <c r="CB13" s="575"/>
      <c r="CC13" s="575"/>
    </row>
    <row r="14" spans="1:81" s="626" customFormat="1" ht="86.4" customHeight="1" thickBot="1" x14ac:dyDescent="0.35">
      <c r="A14" s="599" t="s">
        <v>616</v>
      </c>
      <c r="B14" s="816" t="s">
        <v>1084</v>
      </c>
      <c r="C14" s="816"/>
      <c r="D14" s="817"/>
      <c r="E14" s="628" t="str">
        <f>IF(AND(Import!L80=2,AND(Import!L86&lt;=0,Import!L87&lt;=0)),"No","Yes")</f>
        <v>Yes</v>
      </c>
      <c r="F14" s="636"/>
      <c r="G14" s="628" t="str">
        <f>E14</f>
        <v>Yes</v>
      </c>
      <c r="H14" s="637" t="s">
        <v>1085</v>
      </c>
      <c r="I14" s="638" t="s">
        <v>848</v>
      </c>
      <c r="J14" s="744"/>
      <c r="K14" s="589"/>
      <c r="L14" s="716"/>
      <c r="M14" s="719">
        <v>45107</v>
      </c>
      <c r="N14" s="720">
        <v>45291</v>
      </c>
      <c r="O14" s="572"/>
      <c r="P14" s="573"/>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74"/>
      <c r="AO14" s="574"/>
      <c r="AP14" s="574"/>
      <c r="AQ14" s="574"/>
      <c r="AR14" s="574"/>
      <c r="AS14" s="574"/>
      <c r="AT14" s="574"/>
      <c r="AU14" s="574"/>
      <c r="AV14" s="574"/>
      <c r="AW14" s="574"/>
      <c r="AX14" s="574"/>
      <c r="AY14" s="574"/>
      <c r="AZ14" s="574"/>
      <c r="BA14" s="574"/>
      <c r="BB14" s="574"/>
      <c r="BC14" s="574"/>
      <c r="BD14" s="574"/>
      <c r="BE14" s="574"/>
      <c r="BF14" s="574"/>
      <c r="BG14" s="574"/>
      <c r="BH14" s="575"/>
      <c r="BI14" s="575"/>
      <c r="BJ14" s="575"/>
      <c r="BK14" s="575"/>
      <c r="BL14" s="575"/>
      <c r="BM14" s="575"/>
      <c r="BN14" s="575"/>
      <c r="BO14" s="575"/>
      <c r="BP14" s="575"/>
      <c r="BQ14" s="575"/>
      <c r="BR14" s="575"/>
      <c r="BS14" s="575"/>
      <c r="BT14" s="575"/>
      <c r="BU14" s="575"/>
      <c r="BV14" s="575"/>
      <c r="BW14" s="575"/>
      <c r="BX14" s="575"/>
      <c r="BY14" s="575"/>
      <c r="BZ14" s="575"/>
      <c r="CA14" s="575"/>
      <c r="CB14" s="575"/>
      <c r="CC14" s="575"/>
    </row>
    <row r="15" spans="1:81" s="626" customFormat="1" ht="18" customHeight="1" thickBot="1" x14ac:dyDescent="0.35">
      <c r="A15" s="631"/>
      <c r="B15" s="843"/>
      <c r="C15" s="843"/>
      <c r="D15" s="844"/>
      <c r="E15" s="607">
        <v>2023</v>
      </c>
      <c r="F15" s="632" t="s">
        <v>398</v>
      </c>
      <c r="G15" s="639"/>
      <c r="H15" s="633"/>
      <c r="I15" s="640"/>
      <c r="J15" s="745"/>
      <c r="K15" s="589"/>
      <c r="L15" s="716"/>
      <c r="M15" s="719">
        <v>45199</v>
      </c>
      <c r="N15" s="720">
        <v>45382</v>
      </c>
      <c r="O15" s="572"/>
      <c r="P15" s="573"/>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74"/>
      <c r="AO15" s="574"/>
      <c r="AP15" s="574"/>
      <c r="AQ15" s="574"/>
      <c r="AR15" s="574"/>
      <c r="AS15" s="574"/>
      <c r="AT15" s="574"/>
      <c r="AU15" s="574"/>
      <c r="AV15" s="574"/>
      <c r="AW15" s="574"/>
      <c r="AX15" s="574"/>
      <c r="AY15" s="574"/>
      <c r="AZ15" s="574"/>
      <c r="BA15" s="574"/>
      <c r="BB15" s="574"/>
      <c r="BC15" s="574"/>
      <c r="BD15" s="574"/>
      <c r="BE15" s="574"/>
      <c r="BF15" s="574"/>
      <c r="BG15" s="574"/>
      <c r="BH15" s="575"/>
      <c r="BI15" s="575"/>
      <c r="BJ15" s="575"/>
      <c r="BK15" s="575"/>
      <c r="BL15" s="575"/>
      <c r="BM15" s="575"/>
      <c r="BN15" s="575"/>
      <c r="BO15" s="575"/>
      <c r="BP15" s="575"/>
      <c r="BQ15" s="575"/>
      <c r="BR15" s="575"/>
      <c r="BS15" s="575"/>
      <c r="BT15" s="575"/>
      <c r="BU15" s="575"/>
      <c r="BV15" s="575"/>
      <c r="BW15" s="575"/>
      <c r="BX15" s="575"/>
      <c r="BY15" s="575"/>
      <c r="BZ15" s="575"/>
      <c r="CA15" s="575"/>
      <c r="CB15" s="575"/>
      <c r="CC15" s="575"/>
    </row>
    <row r="16" spans="1:81" s="626" customFormat="1" ht="73.650000000000006" customHeight="1" thickBot="1" x14ac:dyDescent="0.35">
      <c r="A16" s="599" t="s">
        <v>617</v>
      </c>
      <c r="B16" s="839" t="s">
        <v>618</v>
      </c>
      <c r="C16" s="839"/>
      <c r="D16" s="840"/>
      <c r="E16" s="628" t="str">
        <f>IF(Import!L90=1,"Yes",IF(Import!L90=2,"No",IF(Import!L90=3,"N/A",IF(Import!L90=0,"This question must be answered.  See cell C21 on TD"))))</f>
        <v>This question must be answered.  See cell C21 on TD</v>
      </c>
      <c r="F16" s="636"/>
      <c r="G16" s="628" t="str">
        <f>E16</f>
        <v>This question must be answered.  See cell C21 on TD</v>
      </c>
      <c r="H16" s="637" t="s">
        <v>400</v>
      </c>
      <c r="I16" s="630" t="s">
        <v>344</v>
      </c>
      <c r="J16" s="744"/>
      <c r="K16" s="589"/>
      <c r="L16" s="716"/>
      <c r="M16" s="719">
        <v>45291</v>
      </c>
      <c r="N16" s="720">
        <v>45473</v>
      </c>
      <c r="O16" s="572"/>
      <c r="P16" s="573"/>
      <c r="Q16" s="574"/>
      <c r="R16" s="574"/>
      <c r="S16" s="574"/>
      <c r="T16" s="574"/>
      <c r="U16" s="574"/>
      <c r="V16" s="574"/>
      <c r="W16" s="574"/>
      <c r="X16" s="574"/>
      <c r="Y16" s="574"/>
      <c r="Z16" s="574"/>
      <c r="AA16" s="574"/>
      <c r="AB16" s="574"/>
      <c r="AC16" s="574"/>
      <c r="AD16" s="574"/>
      <c r="AE16" s="574"/>
      <c r="AF16" s="574"/>
      <c r="AG16" s="574"/>
      <c r="AH16" s="574"/>
      <c r="AI16" s="574"/>
      <c r="AJ16" s="574"/>
      <c r="AK16" s="574"/>
      <c r="AL16" s="574"/>
      <c r="AM16" s="574"/>
      <c r="AN16" s="574"/>
      <c r="AO16" s="574"/>
      <c r="AP16" s="574"/>
      <c r="AQ16" s="574"/>
      <c r="AR16" s="574"/>
      <c r="AS16" s="574"/>
      <c r="AT16" s="574"/>
      <c r="AU16" s="574"/>
      <c r="AV16" s="574"/>
      <c r="AW16" s="574"/>
      <c r="AX16" s="574"/>
      <c r="AY16" s="574"/>
      <c r="AZ16" s="574"/>
      <c r="BA16" s="574"/>
      <c r="BB16" s="574"/>
      <c r="BC16" s="574"/>
      <c r="BD16" s="574"/>
      <c r="BE16" s="574"/>
      <c r="BF16" s="574"/>
      <c r="BG16" s="574"/>
      <c r="BH16" s="575"/>
      <c r="BI16" s="575"/>
      <c r="BJ16" s="575"/>
      <c r="BK16" s="575"/>
      <c r="BL16" s="575"/>
      <c r="BM16" s="575"/>
      <c r="BN16" s="575"/>
      <c r="BO16" s="575"/>
      <c r="BP16" s="575"/>
      <c r="BQ16" s="575"/>
      <c r="BR16" s="575"/>
      <c r="BS16" s="575"/>
      <c r="BT16" s="575"/>
      <c r="BU16" s="575"/>
      <c r="BV16" s="575"/>
      <c r="BW16" s="575"/>
      <c r="BX16" s="575"/>
      <c r="BY16" s="575"/>
      <c r="BZ16" s="575"/>
      <c r="CA16" s="575"/>
      <c r="CB16" s="575"/>
      <c r="CC16" s="575"/>
    </row>
    <row r="17" spans="1:81" s="645" customFormat="1" x14ac:dyDescent="0.3">
      <c r="A17" s="641"/>
      <c r="B17" s="642"/>
      <c r="C17" s="642"/>
      <c r="D17" s="642"/>
      <c r="E17" s="642"/>
      <c r="F17" s="642"/>
      <c r="G17" s="642"/>
      <c r="H17" s="642"/>
      <c r="I17" s="643"/>
      <c r="J17" s="643"/>
      <c r="K17" s="644"/>
      <c r="L17" s="721"/>
      <c r="M17" s="722">
        <v>45382</v>
      </c>
      <c r="N17" s="723">
        <v>45565</v>
      </c>
      <c r="O17" s="572"/>
      <c r="P17" s="573"/>
      <c r="Q17" s="574"/>
      <c r="R17" s="574"/>
      <c r="S17" s="574"/>
      <c r="T17" s="574"/>
      <c r="U17" s="574"/>
      <c r="V17" s="574"/>
      <c r="W17" s="574"/>
      <c r="X17" s="574"/>
      <c r="Y17" s="574"/>
      <c r="Z17" s="574"/>
      <c r="AA17" s="574"/>
      <c r="AB17" s="574"/>
      <c r="AC17" s="574"/>
      <c r="AD17" s="574"/>
      <c r="AE17" s="574"/>
      <c r="AF17" s="574"/>
      <c r="AG17" s="574"/>
      <c r="AH17" s="574"/>
      <c r="AI17" s="574"/>
      <c r="AJ17" s="574"/>
      <c r="AK17" s="574"/>
      <c r="AL17" s="574"/>
      <c r="AM17" s="574"/>
      <c r="AN17" s="574"/>
      <c r="AO17" s="574"/>
      <c r="AP17" s="574"/>
      <c r="AQ17" s="574"/>
      <c r="AR17" s="574"/>
      <c r="AS17" s="574"/>
      <c r="AT17" s="574"/>
      <c r="AU17" s="574"/>
      <c r="AV17" s="574"/>
      <c r="AW17" s="574"/>
      <c r="AX17" s="574"/>
      <c r="AY17" s="574"/>
      <c r="AZ17" s="574"/>
      <c r="BA17" s="574"/>
      <c r="BB17" s="574"/>
      <c r="BC17" s="574"/>
      <c r="BD17" s="574"/>
      <c r="BE17" s="574"/>
      <c r="BF17" s="574"/>
      <c r="BG17" s="574"/>
      <c r="BH17" s="575"/>
      <c r="BI17" s="575"/>
      <c r="BJ17" s="575"/>
      <c r="BK17" s="575"/>
      <c r="BL17" s="575"/>
      <c r="BM17" s="575"/>
      <c r="BN17" s="575"/>
      <c r="BO17" s="575"/>
      <c r="BP17" s="575"/>
      <c r="BQ17" s="575"/>
      <c r="BR17" s="575"/>
      <c r="BS17" s="575"/>
      <c r="BT17" s="575"/>
      <c r="BU17" s="575"/>
      <c r="BV17" s="575"/>
      <c r="BW17" s="575"/>
      <c r="BX17" s="575"/>
      <c r="BY17" s="575"/>
      <c r="BZ17" s="575"/>
      <c r="CA17" s="575"/>
      <c r="CB17" s="575"/>
      <c r="CC17" s="575"/>
    </row>
  </sheetData>
  <sheetProtection algorithmName="SHA-512" hashValue="FtoQtKjZ0ZT7daGtr7nP8ccKnG00xtSB8MrdllNe31iJvuJPJFnXCP5qvoIEHr5SnN2aJHjmYd0fpnnZZWip7w==" saltValue="3TECR1sKokvJW2MLSGH3Yw==" spinCount="100000" sheet="1" objects="1" scenarios="1"/>
  <mergeCells count="18">
    <mergeCell ref="B16:D16"/>
    <mergeCell ref="B13:D13"/>
    <mergeCell ref="B11:D11"/>
    <mergeCell ref="B14:D14"/>
    <mergeCell ref="B15:D15"/>
    <mergeCell ref="B6:H6"/>
    <mergeCell ref="B12:D12"/>
    <mergeCell ref="I1:J1"/>
    <mergeCell ref="B1:H1"/>
    <mergeCell ref="B2:H2"/>
    <mergeCell ref="C4:E4"/>
    <mergeCell ref="F4:G5"/>
    <mergeCell ref="H4:H5"/>
    <mergeCell ref="C5:E5"/>
    <mergeCell ref="I2:I6"/>
    <mergeCell ref="J2:J6"/>
    <mergeCell ref="B7:E7"/>
    <mergeCell ref="B8:E8"/>
  </mergeCells>
  <conditionalFormatting sqref="G10">
    <cfRule type="cellIs" dxfId="0" priority="32" operator="lessThan">
      <formula>1</formula>
    </cfRule>
  </conditionalFormatting>
  <conditionalFormatting sqref="G14">
    <cfRule type="cellIs" dxfId="6" priority="24" operator="equal">
      <formula>"Yes"</formula>
    </cfRule>
  </conditionalFormatting>
  <conditionalFormatting sqref="G16">
    <cfRule type="cellIs" dxfId="5" priority="23" operator="equal">
      <formula>"Yes"</formula>
    </cfRule>
  </conditionalFormatting>
  <conditionalFormatting sqref="E16 G16">
    <cfRule type="containsText" dxfId="4" priority="6" operator="containsText" text="This question must be answered">
      <formula>NOT(ISERROR(SEARCH("This question must be answered",E16)))</formula>
    </cfRule>
  </conditionalFormatting>
  <conditionalFormatting sqref="G8">
    <cfRule type="expression" dxfId="3" priority="34">
      <formula>G8-K7&lt;0</formula>
    </cfRule>
  </conditionalFormatting>
  <conditionalFormatting sqref="G12">
    <cfRule type="cellIs" dxfId="2" priority="2" operator="equal">
      <formula>"Late"</formula>
    </cfRule>
  </conditionalFormatting>
  <conditionalFormatting sqref="E12 G12">
    <cfRule type="containsText" dxfId="1" priority="1" operator="containsText" text="This question must be answered">
      <formula>NOT(ISERROR(SEARCH("This question must be answered",E12)))</formula>
    </cfRule>
  </conditionalFormatting>
  <pageMargins left="0.25" right="0.25" top="0.05" bottom="0.25" header="0.3" footer="0.25"/>
  <pageSetup scale="61" fitToHeight="0" orientation="landscape" r:id="rId1"/>
  <headerFooter>
    <oddFooter>&amp;C&amp;12&amp;P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E58CA-3ED4-46C1-BDD7-EDC58EFFD6EF}">
  <dimension ref="B1:R30"/>
  <sheetViews>
    <sheetView zoomScaleNormal="100" workbookViewId="0">
      <selection activeCell="B2" sqref="B2:D2"/>
    </sheetView>
  </sheetViews>
  <sheetFormatPr defaultColWidth="9.109375" defaultRowHeight="14.4" x14ac:dyDescent="0.3"/>
  <cols>
    <col min="1" max="1" width="2" style="125" customWidth="1"/>
    <col min="2" max="2" width="96.21875" style="125" customWidth="1"/>
    <col min="3" max="3" width="2" style="125" customWidth="1"/>
    <col min="4" max="4" width="17.6640625" style="125" customWidth="1"/>
    <col min="5" max="5" width="9.33203125" style="125" customWidth="1"/>
    <col min="6" max="6" width="14.109375" style="104" customWidth="1"/>
    <col min="7" max="7" width="50.44140625" style="342" customWidth="1"/>
    <col min="8" max="8" width="44.21875" style="125" customWidth="1"/>
    <col min="9" max="9" width="9.109375" style="125"/>
    <col min="10" max="10" width="36.77734375" style="125" customWidth="1"/>
    <col min="11" max="12" width="28.88671875" style="125" customWidth="1"/>
    <col min="13" max="13" width="9.109375" style="125"/>
    <col min="14" max="14" width="16.6640625" style="125" customWidth="1"/>
    <col min="15" max="15" width="22.5546875" style="125" customWidth="1"/>
    <col min="16" max="16" width="23.44140625" style="125" customWidth="1"/>
    <col min="17" max="17" width="9.109375" style="125"/>
    <col min="18" max="18" width="26.33203125" style="125" customWidth="1"/>
    <col min="19" max="16384" width="9.109375" style="125"/>
  </cols>
  <sheetData>
    <row r="1" spans="2:8" ht="18" x14ac:dyDescent="0.35">
      <c r="B1" s="473" t="s">
        <v>860</v>
      </c>
      <c r="C1" s="473"/>
      <c r="D1" s="473"/>
    </row>
    <row r="2" spans="2:8" x14ac:dyDescent="0.3">
      <c r="B2" s="845"/>
      <c r="C2" s="845"/>
      <c r="D2" s="845"/>
    </row>
    <row r="3" spans="2:8" ht="29.4" x14ac:dyDescent="0.35">
      <c r="B3" s="474" t="str">
        <f>'Unit Data from Audit Worksheet'!D2</f>
        <v>Select Unit Name from Drop Down List</v>
      </c>
      <c r="C3" s="379"/>
      <c r="D3" s="475">
        <v>2023</v>
      </c>
      <c r="F3" s="476" t="s">
        <v>861</v>
      </c>
      <c r="G3" s="477" t="s">
        <v>10</v>
      </c>
    </row>
    <row r="4" spans="2:8" ht="21" x14ac:dyDescent="0.3">
      <c r="B4" s="478" t="s">
        <v>862</v>
      </c>
      <c r="C4" s="479"/>
    </row>
    <row r="5" spans="2:8" ht="15.6" x14ac:dyDescent="0.3">
      <c r="B5" s="480" t="s">
        <v>863</v>
      </c>
      <c r="C5" s="480"/>
      <c r="D5" s="481"/>
    </row>
    <row r="6" spans="2:8" x14ac:dyDescent="0.3">
      <c r="B6" s="482" t="s">
        <v>864</v>
      </c>
      <c r="C6" s="482"/>
      <c r="D6" s="483">
        <f>Import!L38</f>
        <v>0</v>
      </c>
      <c r="F6" s="484">
        <v>506</v>
      </c>
      <c r="G6" s="342" t="s">
        <v>97</v>
      </c>
    </row>
    <row r="7" spans="2:8" x14ac:dyDescent="0.3">
      <c r="B7" s="482" t="s">
        <v>865</v>
      </c>
      <c r="C7" s="482"/>
      <c r="D7" s="485">
        <f>Import!L39</f>
        <v>0</v>
      </c>
      <c r="F7" s="484">
        <v>536</v>
      </c>
      <c r="G7" s="342" t="s">
        <v>98</v>
      </c>
    </row>
    <row r="8" spans="2:8" x14ac:dyDescent="0.3">
      <c r="B8" s="482" t="s">
        <v>866</v>
      </c>
      <c r="C8" s="482"/>
      <c r="D8" s="485">
        <f>Import!L61</f>
        <v>0</v>
      </c>
      <c r="F8" s="104">
        <v>647</v>
      </c>
      <c r="G8" s="342" t="s">
        <v>867</v>
      </c>
    </row>
    <row r="9" spans="2:8" x14ac:dyDescent="0.3">
      <c r="B9" s="486" t="s">
        <v>868</v>
      </c>
      <c r="C9" s="486"/>
      <c r="D9" s="487"/>
    </row>
    <row r="10" spans="2:8" x14ac:dyDescent="0.3">
      <c r="B10" s="482" t="s">
        <v>869</v>
      </c>
      <c r="C10" s="482"/>
      <c r="D10" s="488">
        <f>Import!L42</f>
        <v>0</v>
      </c>
      <c r="F10" s="104">
        <v>4</v>
      </c>
      <c r="G10" s="342" t="s">
        <v>870</v>
      </c>
    </row>
    <row r="11" spans="2:8" x14ac:dyDescent="0.3">
      <c r="B11" s="482" t="s">
        <v>871</v>
      </c>
      <c r="C11" s="482"/>
      <c r="D11" s="488">
        <f>Import!L76</f>
        <v>0</v>
      </c>
      <c r="F11" s="104">
        <v>6</v>
      </c>
      <c r="G11" s="342" t="s">
        <v>155</v>
      </c>
    </row>
    <row r="12" spans="2:8" x14ac:dyDescent="0.3">
      <c r="B12" s="482" t="s">
        <v>872</v>
      </c>
      <c r="C12" s="482"/>
      <c r="D12" s="489">
        <f>Import!L43</f>
        <v>0</v>
      </c>
      <c r="F12" s="104">
        <v>5</v>
      </c>
      <c r="G12" s="342" t="s">
        <v>873</v>
      </c>
    </row>
    <row r="13" spans="2:8" ht="15" thickBot="1" x14ac:dyDescent="0.35">
      <c r="B13" s="490" t="s">
        <v>874</v>
      </c>
      <c r="C13" s="482"/>
      <c r="D13" s="491">
        <f>SUM(D6:D8)-SUM(D10:D12)</f>
        <v>0</v>
      </c>
      <c r="E13" s="492"/>
      <c r="F13" s="104" t="s">
        <v>875</v>
      </c>
      <c r="G13" s="493" t="s">
        <v>887</v>
      </c>
      <c r="H13" s="494"/>
    </row>
    <row r="14" spans="2:8" ht="15" thickTop="1" x14ac:dyDescent="0.3">
      <c r="B14" s="495"/>
      <c r="C14" s="495"/>
      <c r="D14" s="496"/>
    </row>
    <row r="15" spans="2:8" ht="15.6" x14ac:dyDescent="0.3">
      <c r="B15" s="480"/>
      <c r="C15" s="480"/>
      <c r="D15" s="497"/>
    </row>
    <row r="16" spans="2:8" x14ac:dyDescent="0.3">
      <c r="B16" s="495" t="s">
        <v>876</v>
      </c>
      <c r="C16" s="495"/>
      <c r="D16" s="481"/>
    </row>
    <row r="17" spans="2:18" ht="14.4" customHeight="1" x14ac:dyDescent="0.3">
      <c r="B17" s="482" t="s">
        <v>877</v>
      </c>
      <c r="C17" s="482"/>
      <c r="D17" s="498">
        <f>Import!L52</f>
        <v>0</v>
      </c>
      <c r="F17" s="104">
        <v>532</v>
      </c>
      <c r="G17" s="342" t="s">
        <v>448</v>
      </c>
    </row>
    <row r="18" spans="2:18" x14ac:dyDescent="0.3">
      <c r="C18" s="495"/>
      <c r="D18" s="488"/>
    </row>
    <row r="19" spans="2:18" x14ac:dyDescent="0.3">
      <c r="B19" s="495" t="s">
        <v>878</v>
      </c>
      <c r="C19" s="495"/>
      <c r="D19" s="488"/>
    </row>
    <row r="20" spans="2:18" ht="14.4" customHeight="1" x14ac:dyDescent="0.3">
      <c r="B20" s="482" t="s">
        <v>879</v>
      </c>
      <c r="C20" s="482"/>
      <c r="D20" s="498">
        <f>Import!L54</f>
        <v>0</v>
      </c>
      <c r="F20" s="104">
        <v>20</v>
      </c>
      <c r="G20" s="342" t="s">
        <v>880</v>
      </c>
    </row>
    <row r="21" spans="2:18" ht="14.4" customHeight="1" x14ac:dyDescent="0.3">
      <c r="B21" s="482" t="s">
        <v>881</v>
      </c>
      <c r="C21" s="482"/>
      <c r="D21" s="488">
        <f>Import!L57</f>
        <v>0</v>
      </c>
      <c r="F21" s="104">
        <v>509</v>
      </c>
      <c r="G21" s="342" t="s">
        <v>188</v>
      </c>
    </row>
    <row r="22" spans="2:18" ht="14.4" customHeight="1" x14ac:dyDescent="0.3">
      <c r="B22" s="482" t="s">
        <v>882</v>
      </c>
      <c r="C22" s="482"/>
      <c r="D22" s="498">
        <f>Import!L55</f>
        <v>0</v>
      </c>
      <c r="F22" s="104">
        <v>533</v>
      </c>
      <c r="G22" s="342" t="s">
        <v>449</v>
      </c>
    </row>
    <row r="23" spans="2:18" ht="14.4" customHeight="1" x14ac:dyDescent="0.3">
      <c r="B23" s="482" t="s">
        <v>883</v>
      </c>
      <c r="C23" s="482"/>
      <c r="D23" s="498">
        <f>Import!L56</f>
        <v>0</v>
      </c>
      <c r="F23" s="104">
        <v>508</v>
      </c>
      <c r="G23" s="342" t="s">
        <v>190</v>
      </c>
    </row>
    <row r="24" spans="2:18" ht="14.4" customHeight="1" thickBot="1" x14ac:dyDescent="0.35">
      <c r="B24" s="490" t="s">
        <v>884</v>
      </c>
      <c r="C24" s="499"/>
      <c r="D24" s="500">
        <f>D17+D20+D21+-D22-D23</f>
        <v>0</v>
      </c>
      <c r="F24" s="104" t="s">
        <v>875</v>
      </c>
      <c r="G24" s="493" t="s">
        <v>888</v>
      </c>
    </row>
    <row r="25" spans="2:18" ht="15" thickTop="1" x14ac:dyDescent="0.3">
      <c r="B25" s="481"/>
      <c r="C25" s="481"/>
      <c r="D25" s="481"/>
    </row>
    <row r="26" spans="2:18" s="501" customFormat="1" ht="29.4" thickBot="1" x14ac:dyDescent="0.35">
      <c r="B26" s="490" t="s">
        <v>885</v>
      </c>
      <c r="C26" s="499"/>
      <c r="D26" s="549" t="e">
        <f>D13/D24</f>
        <v>#DIV/0!</v>
      </c>
      <c r="F26" s="104" t="s">
        <v>875</v>
      </c>
      <c r="G26" s="502" t="s">
        <v>886</v>
      </c>
      <c r="I26" s="125"/>
      <c r="J26" s="125"/>
      <c r="K26" s="125"/>
      <c r="L26" s="125"/>
      <c r="M26" s="125"/>
      <c r="N26" s="125"/>
      <c r="O26" s="125"/>
      <c r="P26" s="125"/>
      <c r="Q26" s="125"/>
      <c r="R26" s="125"/>
    </row>
    <row r="27" spans="2:18" s="501" customFormat="1" ht="15" thickTop="1" x14ac:dyDescent="0.3">
      <c r="B27" s="486"/>
      <c r="C27" s="486"/>
      <c r="D27" s="503"/>
      <c r="F27" s="104"/>
      <c r="G27" s="502"/>
      <c r="I27" s="125"/>
      <c r="J27" s="125"/>
      <c r="K27" s="125"/>
      <c r="L27" s="125"/>
      <c r="M27" s="125"/>
      <c r="N27" s="125"/>
      <c r="O27" s="125"/>
      <c r="P27" s="125"/>
      <c r="Q27" s="125"/>
      <c r="R27" s="125"/>
    </row>
    <row r="28" spans="2:18" s="501" customFormat="1" x14ac:dyDescent="0.3">
      <c r="B28" s="486"/>
      <c r="C28" s="486"/>
      <c r="D28" s="503"/>
      <c r="F28" s="104"/>
      <c r="G28" s="502"/>
      <c r="I28" s="125"/>
      <c r="J28" s="125"/>
      <c r="K28" s="125"/>
      <c r="L28" s="125"/>
      <c r="M28" s="125"/>
      <c r="N28" s="125"/>
      <c r="O28" s="125"/>
      <c r="P28" s="125"/>
      <c r="Q28" s="125"/>
      <c r="R28" s="125"/>
    </row>
    <row r="29" spans="2:18" s="501" customFormat="1" x14ac:dyDescent="0.3">
      <c r="B29" s="504"/>
      <c r="C29" s="504"/>
      <c r="D29" s="503"/>
      <c r="F29" s="104"/>
      <c r="G29" s="502"/>
      <c r="I29" s="125"/>
      <c r="J29" s="125"/>
      <c r="K29" s="125"/>
      <c r="L29" s="125"/>
      <c r="M29" s="125"/>
      <c r="N29" s="125"/>
      <c r="O29" s="125"/>
      <c r="P29" s="125"/>
      <c r="Q29" s="125"/>
      <c r="R29" s="125"/>
    </row>
    <row r="30" spans="2:18" x14ac:dyDescent="0.3">
      <c r="B30" s="505"/>
      <c r="C30" s="505"/>
      <c r="D30" s="506"/>
    </row>
  </sheetData>
  <sheetProtection algorithmName="SHA-512" hashValue="w1Ghv2PP7WRjuRIWk8CCdGZh0I9F5M3v1KdNVhwteCk+9axTFUr+DpWft4IPovCbxewBXwsPig3S4f9ty/Fk0A==" saltValue="YCH1xZUYhpdki4p7qKwPmQ==" spinCount="100000" sheet="1" objects="1" scenarios="1"/>
  <mergeCells count="1">
    <mergeCell ref="B2:D2"/>
  </mergeCells>
  <pageMargins left="0.7" right="0.7" top="0.75" bottom="0.75" header="0.3" footer="0.3"/>
  <pageSetup scale="47" orientation="portrait" r:id="rId1"/>
  <colBreaks count="1" manualBreakCount="1">
    <brk id="1"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570"/>
  <sheetViews>
    <sheetView zoomScale="98" zoomScaleNormal="98"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2" customWidth="1"/>
    <col min="2" max="2" width="17.5546875" style="31" bestFit="1" customWidth="1"/>
    <col min="3" max="3" width="36.6640625" style="252" customWidth="1"/>
    <col min="4" max="4" width="20.88671875" style="2" bestFit="1" customWidth="1"/>
    <col min="5" max="5" width="17.5546875" style="2" customWidth="1"/>
    <col min="6" max="6" width="22.6640625" style="2" customWidth="1"/>
    <col min="7" max="7" width="17.44140625" style="182" customWidth="1"/>
    <col min="8" max="8" width="9.6640625" style="2" customWidth="1"/>
    <col min="9" max="9" width="1" style="211" customWidth="1"/>
    <col min="10" max="10" width="18.109375" style="4" customWidth="1"/>
    <col min="11" max="11" width="36.88671875" style="7" customWidth="1"/>
    <col min="12" max="12" width="23.44140625" style="259" customWidth="1"/>
    <col min="13" max="13" width="8.44140625" customWidth="1"/>
    <col min="14" max="14" width="18.109375" style="2" customWidth="1"/>
    <col min="15" max="15" width="17.88671875" style="2" customWidth="1"/>
    <col min="16" max="16" width="9.109375" style="132" customWidth="1"/>
    <col min="17" max="17" width="10.33203125" style="184"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style="2" customWidth="1"/>
    <col min="25" max="25" width="9.88671875" style="2" customWidth="1"/>
    <col min="26" max="26" width="9.109375" style="2" customWidth="1"/>
    <col min="27" max="16384" width="9.109375" style="2"/>
  </cols>
  <sheetData>
    <row r="1" spans="1:28" ht="36" x14ac:dyDescent="0.3">
      <c r="C1" s="28" t="s">
        <v>271</v>
      </c>
      <c r="D1" s="11">
        <f>L49-(L38+L39-L42-L43-L76)-L46</f>
        <v>0</v>
      </c>
      <c r="I1" s="183"/>
      <c r="J1" s="27"/>
      <c r="K1" s="12" t="s">
        <v>15</v>
      </c>
      <c r="L1" s="37"/>
      <c r="S1" s="2">
        <v>100</v>
      </c>
      <c r="T1" s="2">
        <v>1</v>
      </c>
    </row>
    <row r="2" spans="1:28" ht="36" x14ac:dyDescent="0.4">
      <c r="C2" s="45" t="str">
        <f>'Unit Data from Audit Worksheet'!D2</f>
        <v>Select Unit Name from Drop Down List</v>
      </c>
      <c r="D2" s="92">
        <v>2023</v>
      </c>
      <c r="E2" s="10">
        <v>2023</v>
      </c>
      <c r="F2" s="10"/>
      <c r="G2" s="41"/>
      <c r="H2" s="10"/>
      <c r="I2" s="183"/>
      <c r="J2" s="24" t="s">
        <v>11</v>
      </c>
      <c r="K2" s="6" t="s">
        <v>10</v>
      </c>
      <c r="L2" s="40" t="s">
        <v>6</v>
      </c>
      <c r="S2" s="2">
        <v>200</v>
      </c>
      <c r="T2" s="2">
        <v>2</v>
      </c>
      <c r="X2" s="212"/>
      <c r="Y2" s="212"/>
    </row>
    <row r="3" spans="1:28" ht="31.2" x14ac:dyDescent="0.3">
      <c r="A3" s="185" t="s">
        <v>11</v>
      </c>
      <c r="B3" s="186"/>
      <c r="C3" s="26" t="s">
        <v>1</v>
      </c>
      <c r="D3" s="13" t="s">
        <v>12</v>
      </c>
      <c r="E3" s="13" t="s">
        <v>13</v>
      </c>
      <c r="F3" s="14" t="s">
        <v>16</v>
      </c>
      <c r="G3" s="46" t="s">
        <v>204</v>
      </c>
      <c r="H3" s="14" t="s">
        <v>231</v>
      </c>
      <c r="I3" s="183"/>
      <c r="J3" s="187"/>
      <c r="K3" s="93"/>
      <c r="L3" s="188"/>
      <c r="O3" s="2" t="s">
        <v>184</v>
      </c>
      <c r="Q3" s="55" t="s">
        <v>205</v>
      </c>
      <c r="S3" s="2">
        <v>300</v>
      </c>
      <c r="T3" s="2">
        <v>3</v>
      </c>
    </row>
    <row r="4" spans="1:28" ht="18" x14ac:dyDescent="0.35">
      <c r="A4" s="189"/>
      <c r="B4" s="190"/>
      <c r="C4" s="29"/>
      <c r="D4" s="5"/>
      <c r="E4" s="5"/>
      <c r="F4" s="5"/>
      <c r="G4" s="42"/>
      <c r="H4" s="5"/>
      <c r="I4" s="183"/>
      <c r="J4" s="25">
        <v>999</v>
      </c>
      <c r="K4" s="9" t="s">
        <v>181</v>
      </c>
      <c r="L4" s="462" t="e">
        <f>'Unit Data from Audit Worksheet'!D3</f>
        <v>#N/A</v>
      </c>
      <c r="S4" s="2">
        <v>400</v>
      </c>
      <c r="T4" s="2">
        <v>4</v>
      </c>
      <c r="X4" s="191"/>
      <c r="Y4" s="191"/>
    </row>
    <row r="5" spans="1:28" ht="57" customHeight="1" x14ac:dyDescent="0.3">
      <c r="A5" s="192">
        <f>'Unit Data from Audit Worksheet'!A7</f>
        <v>333</v>
      </c>
      <c r="B5" s="33" t="str">
        <f>'Unit Data from Audit Worksheet'!C7</f>
        <v>Net Position-Governmental Activities</v>
      </c>
      <c r="C5" s="193" t="str">
        <f>'Unit Data from Audit Worksheet'!D7</f>
        <v xml:space="preserve"> All unrestricted Cash and investments.  
Exclude: restricted cash 
                   cash held by a third party. </v>
      </c>
      <c r="D5" s="91"/>
      <c r="E5" s="95">
        <f>'Unit Data from Audit Worksheet'!F7</f>
        <v>0</v>
      </c>
      <c r="F5" s="160">
        <f>IF(L5&lt;0,"Error: Number is normally positive.",)</f>
        <v>0</v>
      </c>
      <c r="G5" s="43"/>
      <c r="H5" s="159"/>
      <c r="I5" s="21"/>
      <c r="J5" s="23">
        <v>333</v>
      </c>
      <c r="K5" s="30" t="s">
        <v>84</v>
      </c>
      <c r="L5" s="194">
        <f>IF(D5="",E5,D5)</f>
        <v>0</v>
      </c>
      <c r="P5" s="138"/>
      <c r="X5" s="364"/>
      <c r="Y5" s="191"/>
      <c r="AB5" s="191"/>
    </row>
    <row r="6" spans="1:28" ht="39.75" customHeight="1" x14ac:dyDescent="0.3">
      <c r="A6" s="149">
        <f>'Unit Data from Audit Worksheet'!A8</f>
        <v>500</v>
      </c>
      <c r="B6" s="161" t="str">
        <f>'Unit Data from Audit Worksheet'!C8</f>
        <v>Net Position-Governmental Activities</v>
      </c>
      <c r="C6" s="148" t="str">
        <f>'Unit Data from Audit Worksheet'!D8</f>
        <v xml:space="preserve"> All restricted Cash and investments</v>
      </c>
      <c r="D6" s="91"/>
      <c r="E6" s="166">
        <f>'Unit Data from Audit Worksheet'!F8</f>
        <v>0</v>
      </c>
      <c r="F6" s="160">
        <f>IF(L6&lt;0,"Error: Number is normally positive.",)</f>
        <v>0</v>
      </c>
      <c r="G6" s="162"/>
      <c r="H6" s="159"/>
      <c r="I6" s="21"/>
      <c r="J6" s="158">
        <v>500</v>
      </c>
      <c r="K6" s="157" t="s">
        <v>83</v>
      </c>
      <c r="L6" s="194">
        <f>IF(D6="",E6,D6)</f>
        <v>0</v>
      </c>
      <c r="P6" s="139"/>
      <c r="X6" s="364"/>
      <c r="Y6" s="191"/>
      <c r="AA6" s="272"/>
      <c r="AB6" s="191"/>
    </row>
    <row r="7" spans="1:28" ht="66.599999999999994" customHeight="1" x14ac:dyDescent="0.3">
      <c r="A7" s="149">
        <f>'Unit Data from Audit Worksheet'!A9</f>
        <v>385</v>
      </c>
      <c r="B7" s="161" t="str">
        <f>'Unit Data from Audit Worksheet'!C9</f>
        <v>Net Position-Governmental Activities</v>
      </c>
      <c r="C7" s="148" t="str">
        <f>'Unit Data from Audit Worksheet'!D9</f>
        <v>Total Assets and deferred outflows</v>
      </c>
      <c r="D7" s="91"/>
      <c r="E7" s="166">
        <f>'Unit Data from Audit Worksheet'!F9</f>
        <v>0</v>
      </c>
      <c r="F7" s="85">
        <f>IF((L5+L6)&gt;L7,"Error: Please review accts (333 + 500) &gt; 385",)</f>
        <v>0</v>
      </c>
      <c r="G7" s="162" t="str">
        <f>IF(Q7=1," Included in error count"," ")</f>
        <v xml:space="preserve"> </v>
      </c>
      <c r="H7" s="159"/>
      <c r="I7" s="21"/>
      <c r="J7" s="47">
        <v>385</v>
      </c>
      <c r="K7" s="48" t="s">
        <v>44</v>
      </c>
      <c r="L7" s="195">
        <f>IF(D7="",E7,D7)+IF(D9="",E9,D9)</f>
        <v>0</v>
      </c>
      <c r="N7" s="49" t="s">
        <v>194</v>
      </c>
      <c r="P7" s="139"/>
      <c r="X7" s="364"/>
      <c r="Y7" s="191"/>
      <c r="AA7" s="272"/>
      <c r="AB7" s="191"/>
    </row>
    <row r="8" spans="1:28" ht="90.75" customHeight="1" x14ac:dyDescent="0.3">
      <c r="A8" s="149">
        <f>'Unit Data from Audit Worksheet'!A10</f>
        <v>575</v>
      </c>
      <c r="B8" s="161" t="str">
        <f>'Unit Data from Audit Worksheet'!C10</f>
        <v>Net Position-Governmental Activities</v>
      </c>
      <c r="C8" s="148" t="str">
        <f>'Unit Data from Audit Worksheet'!D10</f>
        <v>Record any positive Internal balances on the net position statements that appear in the Asset Section of the Net Position Statement</v>
      </c>
      <c r="D8" s="91"/>
      <c r="E8" s="166">
        <f>'Unit Data from Audit Worksheet'!F10</f>
        <v>0</v>
      </c>
      <c r="F8" s="160">
        <f>IF(L8&lt;0,"Error: Number is normally positive.",)</f>
        <v>0</v>
      </c>
      <c r="G8" s="162"/>
      <c r="H8" s="159"/>
      <c r="I8" s="21"/>
      <c r="J8" s="158">
        <v>575</v>
      </c>
      <c r="K8" s="163" t="s">
        <v>196</v>
      </c>
      <c r="L8" s="194">
        <f>IF(D8="",E8,D8)</f>
        <v>0</v>
      </c>
      <c r="N8" s="38"/>
      <c r="P8" s="139"/>
      <c r="X8" s="364"/>
      <c r="Y8" s="191"/>
      <c r="AA8" s="272"/>
      <c r="AB8" s="191"/>
    </row>
    <row r="9" spans="1:28" ht="103.5" customHeight="1" x14ac:dyDescent="0.3">
      <c r="A9" s="149">
        <f>'Unit Data from Audit Worksheet'!A11</f>
        <v>576</v>
      </c>
      <c r="B9" s="161" t="str">
        <f>'Unit Data from Audit Worksheet'!C11</f>
        <v>Net Position-Governmental Activities</v>
      </c>
      <c r="C9" s="196" t="str">
        <f>'Unit Data from Audit Worksheet'!D11</f>
        <v>Record any negative Internal balances on the net position statements that appear in the Asset Section of the Net Position Statement.
Enter as a positive</v>
      </c>
      <c r="D9" s="68"/>
      <c r="E9" s="98">
        <f>'Unit Data from Audit Worksheet'!F11</f>
        <v>0</v>
      </c>
      <c r="F9" s="156">
        <f>IF(E9&lt;0,"Error: Enter as positive.",)</f>
        <v>0</v>
      </c>
      <c r="G9" s="69"/>
      <c r="H9" s="70"/>
      <c r="I9" s="21"/>
      <c r="J9" s="65">
        <v>576</v>
      </c>
      <c r="K9" s="163" t="s">
        <v>197</v>
      </c>
      <c r="L9" s="194">
        <f>IF(D9="",E9,D9)</f>
        <v>0</v>
      </c>
      <c r="N9" s="38"/>
      <c r="P9" s="140"/>
      <c r="X9" s="364"/>
      <c r="Y9" s="191"/>
      <c r="AA9" s="272"/>
      <c r="AB9" s="191"/>
    </row>
    <row r="10" spans="1:28" s="16" customFormat="1" ht="100.5" customHeight="1" x14ac:dyDescent="0.3">
      <c r="A10" s="149">
        <f>'Unit Data from Audit Worksheet'!A12</f>
        <v>626</v>
      </c>
      <c r="B10" s="153" t="str">
        <f>'Unit Data from Audit Worksheet'!C12</f>
        <v>Net Position-Governmental Activities</v>
      </c>
      <c r="C10" s="152" t="str">
        <f>'Unit Data from Audit Worksheet'!D12</f>
        <v xml:space="preserve">Total Current liabilities (as reported on Statement of Net Position)
Include:   Current liabilities including current portion of long-term debt.  Deferred inflows should not be included in Current Liabilities  </v>
      </c>
      <c r="D10" s="68"/>
      <c r="E10" s="169">
        <f>'Unit Data from Audit Worksheet'!F12</f>
        <v>0</v>
      </c>
      <c r="F10" s="155">
        <f>IF(L10&lt;0,"Error: Enter as a positive.",)</f>
        <v>0</v>
      </c>
      <c r="G10" s="145"/>
      <c r="H10" s="155"/>
      <c r="I10" s="21"/>
      <c r="J10" s="394">
        <v>626</v>
      </c>
      <c r="K10" s="395" t="s">
        <v>249</v>
      </c>
      <c r="L10" s="396">
        <f>IF(D10="",E10,D10)+IF(D9="",E9,D9)</f>
        <v>0</v>
      </c>
      <c r="M10"/>
      <c r="N10" s="115" t="s">
        <v>194</v>
      </c>
      <c r="O10" s="197"/>
      <c r="P10" s="141"/>
      <c r="Q10" s="198"/>
      <c r="R10" s="2"/>
      <c r="X10" s="364"/>
      <c r="Y10" s="199"/>
      <c r="AA10" s="272"/>
      <c r="AB10" s="191"/>
    </row>
    <row r="11" spans="1:28" s="16" customFormat="1" ht="101.4" customHeight="1" x14ac:dyDescent="0.3">
      <c r="A11" s="149">
        <f>'Unit Data from Audit Worksheet'!A13</f>
        <v>627</v>
      </c>
      <c r="B11" s="153" t="str">
        <f>'Unit Data from Audit Worksheet'!C13</f>
        <v>Net Position-Governmental Activities</v>
      </c>
      <c r="C11" s="152" t="str">
        <f>'Unit Data from Audit Worksheet'!D13</f>
        <v>Please enter any bond anticipation notes that are classified as current liabilities and included in account 626 above (amounts entered should agree to the current amount included in the changes to long-term debt note)</v>
      </c>
      <c r="D11" s="68"/>
      <c r="E11" s="169">
        <f>'Unit Data from Audit Worksheet'!F13</f>
        <v>0</v>
      </c>
      <c r="F11" s="155"/>
      <c r="G11" s="145"/>
      <c r="H11" s="155"/>
      <c r="I11" s="21"/>
      <c r="J11" s="154">
        <v>627</v>
      </c>
      <c r="K11" s="135" t="s">
        <v>244</v>
      </c>
      <c r="L11" s="200">
        <f t="shared" ref="L11:L15" si="0">IF(D11="",E11,D11)</f>
        <v>0</v>
      </c>
      <c r="M11"/>
      <c r="N11" s="114"/>
      <c r="O11" s="197"/>
      <c r="P11" s="141"/>
      <c r="Q11" s="198"/>
      <c r="R11" s="2"/>
      <c r="X11" s="364"/>
      <c r="Y11" s="199"/>
      <c r="AA11" s="272"/>
      <c r="AB11" s="191"/>
    </row>
    <row r="12" spans="1:28" s="16" customFormat="1" ht="108" customHeight="1" x14ac:dyDescent="0.3">
      <c r="A12" s="149">
        <f>'Unit Data from Audit Worksheet'!A14</f>
        <v>628</v>
      </c>
      <c r="B12" s="153" t="str">
        <f>'Unit Data from Audit Worksheet'!C14</f>
        <v>Net Position-Governmental Activities</v>
      </c>
      <c r="C12" s="152" t="str">
        <f>'Unit Data from Audit Worksheet'!D14</f>
        <v>Please enter any compensated absences that are classified as current liabilities and included in account 626 above (amounts entered should agree to the current amount included in the changes to long-term debt note)</v>
      </c>
      <c r="D12" s="68"/>
      <c r="E12" s="169">
        <f>'Unit Data from Audit Worksheet'!F14</f>
        <v>0</v>
      </c>
      <c r="F12" s="155"/>
      <c r="G12" s="145"/>
      <c r="H12" s="155"/>
      <c r="I12" s="21"/>
      <c r="J12" s="154">
        <v>628</v>
      </c>
      <c r="K12" s="135" t="s">
        <v>248</v>
      </c>
      <c r="L12" s="200">
        <f t="shared" si="0"/>
        <v>0</v>
      </c>
      <c r="M12"/>
      <c r="N12" s="114"/>
      <c r="O12" s="197"/>
      <c r="P12" s="141"/>
      <c r="Q12" s="198"/>
      <c r="R12" s="2"/>
      <c r="X12" s="364"/>
      <c r="Y12" s="199"/>
      <c r="AA12" s="272"/>
      <c r="AB12" s="191"/>
    </row>
    <row r="13" spans="1:28" s="16" customFormat="1" ht="103.8" customHeight="1" x14ac:dyDescent="0.3">
      <c r="A13" s="149">
        <f>'Unit Data from Audit Worksheet'!A15</f>
        <v>629</v>
      </c>
      <c r="B13" s="153" t="str">
        <f>'Unit Data from Audit Worksheet'!C15</f>
        <v>Net Position-Governmental Activities</v>
      </c>
      <c r="C13" s="152" t="str">
        <f>'Unit Data from Audit Worksheet'!D15</f>
        <v>Please enter any pension liabilities that are classified as current liabilities and included in account 626 above (amounts entered should agree to the current amount included in the changes to long-term debt note)</v>
      </c>
      <c r="D13" s="68"/>
      <c r="E13" s="169">
        <f>'Unit Data from Audit Worksheet'!F15</f>
        <v>0</v>
      </c>
      <c r="F13" s="155"/>
      <c r="G13" s="145"/>
      <c r="H13" s="155"/>
      <c r="I13" s="21"/>
      <c r="J13" s="154">
        <v>629</v>
      </c>
      <c r="K13" s="135" t="s">
        <v>247</v>
      </c>
      <c r="L13" s="200">
        <f t="shared" si="0"/>
        <v>0</v>
      </c>
      <c r="M13"/>
      <c r="N13" s="114"/>
      <c r="O13" s="197"/>
      <c r="P13" s="141"/>
      <c r="Q13" s="198"/>
      <c r="R13" s="2"/>
      <c r="X13" s="364"/>
      <c r="Y13" s="199"/>
      <c r="AA13" s="272"/>
      <c r="AB13" s="191"/>
    </row>
    <row r="14" spans="1:28" s="16" customFormat="1" ht="67.5" customHeight="1" x14ac:dyDescent="0.3">
      <c r="A14" s="149">
        <f>'Unit Data from Audit Worksheet'!A16</f>
        <v>630</v>
      </c>
      <c r="B14" s="153" t="str">
        <f>'Unit Data from Audit Worksheet'!C16</f>
        <v>Net Position-Governmental Activities</v>
      </c>
      <c r="C14" s="152" t="str">
        <f>'Unit Data from Audit Worksheet'!D16</f>
        <v>Please enter any current liabilities that are payable from restricted assets and included in account 626 above</v>
      </c>
      <c r="D14" s="68"/>
      <c r="E14" s="169">
        <f>'Unit Data from Audit Worksheet'!F16</f>
        <v>0</v>
      </c>
      <c r="F14" s="155"/>
      <c r="G14" s="145"/>
      <c r="H14" s="155"/>
      <c r="I14" s="21"/>
      <c r="J14" s="154">
        <v>630</v>
      </c>
      <c r="K14" s="135" t="s">
        <v>246</v>
      </c>
      <c r="L14" s="200">
        <f t="shared" si="0"/>
        <v>0</v>
      </c>
      <c r="M14"/>
      <c r="N14" s="114"/>
      <c r="O14" s="197"/>
      <c r="P14" s="141"/>
      <c r="Q14" s="198"/>
      <c r="R14" s="2"/>
      <c r="X14" s="364"/>
      <c r="Y14" s="199"/>
      <c r="AA14" s="272"/>
      <c r="AB14" s="191"/>
    </row>
    <row r="15" spans="1:28" s="16" customFormat="1" ht="102.75" customHeight="1" x14ac:dyDescent="0.3">
      <c r="A15" s="149">
        <f>'Unit Data from Audit Worksheet'!A17</f>
        <v>631</v>
      </c>
      <c r="B15" s="161" t="str">
        <f>'Unit Data from Audit Worksheet'!C17</f>
        <v>Net Position-Governmental Activities</v>
      </c>
      <c r="C15" s="146" t="str">
        <f>'Unit Data from Audit Worksheet'!D17</f>
        <v>Please enter any OPEB liabilities that are classified as current liabilities and included in account 626 above (amounts entered should agree to the current amount included in the changes to long-term debt note)</v>
      </c>
      <c r="D15" s="68"/>
      <c r="E15" s="169">
        <f>'Unit Data from Audit Worksheet'!F17</f>
        <v>0</v>
      </c>
      <c r="F15" s="155"/>
      <c r="G15" s="145"/>
      <c r="H15" s="155"/>
      <c r="I15" s="21"/>
      <c r="J15" s="154">
        <v>631</v>
      </c>
      <c r="K15" s="135" t="s">
        <v>245</v>
      </c>
      <c r="L15" s="200">
        <f t="shared" si="0"/>
        <v>0</v>
      </c>
      <c r="M15"/>
      <c r="N15" s="114"/>
      <c r="O15" s="197"/>
      <c r="P15" s="141"/>
      <c r="Q15" s="198"/>
      <c r="R15" s="2"/>
      <c r="X15" s="364"/>
      <c r="Y15" s="199"/>
      <c r="AA15" s="272"/>
      <c r="AB15" s="191"/>
    </row>
    <row r="16" spans="1:28" ht="70.8" customHeight="1" x14ac:dyDescent="0.3">
      <c r="A16" s="363">
        <f>'Unit Data from Audit Worksheet'!A18</f>
        <v>338</v>
      </c>
      <c r="B16" s="161" t="str">
        <f>'Unit Data from Audit Worksheet'!C18</f>
        <v>Net Position-Governmental Activities</v>
      </c>
      <c r="C16" s="148" t="str">
        <f>'Unit Data from Audit Worksheet'!D18</f>
        <v>Total Liabilities and total deferred inflows</v>
      </c>
      <c r="D16" s="68"/>
      <c r="E16" s="95">
        <f>'Unit Data from Audit Worksheet'!F18</f>
        <v>0</v>
      </c>
      <c r="F16" s="85" t="str">
        <f>IF(L10&gt;L16,"Please review accounts 626 greater than 338","")</f>
        <v/>
      </c>
      <c r="G16" s="43"/>
      <c r="H16" s="159"/>
      <c r="I16" s="21"/>
      <c r="J16" s="71">
        <v>338</v>
      </c>
      <c r="K16" s="72" t="s">
        <v>45</v>
      </c>
      <c r="L16" s="195">
        <f>IF(D16="",E16,D16)+IF(D9="",E9,D9)</f>
        <v>0</v>
      </c>
      <c r="N16" s="49" t="s">
        <v>194</v>
      </c>
      <c r="P16" s="138"/>
      <c r="X16" s="364"/>
      <c r="Y16" s="191"/>
      <c r="AA16" s="272"/>
      <c r="AB16" s="191"/>
    </row>
    <row r="17" spans="1:28" ht="106.2" customHeight="1" x14ac:dyDescent="0.3">
      <c r="A17" s="149">
        <f>'Unit Data from Audit Worksheet'!A19</f>
        <v>335</v>
      </c>
      <c r="B17" s="161" t="str">
        <f>'Unit Data from Audit Worksheet'!C19</f>
        <v>Net Position-Governmental Activities</v>
      </c>
      <c r="C17" s="148" t="str">
        <f>'Unit Data from Audit Worksheet'!D19</f>
        <v>Unearned revenues that were included in current liabilities in your audit report or entered in acct # 626 above. 
Exclude - unearned revenues that are listed in deferred inflows.</v>
      </c>
      <c r="D17" s="68"/>
      <c r="E17" s="166">
        <f>'Unit Data from Audit Worksheet'!F19</f>
        <v>0</v>
      </c>
      <c r="F17" s="160">
        <f>IF(L17&lt;0,"Error: Enter as a positive.",)</f>
        <v>0</v>
      </c>
      <c r="G17" s="162"/>
      <c r="H17" s="159"/>
      <c r="I17" s="21"/>
      <c r="J17" s="158">
        <v>335</v>
      </c>
      <c r="K17" s="157" t="s">
        <v>46</v>
      </c>
      <c r="L17" s="194">
        <f>IF(D17="",E17,D17)</f>
        <v>0</v>
      </c>
      <c r="P17" s="139"/>
      <c r="X17" s="364"/>
      <c r="Y17" s="191"/>
      <c r="AA17" s="272"/>
      <c r="AB17" s="191"/>
    </row>
    <row r="18" spans="1:28" ht="32.4" customHeight="1" x14ac:dyDescent="0.3">
      <c r="A18" s="149">
        <f>'Unit Data from Audit Worksheet'!A20</f>
        <v>252</v>
      </c>
      <c r="B18" s="161" t="str">
        <f>'Unit Data from Audit Worksheet'!C20</f>
        <v>Net Position-Governmental Activities</v>
      </c>
      <c r="C18" s="148" t="str">
        <f>'Unit Data from Audit Worksheet'!D20</f>
        <v xml:space="preserve"> Total Net investment in capital assets</v>
      </c>
      <c r="D18" s="68"/>
      <c r="E18" s="166">
        <f>'Unit Data from Audit Worksheet'!F20</f>
        <v>0</v>
      </c>
      <c r="F18" s="160"/>
      <c r="G18" s="162"/>
      <c r="H18" s="159"/>
      <c r="I18" s="21"/>
      <c r="J18" s="158">
        <v>252</v>
      </c>
      <c r="K18" s="157" t="s">
        <v>33</v>
      </c>
      <c r="L18" s="194">
        <f t="shared" ref="L18:L37" si="1">IF(D18="",E18,D18)</f>
        <v>0</v>
      </c>
      <c r="O18" s="201" t="e">
        <f>'Unit Data from Audit Worksheet'!E20</f>
        <v>#N/A</v>
      </c>
      <c r="P18" s="139"/>
      <c r="X18" s="364"/>
      <c r="Y18" s="191"/>
      <c r="AA18" s="272"/>
      <c r="AB18" s="191"/>
    </row>
    <row r="19" spans="1:28" ht="31.8" customHeight="1" x14ac:dyDescent="0.3">
      <c r="A19" s="149">
        <f>'Unit Data from Audit Worksheet'!A21</f>
        <v>253</v>
      </c>
      <c r="B19" s="161" t="str">
        <f>'Unit Data from Audit Worksheet'!C21</f>
        <v>Net Position-Governmental Activities</v>
      </c>
      <c r="C19" s="148" t="str">
        <f>'Unit Data from Audit Worksheet'!D21</f>
        <v xml:space="preserve"> Total Net Position, Restricted</v>
      </c>
      <c r="D19" s="68"/>
      <c r="E19" s="166">
        <f>'Unit Data from Audit Worksheet'!F21</f>
        <v>0</v>
      </c>
      <c r="F19" s="160"/>
      <c r="G19" s="162"/>
      <c r="H19" s="159"/>
      <c r="I19" s="21"/>
      <c r="J19" s="158">
        <v>253</v>
      </c>
      <c r="K19" s="157" t="s">
        <v>34</v>
      </c>
      <c r="L19" s="194">
        <f t="shared" si="1"/>
        <v>0</v>
      </c>
      <c r="O19" s="201" t="e">
        <f>'Unit Data from Audit Worksheet'!E21</f>
        <v>#N/A</v>
      </c>
      <c r="P19" s="139"/>
      <c r="X19" s="364"/>
      <c r="Y19" s="191"/>
      <c r="AA19" s="272"/>
      <c r="AB19" s="191"/>
    </row>
    <row r="20" spans="1:28" ht="73.5" customHeight="1" x14ac:dyDescent="0.3">
      <c r="A20" s="149">
        <f>'Unit Data from Audit Worksheet'!A22</f>
        <v>254</v>
      </c>
      <c r="B20" s="161" t="str">
        <f>'Unit Data from Audit Worksheet'!C22</f>
        <v>Net Position-Governmental Activities</v>
      </c>
      <c r="C20" s="148" t="str">
        <f>'Unit Data from Audit Worksheet'!D22</f>
        <v>Total Net Position, Unrestricted - enter negative unrestricted net position as a negative)</v>
      </c>
      <c r="D20" s="68"/>
      <c r="E20" s="166">
        <f>'Unit Data from Audit Worksheet'!F22</f>
        <v>0</v>
      </c>
      <c r="F20" s="160">
        <f>IF((L7-L16-L18-L19-L20)=0,,"Error: Total assets and deferred outflows less total liabilities and deferred inflows do not equal total net position accts 385-338-252-253-254")</f>
        <v>0</v>
      </c>
      <c r="G20" s="58">
        <f>+L7-L16-L18-L19-L20</f>
        <v>0</v>
      </c>
      <c r="H20" s="159"/>
      <c r="I20" s="21"/>
      <c r="J20" s="158">
        <v>254</v>
      </c>
      <c r="K20" s="157" t="s">
        <v>35</v>
      </c>
      <c r="L20" s="194">
        <f t="shared" si="1"/>
        <v>0</v>
      </c>
      <c r="O20" s="201" t="e">
        <f>'Unit Data from Audit Worksheet'!E22</f>
        <v>#N/A</v>
      </c>
      <c r="P20" s="139"/>
      <c r="X20" s="364"/>
      <c r="Y20" s="191"/>
      <c r="AA20" s="272"/>
      <c r="AB20" s="191"/>
    </row>
    <row r="21" spans="1:28" ht="51.75" customHeight="1" x14ac:dyDescent="0.3">
      <c r="A21" s="149">
        <f>'Unit Data from Audit Worksheet'!A24</f>
        <v>502</v>
      </c>
      <c r="B21" s="161" t="str">
        <f>'Unit Data from Audit Worksheet'!C24</f>
        <v>Net Position-Business Activities</v>
      </c>
      <c r="C21" s="148" t="str">
        <f>'Unit Data from Audit Worksheet'!D24</f>
        <v xml:space="preserve">All unrestricted Cash and investments. 
Exclude restricted cash and cash held by a third party. </v>
      </c>
      <c r="D21" s="68"/>
      <c r="E21" s="166">
        <f>'Unit Data from Audit Worksheet'!F24</f>
        <v>0</v>
      </c>
      <c r="F21" s="160">
        <f>IF(L21&lt;0,"Error: Number is normally positive.",)</f>
        <v>0</v>
      </c>
      <c r="G21" s="162"/>
      <c r="H21" s="159"/>
      <c r="I21" s="21"/>
      <c r="J21" s="158">
        <v>502</v>
      </c>
      <c r="K21" s="157" t="s">
        <v>85</v>
      </c>
      <c r="L21" s="194">
        <f t="shared" si="1"/>
        <v>0</v>
      </c>
      <c r="P21" s="139"/>
      <c r="X21" s="364"/>
      <c r="Y21" s="191"/>
      <c r="AA21" s="272"/>
      <c r="AB21" s="191"/>
    </row>
    <row r="22" spans="1:28" ht="40.5" customHeight="1" x14ac:dyDescent="0.3">
      <c r="A22" s="149">
        <f>'Unit Data from Audit Worksheet'!A25</f>
        <v>503</v>
      </c>
      <c r="B22" s="161" t="str">
        <f>'Unit Data from Audit Worksheet'!C25</f>
        <v>Net Position-Business Activities</v>
      </c>
      <c r="C22" s="148" t="str">
        <f>'Unit Data from Audit Worksheet'!D25</f>
        <v>All restricted Cash and investments</v>
      </c>
      <c r="D22" s="68"/>
      <c r="E22" s="166">
        <f>'Unit Data from Audit Worksheet'!F25</f>
        <v>0</v>
      </c>
      <c r="F22" s="160">
        <f>IF(L22&lt;0,"Error: Number is normally positive.",)</f>
        <v>0</v>
      </c>
      <c r="G22" s="162"/>
      <c r="H22" s="159"/>
      <c r="I22" s="21"/>
      <c r="J22" s="158">
        <v>503</v>
      </c>
      <c r="K22" s="157" t="s">
        <v>86</v>
      </c>
      <c r="L22" s="194">
        <f t="shared" si="1"/>
        <v>0</v>
      </c>
      <c r="P22" s="139"/>
      <c r="X22" s="364"/>
      <c r="Y22" s="191"/>
      <c r="AA22" s="272"/>
      <c r="AB22" s="191"/>
    </row>
    <row r="23" spans="1:28" ht="39" customHeight="1" x14ac:dyDescent="0.3">
      <c r="A23" s="149">
        <f>'Unit Data from Audit Worksheet'!A27</f>
        <v>388</v>
      </c>
      <c r="B23" s="161" t="str">
        <f>'Unit Data from Audit Worksheet'!C27</f>
        <v>Statement of Activities - Governmental</v>
      </c>
      <c r="C23" s="148" t="str">
        <f>'Unit Data from Audit Worksheet'!D27</f>
        <v>Total Expenses</v>
      </c>
      <c r="D23" s="68"/>
      <c r="E23" s="166">
        <f>'Unit Data from Audit Worksheet'!F27</f>
        <v>0</v>
      </c>
      <c r="F23" s="160">
        <f t="shared" ref="F23:F28" si="2">IF(L23&lt;0,"Error: Number is normally positive.",)</f>
        <v>0</v>
      </c>
      <c r="G23" s="162"/>
      <c r="H23" s="159"/>
      <c r="I23" s="21"/>
      <c r="J23" s="158">
        <v>388</v>
      </c>
      <c r="K23" s="157" t="s">
        <v>88</v>
      </c>
      <c r="L23" s="194">
        <f t="shared" si="1"/>
        <v>0</v>
      </c>
      <c r="P23" s="139"/>
      <c r="X23" s="364"/>
      <c r="Y23" s="191"/>
      <c r="AA23" s="272"/>
      <c r="AB23" s="191"/>
    </row>
    <row r="24" spans="1:28" ht="39" customHeight="1" x14ac:dyDescent="0.3">
      <c r="A24" s="149">
        <f>'Unit Data from Audit Worksheet'!A28</f>
        <v>339</v>
      </c>
      <c r="B24" s="161" t="str">
        <f>'Unit Data from Audit Worksheet'!C28</f>
        <v>Statement of Activities - Governmental</v>
      </c>
      <c r="C24" s="148" t="str">
        <f>'Unit Data from Audit Worksheet'!D28</f>
        <v xml:space="preserve">Charges for services </v>
      </c>
      <c r="D24" s="68"/>
      <c r="E24" s="166">
        <f>'Unit Data from Audit Worksheet'!F28</f>
        <v>0</v>
      </c>
      <c r="F24" s="160">
        <f t="shared" si="2"/>
        <v>0</v>
      </c>
      <c r="G24" s="162"/>
      <c r="H24" s="159"/>
      <c r="I24" s="21"/>
      <c r="J24" s="158">
        <v>339</v>
      </c>
      <c r="K24" s="157" t="s">
        <v>89</v>
      </c>
      <c r="L24" s="194">
        <f t="shared" si="1"/>
        <v>0</v>
      </c>
      <c r="P24" s="139"/>
      <c r="X24" s="364"/>
      <c r="Y24" s="191"/>
      <c r="AA24" s="272"/>
      <c r="AB24" s="191"/>
    </row>
    <row r="25" spans="1:28" ht="39" customHeight="1" x14ac:dyDescent="0.3">
      <c r="A25" s="149">
        <f>'Unit Data from Audit Worksheet'!A29</f>
        <v>504</v>
      </c>
      <c r="B25" s="161" t="str">
        <f>'Unit Data from Audit Worksheet'!C29</f>
        <v>Statement of Activities - Governmental</v>
      </c>
      <c r="C25" s="148" t="str">
        <f>'Unit Data from Audit Worksheet'!D29</f>
        <v>Operating grants and contributions</v>
      </c>
      <c r="D25" s="68"/>
      <c r="E25" s="166">
        <f>'Unit Data from Audit Worksheet'!F29</f>
        <v>0</v>
      </c>
      <c r="F25" s="160">
        <f t="shared" si="2"/>
        <v>0</v>
      </c>
      <c r="G25" s="162"/>
      <c r="H25" s="159"/>
      <c r="I25" s="21"/>
      <c r="J25" s="158">
        <v>504</v>
      </c>
      <c r="K25" s="157" t="s">
        <v>90</v>
      </c>
      <c r="L25" s="194">
        <f t="shared" si="1"/>
        <v>0</v>
      </c>
      <c r="P25" s="139"/>
      <c r="X25" s="364"/>
      <c r="Y25" s="191"/>
      <c r="AA25" s="272"/>
      <c r="AB25" s="191"/>
    </row>
    <row r="26" spans="1:28" ht="39" customHeight="1" x14ac:dyDescent="0.3">
      <c r="A26" s="149">
        <f>'Unit Data from Audit Worksheet'!A30</f>
        <v>505</v>
      </c>
      <c r="B26" s="161" t="str">
        <f>'Unit Data from Audit Worksheet'!C30</f>
        <v>Statement of Activities - Governmental</v>
      </c>
      <c r="C26" s="148" t="str">
        <f>'Unit Data from Audit Worksheet'!D30</f>
        <v>Capital grants and contributions</v>
      </c>
      <c r="D26" s="68"/>
      <c r="E26" s="166">
        <f>'Unit Data from Audit Worksheet'!F30</f>
        <v>0</v>
      </c>
      <c r="F26" s="160">
        <f t="shared" si="2"/>
        <v>0</v>
      </c>
      <c r="G26" s="162"/>
      <c r="H26" s="159"/>
      <c r="I26" s="21"/>
      <c r="J26" s="158">
        <v>505</v>
      </c>
      <c r="K26" s="157" t="s">
        <v>91</v>
      </c>
      <c r="L26" s="194">
        <f t="shared" si="1"/>
        <v>0</v>
      </c>
      <c r="P26" s="139"/>
      <c r="X26" s="364"/>
      <c r="Y26" s="191"/>
      <c r="AA26" s="272"/>
      <c r="AB26" s="191"/>
    </row>
    <row r="27" spans="1:28" ht="82.5" customHeight="1" x14ac:dyDescent="0.3">
      <c r="A27" s="149">
        <f>'Unit Data from Audit Worksheet'!A31</f>
        <v>341</v>
      </c>
      <c r="B27" s="161" t="str">
        <f>'Unit Data from Audit Worksheet'!C31</f>
        <v>Statement of Activities - Governmental</v>
      </c>
      <c r="C27" s="148" t="str">
        <f>'Unit Data from Audit Worksheet'!D31</f>
        <v>Total General revenues
Exclude: transfers-in or out,
                 special items,
                 extraordinary amounts</v>
      </c>
      <c r="D27" s="68"/>
      <c r="E27" s="166">
        <f>'Unit Data from Audit Worksheet'!F31</f>
        <v>0</v>
      </c>
      <c r="F27" s="160">
        <f t="shared" si="2"/>
        <v>0</v>
      </c>
      <c r="G27" s="162"/>
      <c r="H27" s="159"/>
      <c r="I27" s="21"/>
      <c r="J27" s="158">
        <v>341</v>
      </c>
      <c r="K27" s="157" t="s">
        <v>92</v>
      </c>
      <c r="L27" s="194">
        <f t="shared" si="1"/>
        <v>0</v>
      </c>
      <c r="P27" s="139"/>
      <c r="X27" s="364"/>
      <c r="Y27" s="191"/>
      <c r="AA27" s="272"/>
      <c r="AB27" s="191"/>
    </row>
    <row r="28" spans="1:28" ht="82.5" customHeight="1" x14ac:dyDescent="0.3">
      <c r="A28" s="149">
        <f>'Unit Data from Audit Worksheet'!A32</f>
        <v>386</v>
      </c>
      <c r="B28" s="161" t="str">
        <f>'Unit Data from Audit Worksheet'!C32</f>
        <v>Statement of Activities - Governmental</v>
      </c>
      <c r="C28" s="148" t="str">
        <f>'Unit Data from Audit Worksheet'!D32</f>
        <v>Total Transfers in    (Preference is that transfers-in  are not netted against transfers-out)</v>
      </c>
      <c r="D28" s="68"/>
      <c r="E28" s="166">
        <f>'Unit Data from Audit Worksheet'!F32</f>
        <v>0</v>
      </c>
      <c r="F28" s="160">
        <f t="shared" si="2"/>
        <v>0</v>
      </c>
      <c r="G28" s="162"/>
      <c r="H28" s="159"/>
      <c r="I28" s="21"/>
      <c r="J28" s="158">
        <v>386</v>
      </c>
      <c r="K28" s="157" t="s">
        <v>93</v>
      </c>
      <c r="L28" s="194">
        <f t="shared" si="1"/>
        <v>0</v>
      </c>
      <c r="P28" s="139"/>
      <c r="X28" s="364"/>
      <c r="Y28" s="191"/>
      <c r="AA28" s="272"/>
      <c r="AB28" s="191"/>
    </row>
    <row r="29" spans="1:28" ht="82.5" customHeight="1" x14ac:dyDescent="0.3">
      <c r="A29" s="149">
        <f>'Unit Data from Audit Worksheet'!A33</f>
        <v>387</v>
      </c>
      <c r="B29" s="161" t="str">
        <f>'Unit Data from Audit Worksheet'!C33</f>
        <v>Statement of Activities - Governmental</v>
      </c>
      <c r="C29" s="148" t="str">
        <f>'Unit Data from Audit Worksheet'!D33</f>
        <v>Total Transfers out    (Preference is that transfers-in  are not netted against transfers-out)</v>
      </c>
      <c r="D29" s="68"/>
      <c r="E29" s="166">
        <f>'Unit Data from Audit Worksheet'!F33</f>
        <v>0</v>
      </c>
      <c r="F29" s="160">
        <f>IF(L29&lt;0,"Error: Enter as a positive.",)</f>
        <v>0</v>
      </c>
      <c r="G29" s="162"/>
      <c r="H29" s="159"/>
      <c r="I29" s="21"/>
      <c r="J29" s="158">
        <v>387</v>
      </c>
      <c r="K29" s="157" t="s">
        <v>94</v>
      </c>
      <c r="L29" s="194">
        <f t="shared" si="1"/>
        <v>0</v>
      </c>
      <c r="P29" s="139"/>
      <c r="X29" s="364"/>
      <c r="Y29" s="191"/>
      <c r="AA29" s="272"/>
      <c r="AB29" s="191"/>
    </row>
    <row r="30" spans="1:28" ht="82.5" customHeight="1" x14ac:dyDescent="0.3">
      <c r="A30" s="149">
        <f>'Unit Data from Audit Worksheet'!A34</f>
        <v>389</v>
      </c>
      <c r="B30" s="161" t="str">
        <f>'Unit Data from Audit Worksheet'!C34</f>
        <v>Statement of Activities - Governmental</v>
      </c>
      <c r="C30" s="148" t="str">
        <f>'Unit Data from Audit Worksheet'!D34</f>
        <v>Total Special and Extraordinary items.    (Amounts that increase net position are recorded as positive and amounts that decrease net position are recorded as negative)</v>
      </c>
      <c r="D30" s="68"/>
      <c r="E30" s="166">
        <f>'Unit Data from Audit Worksheet'!F34</f>
        <v>0</v>
      </c>
      <c r="F30" s="160"/>
      <c r="G30" s="162"/>
      <c r="H30" s="159"/>
      <c r="I30" s="21"/>
      <c r="J30" s="158">
        <v>389</v>
      </c>
      <c r="K30" s="157" t="s">
        <v>95</v>
      </c>
      <c r="L30" s="194">
        <f t="shared" si="1"/>
        <v>0</v>
      </c>
      <c r="N30" s="202"/>
      <c r="P30" s="139"/>
      <c r="X30" s="364"/>
      <c r="Y30" s="191"/>
      <c r="AA30" s="272"/>
      <c r="AB30" s="191"/>
    </row>
    <row r="31" spans="1:28" ht="79.5" customHeight="1" x14ac:dyDescent="0.3">
      <c r="A31" s="149">
        <f>'Unit Data from Audit Worksheet'!A35</f>
        <v>255</v>
      </c>
      <c r="B31" s="161" t="str">
        <f>'Unit Data from Audit Worksheet'!C35</f>
        <v>Statement of Activities - Governmental</v>
      </c>
      <c r="C31" s="148" t="str">
        <f>'Unit Data from Audit Worksheet'!D35</f>
        <v>Total Change in net position - (Increase in net position is recorded as a positive and a decrease in net position is recorded as a negative)</v>
      </c>
      <c r="D31" s="68"/>
      <c r="E31" s="166">
        <f>'Unit Data from Audit Worksheet'!F35</f>
        <v>0</v>
      </c>
      <c r="F31" s="160">
        <f>IF((L24+L25+L26+L27+L28-L29+L30-L23-L31)=0,,"Total revenues less total expenses do not equal total change in net position. Acct 339+504+505+341+386-387+389-388-255=0")</f>
        <v>0</v>
      </c>
      <c r="G31" s="57">
        <f>L24+L25+L26+L27+L28-L29+L30-L23-L31</f>
        <v>0</v>
      </c>
      <c r="H31" s="159"/>
      <c r="I31" s="21"/>
      <c r="J31" s="158">
        <v>255</v>
      </c>
      <c r="K31" s="157" t="s">
        <v>96</v>
      </c>
      <c r="L31" s="194">
        <f t="shared" si="1"/>
        <v>0</v>
      </c>
      <c r="O31" s="201" t="e">
        <f>'Unit Data from Audit Worksheet'!E35</f>
        <v>#N/A</v>
      </c>
      <c r="P31" s="139"/>
      <c r="X31" s="364"/>
      <c r="Y31" s="191"/>
      <c r="AA31" s="272"/>
      <c r="AB31" s="191"/>
    </row>
    <row r="32" spans="1:28" ht="89.25" customHeight="1" x14ac:dyDescent="0.3">
      <c r="A32" s="149">
        <f>'Unit Data from Audit Worksheet'!A36</f>
        <v>376</v>
      </c>
      <c r="B32" s="161" t="str">
        <f>'Unit Data from Audit Worksheet'!C36</f>
        <v>Statement of Activities - Governmental</v>
      </c>
      <c r="C32" s="148" t="str">
        <f>'Unit Data from Audit Worksheet'!D36</f>
        <v>Any adjustment to beginning net position including rounding, prior period adjustments and restatements.   (Increases to net position are positive; decreases to net position are negative)</v>
      </c>
      <c r="D32" s="68"/>
      <c r="E32" s="166">
        <f>'Unit Data from Audit Worksheet'!F36</f>
        <v>0</v>
      </c>
      <c r="F32" s="56" t="e">
        <f>IF(L18+L19+L20-L31-L32=O18+O19+O20,,"Beginning Balance does not agree with our records acct (252+253+254-255-376=PY252+PY253+PY254)")</f>
        <v>#N/A</v>
      </c>
      <c r="G32" s="726" t="e">
        <f>L18+L19+L20-L31-L32-(O18+O19+O20)</f>
        <v>#N/A</v>
      </c>
      <c r="H32" s="159" t="e">
        <f>'Unit Data from Audit Worksheet'!I36</f>
        <v>#N/A</v>
      </c>
      <c r="I32" s="21"/>
      <c r="J32" s="158">
        <v>376</v>
      </c>
      <c r="K32" s="157" t="s">
        <v>38</v>
      </c>
      <c r="L32" s="194">
        <f t="shared" si="1"/>
        <v>0</v>
      </c>
      <c r="O32" s="201" t="e">
        <f>'Unit Data from Audit Worksheet'!E36</f>
        <v>#N/A</v>
      </c>
      <c r="P32" s="139"/>
      <c r="R32" s="270"/>
      <c r="S32" s="270"/>
      <c r="T32" s="270"/>
      <c r="U32" s="270"/>
      <c r="V32" s="270"/>
      <c r="W32" s="270"/>
      <c r="X32" s="364"/>
      <c r="Y32" s="191"/>
      <c r="Z32" s="270"/>
      <c r="AA32" s="272"/>
      <c r="AB32" s="191"/>
    </row>
    <row r="33" spans="1:28" ht="90" customHeight="1" x14ac:dyDescent="0.3">
      <c r="A33" s="149">
        <f>'Unit Data from Audit Worksheet'!A38</f>
        <v>592</v>
      </c>
      <c r="B33" s="161" t="str">
        <f>'Unit Data from Audit Worksheet'!C38</f>
        <v>Statement of Activities - Business Activities</v>
      </c>
      <c r="C33" s="148" t="str">
        <f>'Unit Data from Audit Worksheet'!D38</f>
        <v>Total Change in net position Business Type 
(Increase in net position is recorded as a positive and a decrease in net position is recorded as a negative)</v>
      </c>
      <c r="D33" s="68"/>
      <c r="E33" s="166">
        <f>'Unit Data from Audit Worksheet'!F38</f>
        <v>0</v>
      </c>
      <c r="F33" s="160"/>
      <c r="G33" s="162"/>
      <c r="H33" s="159"/>
      <c r="I33" s="21"/>
      <c r="J33" s="158">
        <v>592</v>
      </c>
      <c r="K33" s="157" t="s">
        <v>219</v>
      </c>
      <c r="L33" s="194">
        <f t="shared" si="1"/>
        <v>0</v>
      </c>
      <c r="O33" s="201"/>
      <c r="P33" s="139"/>
      <c r="R33" s="270"/>
      <c r="S33" s="270"/>
      <c r="T33" s="270"/>
      <c r="U33" s="270"/>
      <c r="V33" s="270"/>
      <c r="W33" s="270"/>
      <c r="X33" s="364"/>
      <c r="Y33" s="191"/>
      <c r="Z33" s="270"/>
      <c r="AA33" s="272"/>
      <c r="AB33" s="191"/>
    </row>
    <row r="34" spans="1:28" ht="66" customHeight="1" x14ac:dyDescent="0.3">
      <c r="A34" s="149">
        <f>'Unit Data from Audit Worksheet'!A39</f>
        <v>591</v>
      </c>
      <c r="B34" s="161" t="str">
        <f>'Unit Data from Audit Worksheet'!C39</f>
        <v>Statement of Activities - Business Activities</v>
      </c>
      <c r="C34" s="148" t="str">
        <f>'Unit Data from Audit Worksheet'!D39</f>
        <v>Total Expenses - Exclude Transfers</v>
      </c>
      <c r="D34" s="68"/>
      <c r="E34" s="166">
        <f>'Unit Data from Audit Worksheet'!F39</f>
        <v>0</v>
      </c>
      <c r="F34" s="160">
        <f>IF(L34&lt;0,"Error: Enter as a positive.",)</f>
        <v>0</v>
      </c>
      <c r="G34" s="162"/>
      <c r="H34" s="159"/>
      <c r="I34" s="21"/>
      <c r="J34" s="158">
        <v>591</v>
      </c>
      <c r="K34" s="157" t="s">
        <v>218</v>
      </c>
      <c r="L34" s="200">
        <f t="shared" si="1"/>
        <v>0</v>
      </c>
      <c r="O34" s="201"/>
      <c r="P34" s="139"/>
      <c r="R34" s="270"/>
      <c r="S34" s="270"/>
      <c r="T34" s="270"/>
      <c r="U34" s="270"/>
      <c r="V34" s="270"/>
      <c r="W34" s="270"/>
      <c r="X34" s="364"/>
      <c r="Y34" s="191"/>
      <c r="Z34" s="270"/>
      <c r="AA34" s="272"/>
      <c r="AB34" s="191"/>
    </row>
    <row r="35" spans="1:28" s="272" customFormat="1" ht="66" customHeight="1" x14ac:dyDescent="0.3">
      <c r="A35" s="208">
        <f>'Unit Data from Audit Worksheet'!A45</f>
        <v>1072</v>
      </c>
      <c r="B35" s="164" t="str">
        <f>'Unit Data from Audit Worksheet'!C45</f>
        <v>Revenue, Expenses &amp; Changes in Fund Net Position</v>
      </c>
      <c r="C35" s="209" t="str">
        <f>'Unit Data from Audit Worksheet'!D45</f>
        <v>All Proprietary Funds -total of all expenses excluding transfers out</v>
      </c>
      <c r="D35" s="68"/>
      <c r="E35" s="167">
        <f>'Unit Data from Audit Worksheet'!F45</f>
        <v>0</v>
      </c>
      <c r="F35" s="160"/>
      <c r="G35" s="162"/>
      <c r="H35" s="159"/>
      <c r="I35" s="21"/>
      <c r="J35" s="171">
        <v>1072</v>
      </c>
      <c r="K35" s="80" t="s">
        <v>1095</v>
      </c>
      <c r="L35" s="210">
        <f t="shared" si="1"/>
        <v>0</v>
      </c>
      <c r="M35" s="125"/>
      <c r="O35" s="201"/>
      <c r="P35" s="140"/>
      <c r="Q35" s="184"/>
      <c r="X35" s="364"/>
      <c r="Y35" s="191"/>
      <c r="AB35" s="191"/>
    </row>
    <row r="36" spans="1:28" s="272" customFormat="1" ht="66" customHeight="1" x14ac:dyDescent="0.3">
      <c r="A36" s="208">
        <f>'Unit Data from Audit Worksheet'!A46</f>
        <v>1073</v>
      </c>
      <c r="B36" s="164" t="str">
        <f>'Unit Data from Audit Worksheet'!C46</f>
        <v>Revenue, Expenses &amp; Changes in Fund Net Position</v>
      </c>
      <c r="C36" s="209" t="str">
        <f>'Unit Data from Audit Worksheet'!D46</f>
        <v>All Proprietary Funds -Depreciation and amortization expense</v>
      </c>
      <c r="D36" s="68"/>
      <c r="E36" s="167">
        <f>'Unit Data from Audit Worksheet'!F46</f>
        <v>0</v>
      </c>
      <c r="F36" s="160"/>
      <c r="G36" s="162"/>
      <c r="H36" s="159"/>
      <c r="I36" s="21"/>
      <c r="J36" s="171">
        <v>1073</v>
      </c>
      <c r="K36" s="80" t="s">
        <v>1096</v>
      </c>
      <c r="L36" s="210">
        <f t="shared" si="1"/>
        <v>0</v>
      </c>
      <c r="M36" s="125"/>
      <c r="O36" s="201"/>
      <c r="P36" s="140"/>
      <c r="Q36" s="184"/>
      <c r="X36" s="364"/>
      <c r="Y36" s="191"/>
      <c r="AB36" s="191"/>
    </row>
    <row r="37" spans="1:28" s="272" customFormat="1" ht="66" customHeight="1" x14ac:dyDescent="0.3">
      <c r="A37" s="208">
        <f>'Unit Data from Audit Worksheet'!A47</f>
        <v>1074</v>
      </c>
      <c r="B37" s="164" t="str">
        <f>'Unit Data from Audit Worksheet'!C47</f>
        <v>Cash Flow Statement</v>
      </c>
      <c r="C37" s="209" t="str">
        <f>'Unit Data from Audit Worksheet'!D47</f>
        <v>All Proprietary Funds -Principal paid on long-term debt.  Amount should be reduced by principal payments for debt refunding.</v>
      </c>
      <c r="D37" s="68"/>
      <c r="E37" s="167">
        <f>'Unit Data from Audit Worksheet'!F47</f>
        <v>0</v>
      </c>
      <c r="F37" s="160"/>
      <c r="G37" s="162"/>
      <c r="H37" s="159"/>
      <c r="I37" s="21"/>
      <c r="J37" s="171">
        <v>1074</v>
      </c>
      <c r="K37" s="80" t="s">
        <v>1098</v>
      </c>
      <c r="L37" s="210">
        <f t="shared" si="1"/>
        <v>0</v>
      </c>
      <c r="M37" s="125"/>
      <c r="O37" s="201"/>
      <c r="P37" s="140"/>
      <c r="Q37" s="184"/>
      <c r="X37" s="364"/>
      <c r="Y37" s="191"/>
      <c r="AB37" s="191"/>
    </row>
    <row r="38" spans="1:28" ht="54" customHeight="1" x14ac:dyDescent="0.3">
      <c r="A38" s="149">
        <f>'Unit Data from Audit Worksheet'!A49</f>
        <v>506</v>
      </c>
      <c r="B38" s="32" t="str">
        <f>'Unit Data from Audit Worksheet'!C49</f>
        <v>General Fund-Balance Sheet</v>
      </c>
      <c r="C38" s="203" t="str">
        <f>'Unit Data from Audit Worksheet'!D49</f>
        <v xml:space="preserve">All unrestricted cash and investments.  
Exclude restricted cash and cash held by a third party. </v>
      </c>
      <c r="D38" s="68"/>
      <c r="E38" s="97">
        <f>'Unit Data from Audit Worksheet'!F49</f>
        <v>0</v>
      </c>
      <c r="F38" s="20">
        <f>IF(L38&lt;0,"Error: Number is normally positive.",)</f>
        <v>0</v>
      </c>
      <c r="G38" s="44"/>
      <c r="H38" s="159"/>
      <c r="I38" s="21"/>
      <c r="J38" s="22">
        <v>506</v>
      </c>
      <c r="K38" s="157" t="s">
        <v>97</v>
      </c>
      <c r="L38" s="204">
        <f t="shared" ref="L38:L49" si="3">IF(D38="",E38,D38)</f>
        <v>0</v>
      </c>
      <c r="P38" s="140"/>
      <c r="X38" s="364"/>
      <c r="Y38" s="191"/>
      <c r="AA38" s="272"/>
      <c r="AB38" s="191"/>
    </row>
    <row r="39" spans="1:28" ht="45.75" customHeight="1" x14ac:dyDescent="0.3">
      <c r="A39" s="149">
        <f>'Unit Data from Audit Worksheet'!A50</f>
        <v>536</v>
      </c>
      <c r="B39" s="32" t="str">
        <f>'Unit Data from Audit Worksheet'!C50</f>
        <v>General Fund-Balance Sheet</v>
      </c>
      <c r="C39" s="203" t="str">
        <f>'Unit Data from Audit Worksheet'!D50</f>
        <v>All restricted cash and investments</v>
      </c>
      <c r="D39" s="68"/>
      <c r="E39" s="97">
        <f>'Unit Data from Audit Worksheet'!F50</f>
        <v>0</v>
      </c>
      <c r="F39" s="20">
        <f>IF(L39&lt;0,"Error: Number is normally positive.",)</f>
        <v>0</v>
      </c>
      <c r="G39" s="44"/>
      <c r="H39" s="159"/>
      <c r="I39" s="21"/>
      <c r="J39" s="22">
        <v>536</v>
      </c>
      <c r="K39" s="157" t="s">
        <v>98</v>
      </c>
      <c r="L39" s="204">
        <f t="shared" si="3"/>
        <v>0</v>
      </c>
      <c r="P39" s="141"/>
      <c r="Q39" s="198"/>
      <c r="S39" s="197"/>
      <c r="T39" s="197"/>
      <c r="U39" s="197"/>
      <c r="V39" s="197"/>
      <c r="W39" s="16"/>
      <c r="X39" s="364"/>
      <c r="Y39" s="191"/>
      <c r="Z39" s="16"/>
      <c r="AA39" s="272"/>
      <c r="AB39" s="191"/>
    </row>
    <row r="40" spans="1:28" ht="56.25" customHeight="1" x14ac:dyDescent="0.3">
      <c r="A40" s="149">
        <f>'Unit Data from Audit Worksheet'!A51</f>
        <v>586</v>
      </c>
      <c r="B40" s="161" t="str">
        <f>'Unit Data from Audit Worksheet'!C51</f>
        <v>General Fund-Balance Sheet</v>
      </c>
      <c r="C40" s="148" t="str">
        <f>'Unit Data from Audit Worksheet'!D51</f>
        <v>Advance To: Interfund loan receivable-portion of repayment plan longer than 12 months</v>
      </c>
      <c r="D40" s="91"/>
      <c r="E40" s="166">
        <f>'Unit Data from Audit Worksheet'!F51</f>
        <v>0</v>
      </c>
      <c r="F40" s="160"/>
      <c r="G40" s="162"/>
      <c r="H40" s="159"/>
      <c r="I40" s="21"/>
      <c r="J40" s="158">
        <v>586</v>
      </c>
      <c r="K40" s="148" t="s">
        <v>207</v>
      </c>
      <c r="L40" s="194">
        <f t="shared" si="3"/>
        <v>0</v>
      </c>
      <c r="P40" s="141"/>
      <c r="Q40" s="198"/>
      <c r="S40" s="197"/>
      <c r="T40" s="197"/>
      <c r="U40" s="197"/>
      <c r="V40" s="197"/>
      <c r="W40" s="16"/>
      <c r="X40" s="364"/>
      <c r="Y40" s="191"/>
      <c r="Z40" s="16"/>
      <c r="AA40" s="272"/>
      <c r="AB40" s="191"/>
    </row>
    <row r="41" spans="1:28" ht="40.799999999999997" customHeight="1" x14ac:dyDescent="0.3">
      <c r="A41" s="149">
        <f>'Unit Data from Audit Worksheet'!A52</f>
        <v>379</v>
      </c>
      <c r="B41" s="161" t="str">
        <f>'Unit Data from Audit Worksheet'!C52</f>
        <v>General Fund-Balance Sheet</v>
      </c>
      <c r="C41" s="148" t="str">
        <f>'Unit Data from Audit Worksheet'!D52</f>
        <v>Total Assets and deferred outflows</v>
      </c>
      <c r="D41" s="91"/>
      <c r="E41" s="166">
        <f>'Unit Data from Audit Worksheet'!F52</f>
        <v>0</v>
      </c>
      <c r="F41" s="53">
        <f>IF((L38+L39)&gt;L41,"Error: Please review accts (506+536)&gt;379",)</f>
        <v>0</v>
      </c>
      <c r="G41" s="162"/>
      <c r="H41" s="159"/>
      <c r="I41" s="21"/>
      <c r="J41" s="158">
        <v>379</v>
      </c>
      <c r="K41" s="157" t="s">
        <v>47</v>
      </c>
      <c r="L41" s="194">
        <f t="shared" si="3"/>
        <v>0</v>
      </c>
      <c r="P41" s="138"/>
      <c r="X41" s="364"/>
      <c r="Y41" s="191"/>
      <c r="AA41" s="272"/>
      <c r="AB41" s="191"/>
    </row>
    <row r="42" spans="1:28" ht="90.75" customHeight="1" x14ac:dyDescent="0.3">
      <c r="A42" s="149">
        <f>'Unit Data from Audit Worksheet'!A53</f>
        <v>4</v>
      </c>
      <c r="B42" s="32" t="str">
        <f>'Unit Data from Audit Worksheet'!C53</f>
        <v>General Fund-Balance Sheet</v>
      </c>
      <c r="C42" s="203" t="str">
        <f>'Unit Data from Audit Worksheet'!D53</f>
        <v>Current Liabilities (as reported on the Balance Sheet)
Exclude all deferred inflows. 
Include advance from(long-term portion of interfund loans)</v>
      </c>
      <c r="D42" s="91"/>
      <c r="E42" s="97">
        <f>'Unit Data from Audit Worksheet'!F53</f>
        <v>0</v>
      </c>
      <c r="F42" s="20">
        <f t="shared" ref="F42:F46" si="4">IF(L42&lt;0,"Error: Enter as a positive.",)</f>
        <v>0</v>
      </c>
      <c r="G42" s="44"/>
      <c r="H42" s="159"/>
      <c r="I42" s="21"/>
      <c r="J42" s="22">
        <v>4</v>
      </c>
      <c r="K42" s="157" t="s">
        <v>48</v>
      </c>
      <c r="L42" s="204">
        <f t="shared" si="3"/>
        <v>0</v>
      </c>
      <c r="P42" s="139"/>
      <c r="S42" s="16"/>
      <c r="T42" s="16"/>
      <c r="U42" s="16"/>
      <c r="V42" s="16"/>
      <c r="X42" s="364"/>
      <c r="Y42" s="191"/>
      <c r="Z42" s="16"/>
      <c r="AA42" s="272"/>
      <c r="AB42" s="191"/>
    </row>
    <row r="43" spans="1:28" ht="131.25" customHeight="1" x14ac:dyDescent="0.3">
      <c r="A43" s="149">
        <f>'Unit Data from Audit Worksheet'!A54</f>
        <v>5</v>
      </c>
      <c r="B43" s="32" t="str">
        <f>'Unit Data from Audit Worksheet'!C54</f>
        <v>General Fund-Balance Sheet</v>
      </c>
      <c r="C43" s="203" t="str">
        <f>'Unit Data from Audit Worksheet'!D54</f>
        <v>General fund deferred inflows derived from cash receipts. 
 Prepaid taxes is a common item listed.  Deferred inflows on the face of the statements can include cash and non-cash.  You may have to refer to the note disclosure where the cash and non-cash is broken out.</v>
      </c>
      <c r="D43" s="91"/>
      <c r="E43" s="97">
        <f>'Unit Data from Audit Worksheet'!F54</f>
        <v>0</v>
      </c>
      <c r="F43" s="20">
        <f t="shared" si="4"/>
        <v>0</v>
      </c>
      <c r="G43" s="44"/>
      <c r="H43" s="159"/>
      <c r="I43" s="21"/>
      <c r="J43" s="22">
        <v>5</v>
      </c>
      <c r="K43" s="157" t="s">
        <v>49</v>
      </c>
      <c r="L43" s="204">
        <f t="shared" si="3"/>
        <v>0</v>
      </c>
      <c r="P43" s="139"/>
      <c r="S43" s="16"/>
      <c r="T43" s="16"/>
      <c r="U43" s="16"/>
      <c r="V43" s="16"/>
      <c r="X43" s="364"/>
      <c r="Y43" s="191"/>
      <c r="Z43" s="16"/>
      <c r="AA43" s="272"/>
      <c r="AB43" s="191"/>
    </row>
    <row r="44" spans="1:28" ht="104.25" customHeight="1" x14ac:dyDescent="0.3">
      <c r="A44" s="149">
        <f>'Unit Data from Audit Worksheet'!A55</f>
        <v>380</v>
      </c>
      <c r="B44" s="161" t="str">
        <f>'Unit Data from Audit Worksheet'!C55</f>
        <v>General Fund-Balance Sheet</v>
      </c>
      <c r="C44" s="148" t="str">
        <f>'Unit Data from Audit Worksheet'!D55</f>
        <v>Total Deferred inflows not derived from cash receipts.  Deferred inflows on the face of the statements can include cash and non-cash.  You may have to refer to the note disclosure where the cash and non-cash is broken out.</v>
      </c>
      <c r="D44" s="91"/>
      <c r="E44" s="166">
        <f>'Unit Data from Audit Worksheet'!F55</f>
        <v>0</v>
      </c>
      <c r="F44" s="160">
        <f t="shared" si="4"/>
        <v>0</v>
      </c>
      <c r="G44" s="162"/>
      <c r="H44" s="159"/>
      <c r="I44" s="21"/>
      <c r="J44" s="158">
        <v>380</v>
      </c>
      <c r="K44" s="157" t="s">
        <v>50</v>
      </c>
      <c r="L44" s="194">
        <f t="shared" si="3"/>
        <v>0</v>
      </c>
      <c r="P44" s="139"/>
      <c r="X44" s="364"/>
      <c r="Y44" s="191"/>
      <c r="AA44" s="272"/>
      <c r="AB44" s="191"/>
    </row>
    <row r="45" spans="1:28" ht="41.25" customHeight="1" x14ac:dyDescent="0.3">
      <c r="A45" s="149">
        <f>'Unit Data from Audit Worksheet'!A56</f>
        <v>391</v>
      </c>
      <c r="B45" s="161" t="str">
        <f>'Unit Data from Audit Worksheet'!C56</f>
        <v>General Fund-Balance Sheet</v>
      </c>
      <c r="C45" s="148" t="str">
        <f>'Unit Data from Audit Worksheet'!D56</f>
        <v xml:space="preserve">Fund balance, Restricted for Stabilization by State Statute </v>
      </c>
      <c r="D45" s="91"/>
      <c r="E45" s="166">
        <f>'Unit Data from Audit Worksheet'!F56</f>
        <v>0</v>
      </c>
      <c r="F45" s="160">
        <f t="shared" si="4"/>
        <v>0</v>
      </c>
      <c r="G45" s="162"/>
      <c r="H45" s="159"/>
      <c r="I45" s="21"/>
      <c r="J45" s="158">
        <v>391</v>
      </c>
      <c r="K45" s="157" t="s">
        <v>100</v>
      </c>
      <c r="L45" s="194">
        <f t="shared" si="3"/>
        <v>0</v>
      </c>
      <c r="P45" s="139"/>
      <c r="X45" s="364"/>
      <c r="Y45" s="191"/>
      <c r="AA45" s="272"/>
      <c r="AB45" s="191"/>
    </row>
    <row r="46" spans="1:28" ht="28.8" x14ac:dyDescent="0.3">
      <c r="A46" s="149">
        <f>'Unit Data from Audit Worksheet'!A57</f>
        <v>7</v>
      </c>
      <c r="B46" s="32" t="str">
        <f>'Unit Data from Audit Worksheet'!C57</f>
        <v>General Fund-Balance Sheet</v>
      </c>
      <c r="C46" s="203" t="str">
        <f>'Unit Data from Audit Worksheet'!D57</f>
        <v>Fund balance, Nonspendable-  inventory/prepaids/etc.</v>
      </c>
      <c r="D46" s="91"/>
      <c r="E46" s="97">
        <f>'Unit Data from Audit Worksheet'!F57</f>
        <v>0</v>
      </c>
      <c r="F46" s="20">
        <f t="shared" si="4"/>
        <v>0</v>
      </c>
      <c r="G46" s="44"/>
      <c r="H46" s="159"/>
      <c r="I46" s="21"/>
      <c r="J46" s="22">
        <v>7</v>
      </c>
      <c r="K46" s="157" t="s">
        <v>101</v>
      </c>
      <c r="L46" s="204">
        <f t="shared" si="3"/>
        <v>0</v>
      </c>
      <c r="P46" s="139"/>
      <c r="X46" s="364"/>
      <c r="Y46" s="191"/>
      <c r="AA46" s="272"/>
      <c r="AB46" s="191"/>
    </row>
    <row r="47" spans="1:28" s="16" customFormat="1" ht="48.75" customHeight="1" x14ac:dyDescent="0.3">
      <c r="A47" s="133">
        <f>'Unit Data from Audit Worksheet'!A58</f>
        <v>645</v>
      </c>
      <c r="B47" s="170" t="str">
        <f>'Unit Data from Audit Worksheet'!C58</f>
        <v>General Fund-Balance Sheet</v>
      </c>
      <c r="C47" s="133" t="str">
        <f>'Unit Data from Audit Worksheet'!D58</f>
        <v>Fund balance, Assigned (total of all assigned components)</v>
      </c>
      <c r="D47" s="73"/>
      <c r="E47" s="169">
        <f>'Unit Data from Audit Worksheet'!F58</f>
        <v>0</v>
      </c>
      <c r="F47" s="155">
        <f>IF(L47&lt;0,"Error: Enter as a positive.",)</f>
        <v>0</v>
      </c>
      <c r="G47" s="145"/>
      <c r="H47" s="155"/>
      <c r="I47" s="205"/>
      <c r="J47" s="154">
        <v>645</v>
      </c>
      <c r="K47" s="133" t="s">
        <v>253</v>
      </c>
      <c r="L47" s="206">
        <f t="shared" si="3"/>
        <v>0</v>
      </c>
      <c r="M47"/>
      <c r="N47" s="197"/>
      <c r="O47" s="197"/>
      <c r="P47" s="139"/>
      <c r="Q47" s="184"/>
      <c r="R47" s="2"/>
      <c r="S47" s="2"/>
      <c r="T47" s="2"/>
      <c r="U47" s="2"/>
      <c r="V47" s="2"/>
      <c r="W47" s="2"/>
      <c r="X47" s="364"/>
      <c r="Y47" s="191"/>
      <c r="Z47" s="2"/>
      <c r="AA47" s="272"/>
      <c r="AB47" s="191"/>
    </row>
    <row r="48" spans="1:28" s="16" customFormat="1" ht="45.75" customHeight="1" x14ac:dyDescent="0.3">
      <c r="A48" s="133">
        <f>'Unit Data from Audit Worksheet'!A59</f>
        <v>646</v>
      </c>
      <c r="B48" s="170" t="str">
        <f>'Unit Data from Audit Worksheet'!C59</f>
        <v>General Fund-Balance Sheet</v>
      </c>
      <c r="C48" s="133" t="str">
        <f>'Unit Data from Audit Worksheet'!D59</f>
        <v>Fund Balance, Unassigned</v>
      </c>
      <c r="D48" s="73"/>
      <c r="E48" s="169">
        <f>'Unit Data from Audit Worksheet'!F59</f>
        <v>0</v>
      </c>
      <c r="F48" s="155">
        <f>IF(L48&lt;0,"Error: Enter as a positive.",)</f>
        <v>0</v>
      </c>
      <c r="G48" s="145"/>
      <c r="H48" s="155"/>
      <c r="I48" s="205"/>
      <c r="J48" s="154">
        <v>646</v>
      </c>
      <c r="K48" s="133" t="s">
        <v>254</v>
      </c>
      <c r="L48" s="206">
        <f t="shared" si="3"/>
        <v>0</v>
      </c>
      <c r="M48"/>
      <c r="N48" s="197"/>
      <c r="O48" s="197"/>
      <c r="P48" s="139"/>
      <c r="Q48" s="184"/>
      <c r="R48" s="2"/>
      <c r="S48" s="2"/>
      <c r="T48" s="2"/>
      <c r="U48" s="2"/>
      <c r="V48" s="2"/>
      <c r="W48" s="2"/>
      <c r="X48" s="364"/>
      <c r="Y48" s="191"/>
      <c r="Z48" s="2"/>
      <c r="AA48" s="272"/>
      <c r="AB48" s="191"/>
    </row>
    <row r="49" spans="1:28" ht="55.5" customHeight="1" x14ac:dyDescent="0.3">
      <c r="A49" s="192">
        <f>'Unit Data from Audit Worksheet'!A60</f>
        <v>9</v>
      </c>
      <c r="B49" s="74" t="str">
        <f>'Unit Data from Audit Worksheet'!C60</f>
        <v>General Fund-Balance Sheet</v>
      </c>
      <c r="C49" s="207" t="str">
        <f>'Unit Data from Audit Worksheet'!D60</f>
        <v>Total Fund balance (enter fund deficits as negative)</v>
      </c>
      <c r="D49" s="91"/>
      <c r="E49" s="96">
        <f>'Unit Data from Audit Worksheet'!F60</f>
        <v>0</v>
      </c>
      <c r="F49" s="75">
        <f>IF(L41-L42-L43-L44-L49=0,,"Error: Total assets less total liabilities do not equal Acct +379-4-5-380-9=0")</f>
        <v>0</v>
      </c>
      <c r="G49" s="76">
        <f>L41-L42-L43-L44-L49</f>
        <v>0</v>
      </c>
      <c r="H49" s="159"/>
      <c r="I49" s="21"/>
      <c r="J49" s="77">
        <v>9</v>
      </c>
      <c r="K49" s="30" t="s">
        <v>103</v>
      </c>
      <c r="L49" s="204">
        <f t="shared" si="3"/>
        <v>0</v>
      </c>
      <c r="O49" s="201" t="e">
        <f>'Unit Data from Audit Worksheet'!E60</f>
        <v>#N/A</v>
      </c>
      <c r="P49" s="139"/>
      <c r="X49" s="364"/>
      <c r="Y49" s="191"/>
      <c r="AA49" s="272"/>
      <c r="AB49" s="191"/>
    </row>
    <row r="50" spans="1:28" s="16" customFormat="1" ht="73.5" customHeight="1" x14ac:dyDescent="0.3">
      <c r="A50" s="149">
        <f>'Unit Data from Audit Worksheet'!A61</f>
        <v>1052</v>
      </c>
      <c r="B50" s="161" t="str">
        <f>'Unit Data from Audit Worksheet'!C61</f>
        <v>General Fund-Rev, Exp. Change in Fund Balance</v>
      </c>
      <c r="C50" s="148" t="str">
        <f>'Unit Data from Audit Worksheet'!D61</f>
        <v>Mark to Market unrealized losses in the General Fund. (enter as a negative number)</v>
      </c>
      <c r="D50" s="91"/>
      <c r="E50" s="166">
        <f>'Unit Data from Audit Worksheet'!F61</f>
        <v>0</v>
      </c>
      <c r="F50" s="160"/>
      <c r="G50" s="162"/>
      <c r="H50" s="159"/>
      <c r="I50" s="21"/>
      <c r="J50" s="158">
        <v>1052</v>
      </c>
      <c r="K50" s="157" t="s">
        <v>854</v>
      </c>
      <c r="L50" s="200">
        <f t="shared" ref="L50:L95" si="5">IF(D50="",E50,D50)</f>
        <v>0</v>
      </c>
      <c r="M50"/>
      <c r="P50" s="139"/>
      <c r="Q50" s="184"/>
      <c r="R50" s="272"/>
      <c r="S50" s="272"/>
      <c r="T50" s="272"/>
      <c r="U50" s="272"/>
      <c r="V50" s="272"/>
      <c r="W50" s="272"/>
      <c r="X50" s="364"/>
      <c r="Y50" s="191"/>
      <c r="Z50" s="272"/>
      <c r="AA50" s="272"/>
      <c r="AB50" s="191"/>
    </row>
    <row r="51" spans="1:28" s="16" customFormat="1" ht="73.5" customHeight="1" x14ac:dyDescent="0.3">
      <c r="A51" s="149">
        <f>'Unit Data from Audit Worksheet'!A63</f>
        <v>16</v>
      </c>
      <c r="B51" s="149" t="str">
        <f>'Unit Data from Audit Worksheet'!C63</f>
        <v>General Fund-Rev, Exp. Change in Fund Balance</v>
      </c>
      <c r="C51" s="149" t="str">
        <f>'Unit Data from Audit Worksheet'!D63</f>
        <v>Total revenues</v>
      </c>
      <c r="D51" s="91"/>
      <c r="E51" s="166">
        <f>'Unit Data from Audit Worksheet'!F63</f>
        <v>0</v>
      </c>
      <c r="F51" s="160"/>
      <c r="G51" s="162"/>
      <c r="H51" s="159"/>
      <c r="I51" s="21"/>
      <c r="J51" s="151">
        <v>16</v>
      </c>
      <c r="K51" s="448" t="s">
        <v>105</v>
      </c>
      <c r="L51" s="200">
        <f t="shared" si="5"/>
        <v>0</v>
      </c>
      <c r="M51"/>
      <c r="P51" s="139"/>
      <c r="Q51" s="184"/>
      <c r="R51" s="272"/>
      <c r="S51" s="272"/>
      <c r="T51" s="272"/>
      <c r="U51" s="272"/>
      <c r="V51" s="272"/>
      <c r="W51" s="272"/>
      <c r="X51" s="364"/>
      <c r="Y51" s="191"/>
      <c r="Z51" s="272"/>
      <c r="AA51" s="272"/>
      <c r="AB51" s="191"/>
    </row>
    <row r="52" spans="1:28" s="16" customFormat="1" ht="73.5" customHeight="1" x14ac:dyDescent="0.3">
      <c r="A52" s="149">
        <f>'Unit Data from Audit Worksheet'!A64</f>
        <v>532</v>
      </c>
      <c r="B52" s="149" t="str">
        <f>'Unit Data from Audit Worksheet'!C64</f>
        <v>General Fund-Rev, Exp. Change in Fund Balance</v>
      </c>
      <c r="C52" s="149" t="str">
        <f>'Unit Data from Audit Worksheet'!D64</f>
        <v xml:space="preserve">Total expenditures  
Exclude expenditures in the "other financing sources (uses)" section.
</v>
      </c>
      <c r="D52" s="91"/>
      <c r="E52" s="166">
        <f>'Unit Data from Audit Worksheet'!F64</f>
        <v>0</v>
      </c>
      <c r="F52" s="160"/>
      <c r="G52" s="162"/>
      <c r="H52" s="159"/>
      <c r="I52" s="21"/>
      <c r="J52" s="151">
        <v>532</v>
      </c>
      <c r="K52" s="449" t="s">
        <v>850</v>
      </c>
      <c r="L52" s="200">
        <f t="shared" si="5"/>
        <v>0</v>
      </c>
      <c r="M52"/>
      <c r="P52" s="139"/>
      <c r="Q52" s="184"/>
      <c r="R52" s="272"/>
      <c r="S52" s="272"/>
      <c r="T52" s="272"/>
      <c r="U52" s="272"/>
      <c r="V52" s="272"/>
      <c r="W52" s="272"/>
      <c r="X52" s="364"/>
      <c r="Y52" s="191"/>
      <c r="Z52" s="272"/>
      <c r="AA52" s="272"/>
      <c r="AB52" s="191"/>
    </row>
    <row r="53" spans="1:28" s="16" customFormat="1" ht="73.5" customHeight="1" x14ac:dyDescent="0.3">
      <c r="A53" s="149">
        <f>'Unit Data from Audit Worksheet'!A65</f>
        <v>17</v>
      </c>
      <c r="B53" s="149" t="str">
        <f>'Unit Data from Audit Worksheet'!C65</f>
        <v>General Fund-Rev, Exp. Change in Fund Balance</v>
      </c>
      <c r="C53" s="149" t="str">
        <f>'Unit Data from Audit Worksheet'!D65</f>
        <v>Total Transfers in    (Preference is that transfers-in  are not netted against transfers-out)</v>
      </c>
      <c r="D53" s="91"/>
      <c r="E53" s="166">
        <f>'Unit Data from Audit Worksheet'!F65</f>
        <v>0</v>
      </c>
      <c r="F53" s="160"/>
      <c r="G53" s="162"/>
      <c r="H53" s="159"/>
      <c r="I53" s="21"/>
      <c r="J53" s="151">
        <v>17</v>
      </c>
      <c r="K53" s="449" t="s">
        <v>107</v>
      </c>
      <c r="L53" s="200">
        <f t="shared" si="5"/>
        <v>0</v>
      </c>
      <c r="M53"/>
      <c r="P53" s="139"/>
      <c r="Q53" s="184"/>
      <c r="R53" s="272"/>
      <c r="S53" s="272"/>
      <c r="T53" s="272"/>
      <c r="U53" s="272"/>
      <c r="V53" s="272"/>
      <c r="W53" s="272"/>
      <c r="X53" s="364"/>
      <c r="Y53" s="191"/>
      <c r="Z53" s="272"/>
      <c r="AA53" s="272"/>
      <c r="AB53" s="191"/>
    </row>
    <row r="54" spans="1:28" s="16" customFormat="1" ht="73.5" customHeight="1" x14ac:dyDescent="0.3">
      <c r="A54" s="149">
        <f>'Unit Data from Audit Worksheet'!A66</f>
        <v>20</v>
      </c>
      <c r="B54" s="149" t="str">
        <f>'Unit Data from Audit Worksheet'!C66</f>
        <v>General Fund-Rev, Exp. Change in Fund Balance</v>
      </c>
      <c r="C54" s="149" t="str">
        <f>'Unit Data from Audit Worksheet'!D66</f>
        <v>Total Transfers out    (Preference is that transfers-in  are not netted against transfers-out)</v>
      </c>
      <c r="D54" s="91"/>
      <c r="E54" s="166">
        <f>'Unit Data from Audit Worksheet'!F66</f>
        <v>0</v>
      </c>
      <c r="F54" s="160"/>
      <c r="G54" s="162"/>
      <c r="H54" s="159"/>
      <c r="I54" s="21"/>
      <c r="J54" s="151">
        <v>20</v>
      </c>
      <c r="K54" s="448" t="s">
        <v>108</v>
      </c>
      <c r="L54" s="200">
        <f t="shared" si="5"/>
        <v>0</v>
      </c>
      <c r="M54"/>
      <c r="P54" s="139"/>
      <c r="Q54" s="184"/>
      <c r="R54" s="272"/>
      <c r="S54" s="272"/>
      <c r="T54" s="272"/>
      <c r="U54" s="272"/>
      <c r="V54" s="272"/>
      <c r="W54" s="272"/>
      <c r="X54" s="364"/>
      <c r="Y54" s="191"/>
      <c r="Z54" s="272"/>
      <c r="AA54" s="272"/>
      <c r="AB54" s="191"/>
    </row>
    <row r="55" spans="1:28" s="16" customFormat="1" ht="73.5" customHeight="1" x14ac:dyDescent="0.3">
      <c r="A55" s="149">
        <f>'Unit Data from Audit Worksheet'!A67</f>
        <v>533</v>
      </c>
      <c r="B55" s="149" t="str">
        <f>'Unit Data from Audit Worksheet'!C67</f>
        <v>General Fund-Rev, Exp. Change in Fund Balance</v>
      </c>
      <c r="C55" s="149" t="str">
        <f>'Unit Data from Audit Worksheet'!D67</f>
        <v>Total Proceeds from all long-term debt issuances 
Exclude proceeds from refundings</v>
      </c>
      <c r="D55" s="91"/>
      <c r="E55" s="166">
        <f>'Unit Data from Audit Worksheet'!F67</f>
        <v>0</v>
      </c>
      <c r="F55" s="160"/>
      <c r="G55" s="162"/>
      <c r="H55" s="159"/>
      <c r="I55" s="21"/>
      <c r="J55" s="151">
        <v>533</v>
      </c>
      <c r="K55" s="449" t="s">
        <v>851</v>
      </c>
      <c r="L55" s="200">
        <f t="shared" si="5"/>
        <v>0</v>
      </c>
      <c r="M55"/>
      <c r="P55" s="139"/>
      <c r="Q55" s="184"/>
      <c r="R55" s="272"/>
      <c r="S55" s="272"/>
      <c r="T55" s="272"/>
      <c r="U55" s="272"/>
      <c r="V55" s="272"/>
      <c r="W55" s="272"/>
      <c r="X55" s="364"/>
      <c r="Y55" s="191"/>
      <c r="Z55" s="272"/>
      <c r="AA55" s="272"/>
      <c r="AB55" s="191"/>
    </row>
    <row r="56" spans="1:28" s="16" customFormat="1" ht="73.5" customHeight="1" x14ac:dyDescent="0.3">
      <c r="A56" s="149">
        <f>'Unit Data from Audit Worksheet'!A68</f>
        <v>508</v>
      </c>
      <c r="B56" s="149" t="str">
        <f>'Unit Data from Audit Worksheet'!C68</f>
        <v>General Fund-Rev, Exp. Change in Fund Balance</v>
      </c>
      <c r="C56" s="149" t="str">
        <f>'Unit Data from Audit Worksheet'!D68</f>
        <v>Debt Refunding - Net refunding proceeds against debt payoff and if positive place results on this line.</v>
      </c>
      <c r="D56" s="91"/>
      <c r="E56" s="166">
        <f>'Unit Data from Audit Worksheet'!F68</f>
        <v>0</v>
      </c>
      <c r="F56" s="160"/>
      <c r="G56" s="162"/>
      <c r="H56" s="159"/>
      <c r="I56" s="21"/>
      <c r="J56" s="151">
        <v>508</v>
      </c>
      <c r="K56" s="448" t="s">
        <v>110</v>
      </c>
      <c r="L56" s="200">
        <f t="shared" si="5"/>
        <v>0</v>
      </c>
      <c r="M56"/>
      <c r="P56" s="139"/>
      <c r="Q56" s="184"/>
      <c r="R56" s="272"/>
      <c r="S56" s="272"/>
      <c r="T56" s="272"/>
      <c r="U56" s="272"/>
      <c r="V56" s="272"/>
      <c r="W56" s="272"/>
      <c r="X56" s="364"/>
      <c r="Y56" s="191"/>
      <c r="Z56" s="272"/>
      <c r="AA56" s="272"/>
      <c r="AB56" s="191"/>
    </row>
    <row r="57" spans="1:28" s="16" customFormat="1" ht="73.5" customHeight="1" x14ac:dyDescent="0.3">
      <c r="A57" s="149">
        <f>'Unit Data from Audit Worksheet'!A69</f>
        <v>509</v>
      </c>
      <c r="B57" s="149" t="str">
        <f>'Unit Data from Audit Worksheet'!C69</f>
        <v>General Fund-Rev, Exp. Change in Fund Balance</v>
      </c>
      <c r="C57" s="149" t="str">
        <f>'Unit Data from Audit Worksheet'!D69</f>
        <v>Debt Refunding - Net refunding proceeds against debt payoff and if negative place results on this line.</v>
      </c>
      <c r="D57" s="91"/>
      <c r="E57" s="166">
        <f>'Unit Data from Audit Worksheet'!F69</f>
        <v>0</v>
      </c>
      <c r="F57" s="160"/>
      <c r="G57" s="162"/>
      <c r="H57" s="159"/>
      <c r="I57" s="21"/>
      <c r="J57" s="151">
        <v>509</v>
      </c>
      <c r="K57" s="448" t="s">
        <v>111</v>
      </c>
      <c r="L57" s="200">
        <f t="shared" si="5"/>
        <v>0</v>
      </c>
      <c r="M57"/>
      <c r="P57" s="139"/>
      <c r="Q57" s="184"/>
      <c r="R57" s="272"/>
      <c r="S57" s="272"/>
      <c r="T57" s="272"/>
      <c r="U57" s="272"/>
      <c r="V57" s="272"/>
      <c r="W57" s="272"/>
      <c r="X57" s="364"/>
      <c r="Y57" s="191"/>
      <c r="Z57" s="272"/>
      <c r="AA57" s="272"/>
      <c r="AB57" s="191"/>
    </row>
    <row r="58" spans="1:28" s="16" customFormat="1" ht="73.5" customHeight="1" x14ac:dyDescent="0.3">
      <c r="A58" s="149">
        <f>'Unit Data from Audit Worksheet'!A70</f>
        <v>22</v>
      </c>
      <c r="B58" s="149" t="str">
        <f>'Unit Data from Audit Worksheet'!C70</f>
        <v>General Fund-Rev, Exp. Change in Fund Balance</v>
      </c>
      <c r="C58" s="149" t="str">
        <f>'Unit Data from Audit Worksheet'!D70</f>
        <v xml:space="preserve">All other items on this statement that were not included in total revenues, total expenditures, transfers in or out, or proceeds from long-term debt above.  </v>
      </c>
      <c r="D58" s="91"/>
      <c r="E58" s="166">
        <f>'Unit Data from Audit Worksheet'!F70</f>
        <v>0</v>
      </c>
      <c r="F58" s="160"/>
      <c r="G58" s="162"/>
      <c r="H58" s="159"/>
      <c r="I58" s="21"/>
      <c r="J58" s="151">
        <v>22</v>
      </c>
      <c r="K58" s="149" t="s">
        <v>109</v>
      </c>
      <c r="L58" s="200">
        <f t="shared" si="5"/>
        <v>0</v>
      </c>
      <c r="M58"/>
      <c r="P58" s="139"/>
      <c r="Q58" s="184"/>
      <c r="R58" s="272"/>
      <c r="S58" s="272"/>
      <c r="T58" s="272"/>
      <c r="U58" s="272"/>
      <c r="V58" s="272"/>
      <c r="W58" s="272"/>
      <c r="X58" s="364"/>
      <c r="Y58" s="191"/>
      <c r="Z58" s="272"/>
      <c r="AA58" s="272"/>
      <c r="AB58" s="191"/>
    </row>
    <row r="59" spans="1:28" s="16" customFormat="1" ht="82.8" customHeight="1" x14ac:dyDescent="0.3">
      <c r="A59" s="149">
        <f>'Unit Data from Audit Worksheet'!A71</f>
        <v>23</v>
      </c>
      <c r="B59" s="149" t="str">
        <f>'Unit Data from Audit Worksheet'!C71</f>
        <v>General Fund-Rev, Exp. Change in Fund Balance</v>
      </c>
      <c r="C59" s="149" t="str">
        <f>'Unit Data from Audit Worksheet'!D71</f>
        <v>Change in fund balance - (Increase in Fund balance is recorded as a positive and a decrease in fund balance is recorded as a negative)</v>
      </c>
      <c r="D59" s="91"/>
      <c r="E59" s="166">
        <f>'Unit Data from Audit Worksheet'!F71</f>
        <v>0</v>
      </c>
      <c r="F59" s="160"/>
      <c r="G59" s="162"/>
      <c r="H59" s="159"/>
      <c r="I59" s="21"/>
      <c r="J59" s="151">
        <v>23</v>
      </c>
      <c r="K59" s="149" t="s">
        <v>112</v>
      </c>
      <c r="L59" s="200">
        <f t="shared" si="5"/>
        <v>0</v>
      </c>
      <c r="M59"/>
      <c r="P59" s="139"/>
      <c r="Q59" s="184"/>
      <c r="R59" s="272"/>
      <c r="S59" s="272"/>
      <c r="T59" s="272"/>
      <c r="U59" s="272"/>
      <c r="V59" s="272"/>
      <c r="W59" s="272"/>
      <c r="X59" s="364"/>
      <c r="Y59" s="191"/>
      <c r="Z59" s="272"/>
      <c r="AA59" s="272"/>
      <c r="AB59" s="191"/>
    </row>
    <row r="60" spans="1:28" s="16" customFormat="1" ht="108.6" customHeight="1" x14ac:dyDescent="0.3">
      <c r="A60" s="149">
        <f>'Unit Data from Audit Worksheet'!A72</f>
        <v>507</v>
      </c>
      <c r="B60" s="149" t="str">
        <f>'Unit Data from Audit Worksheet'!C72</f>
        <v>General Fund-Rev, Exp. Change in Fund Balance</v>
      </c>
      <c r="C60" s="149" t="str">
        <f>'Unit Data from Audit Worksheet'!D72</f>
        <v>Any adjustment to beginning fund balance including rounding, prior period adjustments and restatements.   (Amounts that increase fund balance are recorded as positive and amounts that decrease fund balance are recorded as negative)</v>
      </c>
      <c r="D60" s="91"/>
      <c r="E60" s="166">
        <f>'Unit Data from Audit Worksheet'!F72</f>
        <v>0</v>
      </c>
      <c r="F60" s="160"/>
      <c r="G60" s="727" t="e">
        <f>L49-L59-L60-O49</f>
        <v>#N/A</v>
      </c>
      <c r="H60" s="159"/>
      <c r="I60" s="21"/>
      <c r="J60" s="151">
        <v>507</v>
      </c>
      <c r="K60" s="149" t="s">
        <v>852</v>
      </c>
      <c r="L60" s="200">
        <f t="shared" si="5"/>
        <v>0</v>
      </c>
      <c r="M60"/>
      <c r="P60" s="139"/>
      <c r="Q60" s="184"/>
      <c r="R60" s="272"/>
      <c r="S60" s="272"/>
      <c r="T60" s="272"/>
      <c r="U60" s="272"/>
      <c r="V60" s="272"/>
      <c r="W60" s="272"/>
      <c r="X60" s="364"/>
      <c r="Y60" s="191"/>
      <c r="Z60" s="272"/>
      <c r="AA60" s="272"/>
      <c r="AB60" s="191"/>
    </row>
    <row r="61" spans="1:28" s="16" customFormat="1" ht="84.6" customHeight="1" x14ac:dyDescent="0.3">
      <c r="A61" s="149">
        <f>'Unit Data from Audit Worksheet'!A73</f>
        <v>647</v>
      </c>
      <c r="B61" s="149" t="str">
        <f>'Unit Data from Audit Worksheet'!C73</f>
        <v>Debt Service Fund</v>
      </c>
      <c r="C61" s="149" t="str">
        <f>'Unit Data from Audit Worksheet'!D73</f>
        <v>Please enter the Total Fund Balance for any Debt Service Funds</v>
      </c>
      <c r="D61" s="91"/>
      <c r="E61" s="166">
        <f>'Unit Data from Audit Worksheet'!F73</f>
        <v>0</v>
      </c>
      <c r="F61" s="160"/>
      <c r="G61" s="162"/>
      <c r="H61" s="159"/>
      <c r="I61" s="21"/>
      <c r="J61" s="151">
        <v>647</v>
      </c>
      <c r="K61" s="149" t="s">
        <v>241</v>
      </c>
      <c r="L61" s="200">
        <f t="shared" si="5"/>
        <v>0</v>
      </c>
      <c r="M61"/>
      <c r="P61" s="139"/>
      <c r="Q61" s="184"/>
      <c r="R61" s="272"/>
      <c r="S61" s="272"/>
      <c r="T61" s="272"/>
      <c r="U61" s="272"/>
      <c r="V61" s="272"/>
      <c r="W61" s="272"/>
      <c r="X61" s="364"/>
      <c r="Y61" s="191"/>
      <c r="Z61" s="272"/>
      <c r="AA61" s="272"/>
      <c r="AB61" s="191"/>
    </row>
    <row r="62" spans="1:28" s="16" customFormat="1" ht="73.5" customHeight="1" x14ac:dyDescent="0.3">
      <c r="A62" s="412">
        <f>'Unit Data from Audit Worksheet'!A75</f>
        <v>534</v>
      </c>
      <c r="B62" s="412" t="str">
        <f>'Unit Data from Audit Worksheet'!C75</f>
        <v>Net Position</v>
      </c>
      <c r="C62" s="412" t="str">
        <f>'Unit Data from Audit Worksheet'!D75</f>
        <v>Combined Totals of all Proprietary Funds - Amount of Inventories and Prepaids in current assets</v>
      </c>
      <c r="D62" s="91"/>
      <c r="E62" s="166">
        <f>'Unit Data from Audit Worksheet'!F75</f>
        <v>0</v>
      </c>
      <c r="F62" s="160"/>
      <c r="G62" s="162"/>
      <c r="H62" s="159"/>
      <c r="I62" s="21"/>
      <c r="J62" s="413">
        <v>534</v>
      </c>
      <c r="K62" s="157" t="s">
        <v>450</v>
      </c>
      <c r="L62" s="200">
        <f t="shared" si="5"/>
        <v>0</v>
      </c>
      <c r="M62"/>
      <c r="P62" s="139"/>
      <c r="Q62" s="184"/>
      <c r="R62" s="272"/>
      <c r="S62" s="272"/>
      <c r="T62" s="272"/>
      <c r="U62" s="272"/>
      <c r="V62" s="272"/>
      <c r="W62" s="272"/>
      <c r="X62" s="364"/>
      <c r="Y62" s="191"/>
      <c r="Z62" s="272"/>
      <c r="AA62" s="272"/>
      <c r="AB62" s="191"/>
    </row>
    <row r="63" spans="1:28" s="16" customFormat="1" ht="73.5" customHeight="1" x14ac:dyDescent="0.3">
      <c r="A63" s="412">
        <f>'Unit Data from Audit Worksheet'!A76</f>
        <v>13</v>
      </c>
      <c r="B63" s="412" t="str">
        <f>'Unit Data from Audit Worksheet'!C76</f>
        <v>Combined Proprietary Funds - Net Position</v>
      </c>
      <c r="C63" s="412" t="str">
        <f>'Unit Data from Audit Worksheet'!D76</f>
        <v>Comb-Proprietary Funds-Current Assets 
Exclude: any restricted assets
                  deferred outflows</v>
      </c>
      <c r="D63" s="91"/>
      <c r="E63" s="166">
        <f>'Unit Data from Audit Worksheet'!F76</f>
        <v>0</v>
      </c>
      <c r="F63" s="160"/>
      <c r="G63" s="162"/>
      <c r="H63" s="159"/>
      <c r="I63" s="21"/>
      <c r="J63" s="158">
        <v>13</v>
      </c>
      <c r="K63" s="157" t="s">
        <v>837</v>
      </c>
      <c r="L63" s="200">
        <f t="shared" si="5"/>
        <v>0</v>
      </c>
      <c r="M63"/>
      <c r="P63" s="139"/>
      <c r="Q63" s="184"/>
      <c r="R63" s="272"/>
      <c r="S63" s="272"/>
      <c r="T63" s="272"/>
      <c r="U63" s="272"/>
      <c r="V63" s="272"/>
      <c r="W63" s="272"/>
      <c r="X63" s="364"/>
      <c r="Y63" s="191"/>
      <c r="Z63" s="272"/>
      <c r="AA63" s="272"/>
      <c r="AB63" s="191"/>
    </row>
    <row r="64" spans="1:28" s="16" customFormat="1" ht="205.8" customHeight="1" x14ac:dyDescent="0.3">
      <c r="A64" s="412">
        <f>'Unit Data from Audit Worksheet'!A77</f>
        <v>14</v>
      </c>
      <c r="B64" s="412" t="str">
        <f>'Unit Data from Audit Worksheet'!C77</f>
        <v>Combined Proprietary Funds - Net Position</v>
      </c>
      <c r="C64" s="412" t="str">
        <f>'Unit Data from Audit Worksheet'!D77</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64" s="91"/>
      <c r="E64" s="166">
        <f>'Unit Data from Audit Worksheet'!F77</f>
        <v>0</v>
      </c>
      <c r="F64" s="160"/>
      <c r="G64" s="162"/>
      <c r="H64" s="159"/>
      <c r="I64" s="21"/>
      <c r="J64" s="158">
        <v>14</v>
      </c>
      <c r="K64" s="157" t="s">
        <v>837</v>
      </c>
      <c r="L64" s="200">
        <f t="shared" si="5"/>
        <v>0</v>
      </c>
      <c r="M64"/>
      <c r="P64" s="139"/>
      <c r="Q64" s="184"/>
      <c r="R64" s="272"/>
      <c r="S64" s="272"/>
      <c r="T64" s="272"/>
      <c r="U64" s="272"/>
      <c r="V64" s="272"/>
      <c r="W64" s="272"/>
      <c r="X64" s="364"/>
      <c r="Y64" s="191"/>
      <c r="Z64" s="272"/>
      <c r="AA64" s="272"/>
      <c r="AB64" s="191"/>
    </row>
    <row r="65" spans="1:28" s="16" customFormat="1" ht="97.2" customHeight="1" x14ac:dyDescent="0.3">
      <c r="A65" s="412">
        <f>'Unit Data from Audit Worksheet'!A78</f>
        <v>32</v>
      </c>
      <c r="B65" s="412" t="str">
        <f>'Unit Data from Audit Worksheet'!C78</f>
        <v>Combined Totals of all Proprietary Funds - Revenue, Expenses, Changes in Net Position</v>
      </c>
      <c r="C65" s="412" t="str">
        <f>'Unit Data from Audit Worksheet'!D78</f>
        <v>Combined Totals of all proprietary Funds - Depreciation &amp; Amortization Expense</v>
      </c>
      <c r="D65" s="91"/>
      <c r="E65" s="166">
        <f>'Unit Data from Audit Worksheet'!F78</f>
        <v>0</v>
      </c>
      <c r="F65" s="160"/>
      <c r="G65" s="162"/>
      <c r="H65" s="159"/>
      <c r="I65" s="21"/>
      <c r="J65" s="158">
        <v>32</v>
      </c>
      <c r="K65" s="460" t="s">
        <v>841</v>
      </c>
      <c r="L65" s="200">
        <f t="shared" si="5"/>
        <v>0</v>
      </c>
      <c r="M65"/>
      <c r="P65" s="139"/>
      <c r="Q65" s="184"/>
      <c r="R65" s="272"/>
      <c r="S65" s="272"/>
      <c r="T65" s="272"/>
      <c r="U65" s="272"/>
      <c r="V65" s="272"/>
      <c r="W65" s="272"/>
      <c r="X65" s="364"/>
      <c r="Y65" s="191"/>
      <c r="Z65" s="272"/>
      <c r="AA65" s="272"/>
      <c r="AB65" s="191"/>
    </row>
    <row r="66" spans="1:28" s="16" customFormat="1" ht="115.2" customHeight="1" x14ac:dyDescent="0.3">
      <c r="A66" s="412">
        <f>'Unit Data from Audit Worksheet'!A79</f>
        <v>31</v>
      </c>
      <c r="B66" s="412" t="str">
        <f>'Unit Data from Audit Worksheet'!C79</f>
        <v>Combined Totals of all Proprietary Funds - Revenue, Expenses, Changes in Net Position</v>
      </c>
      <c r="C66" s="412" t="str">
        <f>'Unit Data from Audit Worksheet'!D79</f>
        <v>Combined Totals of all Proprietary Funds - Change in net position - (increase in net position is recorded as a positive and a decrease in net position is recorded as a negative)</v>
      </c>
      <c r="D66" s="91"/>
      <c r="E66" s="166">
        <f>'Unit Data from Audit Worksheet'!F79</f>
        <v>0</v>
      </c>
      <c r="F66" s="160"/>
      <c r="G66" s="162"/>
      <c r="H66" s="159"/>
      <c r="I66" s="21"/>
      <c r="J66" s="158">
        <v>31</v>
      </c>
      <c r="K66" s="448" t="s">
        <v>840</v>
      </c>
      <c r="L66" s="200">
        <f t="shared" si="5"/>
        <v>0</v>
      </c>
      <c r="M66"/>
      <c r="P66" s="139"/>
      <c r="Q66" s="184"/>
      <c r="R66" s="272"/>
      <c r="S66" s="272"/>
      <c r="T66" s="272"/>
      <c r="U66" s="272"/>
      <c r="V66" s="272"/>
      <c r="W66" s="272"/>
      <c r="X66" s="364"/>
      <c r="Y66" s="191"/>
      <c r="Z66" s="272"/>
      <c r="AA66" s="272"/>
      <c r="AB66" s="191"/>
    </row>
    <row r="67" spans="1:28" s="16" customFormat="1" ht="73.5" customHeight="1" x14ac:dyDescent="0.3">
      <c r="A67" s="412">
        <f>'Unit Data from Audit Worksheet'!A80</f>
        <v>193</v>
      </c>
      <c r="B67" s="412" t="str">
        <f>'Unit Data from Audit Worksheet'!C80</f>
        <v>Combined Proprietary Funds - Change in Cash Flow Statement</v>
      </c>
      <c r="C67" s="412" t="str">
        <f>'Unit Data from Audit Worksheet'!D80</f>
        <v>Combined Totals of all Proprietary Funds - Capital Contributions</v>
      </c>
      <c r="D67" s="91"/>
      <c r="E67" s="166">
        <f>'Unit Data from Audit Worksheet'!F80</f>
        <v>0</v>
      </c>
      <c r="F67" s="160"/>
      <c r="G67" s="162"/>
      <c r="H67" s="159"/>
      <c r="I67" s="21"/>
      <c r="J67" s="158">
        <v>193</v>
      </c>
      <c r="K67" s="460" t="s">
        <v>186</v>
      </c>
      <c r="L67" s="200">
        <f t="shared" si="5"/>
        <v>0</v>
      </c>
      <c r="M67"/>
      <c r="P67" s="139"/>
      <c r="Q67" s="184"/>
      <c r="R67" s="272"/>
      <c r="S67" s="272"/>
      <c r="T67" s="272"/>
      <c r="U67" s="272"/>
      <c r="V67" s="272"/>
      <c r="W67" s="272"/>
      <c r="X67" s="364"/>
      <c r="Y67" s="191"/>
      <c r="Z67" s="272"/>
      <c r="AA67" s="272"/>
      <c r="AB67" s="191"/>
    </row>
    <row r="68" spans="1:28" s="16" customFormat="1" ht="73.5" customHeight="1" x14ac:dyDescent="0.3">
      <c r="A68" s="412">
        <f>'Unit Data from Audit Worksheet'!A81</f>
        <v>33</v>
      </c>
      <c r="B68" s="412" t="str">
        <f>'Unit Data from Audit Worksheet'!C81</f>
        <v>Combined Proprietary Funds - Change in Cash Flow Statement</v>
      </c>
      <c r="C68" s="412" t="str">
        <f>'Unit Data from Audit Worksheet'!D81</f>
        <v>Combined Totals of all Proprietary Funds - Cash Flow from Operating</v>
      </c>
      <c r="D68" s="91"/>
      <c r="E68" s="166">
        <f>'Unit Data from Audit Worksheet'!F81</f>
        <v>0</v>
      </c>
      <c r="F68" s="160"/>
      <c r="G68" s="162"/>
      <c r="H68" s="159"/>
      <c r="I68" s="21"/>
      <c r="J68" s="158">
        <v>33</v>
      </c>
      <c r="K68" s="157" t="s">
        <v>843</v>
      </c>
      <c r="L68" s="200">
        <f t="shared" si="5"/>
        <v>0</v>
      </c>
      <c r="M68"/>
      <c r="P68" s="139"/>
      <c r="Q68" s="184"/>
      <c r="R68" s="272"/>
      <c r="S68" s="272"/>
      <c r="T68" s="272"/>
      <c r="U68" s="272"/>
      <c r="V68" s="272"/>
      <c r="W68" s="272"/>
      <c r="X68" s="364"/>
      <c r="Y68" s="191"/>
      <c r="Z68" s="272"/>
      <c r="AA68" s="272"/>
      <c r="AB68" s="191"/>
    </row>
    <row r="69" spans="1:28" s="16" customFormat="1" ht="73.5" customHeight="1" x14ac:dyDescent="0.3">
      <c r="A69" s="149">
        <f>'Unit Data from Audit Worksheet'!A83</f>
        <v>512</v>
      </c>
      <c r="B69" s="161" t="str">
        <f>'Unit Data from Audit Worksheet'!C83</f>
        <v>Fiduciary Statements</v>
      </c>
      <c r="C69" s="148" t="str">
        <f>'Unit Data from Audit Worksheet'!D83</f>
        <v>Cash and investments.  
Include:  unrestricted and restricted.  
                   cash and investments held 
                   by a third party</v>
      </c>
      <c r="D69" s="91"/>
      <c r="E69" s="166">
        <f>'Unit Data from Audit Worksheet'!F83</f>
        <v>0</v>
      </c>
      <c r="F69" s="160"/>
      <c r="G69" s="162"/>
      <c r="H69" s="159"/>
      <c r="I69" s="21"/>
      <c r="J69" s="158">
        <v>512</v>
      </c>
      <c r="K69" s="157" t="s">
        <v>147</v>
      </c>
      <c r="L69" s="200">
        <f t="shared" si="5"/>
        <v>0</v>
      </c>
      <c r="M69"/>
      <c r="P69" s="139"/>
      <c r="Q69" s="184"/>
      <c r="R69" s="272"/>
      <c r="S69" s="272"/>
      <c r="T69" s="272"/>
      <c r="U69" s="272"/>
      <c r="V69" s="272"/>
      <c r="W69" s="272"/>
      <c r="X69" s="364"/>
      <c r="Y69" s="191"/>
      <c r="Z69" s="272"/>
      <c r="AA69" s="272"/>
      <c r="AB69" s="191"/>
    </row>
    <row r="70" spans="1:28" ht="100.8" customHeight="1" x14ac:dyDescent="0.3">
      <c r="A70" s="149">
        <f>'Unit Data from Audit Worksheet'!A85</f>
        <v>622</v>
      </c>
      <c r="B70" s="161" t="str">
        <f>'Unit Data from Audit Worksheet'!C85</f>
        <v>FS., Pension note or RSI</v>
      </c>
      <c r="C70" s="161" t="str">
        <f>'Unit Data from Audit Worksheet'!D85</f>
        <v xml:space="preserve">Unit's Share of Net Pension Liability ($s)
- unit of government is a participating employer in the State's TSERS (Teachers' and State Employees' Retirement System) or the LGERS (Local Governmental Employees' Retirement System).  </v>
      </c>
      <c r="D70" s="165"/>
      <c r="E70" s="166">
        <f>'Unit Data from Audit Worksheet'!F85</f>
        <v>0</v>
      </c>
      <c r="F70" s="160"/>
      <c r="G70" s="162"/>
      <c r="H70" s="159"/>
      <c r="I70" s="21"/>
      <c r="J70" s="158">
        <v>622</v>
      </c>
      <c r="K70" s="163" t="s">
        <v>238</v>
      </c>
      <c r="L70" s="200">
        <f t="shared" si="5"/>
        <v>0</v>
      </c>
      <c r="P70" s="139"/>
      <c r="X70" s="364"/>
      <c r="Y70" s="191"/>
      <c r="AA70" s="272"/>
      <c r="AB70" s="191"/>
    </row>
    <row r="71" spans="1:28" ht="154.80000000000001" customHeight="1" x14ac:dyDescent="0.3">
      <c r="A71" s="149">
        <f>'Unit Data from Audit Worksheet'!A86</f>
        <v>577</v>
      </c>
      <c r="B71" s="161" t="str">
        <f>'Unit Data from Audit Worksheet'!C86</f>
        <v>Pension Notes</v>
      </c>
      <c r="C71" s="161" t="str">
        <f>'Unit Data from Audit Worksheet'!D86</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71" s="165"/>
      <c r="E71" s="166">
        <f>'Unit Data from Audit Worksheet'!F86</f>
        <v>0</v>
      </c>
      <c r="F71" s="160"/>
      <c r="G71" s="162"/>
      <c r="H71" s="159"/>
      <c r="I71" s="21"/>
      <c r="J71" s="158">
        <v>577</v>
      </c>
      <c r="K71" s="163" t="s">
        <v>220</v>
      </c>
      <c r="L71" s="200">
        <f t="shared" si="5"/>
        <v>0</v>
      </c>
      <c r="P71" s="139"/>
      <c r="X71" s="364"/>
      <c r="Y71" s="191"/>
      <c r="AA71" s="272"/>
      <c r="AB71" s="191"/>
    </row>
    <row r="72" spans="1:28" s="16" customFormat="1" ht="127.5" customHeight="1" x14ac:dyDescent="0.3">
      <c r="A72" s="214">
        <f>'Unit Data from Audit Worksheet'!A88</f>
        <v>547</v>
      </c>
      <c r="B72" s="161" t="str">
        <f>'Unit Data from Audit Worksheet'!C88</f>
        <v>OPEB Note</v>
      </c>
      <c r="C72" s="161" t="str">
        <f>'Unit Data from Audit Worksheet'!D88</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72" s="59"/>
      <c r="E72" s="166">
        <f>'Unit Data from Audit Worksheet'!F88</f>
        <v>0</v>
      </c>
      <c r="F72" s="160"/>
      <c r="G72" s="162"/>
      <c r="H72" s="63"/>
      <c r="I72" s="21"/>
      <c r="J72" s="158">
        <v>547</v>
      </c>
      <c r="K72" s="217" t="s">
        <v>192</v>
      </c>
      <c r="L72" s="200">
        <f t="shared" si="5"/>
        <v>0</v>
      </c>
      <c r="M72"/>
      <c r="P72" s="140"/>
      <c r="Q72" s="184"/>
      <c r="R72" s="2"/>
      <c r="S72" s="2"/>
      <c r="T72" s="2"/>
      <c r="U72" s="2"/>
      <c r="V72" s="2"/>
      <c r="W72" s="2"/>
      <c r="X72" s="364"/>
      <c r="Y72" s="191"/>
      <c r="Z72" s="2"/>
      <c r="AA72" s="272"/>
      <c r="AB72" s="191"/>
    </row>
    <row r="73" spans="1:28" s="16" customFormat="1" ht="99" customHeight="1" x14ac:dyDescent="0.3">
      <c r="A73" s="149">
        <f>'Unit Data from Audit Worksheet'!A89</f>
        <v>659</v>
      </c>
      <c r="B73" s="161" t="str">
        <f>'Unit Data from Audit Worksheet'!C89</f>
        <v>OPEB
 Note or RSI</v>
      </c>
      <c r="C73" s="148" t="str">
        <f>'Unit Data from Audit Worksheet'!D89</f>
        <v>Total OPEB benefits - total OPEB liability
If you do not provide benefit, please enter 0</v>
      </c>
      <c r="D73" s="59"/>
      <c r="E73" s="166">
        <f>'Unit Data from Audit Worksheet'!F89</f>
        <v>0</v>
      </c>
      <c r="F73" s="160"/>
      <c r="G73" s="82"/>
      <c r="H73" s="159"/>
      <c r="I73" s="21"/>
      <c r="J73" s="151">
        <v>659</v>
      </c>
      <c r="K73" s="150" t="s">
        <v>273</v>
      </c>
      <c r="L73" s="200">
        <f t="shared" si="5"/>
        <v>0</v>
      </c>
      <c r="M73"/>
      <c r="P73" s="140"/>
      <c r="Q73" s="184"/>
      <c r="R73" s="2"/>
      <c r="S73" s="2"/>
      <c r="T73" s="2"/>
      <c r="U73" s="2"/>
      <c r="V73" s="2"/>
      <c r="W73" s="2"/>
      <c r="X73" s="364"/>
      <c r="Y73" s="191"/>
      <c r="Z73" s="2"/>
      <c r="AA73" s="272"/>
      <c r="AB73" s="191"/>
    </row>
    <row r="74" spans="1:28" s="16" customFormat="1" ht="131.25" customHeight="1" x14ac:dyDescent="0.3">
      <c r="A74" s="149">
        <f>'Unit Data from Audit Worksheet'!A90</f>
        <v>660</v>
      </c>
      <c r="B74" s="161" t="str">
        <f>'Unit Data from Audit Worksheet'!C90</f>
        <v>OPEB
 Note or RSI</v>
      </c>
      <c r="C74" s="148" t="str">
        <f>'Unit Data from Audit Worksheet'!D90</f>
        <v>Total OPEB benefits- OPEB plan fiduciary net position
If no fiduciary net position, enter 0</v>
      </c>
      <c r="D74" s="165"/>
      <c r="E74" s="166">
        <f>'Unit Data from Audit Worksheet'!F90</f>
        <v>0</v>
      </c>
      <c r="F74" s="160" t="str">
        <f>IF(L75&lt;1,"Please answer this question","")</f>
        <v>Please answer this question</v>
      </c>
      <c r="G74" s="162"/>
      <c r="H74" s="159"/>
      <c r="I74" s="21"/>
      <c r="J74" s="151">
        <v>660</v>
      </c>
      <c r="K74" s="150" t="s">
        <v>274</v>
      </c>
      <c r="L74" s="200">
        <f t="shared" si="5"/>
        <v>0</v>
      </c>
      <c r="M74"/>
      <c r="P74" s="140"/>
      <c r="Q74" s="184"/>
      <c r="R74" s="2"/>
      <c r="S74" s="2"/>
      <c r="T74" s="2"/>
      <c r="U74" s="2"/>
      <c r="V74" s="2"/>
      <c r="W74" s="2"/>
      <c r="X74" s="364"/>
      <c r="Y74" s="191"/>
      <c r="Z74" s="2"/>
      <c r="AA74" s="272"/>
      <c r="AB74" s="191"/>
    </row>
    <row r="75" spans="1:28" ht="134.25" customHeight="1" x14ac:dyDescent="0.3">
      <c r="A75" s="149">
        <f>'Unit Data from Audit Worksheet'!A91</f>
        <v>661</v>
      </c>
      <c r="B75" s="161" t="str">
        <f>'Unit Data from Audit Worksheet'!C91</f>
        <v>OPEB
RSI</v>
      </c>
      <c r="C75" s="148" t="str">
        <f>'Unit Data from Audit Worksheet'!D91</f>
        <v>Total OPEB benefits - What is the plan’s fiduciary net position as a percentage of the total OPEB liability?  Please enter as percentage value; for example, 83.5% should be entered as 83.5.  If assets have not been set aside in a trust, please enter 0.0</v>
      </c>
      <c r="D75" s="165"/>
      <c r="E75" s="507">
        <f>'Unit Data from Audit Worksheet'!F91</f>
        <v>0</v>
      </c>
      <c r="F75" s="160"/>
      <c r="G75" s="218" t="s">
        <v>339</v>
      </c>
      <c r="H75" s="159"/>
      <c r="I75" s="21"/>
      <c r="J75" s="151">
        <v>661</v>
      </c>
      <c r="K75" s="163" t="s">
        <v>275</v>
      </c>
      <c r="L75" s="461">
        <f t="shared" si="5"/>
        <v>0</v>
      </c>
      <c r="P75" s="140"/>
      <c r="X75" s="364"/>
      <c r="AA75" s="272"/>
      <c r="AB75" s="191"/>
    </row>
    <row r="76" spans="1:28" ht="84.75" customHeight="1" x14ac:dyDescent="0.3">
      <c r="A76" s="219">
        <f>'Unit Data from Audit Worksheet'!A94</f>
        <v>6</v>
      </c>
      <c r="B76" s="32" t="str">
        <f>'Unit Data from Audit Worksheet'!C94</f>
        <v>Fund Balance Note</v>
      </c>
      <c r="C76" s="203" t="str">
        <f>'Unit Data from Audit Worksheet'!D94</f>
        <v>General Fund -  Total Encumbrances.  You will probably have to refer to the note disclosure where the amount of encumbrances is listed.</v>
      </c>
      <c r="D76" s="391"/>
      <c r="E76" s="166">
        <f>'Unit Data from Audit Worksheet'!F94</f>
        <v>0</v>
      </c>
      <c r="F76" s="160"/>
      <c r="G76" s="162"/>
      <c r="H76" s="159"/>
      <c r="I76" s="21"/>
      <c r="J76" s="22">
        <v>6</v>
      </c>
      <c r="K76" s="84" t="s">
        <v>155</v>
      </c>
      <c r="L76" s="200">
        <f t="shared" si="5"/>
        <v>0</v>
      </c>
      <c r="P76" s="142"/>
      <c r="X76" s="364"/>
      <c r="AA76" s="272"/>
      <c r="AB76" s="191"/>
    </row>
    <row r="77" spans="1:28" ht="87.75" customHeight="1" x14ac:dyDescent="0.3">
      <c r="A77" s="149">
        <f>'Unit Data from Audit Worksheet'!A96</f>
        <v>620</v>
      </c>
      <c r="B77" s="161"/>
      <c r="C77" s="148" t="str">
        <f>'Unit Data from Audit Worksheet'!D96</f>
        <v>Do you expect to issue debt requiring LGC approval within 12 months from the date that the audit is submitted - select "1" for yes and "2" for no from drop down list.</v>
      </c>
      <c r="D77" s="165"/>
      <c r="E77" s="166">
        <f>'Unit Data from Audit Worksheet'!F96</f>
        <v>0</v>
      </c>
      <c r="F77" s="160"/>
      <c r="G77" s="162"/>
      <c r="H77" s="159"/>
      <c r="I77" s="21"/>
      <c r="J77" s="65">
        <v>620</v>
      </c>
      <c r="K77" s="36" t="s">
        <v>323</v>
      </c>
      <c r="L77" s="200">
        <f t="shared" si="5"/>
        <v>0</v>
      </c>
      <c r="N77" s="86"/>
      <c r="P77" s="142"/>
      <c r="X77" s="364"/>
      <c r="AA77" s="272"/>
      <c r="AB77" s="191"/>
    </row>
    <row r="78" spans="1:28" ht="87.75" customHeight="1" x14ac:dyDescent="0.3">
      <c r="A78" s="149">
        <f>'TD Info Completed by Auditor'!A9</f>
        <v>906</v>
      </c>
      <c r="B78" s="83" t="s">
        <v>322</v>
      </c>
      <c r="C78" s="149" t="str">
        <f>'TD Info Completed by Auditor'!B9</f>
        <v>Is the Independent Auditor's Report Opinion Unmodified?</v>
      </c>
      <c r="D78" s="165"/>
      <c r="E78" s="151">
        <f>IF(+'TD Info Completed by Auditor'!C9="Yes",1,IF(+'TD Info Completed by Auditor'!C9="No",2,IF(+'TD Info Completed by Auditor'!C9="N/A",3,0)))</f>
        <v>0</v>
      </c>
      <c r="F78" s="160"/>
      <c r="G78" s="162"/>
      <c r="H78" s="159"/>
      <c r="I78" s="21"/>
      <c r="J78" s="127">
        <v>906</v>
      </c>
      <c r="K78" s="36" t="s">
        <v>309</v>
      </c>
      <c r="L78" s="200">
        <f t="shared" si="5"/>
        <v>0</v>
      </c>
      <c r="N78" s="174" t="s">
        <v>340</v>
      </c>
      <c r="P78" s="138"/>
      <c r="X78" s="191"/>
      <c r="AA78" s="272"/>
      <c r="AB78" s="191"/>
    </row>
    <row r="79" spans="1:28" ht="87.75" customHeight="1" x14ac:dyDescent="0.3">
      <c r="A79" s="149">
        <f>'TD Info Completed by Auditor'!A10</f>
        <v>907</v>
      </c>
      <c r="B79" s="83" t="s">
        <v>322</v>
      </c>
      <c r="C79" s="149" t="str">
        <f>'TD Info Completed by Auditor'!B10</f>
        <v xml:space="preserve">Is there a finding for lack of segregation of duties at this unit? </v>
      </c>
      <c r="D79" s="165"/>
      <c r="E79" s="151">
        <f>IF(+'TD Info Completed by Auditor'!C10="Yes",1,IF(+'TD Info Completed by Auditor'!C10="No",2,IF(+'TD Info Completed by Auditor'!C10="N/A",3,0)))</f>
        <v>0</v>
      </c>
      <c r="F79" s="160"/>
      <c r="G79" s="162"/>
      <c r="H79" s="159"/>
      <c r="I79" s="21"/>
      <c r="J79" s="127">
        <v>907</v>
      </c>
      <c r="K79" s="36" t="s">
        <v>310</v>
      </c>
      <c r="L79" s="200">
        <f t="shared" si="5"/>
        <v>0</v>
      </c>
      <c r="N79" s="174" t="s">
        <v>340</v>
      </c>
      <c r="P79" s="139"/>
      <c r="X79" s="191"/>
      <c r="Y79" s="272"/>
      <c r="AA79" s="272"/>
      <c r="AB79" s="191"/>
    </row>
    <row r="80" spans="1:28" s="272" customFormat="1" ht="105" customHeight="1" x14ac:dyDescent="0.3">
      <c r="A80" s="149">
        <f>'TD Info Completed by Auditor'!A11</f>
        <v>1058</v>
      </c>
      <c r="B80" s="83" t="s">
        <v>322</v>
      </c>
      <c r="C80" s="149" t="str">
        <f>'TD Info Completed by Auditor'!B11</f>
        <v>Did your audit disclose as a finding any statutory violations? (not including budget violations) (Yes or No) If the answer  is "Yes", review whether this needs to be disclosed in the Stewardship, Compliance and Accountability Note</v>
      </c>
      <c r="D80" s="165"/>
      <c r="E80" s="151">
        <f>IF(+'TD Info Completed by Auditor'!C11="Yes",1,IF(+'TD Info Completed by Auditor'!C11="No",2,IF(+'TD Info Completed by Auditor'!C11="N/A",3,0)))</f>
        <v>0</v>
      </c>
      <c r="F80" s="160"/>
      <c r="G80" s="162"/>
      <c r="H80" s="159"/>
      <c r="I80" s="21"/>
      <c r="J80" s="127">
        <v>1058</v>
      </c>
      <c r="K80" s="450" t="s">
        <v>859</v>
      </c>
      <c r="L80" s="200">
        <f t="shared" si="5"/>
        <v>0</v>
      </c>
      <c r="M80"/>
      <c r="N80" s="174"/>
      <c r="P80" s="140"/>
      <c r="Q80" s="184"/>
      <c r="X80" s="191"/>
      <c r="AB80" s="191"/>
    </row>
    <row r="81" spans="1:28" s="272" customFormat="1" ht="157.19999999999999" customHeight="1" x14ac:dyDescent="0.3">
      <c r="A81" s="149">
        <f>'TD Info Completed by Auditor'!A12</f>
        <v>1059</v>
      </c>
      <c r="B81" s="83" t="s">
        <v>322</v>
      </c>
      <c r="C81" s="149" t="str">
        <f>'TD Info Completed by Auditor'!B12</f>
        <v>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81" s="165"/>
      <c r="E81" s="151">
        <f>IF(+'TD Info Completed by Auditor'!C12="Yes",1,IF(+'TD Info Completed by Auditor'!C12="No",2,IF(+'TD Info Completed by Auditor'!C12="N/A",3,0)))</f>
        <v>0</v>
      </c>
      <c r="F81" s="160"/>
      <c r="G81" s="162"/>
      <c r="H81" s="159"/>
      <c r="I81" s="21"/>
      <c r="J81" s="127">
        <v>1059</v>
      </c>
      <c r="K81" s="450" t="s">
        <v>1082</v>
      </c>
      <c r="L81" s="200">
        <f t="shared" si="5"/>
        <v>0</v>
      </c>
      <c r="M81"/>
      <c r="N81" s="174"/>
      <c r="P81" s="140"/>
      <c r="Q81" s="184"/>
      <c r="X81" s="191"/>
      <c r="AB81" s="191"/>
    </row>
    <row r="82" spans="1:28" s="272" customFormat="1" ht="157.19999999999999" customHeight="1" x14ac:dyDescent="0.3">
      <c r="A82" s="208">
        <f>'TD Info Completed by Auditor'!A13</f>
        <v>1078</v>
      </c>
      <c r="B82" s="147" t="s">
        <v>322</v>
      </c>
      <c r="C82" s="208" t="str">
        <f>'TD Info Completed by Auditor'!B13</f>
        <v>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   (Yes or No or N/A)</v>
      </c>
      <c r="D82" s="165"/>
      <c r="E82" s="151">
        <f>IF(+'TD Info Completed by Auditor'!C13="Yes",1,IF(+'TD Info Completed by Auditor'!C13="No",2,IF(+'TD Info Completed by Auditor'!C13="N/A",3,0)))</f>
        <v>0</v>
      </c>
      <c r="F82" s="160"/>
      <c r="G82" s="162"/>
      <c r="H82" s="159"/>
      <c r="I82" s="21"/>
      <c r="J82" s="81">
        <v>1078</v>
      </c>
      <c r="K82" s="208" t="s">
        <v>1091</v>
      </c>
      <c r="L82" s="200">
        <f t="shared" si="5"/>
        <v>0</v>
      </c>
      <c r="M82" s="125"/>
      <c r="N82" s="174"/>
      <c r="P82" s="140"/>
      <c r="Q82" s="184"/>
      <c r="X82" s="191"/>
      <c r="AB82" s="191"/>
    </row>
    <row r="83" spans="1:28" s="272" customFormat="1" ht="157.19999999999999" customHeight="1" x14ac:dyDescent="0.3">
      <c r="A83" s="208">
        <f>'TD Info Completed by Auditor'!A14</f>
        <v>1067</v>
      </c>
      <c r="B83" s="147"/>
      <c r="C83" s="208" t="str">
        <f>'TD Info Completed by Auditor'!B14</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83" s="165"/>
      <c r="E83" s="151">
        <f>IF(+'TD Info Completed by Auditor'!C14="Yes",1,IF(+'TD Info Completed by Auditor'!C14="No",2,IF(+'TD Info Completed by Auditor'!C14="N/A",3,0)))</f>
        <v>0</v>
      </c>
      <c r="F83" s="160"/>
      <c r="G83" s="162"/>
      <c r="H83" s="159"/>
      <c r="I83" s="21"/>
      <c r="J83" s="81">
        <v>1067</v>
      </c>
      <c r="K83" s="208" t="s">
        <v>1097</v>
      </c>
      <c r="L83" s="200">
        <f t="shared" si="5"/>
        <v>0</v>
      </c>
      <c r="M83" s="125"/>
      <c r="N83" s="174"/>
      <c r="P83" s="140"/>
      <c r="Q83" s="184"/>
      <c r="X83" s="191"/>
      <c r="AB83" s="191"/>
    </row>
    <row r="84" spans="1:28" s="272" customFormat="1" ht="87.75" customHeight="1" x14ac:dyDescent="0.3">
      <c r="A84" s="149">
        <f>'TD Info Completed by Auditor'!A15</f>
        <v>951</v>
      </c>
      <c r="B84" s="83" t="s">
        <v>322</v>
      </c>
      <c r="C84" s="149" t="str">
        <f>'TD Info Completed by Auditor'!B15</f>
        <v>Is there a finding for lack of technical skills, knowledge and experience (SKE) at this unit?</v>
      </c>
      <c r="D84" s="165"/>
      <c r="E84" s="151">
        <f>IF(+'TD Info Completed by Auditor'!C15="Yes",1,IF(+'TD Info Completed by Auditor'!C15="No",2,IF(+'TD Info Completed by Auditor'!C15="N/A",3,0)))</f>
        <v>0</v>
      </c>
      <c r="F84" s="160"/>
      <c r="G84" s="162"/>
      <c r="H84" s="159"/>
      <c r="I84" s="21"/>
      <c r="J84" s="127">
        <v>951</v>
      </c>
      <c r="K84" s="450" t="s">
        <v>853</v>
      </c>
      <c r="L84" s="200">
        <f t="shared" si="5"/>
        <v>0</v>
      </c>
      <c r="M84"/>
      <c r="N84" s="174"/>
      <c r="P84" s="140"/>
      <c r="Q84" s="184"/>
      <c r="X84" s="191"/>
      <c r="AB84" s="191"/>
    </row>
    <row r="85" spans="1:28" ht="87.75" customHeight="1" x14ac:dyDescent="0.3">
      <c r="A85" s="149">
        <f>'TD Info Completed by Auditor'!A16</f>
        <v>953</v>
      </c>
      <c r="B85" s="83" t="s">
        <v>322</v>
      </c>
      <c r="C85" s="149" t="str">
        <f>'TD Info Completed by Auditor'!B16</f>
        <v xml:space="preserve">Is there is a going concern noted in the audit report? </v>
      </c>
      <c r="D85" s="165"/>
      <c r="E85" s="151">
        <f>IF(+'TD Info Completed by Auditor'!C16="Yes",1,IF(+'TD Info Completed by Auditor'!C16="No",2,IF(+'TD Info Completed by Auditor'!C16="N/A",3,0)))</f>
        <v>0</v>
      </c>
      <c r="F85" s="160"/>
      <c r="G85" s="162"/>
      <c r="H85" s="159"/>
      <c r="I85" s="21"/>
      <c r="J85" s="127">
        <v>953</v>
      </c>
      <c r="K85" s="689" t="s">
        <v>1090</v>
      </c>
      <c r="L85" s="200">
        <f t="shared" si="5"/>
        <v>0</v>
      </c>
      <c r="N85" s="174" t="s">
        <v>340</v>
      </c>
      <c r="P85" s="140"/>
      <c r="X85" s="191"/>
      <c r="Y85" s="272"/>
      <c r="AA85" s="272"/>
      <c r="AB85" s="191"/>
    </row>
    <row r="86" spans="1:28" ht="87.75" customHeight="1" x14ac:dyDescent="0.3">
      <c r="A86" s="149">
        <f>'TD Info Completed by Auditor'!A17</f>
        <v>955</v>
      </c>
      <c r="B86" s="83" t="s">
        <v>322</v>
      </c>
      <c r="C86" s="149" t="str">
        <f>'TD Info Completed by Auditor'!B17</f>
        <v>Number of significant deficiency findings (financial statement findings only)
Exclude findings reported in questions  907, 951</v>
      </c>
      <c r="D86" s="165"/>
      <c r="E86" s="151">
        <f>'TD Info Completed by Auditor'!C17</f>
        <v>0</v>
      </c>
      <c r="F86" s="160"/>
      <c r="G86" s="162"/>
      <c r="H86" s="159"/>
      <c r="I86" s="21"/>
      <c r="J86" s="127">
        <v>955</v>
      </c>
      <c r="K86" s="36" t="s">
        <v>855</v>
      </c>
      <c r="L86" s="200">
        <f t="shared" si="5"/>
        <v>0</v>
      </c>
      <c r="N86" s="174" t="s">
        <v>340</v>
      </c>
      <c r="P86" s="140"/>
      <c r="X86" s="191"/>
      <c r="Y86" s="272"/>
      <c r="AA86" s="272"/>
      <c r="AB86" s="191"/>
    </row>
    <row r="87" spans="1:28" ht="87.75" customHeight="1" x14ac:dyDescent="0.3">
      <c r="A87" s="149">
        <f>'TD Info Completed by Auditor'!A18</f>
        <v>957</v>
      </c>
      <c r="B87" s="83" t="s">
        <v>322</v>
      </c>
      <c r="C87" s="149" t="str">
        <f>'TD Info Completed by Auditor'!B18</f>
        <v>Number of material weaknesses findings (financial statements findings only)
Exclude findings reported in questions  907, 951</v>
      </c>
      <c r="D87" s="165"/>
      <c r="E87" s="151">
        <f>'TD Info Completed by Auditor'!C18</f>
        <v>0</v>
      </c>
      <c r="F87" s="160"/>
      <c r="G87" s="162"/>
      <c r="H87" s="159"/>
      <c r="I87" s="21"/>
      <c r="J87" s="127">
        <v>957</v>
      </c>
      <c r="K87" s="36" t="s">
        <v>856</v>
      </c>
      <c r="L87" s="200">
        <f t="shared" si="5"/>
        <v>0</v>
      </c>
      <c r="N87" s="174" t="s">
        <v>340</v>
      </c>
      <c r="P87" s="140"/>
      <c r="X87" s="191"/>
      <c r="Y87" s="272"/>
      <c r="AA87" s="272"/>
      <c r="AB87" s="191"/>
    </row>
    <row r="88" spans="1:28" s="272" customFormat="1" ht="211.8" customHeight="1" x14ac:dyDescent="0.3">
      <c r="A88" s="149">
        <f>'TD Info Completed by Auditor'!A19</f>
        <v>973</v>
      </c>
      <c r="B88" s="83" t="s">
        <v>322</v>
      </c>
      <c r="C88" s="149" t="str">
        <f>'TD Info Completed by Auditor'!B19</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88" s="165"/>
      <c r="E88" s="151">
        <f>'TD Info Completed by Auditor'!C19</f>
        <v>0</v>
      </c>
      <c r="F88" s="160"/>
      <c r="G88" s="162"/>
      <c r="H88" s="159"/>
      <c r="I88" s="21"/>
      <c r="J88" s="127">
        <v>973</v>
      </c>
      <c r="K88" s="459" t="s">
        <v>857</v>
      </c>
      <c r="L88" s="200">
        <f t="shared" si="5"/>
        <v>0</v>
      </c>
      <c r="M88"/>
      <c r="N88" s="174"/>
      <c r="P88" s="140"/>
      <c r="Q88" s="184"/>
      <c r="X88" s="191"/>
      <c r="AB88" s="191"/>
    </row>
    <row r="89" spans="1:28" ht="87.75" customHeight="1" x14ac:dyDescent="0.3">
      <c r="A89" s="149">
        <f>'TD Info Completed by Auditor'!A20</f>
        <v>959</v>
      </c>
      <c r="B89" s="83" t="s">
        <v>322</v>
      </c>
      <c r="C89" s="149" t="str">
        <f>'TD Info Completed by Auditor'!B20</f>
        <v>Did the Unit have debt service payments deferred or restructured in this fiscal year? (does not include refinancings designed to take advantage of lower interest rates)  Select Yes, No, or NA</v>
      </c>
      <c r="D89" s="165"/>
      <c r="E89" s="151">
        <f>IF(+'TD Info Completed by Auditor'!C20="Yes",1,IF(+'TD Info Completed by Auditor'!C20="No",2,IF(+'TD Info Completed by Auditor'!C20="N/A",3,0)))</f>
        <v>0</v>
      </c>
      <c r="F89" s="160"/>
      <c r="G89" s="162"/>
      <c r="H89" s="159"/>
      <c r="I89" s="21"/>
      <c r="J89" s="127">
        <v>959</v>
      </c>
      <c r="K89" s="36" t="s">
        <v>342</v>
      </c>
      <c r="L89" s="200">
        <f t="shared" si="5"/>
        <v>0</v>
      </c>
      <c r="N89" s="174" t="s">
        <v>340</v>
      </c>
      <c r="P89" s="140"/>
      <c r="X89" s="191"/>
      <c r="Y89" s="272"/>
      <c r="AA89" s="272"/>
      <c r="AB89" s="191"/>
    </row>
    <row r="90" spans="1:28" s="272" customFormat="1" ht="177.75" customHeight="1" x14ac:dyDescent="0.3">
      <c r="A90" s="149">
        <f>'TD Info Completed by Auditor'!A21</f>
        <v>974</v>
      </c>
      <c r="B90" s="83" t="s">
        <v>322</v>
      </c>
      <c r="C90" s="149" t="str">
        <f>'TD Info Completed by Auditor'!B21</f>
        <v>Did the Unit have any of the following occur:
1.  Bond covenants were not met
2.  Debt service payments made late?  Deferred payments authorized by LGC or other state
     agencies should not be counted as late for purposes of this question.</v>
      </c>
      <c r="D90" s="165"/>
      <c r="E90" s="151">
        <f>IF(+'TD Info Completed by Auditor'!C21="Yes",1,IF(+'TD Info Completed by Auditor'!C21="No",2,IF(+'TD Info Completed by Auditor'!C21="N/A",3,0)))</f>
        <v>0</v>
      </c>
      <c r="F90" s="160"/>
      <c r="G90" s="162"/>
      <c r="H90" s="159"/>
      <c r="I90" s="21"/>
      <c r="J90" s="127">
        <v>974</v>
      </c>
      <c r="K90" s="36" t="s">
        <v>390</v>
      </c>
      <c r="L90" s="200">
        <f t="shared" si="5"/>
        <v>0</v>
      </c>
      <c r="M90"/>
      <c r="N90" s="174" t="s">
        <v>340</v>
      </c>
      <c r="P90" s="143"/>
      <c r="Q90" s="184"/>
      <c r="X90" s="191"/>
      <c r="AB90" s="191"/>
    </row>
    <row r="91" spans="1:28" ht="87.75" customHeight="1" x14ac:dyDescent="0.3">
      <c r="A91" s="149">
        <f>'TD Info Completed by Auditor'!A28</f>
        <v>975</v>
      </c>
      <c r="B91" s="83" t="s">
        <v>322</v>
      </c>
      <c r="C91" s="148" t="str">
        <f>'TD Info Completed by Auditor'!B28</f>
        <v>Does the Performance Indicator Print worksheet in this workbook have a red shaded cell?</v>
      </c>
      <c r="D91" s="165"/>
      <c r="E91" s="151">
        <f>IF(+'TD Info Completed by Auditor'!C28="Yes",1,IF(+'TD Info Completed by Auditor'!C28="No",2,IF(+'TD Info Completed by Auditor'!C28="N/A",3,0)))</f>
        <v>0</v>
      </c>
      <c r="F91" s="160"/>
      <c r="G91" s="162"/>
      <c r="H91" s="159"/>
      <c r="I91" s="21"/>
      <c r="J91" s="127">
        <v>975</v>
      </c>
      <c r="K91" s="36" t="s">
        <v>1083</v>
      </c>
      <c r="L91" s="200">
        <f t="shared" si="5"/>
        <v>0</v>
      </c>
      <c r="N91" s="174" t="s">
        <v>340</v>
      </c>
      <c r="P91" s="143"/>
      <c r="Q91" s="216"/>
      <c r="X91" s="191"/>
      <c r="Y91" s="272"/>
      <c r="AA91" s="272"/>
      <c r="AB91" s="191"/>
    </row>
    <row r="92" spans="1:28" s="272" customFormat="1" ht="87.75" customHeight="1" x14ac:dyDescent="0.3">
      <c r="A92" s="686">
        <f>'TD Info Completed by Auditor'!A30</f>
        <v>1068</v>
      </c>
      <c r="B92" s="147"/>
      <c r="C92" s="137" t="str">
        <f>'TD Info Completed by Auditor'!B30</f>
        <v xml:space="preserve">Does the unit have a self-insurance fund? </v>
      </c>
      <c r="D92" s="165"/>
      <c r="E92" s="687">
        <f>IF(+'TD Info Completed by Auditor'!C30="Yes",1,IF(+'TD Info Completed by Auditor'!C30="No",2,IF(+'TD Info Completed by Auditor'!C30="N/A",3,0)))</f>
        <v>0</v>
      </c>
      <c r="F92" s="160"/>
      <c r="G92" s="162"/>
      <c r="H92" s="159"/>
      <c r="I92" s="21"/>
      <c r="J92" s="81">
        <v>1068</v>
      </c>
      <c r="K92" s="689" t="s">
        <v>1086</v>
      </c>
      <c r="L92" s="210">
        <f t="shared" si="5"/>
        <v>0</v>
      </c>
      <c r="M92" s="125"/>
      <c r="N92" s="174"/>
      <c r="P92" s="143"/>
      <c r="Q92" s="216"/>
      <c r="X92" s="191"/>
      <c r="AB92" s="191"/>
    </row>
    <row r="93" spans="1:28" s="272" customFormat="1" ht="87.75" customHeight="1" x14ac:dyDescent="0.3">
      <c r="A93" s="686">
        <f>'TD Info Completed by Auditor'!A31</f>
        <v>1069</v>
      </c>
      <c r="B93" s="147"/>
      <c r="C93" s="137" t="str">
        <f>'TD Info Completed by Auditor'!B31</f>
        <v>If the unit is self-insured for employee health care, does the unit use a qualified consultant to establish rates and appropriate reserve levels?</v>
      </c>
      <c r="D93" s="165"/>
      <c r="E93" s="687">
        <f>IF(+'TD Info Completed by Auditor'!C31="Yes",1,IF(+'TD Info Completed by Auditor'!C31="No",2,IF(+'TD Info Completed by Auditor'!C31="N/A",3,0)))</f>
        <v>0</v>
      </c>
      <c r="F93" s="160"/>
      <c r="G93" s="162"/>
      <c r="H93" s="159"/>
      <c r="I93" s="21"/>
      <c r="J93" s="81">
        <v>1069</v>
      </c>
      <c r="K93" s="689" t="s">
        <v>1087</v>
      </c>
      <c r="L93" s="210">
        <f t="shared" si="5"/>
        <v>0</v>
      </c>
      <c r="M93" s="125"/>
      <c r="N93" s="174"/>
      <c r="P93" s="143"/>
      <c r="Q93" s="216"/>
      <c r="X93" s="191"/>
      <c r="AB93" s="191"/>
    </row>
    <row r="94" spans="1:28" s="272" customFormat="1" ht="87.75" customHeight="1" x14ac:dyDescent="0.3">
      <c r="A94" s="686">
        <f>'TD Info Completed by Auditor'!A32</f>
        <v>1070</v>
      </c>
      <c r="B94" s="147"/>
      <c r="C94" s="137" t="str">
        <f>'TD Info Completed by Auditor'!B32</f>
        <v>Does the Unit have a non-state administered pension plan?
(Note - OPEB is not a pension plan.)</v>
      </c>
      <c r="D94" s="165"/>
      <c r="E94" s="687">
        <f>IF(+'TD Info Completed by Auditor'!C32="Yes",1,IF(+'TD Info Completed by Auditor'!C32="No",2,IF(+'TD Info Completed by Auditor'!C32="N/A",3,0)))</f>
        <v>0</v>
      </c>
      <c r="F94" s="160"/>
      <c r="G94" s="162"/>
      <c r="H94" s="159"/>
      <c r="I94" s="21"/>
      <c r="J94" s="81">
        <v>1070</v>
      </c>
      <c r="K94" s="689" t="s">
        <v>1114</v>
      </c>
      <c r="L94" s="210">
        <f t="shared" si="5"/>
        <v>0</v>
      </c>
      <c r="M94" s="125"/>
      <c r="N94" s="174"/>
      <c r="P94" s="143"/>
      <c r="Q94" s="216"/>
      <c r="X94" s="191"/>
      <c r="AB94" s="191"/>
    </row>
    <row r="95" spans="1:28" s="272" customFormat="1" ht="87.75" customHeight="1" x14ac:dyDescent="0.3">
      <c r="A95" s="686">
        <f>'TD Info Completed by Auditor'!A33</f>
        <v>1071</v>
      </c>
      <c r="B95" s="147"/>
      <c r="C95" s="137" t="str">
        <f>'TD Info Completed by Auditor'!B33</f>
        <v>Please list the amount of ARPA funds expended in total this fiscal year for non-capital purposes.  Enter "0" if no ARPA funds expended for this fiscal year for non-capital purposes.</v>
      </c>
      <c r="D95" s="165"/>
      <c r="E95" s="688">
        <f>'TD Info Completed by Auditor'!C33</f>
        <v>0</v>
      </c>
      <c r="F95" s="160"/>
      <c r="G95" s="162"/>
      <c r="H95" s="159"/>
      <c r="I95" s="21"/>
      <c r="J95" s="81">
        <v>1071</v>
      </c>
      <c r="K95" s="689" t="s">
        <v>1088</v>
      </c>
      <c r="L95" s="210">
        <f t="shared" si="5"/>
        <v>0</v>
      </c>
      <c r="M95" s="125"/>
      <c r="N95" s="174"/>
      <c r="P95" s="143"/>
      <c r="Q95" s="216"/>
      <c r="X95" s="191"/>
      <c r="AB95" s="191"/>
    </row>
    <row r="96" spans="1:28" ht="131.4" customHeight="1" x14ac:dyDescent="0.3">
      <c r="A96" s="220">
        <v>336</v>
      </c>
      <c r="B96" s="172"/>
      <c r="C96" s="221" t="s">
        <v>346</v>
      </c>
      <c r="D96" s="222" t="s">
        <v>334</v>
      </c>
      <c r="E96" s="223" t="s">
        <v>844</v>
      </c>
      <c r="F96" s="173" t="s">
        <v>604</v>
      </c>
      <c r="G96" s="162"/>
      <c r="H96" s="159"/>
      <c r="I96" s="21"/>
      <c r="J96" s="127">
        <v>336</v>
      </c>
      <c r="K96" s="181" t="s">
        <v>336</v>
      </c>
      <c r="L96" s="420">
        <f>L10-L11-L12-L13-L14-L15</f>
        <v>0</v>
      </c>
      <c r="N96" s="175" t="s">
        <v>335</v>
      </c>
      <c r="P96" s="143"/>
      <c r="Q96" s="216"/>
      <c r="X96" s="191"/>
      <c r="Y96" s="272"/>
      <c r="AA96" s="272"/>
      <c r="AB96" s="191"/>
    </row>
    <row r="97" spans="1:28" ht="113.4" customHeight="1" x14ac:dyDescent="0.3">
      <c r="A97" s="224"/>
      <c r="B97" s="61"/>
      <c r="C97" s="225"/>
      <c r="D97" s="87"/>
      <c r="E97" s="94"/>
      <c r="F97" s="39"/>
      <c r="G97" s="88"/>
      <c r="H97" s="89"/>
      <c r="I97" s="21"/>
      <c r="J97" s="127">
        <v>998</v>
      </c>
      <c r="K97" s="418" t="s">
        <v>180</v>
      </c>
      <c r="L97" s="420" t="e">
        <f>VLOOKUP('Unit Data from Audit Worksheet'!D2,'Unit Names(H)'!$A$2:$C$30,3,FALSE)</f>
        <v>#N/A</v>
      </c>
      <c r="N97" s="175" t="s">
        <v>337</v>
      </c>
      <c r="P97" s="143"/>
      <c r="Q97" s="216"/>
      <c r="X97" s="191"/>
      <c r="Y97" s="272"/>
      <c r="AA97" s="272"/>
      <c r="AB97" s="191"/>
    </row>
    <row r="98" spans="1:28" ht="79.2" customHeight="1" x14ac:dyDescent="0.3">
      <c r="A98" s="224"/>
      <c r="B98" s="61"/>
      <c r="C98" s="225"/>
      <c r="D98" s="226"/>
      <c r="E98" s="227"/>
      <c r="F98" s="228"/>
      <c r="G98" s="229"/>
      <c r="H98" s="230"/>
      <c r="I98" s="21"/>
      <c r="J98" s="419">
        <v>554</v>
      </c>
      <c r="K98" s="232" t="s">
        <v>208</v>
      </c>
      <c r="L98" s="213"/>
      <c r="N98"/>
      <c r="P98" s="143"/>
      <c r="Q98" s="216"/>
      <c r="X98" s="191"/>
      <c r="Y98" s="272"/>
      <c r="AA98" s="272"/>
      <c r="AB98" s="385"/>
    </row>
    <row r="99" spans="1:28" ht="82.8" customHeight="1" x14ac:dyDescent="0.3">
      <c r="A99" s="224"/>
      <c r="B99" s="61"/>
      <c r="C99" s="225"/>
      <c r="D99" s="226"/>
      <c r="E99" s="227"/>
      <c r="F99" s="228"/>
      <c r="G99" s="229"/>
      <c r="H99" s="230"/>
      <c r="I99" s="21"/>
      <c r="J99" s="107">
        <v>555</v>
      </c>
      <c r="K99" s="232" t="s">
        <v>209</v>
      </c>
      <c r="L99" s="213"/>
      <c r="N99"/>
      <c r="P99" s="143"/>
      <c r="Q99" s="216"/>
      <c r="X99" s="191"/>
      <c r="Y99" s="272"/>
      <c r="AA99" s="272"/>
      <c r="AB99" s="385"/>
    </row>
    <row r="100" spans="1:28" ht="64.2" customHeight="1" x14ac:dyDescent="0.3">
      <c r="A100" s="224"/>
      <c r="B100" s="61"/>
      <c r="C100" s="225"/>
      <c r="D100" s="226"/>
      <c r="E100" s="227"/>
      <c r="F100" s="228"/>
      <c r="G100" s="229"/>
      <c r="H100" s="231"/>
      <c r="I100" s="21"/>
      <c r="J100" s="107">
        <v>556</v>
      </c>
      <c r="K100" s="232" t="s">
        <v>210</v>
      </c>
      <c r="L100" s="213"/>
      <c r="N100" s="233"/>
      <c r="P100" s="143"/>
      <c r="Q100" s="216"/>
      <c r="X100" s="191"/>
      <c r="Y100" s="272"/>
      <c r="AA100" s="272"/>
      <c r="AB100" s="191"/>
    </row>
    <row r="101" spans="1:28" ht="73.8" customHeight="1" x14ac:dyDescent="0.3">
      <c r="A101" s="224"/>
      <c r="B101" s="61"/>
      <c r="C101" s="225"/>
      <c r="D101" s="226"/>
      <c r="E101" s="227"/>
      <c r="F101" s="228"/>
      <c r="G101" s="229"/>
      <c r="H101" s="231"/>
      <c r="I101" s="21"/>
      <c r="J101" s="107">
        <v>557</v>
      </c>
      <c r="K101" s="232" t="s">
        <v>211</v>
      </c>
      <c r="L101" s="213"/>
      <c r="N101" s="233"/>
      <c r="P101" s="143"/>
      <c r="Q101" s="216"/>
      <c r="X101" s="191"/>
      <c r="Y101" s="272"/>
      <c r="AA101" s="272"/>
      <c r="AB101" s="191"/>
    </row>
    <row r="102" spans="1:28" ht="67.8" customHeight="1" x14ac:dyDescent="0.3">
      <c r="A102" s="224"/>
      <c r="B102" s="61"/>
      <c r="C102" s="225"/>
      <c r="D102" s="226"/>
      <c r="E102" s="227"/>
      <c r="F102" s="228"/>
      <c r="G102" s="229"/>
      <c r="H102" s="231"/>
      <c r="I102" s="21"/>
      <c r="J102" s="107">
        <v>606</v>
      </c>
      <c r="K102" s="232" t="s">
        <v>290</v>
      </c>
      <c r="L102" s="213"/>
      <c r="N102" s="233"/>
      <c r="P102" s="143"/>
      <c r="Q102" s="216"/>
      <c r="X102" s="191"/>
      <c r="Y102" s="272"/>
      <c r="AA102" s="272"/>
      <c r="AB102" s="191"/>
    </row>
    <row r="103" spans="1:28" ht="39.75" customHeight="1" x14ac:dyDescent="0.3">
      <c r="A103" s="224"/>
      <c r="B103" s="61"/>
      <c r="C103" s="225"/>
      <c r="D103" s="226"/>
      <c r="E103" s="227"/>
      <c r="F103" s="228"/>
      <c r="G103" s="229"/>
      <c r="H103" s="231"/>
      <c r="I103" s="21"/>
      <c r="J103" s="90"/>
      <c r="K103" s="236"/>
      <c r="L103" s="237"/>
      <c r="N103" s="233"/>
      <c r="P103" s="144"/>
      <c r="X103" s="191"/>
      <c r="Y103" s="272"/>
      <c r="AA103" s="272"/>
      <c r="AB103" s="191"/>
    </row>
    <row r="104" spans="1:28" ht="79.95" customHeight="1" x14ac:dyDescent="0.3">
      <c r="A104" s="149">
        <f>'Unit Data from Audit Worksheet'!A98</f>
        <v>947</v>
      </c>
      <c r="B104" s="83"/>
      <c r="C104" s="148" t="str">
        <f>'Unit Data from Audit Worksheet'!D98</f>
        <v>First name of finance officer or interim finance officer (please enter “vacant” for first name if the position is currently vacant)</v>
      </c>
      <c r="D104" s="168"/>
      <c r="E104" s="414">
        <f>'Unit Data from Audit Worksheet'!F98</f>
        <v>0</v>
      </c>
      <c r="F104" s="160" t="str">
        <f>'Unit Data from Audit Worksheet'!G98</f>
        <v>Please do not leave blank</v>
      </c>
      <c r="G104" s="162"/>
      <c r="H104" s="159"/>
      <c r="I104" s="21"/>
      <c r="J104" s="109">
        <v>947</v>
      </c>
      <c r="K104" s="238" t="s">
        <v>264</v>
      </c>
      <c r="L104" s="239">
        <f t="shared" ref="L104:L114" si="6">IF(D104="",E104,D104)</f>
        <v>0</v>
      </c>
      <c r="N104" s="233"/>
      <c r="P104" s="144"/>
      <c r="X104" s="191"/>
      <c r="Y104" s="272"/>
      <c r="AA104" s="272"/>
      <c r="AB104" s="191"/>
    </row>
    <row r="105" spans="1:28" s="16" customFormat="1" ht="75" customHeight="1" x14ac:dyDescent="0.3">
      <c r="A105" s="149">
        <f>'Unit Data from Audit Worksheet'!A99</f>
        <v>948</v>
      </c>
      <c r="B105" s="83"/>
      <c r="C105" s="148" t="str">
        <f>'Unit Data from Audit Worksheet'!D99</f>
        <v>Last name of finance officer or interim finance officer (please enter “vacant” for last name if the position is currently vacant)</v>
      </c>
      <c r="D105" s="168"/>
      <c r="E105" s="240">
        <f>'Unit Data from Audit Worksheet'!F99</f>
        <v>0</v>
      </c>
      <c r="F105" s="160" t="str">
        <f>'Unit Data from Audit Worksheet'!G99</f>
        <v>Please do not leave blank</v>
      </c>
      <c r="G105" s="162"/>
      <c r="H105" s="159"/>
      <c r="I105" s="21"/>
      <c r="J105" s="109">
        <v>948</v>
      </c>
      <c r="K105" s="238" t="s">
        <v>265</v>
      </c>
      <c r="L105" s="239">
        <f t="shared" si="6"/>
        <v>0</v>
      </c>
      <c r="M105"/>
      <c r="N105" s="174"/>
      <c r="P105" s="144"/>
      <c r="Q105" s="184"/>
      <c r="R105" s="2"/>
      <c r="S105" s="2"/>
      <c r="T105" s="2"/>
      <c r="U105" s="2"/>
      <c r="V105" s="2"/>
      <c r="W105" s="2"/>
      <c r="X105" s="191"/>
      <c r="Y105" s="272"/>
      <c r="Z105" s="2"/>
      <c r="AA105" s="272"/>
      <c r="AB105" s="191"/>
    </row>
    <row r="106" spans="1:28" ht="99" customHeight="1" x14ac:dyDescent="0.3">
      <c r="A106" s="149">
        <f>'Unit Data from Audit Worksheet'!A100</f>
        <v>949</v>
      </c>
      <c r="B106" s="83"/>
      <c r="C106" s="148" t="str">
        <f>'Unit Data from Audit Worksheet'!D100</f>
        <v>Is the finance officer serving in a permanent role or an interim role? (select permanent/interim/vacant)</v>
      </c>
      <c r="D106" s="168"/>
      <c r="E106" s="118">
        <f>'Unit Data from Audit Worksheet'!F100</f>
        <v>0</v>
      </c>
      <c r="F106" s="160" t="str">
        <f>'Unit Data from Audit Worksheet'!G100</f>
        <v>Please do not leave blank</v>
      </c>
      <c r="G106" s="162"/>
      <c r="H106" s="159"/>
      <c r="I106" s="21"/>
      <c r="J106" s="109">
        <v>949</v>
      </c>
      <c r="K106" s="238" t="s">
        <v>286</v>
      </c>
      <c r="L106" s="239">
        <f t="shared" si="6"/>
        <v>0</v>
      </c>
      <c r="N106" s="233"/>
      <c r="P106" s="144"/>
      <c r="Q106" s="54"/>
      <c r="X106" s="191"/>
      <c r="AA106" s="272"/>
      <c r="AB106" s="191"/>
    </row>
    <row r="107" spans="1:28" ht="128.25" customHeight="1" x14ac:dyDescent="0.3">
      <c r="A107" s="149">
        <f>'Unit Data from Audit Worksheet'!A101</f>
        <v>950</v>
      </c>
      <c r="B107" s="83"/>
      <c r="C107" s="148" t="str">
        <f>'Unit Data from Audit Worksheet'!D101</f>
        <v>Has the finance officer been formally appointed by the local government, public authority, or designated official?  (Y/N)</v>
      </c>
      <c r="D107" s="168"/>
      <c r="E107" s="118">
        <f>'Unit Data from Audit Worksheet'!F101</f>
        <v>0</v>
      </c>
      <c r="F107" s="160" t="str">
        <f>'Unit Data from Audit Worksheet'!G101</f>
        <v>Please do not leave blank</v>
      </c>
      <c r="G107" s="162"/>
      <c r="H107" s="159"/>
      <c r="I107" s="21"/>
      <c r="J107" s="109">
        <v>950</v>
      </c>
      <c r="K107" s="238" t="s">
        <v>287</v>
      </c>
      <c r="L107" s="239">
        <f t="shared" si="6"/>
        <v>0</v>
      </c>
      <c r="N107" s="233"/>
      <c r="P107" s="144"/>
      <c r="X107" s="191"/>
      <c r="AA107" s="272"/>
      <c r="AB107" s="191"/>
    </row>
    <row r="108" spans="1:28" ht="102.6" customHeight="1" x14ac:dyDescent="0.3">
      <c r="A108" s="149">
        <f>'Unit Data from Audit Worksheet'!A102</f>
        <v>952</v>
      </c>
      <c r="B108" s="83"/>
      <c r="C108" s="148" t="str">
        <f>'Unit Data from Audit Worksheet'!D102</f>
        <v>Date on which the local government, public authority, or designated official appointed the finance officer?    Date Format  MM/DD/YYYY</v>
      </c>
      <c r="D108" s="168"/>
      <c r="E108" s="402" t="str">
        <f>IF('Unit Data from Audit Worksheet'!F102&gt;0,'Unit Data from Audit Worksheet'!F102," ")</f>
        <v xml:space="preserve"> </v>
      </c>
      <c r="F108" s="160" t="str">
        <f>'Unit Data from Audit Worksheet'!G102</f>
        <v>Leave blank if data not available</v>
      </c>
      <c r="G108" s="162"/>
      <c r="H108" s="159"/>
      <c r="I108" s="21"/>
      <c r="J108" s="109">
        <v>952</v>
      </c>
      <c r="K108" s="238" t="s">
        <v>288</v>
      </c>
      <c r="L108" s="241" t="str">
        <f t="shared" si="6"/>
        <v xml:space="preserve"> </v>
      </c>
      <c r="N108" s="233"/>
      <c r="P108" s="144"/>
      <c r="X108" s="191"/>
      <c r="AA108" s="272"/>
      <c r="AB108" s="191"/>
    </row>
    <row r="109" spans="1:28" ht="44.4" customHeight="1" x14ac:dyDescent="0.3">
      <c r="A109" s="452">
        <f>'Unit Data from Audit Worksheet'!A110</f>
        <v>960</v>
      </c>
      <c r="B109" s="116"/>
      <c r="C109" s="453" t="str">
        <f>'Unit Data from Audit Worksheet'!B110</f>
        <v>Name of Finance Officer</v>
      </c>
      <c r="D109" s="168"/>
      <c r="E109" s="242">
        <f>'Unit Data from Audit Worksheet'!D110</f>
        <v>0</v>
      </c>
      <c r="F109" s="243" t="str">
        <f>'Unit Data from Audit Worksheet'!F110</f>
        <v>Required</v>
      </c>
      <c r="G109" s="162"/>
      <c r="H109" s="159"/>
      <c r="I109" s="21"/>
      <c r="J109" s="117">
        <v>960</v>
      </c>
      <c r="K109" s="244" t="s">
        <v>282</v>
      </c>
      <c r="L109" s="245">
        <f t="shared" si="6"/>
        <v>0</v>
      </c>
      <c r="N109" s="233"/>
      <c r="P109" s="144"/>
      <c r="X109" s="191"/>
      <c r="AA109" s="272"/>
      <c r="AB109" s="191"/>
    </row>
    <row r="110" spans="1:28" ht="37.200000000000003" customHeight="1" x14ac:dyDescent="0.3">
      <c r="A110" s="452">
        <f>'Unit Data from Audit Worksheet'!A111</f>
        <v>962</v>
      </c>
      <c r="B110" s="116"/>
      <c r="C110" s="453" t="str">
        <f>'Unit Data from Audit Worksheet'!B111</f>
        <v>Title of Official</v>
      </c>
      <c r="D110" s="168"/>
      <c r="E110" s="242">
        <f>'Unit Data from Audit Worksheet'!D111</f>
        <v>0</v>
      </c>
      <c r="F110" s="243" t="str">
        <f>'Unit Data from Audit Worksheet'!F111</f>
        <v>Required</v>
      </c>
      <c r="G110" s="162"/>
      <c r="H110" s="159"/>
      <c r="I110" s="21"/>
      <c r="J110" s="117">
        <v>962</v>
      </c>
      <c r="K110" s="244" t="s">
        <v>260</v>
      </c>
      <c r="L110" s="245">
        <f t="shared" si="6"/>
        <v>0</v>
      </c>
      <c r="N110" s="233"/>
      <c r="P110" s="144"/>
      <c r="X110" s="191"/>
      <c r="AA110" s="272"/>
      <c r="AB110" s="191"/>
    </row>
    <row r="111" spans="1:28" ht="30.75" customHeight="1" x14ac:dyDescent="0.3">
      <c r="A111" s="452">
        <f>'Unit Data from Audit Worksheet'!A112</f>
        <v>964</v>
      </c>
      <c r="B111" s="116"/>
      <c r="C111" s="454" t="str">
        <f>'Unit Data from Audit Worksheet'!B112</f>
        <v>Date                        (Enter as "MM/DD/YYYY")</v>
      </c>
      <c r="D111" s="168"/>
      <c r="E111" s="246" t="str">
        <f>IF('Unit Data from Audit Worksheet'!D112&gt;0,'Unit Data from Audit Worksheet'!D112," ")</f>
        <v xml:space="preserve"> </v>
      </c>
      <c r="F111" s="243" t="str">
        <f>'Unit Data from Audit Worksheet'!F112</f>
        <v>Required</v>
      </c>
      <c r="G111" s="388"/>
      <c r="H111" s="159"/>
      <c r="I111" s="21"/>
      <c r="J111" s="117">
        <v>964</v>
      </c>
      <c r="K111" s="244" t="s">
        <v>298</v>
      </c>
      <c r="L111" s="247" t="str">
        <f t="shared" si="6"/>
        <v xml:space="preserve"> </v>
      </c>
      <c r="N111" s="212"/>
      <c r="P111" s="144"/>
      <c r="X111" s="191"/>
      <c r="AA111" s="272"/>
      <c r="AB111" s="191"/>
    </row>
    <row r="112" spans="1:28" ht="30.75" customHeight="1" x14ac:dyDescent="0.3">
      <c r="A112" s="452">
        <f>'Unit Data from Audit Worksheet'!A113</f>
        <v>966</v>
      </c>
      <c r="B112" s="116"/>
      <c r="C112" s="453" t="s">
        <v>605</v>
      </c>
      <c r="D112" s="168"/>
      <c r="E112" s="387" t="str">
        <f>_xlfn.TEXTJOIN(",",,TEXT('Unit Data from Audit Worksheet'!D113,"###-###-####")," "&amp;'Unit Data from Audit Worksheet'!D114)</f>
        <v xml:space="preserve">--, </v>
      </c>
      <c r="F112" s="243" t="str">
        <f>'Unit Data from Audit Worksheet'!F113</f>
        <v>Required</v>
      </c>
      <c r="G112" s="162"/>
      <c r="H112" s="159"/>
      <c r="I112" s="21"/>
      <c r="J112" s="117">
        <v>966</v>
      </c>
      <c r="K112" s="244" t="s">
        <v>262</v>
      </c>
      <c r="L112" s="245" t="str">
        <f t="shared" si="6"/>
        <v xml:space="preserve">--, </v>
      </c>
      <c r="N112" s="212"/>
      <c r="P112" s="144"/>
      <c r="X112" s="191"/>
      <c r="AA112" s="272"/>
      <c r="AB112" s="191"/>
    </row>
    <row r="113" spans="1:28" ht="30.75" customHeight="1" x14ac:dyDescent="0.3">
      <c r="A113" s="452">
        <f>'Unit Data from Audit Worksheet'!A115</f>
        <v>968</v>
      </c>
      <c r="B113" s="116"/>
      <c r="C113" s="453" t="str">
        <f>'Unit Data from Audit Worksheet'!B115</f>
        <v>E-mail address</v>
      </c>
      <c r="D113" s="168"/>
      <c r="E113" s="755">
        <f>'Unit Data from Audit Worksheet'!D115</f>
        <v>0</v>
      </c>
      <c r="F113" s="243" t="str">
        <f>'Unit Data from Audit Worksheet'!F115</f>
        <v>Required</v>
      </c>
      <c r="G113" s="162"/>
      <c r="H113" s="159"/>
      <c r="I113" s="21"/>
      <c r="J113" s="117">
        <v>968</v>
      </c>
      <c r="K113" s="244" t="s">
        <v>263</v>
      </c>
      <c r="L113" s="245">
        <f t="shared" si="6"/>
        <v>0</v>
      </c>
      <c r="N113" s="212"/>
      <c r="P113" s="144"/>
      <c r="X113" s="191"/>
      <c r="AA113" s="272"/>
      <c r="AB113" s="191"/>
    </row>
    <row r="114" spans="1:28" ht="87.6" customHeight="1" x14ac:dyDescent="0.3">
      <c r="A114" s="455">
        <v>980</v>
      </c>
      <c r="B114" s="172" t="s">
        <v>322</v>
      </c>
      <c r="C114" s="456" t="str">
        <f>'TD Info Completed by Auditor'!B27</f>
        <v>Date the auditor presented or plans to present Financial Performance Indicators of Concern (FPIC) to the Governing Board.  If there are no FPICs to present to the governing board,  enter "7/1/2023" to indicate that a FPIC response is not required.</v>
      </c>
      <c r="D114" s="168"/>
      <c r="E114" s="423" t="str">
        <f>IF('TD Info Completed by Auditor'!C27&gt;0,'TD Info Completed by Auditor'!C27," ")</f>
        <v xml:space="preserve"> </v>
      </c>
      <c r="F114" s="248" t="s">
        <v>338</v>
      </c>
      <c r="G114" s="162"/>
      <c r="H114" s="159"/>
      <c r="I114" s="21"/>
      <c r="J114" s="176">
        <v>980</v>
      </c>
      <c r="K114" s="177" t="s">
        <v>318</v>
      </c>
      <c r="L114" s="249" t="str">
        <f t="shared" si="6"/>
        <v xml:space="preserve"> </v>
      </c>
      <c r="N114" s="212"/>
      <c r="P114" s="144"/>
      <c r="X114" s="191"/>
      <c r="AA114" s="272"/>
      <c r="AB114" s="191"/>
    </row>
    <row r="115" spans="1:28" s="272" customFormat="1" ht="87.6" customHeight="1" x14ac:dyDescent="0.3">
      <c r="A115" s="455">
        <f>'TD Info Completed by Auditor'!A26</f>
        <v>1079</v>
      </c>
      <c r="B115" s="172"/>
      <c r="C115" s="456" t="str">
        <f>'TD Info Completed by Auditor'!B26</f>
        <v>What date was the audit report submitted to the LGC?  (Note audit reports are due four months after fiscal year end regardless of the contract submission date.)  Enter as "MM/DD/YYYY"</v>
      </c>
      <c r="D115" s="168"/>
      <c r="E115" s="423">
        <f>'TD Info Completed by Auditor'!C26</f>
        <v>0</v>
      </c>
      <c r="F115" s="248"/>
      <c r="G115" s="162"/>
      <c r="H115" s="159"/>
      <c r="I115" s="21"/>
      <c r="J115" s="176">
        <v>1079</v>
      </c>
      <c r="K115" s="177" t="s">
        <v>1109</v>
      </c>
      <c r="L115" s="249">
        <f>E115</f>
        <v>0</v>
      </c>
      <c r="M115" s="125"/>
      <c r="N115" s="212"/>
      <c r="P115" s="144"/>
      <c r="Q115" s="184"/>
      <c r="X115" s="191"/>
      <c r="AB115" s="191"/>
    </row>
    <row r="116" spans="1:28" ht="63.6" customHeight="1" x14ac:dyDescent="0.3">
      <c r="A116" s="224"/>
      <c r="B116" s="61"/>
      <c r="C116" s="225"/>
      <c r="D116" s="226"/>
      <c r="E116" s="227"/>
      <c r="F116" s="228"/>
      <c r="G116" s="229"/>
      <c r="H116" s="230"/>
      <c r="I116" s="21"/>
      <c r="J116" s="109">
        <v>999</v>
      </c>
      <c r="K116" s="238" t="s">
        <v>181</v>
      </c>
      <c r="L116" s="250" t="e">
        <f>'Unit Data from Audit Worksheet'!D3</f>
        <v>#N/A</v>
      </c>
      <c r="N116" s="251" t="s">
        <v>1113</v>
      </c>
      <c r="P116" s="144"/>
      <c r="X116" s="191"/>
      <c r="AA116" s="272"/>
      <c r="AB116" s="191"/>
    </row>
    <row r="117" spans="1:28" customFormat="1" ht="33" customHeight="1" x14ac:dyDescent="0.3"/>
    <row r="118" spans="1:28" customFormat="1" ht="33" customHeight="1" x14ac:dyDescent="0.3"/>
    <row r="119" spans="1:28" ht="29.4" customHeight="1" x14ac:dyDescent="0.3">
      <c r="C119" s="393"/>
      <c r="D119" s="253"/>
      <c r="E119" s="254"/>
      <c r="F119" s="254"/>
      <c r="G119" s="255"/>
      <c r="H119" s="254"/>
      <c r="I119" s="131"/>
      <c r="K119" s="415" t="s">
        <v>845</v>
      </c>
      <c r="L119" s="416" t="e">
        <f>SUM(L4:L102)</f>
        <v>#N/A</v>
      </c>
      <c r="N119" s="3"/>
      <c r="P119" s="144"/>
      <c r="AA119" s="272"/>
    </row>
    <row r="120" spans="1:28" s="272" customFormat="1" ht="27.6" customHeight="1" x14ac:dyDescent="0.3">
      <c r="A120"/>
      <c r="B120"/>
      <c r="C120"/>
      <c r="D120"/>
      <c r="E120"/>
      <c r="F120" s="254"/>
      <c r="G120" s="255"/>
      <c r="H120" s="254"/>
      <c r="I120" s="131"/>
      <c r="J120" s="4"/>
      <c r="K120" s="417" t="s">
        <v>624</v>
      </c>
      <c r="L120" s="416"/>
      <c r="M120"/>
      <c r="N120" s="3"/>
      <c r="P120" s="144"/>
      <c r="Q120" s="184"/>
    </row>
    <row r="121" spans="1:28" ht="28.8" customHeight="1" x14ac:dyDescent="0.7">
      <c r="A121" s="149"/>
      <c r="B121" s="149"/>
      <c r="C121" s="52"/>
      <c r="D121" s="51"/>
      <c r="E121" s="64"/>
      <c r="F121" s="51"/>
      <c r="G121" s="255"/>
      <c r="H121" s="254"/>
      <c r="I121" s="256"/>
      <c r="J121" s="100"/>
      <c r="K121" s="99"/>
      <c r="L121" s="463" t="e">
        <f>L119-L120</f>
        <v>#N/A</v>
      </c>
      <c r="N121" s="3"/>
      <c r="P121" s="144"/>
      <c r="AA121" s="272"/>
    </row>
    <row r="122" spans="1:28" x14ac:dyDescent="0.3">
      <c r="A122" s="131"/>
      <c r="B122" s="131"/>
      <c r="C122" s="131"/>
      <c r="D122" s="131"/>
      <c r="E122" s="131"/>
      <c r="F122" s="254"/>
      <c r="G122" s="255"/>
      <c r="H122" s="254"/>
      <c r="I122" s="256"/>
      <c r="K122" s="8"/>
      <c r="L122" s="257"/>
      <c r="N122" s="3"/>
      <c r="P122" s="144"/>
      <c r="AA122" s="272"/>
    </row>
    <row r="123" spans="1:28" ht="117" customHeight="1" x14ac:dyDescent="0.3">
      <c r="A123" s="131"/>
      <c r="B123" s="131"/>
      <c r="C123" s="131"/>
      <c r="D123" s="131"/>
      <c r="E123" s="131"/>
      <c r="F123" s="254"/>
      <c r="G123" s="255"/>
      <c r="H123" s="254"/>
      <c r="I123" s="256"/>
      <c r="K123" s="8"/>
      <c r="L123" s="257"/>
      <c r="N123" s="3"/>
      <c r="P123" s="144"/>
      <c r="Y123" s="272"/>
      <c r="AA123" s="272"/>
    </row>
    <row r="124" spans="1:28" ht="25.2" customHeight="1" x14ac:dyDescent="0.3">
      <c r="A124" s="131"/>
      <c r="B124" s="131"/>
      <c r="C124" s="131"/>
      <c r="D124" s="131"/>
      <c r="E124" s="131"/>
      <c r="F124" s="254"/>
      <c r="G124" s="255"/>
      <c r="H124" s="254"/>
      <c r="I124" s="256"/>
      <c r="K124" s="8"/>
      <c r="L124" s="257"/>
      <c r="P124" s="144"/>
      <c r="X124" s="191"/>
      <c r="AA124" s="272"/>
    </row>
    <row r="125" spans="1:28" x14ac:dyDescent="0.3">
      <c r="A125" s="131"/>
      <c r="B125" s="131"/>
      <c r="C125" s="131"/>
      <c r="D125" s="131"/>
      <c r="E125" s="131"/>
      <c r="F125" s="254"/>
      <c r="G125" s="255"/>
      <c r="H125" s="254"/>
      <c r="I125" s="256"/>
      <c r="K125" s="8"/>
      <c r="L125" s="257"/>
      <c r="P125" s="144"/>
      <c r="X125" s="191"/>
      <c r="AA125" s="272"/>
    </row>
    <row r="126" spans="1:28" ht="18.75" customHeight="1" x14ac:dyDescent="0.3">
      <c r="A126" s="131"/>
      <c r="B126" s="131"/>
      <c r="C126" s="131"/>
      <c r="D126" s="131"/>
      <c r="E126" s="131"/>
      <c r="F126" s="254"/>
      <c r="G126" s="255"/>
      <c r="H126" s="254"/>
      <c r="I126" s="256"/>
      <c r="K126" s="8"/>
      <c r="L126" s="257"/>
      <c r="P126" s="144"/>
      <c r="AA126" s="272"/>
    </row>
    <row r="127" spans="1:28" ht="30.75" customHeight="1" x14ac:dyDescent="0.3">
      <c r="A127" s="131"/>
      <c r="B127" s="131"/>
      <c r="C127" s="131"/>
      <c r="D127" s="131"/>
      <c r="E127" s="131"/>
      <c r="F127" s="254"/>
      <c r="G127" s="255"/>
      <c r="H127" s="254"/>
      <c r="I127" s="256"/>
      <c r="K127" s="8"/>
      <c r="L127" s="257"/>
      <c r="P127" s="144"/>
      <c r="X127" s="191"/>
      <c r="Z127" s="191"/>
      <c r="AA127" s="272"/>
    </row>
    <row r="128" spans="1:28" ht="30.75" customHeight="1" x14ac:dyDescent="0.3">
      <c r="A128" s="131"/>
      <c r="B128" s="131"/>
      <c r="C128" s="131"/>
      <c r="D128" s="131"/>
      <c r="E128" s="131"/>
      <c r="F128" s="254"/>
      <c r="G128" s="255"/>
      <c r="H128" s="254"/>
      <c r="I128" s="256"/>
      <c r="K128" s="8"/>
      <c r="L128" s="257"/>
      <c r="P128" s="144"/>
      <c r="AA128" s="272"/>
    </row>
    <row r="129" spans="1:27" ht="30.75" customHeight="1" x14ac:dyDescent="0.3">
      <c r="A129" s="131"/>
      <c r="B129" s="131"/>
      <c r="C129" s="131"/>
      <c r="D129" s="131"/>
      <c r="E129" s="131"/>
      <c r="F129" s="254"/>
      <c r="G129" s="255"/>
      <c r="H129" s="254"/>
      <c r="I129" s="256"/>
      <c r="K129" s="8"/>
      <c r="L129" s="257"/>
      <c r="P129" s="144"/>
      <c r="AA129" s="272"/>
    </row>
    <row r="130" spans="1:27" ht="30.75" customHeight="1" x14ac:dyDescent="0.3">
      <c r="A130" s="131"/>
      <c r="B130" s="131"/>
      <c r="C130" s="131"/>
      <c r="D130" s="131"/>
      <c r="E130" s="131"/>
      <c r="I130" s="256"/>
      <c r="K130" s="8"/>
      <c r="L130" s="257"/>
      <c r="P130" s="144"/>
      <c r="AA130" s="272"/>
    </row>
    <row r="131" spans="1:27" ht="30.75" customHeight="1" x14ac:dyDescent="0.3">
      <c r="A131" s="131"/>
      <c r="B131" s="131"/>
      <c r="C131" s="131"/>
      <c r="D131" s="131"/>
      <c r="E131" s="131"/>
      <c r="I131" s="256"/>
      <c r="L131" s="257"/>
      <c r="P131" s="144"/>
      <c r="AA131" s="272"/>
    </row>
    <row r="132" spans="1:27" x14ac:dyDescent="0.3">
      <c r="A132" s="4"/>
      <c r="B132" s="258"/>
      <c r="C132" s="18"/>
      <c r="D132" s="50"/>
      <c r="I132" s="256"/>
      <c r="L132" s="257"/>
      <c r="P132" s="144"/>
      <c r="AA132" s="272"/>
    </row>
    <row r="133" spans="1:27" x14ac:dyDescent="0.3">
      <c r="A133" s="4"/>
      <c r="B133" s="258"/>
      <c r="C133" s="18"/>
      <c r="D133" s="50"/>
      <c r="I133" s="256"/>
      <c r="L133" s="257"/>
      <c r="P133" s="144"/>
      <c r="AA133" s="272"/>
    </row>
    <row r="134" spans="1:27" x14ac:dyDescent="0.3">
      <c r="D134" s="50"/>
      <c r="I134" s="256"/>
      <c r="P134" s="144"/>
      <c r="AA134" s="272"/>
    </row>
    <row r="135" spans="1:27" x14ac:dyDescent="0.3">
      <c r="D135" s="50"/>
      <c r="P135" s="144"/>
      <c r="AA135" s="272"/>
    </row>
    <row r="136" spans="1:27" x14ac:dyDescent="0.3">
      <c r="D136" s="50"/>
      <c r="P136" s="144"/>
      <c r="AA136" s="272"/>
    </row>
    <row r="137" spans="1:27" x14ac:dyDescent="0.3">
      <c r="D137" s="50"/>
      <c r="P137" s="144"/>
      <c r="AA137" s="272"/>
    </row>
    <row r="138" spans="1:27" x14ac:dyDescent="0.3">
      <c r="A138" s="4"/>
      <c r="B138" s="258"/>
      <c r="C138" s="18"/>
      <c r="D138" s="50"/>
      <c r="P138" s="144"/>
      <c r="AA138" s="272"/>
    </row>
    <row r="139" spans="1:27" x14ac:dyDescent="0.3">
      <c r="A139" s="4"/>
      <c r="B139" s="258"/>
      <c r="C139" s="18"/>
      <c r="D139" s="50"/>
      <c r="P139" s="144"/>
      <c r="AA139" s="272"/>
    </row>
    <row r="140" spans="1:27" x14ac:dyDescent="0.3">
      <c r="D140" s="50"/>
      <c r="P140" s="144"/>
      <c r="AA140" s="272"/>
    </row>
    <row r="141" spans="1:27" x14ac:dyDescent="0.3">
      <c r="D141" s="50"/>
      <c r="P141" s="144"/>
      <c r="AA141" s="272"/>
    </row>
    <row r="142" spans="1:27" x14ac:dyDescent="0.3">
      <c r="D142" s="50"/>
      <c r="P142" s="144"/>
      <c r="AA142" s="272"/>
    </row>
    <row r="143" spans="1:27" x14ac:dyDescent="0.3">
      <c r="D143" s="50"/>
      <c r="P143" s="144"/>
      <c r="AA143" s="272"/>
    </row>
    <row r="144" spans="1:27" x14ac:dyDescent="0.3">
      <c r="A144" s="4"/>
      <c r="B144" s="258"/>
      <c r="C144" s="18"/>
      <c r="D144" s="50"/>
      <c r="P144" s="144"/>
      <c r="AA144" s="272"/>
    </row>
    <row r="145" spans="1:27" x14ac:dyDescent="0.3">
      <c r="A145" s="4"/>
      <c r="B145" s="258"/>
      <c r="C145" s="18"/>
      <c r="D145" s="50"/>
      <c r="P145" s="144"/>
      <c r="AA145" s="272"/>
    </row>
    <row r="146" spans="1:27" x14ac:dyDescent="0.3">
      <c r="D146" s="50"/>
      <c r="P146" s="144"/>
      <c r="AA146" s="272"/>
    </row>
    <row r="147" spans="1:27" x14ac:dyDescent="0.3">
      <c r="D147" s="50"/>
      <c r="P147" s="144"/>
      <c r="AA147" s="272"/>
    </row>
    <row r="148" spans="1:27" x14ac:dyDescent="0.3">
      <c r="D148" s="50"/>
      <c r="P148" s="144"/>
      <c r="AA148" s="272"/>
    </row>
    <row r="149" spans="1:27" x14ac:dyDescent="0.3">
      <c r="D149" s="50"/>
      <c r="P149" s="144"/>
      <c r="AA149" s="272"/>
    </row>
    <row r="150" spans="1:27" x14ac:dyDescent="0.3">
      <c r="A150" s="4"/>
      <c r="B150" s="258"/>
      <c r="C150" s="18"/>
      <c r="D150" s="50"/>
      <c r="P150" s="144"/>
      <c r="AA150" s="272"/>
    </row>
    <row r="151" spans="1:27" x14ac:dyDescent="0.3">
      <c r="A151" s="4"/>
      <c r="B151" s="258"/>
      <c r="C151" s="18"/>
      <c r="D151" s="50"/>
      <c r="P151" s="144"/>
      <c r="AA151" s="272"/>
    </row>
    <row r="152" spans="1:27" x14ac:dyDescent="0.3">
      <c r="A152" s="4"/>
      <c r="B152" s="258"/>
      <c r="C152" s="18"/>
      <c r="D152" s="50"/>
      <c r="P152" s="144"/>
      <c r="AA152" s="272"/>
    </row>
    <row r="153" spans="1:27" x14ac:dyDescent="0.3">
      <c r="A153" s="4"/>
      <c r="B153" s="258"/>
      <c r="C153" s="18"/>
      <c r="D153" s="50"/>
      <c r="P153" s="144"/>
      <c r="AA153" s="272"/>
    </row>
    <row r="154" spans="1:27" x14ac:dyDescent="0.3">
      <c r="D154" s="50"/>
      <c r="P154" s="144"/>
      <c r="AA154" s="272"/>
    </row>
    <row r="155" spans="1:27" x14ac:dyDescent="0.3">
      <c r="D155" s="50"/>
      <c r="P155" s="144"/>
      <c r="AA155" s="272"/>
    </row>
    <row r="156" spans="1:27" x14ac:dyDescent="0.3">
      <c r="D156" s="50"/>
      <c r="P156" s="144"/>
      <c r="AA156" s="272"/>
    </row>
    <row r="157" spans="1:27" x14ac:dyDescent="0.3">
      <c r="A157" s="4"/>
      <c r="B157" s="258"/>
      <c r="C157" s="18"/>
      <c r="D157" s="50"/>
      <c r="P157" s="144"/>
      <c r="AA157" s="272"/>
    </row>
    <row r="158" spans="1:27" x14ac:dyDescent="0.3">
      <c r="A158" s="4"/>
      <c r="B158" s="258"/>
      <c r="C158" s="18"/>
      <c r="D158" s="50"/>
      <c r="P158" s="144"/>
      <c r="AA158" s="272"/>
    </row>
    <row r="159" spans="1:27" x14ac:dyDescent="0.3">
      <c r="A159" s="4"/>
      <c r="B159" s="258"/>
      <c r="C159" s="18"/>
      <c r="D159" s="50"/>
      <c r="P159" s="144"/>
      <c r="AA159" s="272"/>
    </row>
    <row r="160" spans="1:27" x14ac:dyDescent="0.3">
      <c r="A160" s="4"/>
      <c r="B160" s="258"/>
      <c r="C160" s="18"/>
      <c r="D160" s="50"/>
      <c r="P160" s="144"/>
      <c r="AA160" s="272"/>
    </row>
    <row r="161" spans="1:27" x14ac:dyDescent="0.3">
      <c r="A161" s="4"/>
      <c r="B161" s="258"/>
      <c r="C161" s="18"/>
      <c r="D161" s="50"/>
      <c r="P161" s="144"/>
      <c r="AA161" s="272"/>
    </row>
    <row r="162" spans="1:27" x14ac:dyDescent="0.3">
      <c r="A162" s="4"/>
      <c r="B162" s="258"/>
      <c r="C162" s="18"/>
      <c r="D162" s="50"/>
      <c r="P162" s="144"/>
      <c r="AA162" s="272"/>
    </row>
    <row r="163" spans="1:27" x14ac:dyDescent="0.3">
      <c r="A163" s="4"/>
      <c r="B163" s="258"/>
      <c r="C163" s="18"/>
      <c r="D163" s="50"/>
      <c r="P163" s="144"/>
      <c r="AA163" s="272"/>
    </row>
    <row r="164" spans="1:27" x14ac:dyDescent="0.3">
      <c r="A164" s="4"/>
      <c r="B164" s="258"/>
      <c r="C164" s="18"/>
      <c r="D164" s="50"/>
      <c r="P164" s="144"/>
      <c r="AA164" s="272"/>
    </row>
    <row r="165" spans="1:27" x14ac:dyDescent="0.3">
      <c r="A165" s="4"/>
      <c r="B165" s="258"/>
      <c r="C165" s="18"/>
      <c r="D165" s="50"/>
      <c r="P165" s="144"/>
      <c r="AA165" s="272"/>
    </row>
    <row r="166" spans="1:27" x14ac:dyDescent="0.3">
      <c r="A166" s="4"/>
      <c r="B166" s="258"/>
      <c r="C166" s="18"/>
      <c r="D166" s="50"/>
      <c r="P166" s="144"/>
      <c r="AA166" s="272"/>
    </row>
    <row r="167" spans="1:27" x14ac:dyDescent="0.3">
      <c r="A167" s="4"/>
      <c r="B167" s="258"/>
      <c r="C167" s="18"/>
      <c r="D167" s="50"/>
      <c r="P167" s="144"/>
      <c r="AA167" s="272"/>
    </row>
    <row r="168" spans="1:27" x14ac:dyDescent="0.3">
      <c r="A168" s="4"/>
      <c r="B168" s="258"/>
      <c r="C168" s="18"/>
      <c r="D168" s="50"/>
      <c r="P168" s="144"/>
      <c r="AA168" s="272"/>
    </row>
    <row r="169" spans="1:27" x14ac:dyDescent="0.3">
      <c r="A169" s="4"/>
      <c r="B169" s="258"/>
      <c r="C169" s="18"/>
      <c r="D169" s="50"/>
      <c r="P169" s="144"/>
      <c r="AA169" s="272"/>
    </row>
    <row r="170" spans="1:27" x14ac:dyDescent="0.3">
      <c r="A170" s="4"/>
      <c r="B170" s="258"/>
      <c r="C170" s="18"/>
      <c r="D170" s="50"/>
      <c r="P170" s="144"/>
      <c r="AA170" s="272"/>
    </row>
    <row r="171" spans="1:27" x14ac:dyDescent="0.3">
      <c r="A171" s="4"/>
      <c r="B171" s="258"/>
      <c r="C171" s="18"/>
      <c r="D171" s="50"/>
      <c r="P171" s="144"/>
      <c r="AA171" s="272"/>
    </row>
    <row r="172" spans="1:27" x14ac:dyDescent="0.3">
      <c r="A172" s="4"/>
      <c r="B172" s="258"/>
      <c r="C172" s="18"/>
      <c r="D172" s="50"/>
      <c r="P172" s="144"/>
      <c r="AA172" s="272"/>
    </row>
    <row r="173" spans="1:27" x14ac:dyDescent="0.3">
      <c r="A173" s="4"/>
      <c r="B173" s="258"/>
      <c r="C173" s="18"/>
      <c r="D173" s="50"/>
      <c r="P173" s="144"/>
      <c r="AA173" s="272"/>
    </row>
    <row r="174" spans="1:27" x14ac:dyDescent="0.3">
      <c r="A174" s="4"/>
      <c r="B174" s="258"/>
      <c r="C174" s="18"/>
      <c r="D174" s="50"/>
      <c r="P174" s="144"/>
      <c r="AA174" s="272"/>
    </row>
    <row r="175" spans="1:27" x14ac:dyDescent="0.3">
      <c r="A175" s="4"/>
      <c r="B175" s="258"/>
      <c r="C175" s="18"/>
      <c r="D175" s="50"/>
      <c r="P175" s="144"/>
      <c r="AA175" s="272"/>
    </row>
    <row r="176" spans="1:27" x14ac:dyDescent="0.3">
      <c r="A176" s="4"/>
      <c r="B176" s="258"/>
      <c r="C176" s="18"/>
      <c r="D176" s="50"/>
      <c r="P176" s="144"/>
      <c r="AA176" s="272"/>
    </row>
    <row r="177" spans="1:27" x14ac:dyDescent="0.3">
      <c r="A177" s="4"/>
      <c r="B177" s="258"/>
      <c r="C177" s="18"/>
      <c r="D177" s="50"/>
      <c r="P177" s="144"/>
      <c r="AA177" s="272"/>
    </row>
    <row r="178" spans="1:27" x14ac:dyDescent="0.3">
      <c r="A178" s="4"/>
      <c r="B178" s="258"/>
      <c r="C178" s="18"/>
      <c r="D178" s="50"/>
      <c r="P178" s="144"/>
    </row>
    <row r="179" spans="1:27" x14ac:dyDescent="0.3">
      <c r="A179" s="4"/>
      <c r="B179" s="258"/>
      <c r="C179" s="18"/>
      <c r="D179" s="50"/>
      <c r="P179" s="144"/>
    </row>
    <row r="180" spans="1:27" x14ac:dyDescent="0.3">
      <c r="A180" s="4"/>
      <c r="B180" s="258"/>
      <c r="C180" s="18"/>
      <c r="D180" s="50"/>
      <c r="P180" s="144"/>
    </row>
    <row r="181" spans="1:27" x14ac:dyDescent="0.3">
      <c r="A181" s="4"/>
      <c r="B181" s="258"/>
      <c r="C181" s="18"/>
      <c r="D181" s="50"/>
      <c r="P181" s="144"/>
    </row>
    <row r="182" spans="1:27" x14ac:dyDescent="0.3">
      <c r="A182" s="4"/>
      <c r="B182" s="258"/>
      <c r="C182" s="18"/>
      <c r="D182" s="50"/>
      <c r="P182" s="144"/>
    </row>
    <row r="183" spans="1:27" x14ac:dyDescent="0.3">
      <c r="A183" s="4"/>
      <c r="B183" s="258"/>
      <c r="C183" s="18"/>
      <c r="D183" s="50"/>
      <c r="P183" s="144"/>
    </row>
    <row r="184" spans="1:27" x14ac:dyDescent="0.3">
      <c r="A184" s="4"/>
      <c r="B184" s="258"/>
      <c r="C184" s="18"/>
      <c r="D184" s="50"/>
      <c r="P184" s="144"/>
    </row>
    <row r="185" spans="1:27" x14ac:dyDescent="0.3">
      <c r="A185" s="4"/>
      <c r="B185" s="258"/>
      <c r="C185" s="18"/>
      <c r="D185" s="50"/>
      <c r="P185" s="144"/>
    </row>
    <row r="186" spans="1:27" x14ac:dyDescent="0.3">
      <c r="A186" s="4"/>
      <c r="B186" s="258"/>
      <c r="C186" s="18"/>
      <c r="D186" s="50"/>
      <c r="P186" s="144"/>
    </row>
    <row r="187" spans="1:27" x14ac:dyDescent="0.3">
      <c r="A187" s="4"/>
      <c r="B187" s="258"/>
      <c r="C187" s="18"/>
      <c r="D187" s="50"/>
      <c r="P187" s="144"/>
    </row>
    <row r="188" spans="1:27" x14ac:dyDescent="0.3">
      <c r="A188" s="4"/>
      <c r="B188" s="258"/>
      <c r="C188" s="18"/>
      <c r="D188" s="50"/>
      <c r="P188" s="144"/>
    </row>
    <row r="189" spans="1:27" x14ac:dyDescent="0.3">
      <c r="A189" s="4"/>
      <c r="B189" s="258"/>
      <c r="C189" s="18"/>
      <c r="D189" s="50"/>
      <c r="P189" s="144"/>
    </row>
    <row r="190" spans="1:27" x14ac:dyDescent="0.3">
      <c r="A190" s="4"/>
      <c r="B190" s="258"/>
      <c r="C190" s="18"/>
      <c r="D190" s="50"/>
      <c r="P190" s="144"/>
    </row>
    <row r="191" spans="1:27" x14ac:dyDescent="0.3">
      <c r="A191" s="4"/>
      <c r="B191" s="258"/>
      <c r="C191" s="18"/>
      <c r="D191" s="50"/>
      <c r="P191" s="144"/>
    </row>
    <row r="192" spans="1:27" x14ac:dyDescent="0.3">
      <c r="A192" s="4"/>
      <c r="B192" s="258"/>
      <c r="C192" s="18"/>
      <c r="D192" s="50"/>
      <c r="P192" s="144"/>
    </row>
    <row r="193" spans="1:16" x14ac:dyDescent="0.3">
      <c r="A193" s="4"/>
      <c r="B193" s="258"/>
      <c r="C193" s="18"/>
      <c r="D193" s="50"/>
      <c r="P193" s="144"/>
    </row>
    <row r="194" spans="1:16" x14ac:dyDescent="0.3">
      <c r="A194" s="4"/>
      <c r="B194" s="258"/>
      <c r="C194" s="18"/>
      <c r="D194" s="50"/>
      <c r="P194" s="144"/>
    </row>
    <row r="195" spans="1:16" x14ac:dyDescent="0.3">
      <c r="A195" s="4"/>
      <c r="B195" s="258"/>
      <c r="C195" s="18"/>
      <c r="D195" s="50"/>
      <c r="P195" s="144"/>
    </row>
    <row r="196" spans="1:16" x14ac:dyDescent="0.3">
      <c r="A196" s="4"/>
      <c r="B196" s="258"/>
      <c r="C196" s="18"/>
      <c r="D196" s="50"/>
      <c r="P196" s="144"/>
    </row>
    <row r="197" spans="1:16" x14ac:dyDescent="0.3">
      <c r="A197" s="4"/>
      <c r="B197" s="258"/>
      <c r="C197" s="18"/>
      <c r="D197" s="50"/>
      <c r="P197" s="144"/>
    </row>
    <row r="198" spans="1:16" x14ac:dyDescent="0.3">
      <c r="A198" s="4"/>
      <c r="B198" s="258"/>
      <c r="C198" s="18"/>
      <c r="D198" s="50"/>
      <c r="P198" s="144"/>
    </row>
    <row r="199" spans="1:16" x14ac:dyDescent="0.3">
      <c r="A199" s="4"/>
      <c r="B199" s="258"/>
      <c r="C199" s="18"/>
      <c r="D199" s="50"/>
      <c r="P199" s="144"/>
    </row>
    <row r="200" spans="1:16" x14ac:dyDescent="0.3">
      <c r="A200" s="4"/>
      <c r="B200" s="258"/>
      <c r="C200" s="18"/>
      <c r="D200" s="50"/>
      <c r="P200" s="144"/>
    </row>
    <row r="201" spans="1:16" x14ac:dyDescent="0.3">
      <c r="A201" s="4"/>
      <c r="B201" s="258"/>
      <c r="C201" s="18"/>
      <c r="D201" s="50"/>
      <c r="P201" s="144"/>
    </row>
    <row r="202" spans="1:16" x14ac:dyDescent="0.3">
      <c r="A202" s="4"/>
      <c r="B202" s="258"/>
      <c r="C202" s="18"/>
      <c r="D202" s="50"/>
      <c r="P202" s="144"/>
    </row>
    <row r="203" spans="1:16" x14ac:dyDescent="0.3">
      <c r="A203" s="4"/>
      <c r="B203" s="258"/>
      <c r="C203" s="18"/>
      <c r="D203" s="50"/>
      <c r="P203" s="144"/>
    </row>
    <row r="204" spans="1:16" x14ac:dyDescent="0.3">
      <c r="A204" s="4"/>
      <c r="B204" s="258"/>
      <c r="C204" s="18"/>
      <c r="D204" s="50"/>
      <c r="P204" s="144"/>
    </row>
    <row r="205" spans="1:16" x14ac:dyDescent="0.3">
      <c r="A205" s="4"/>
      <c r="B205" s="258"/>
      <c r="C205" s="18"/>
      <c r="D205" s="50"/>
      <c r="P205" s="144"/>
    </row>
    <row r="206" spans="1:16" x14ac:dyDescent="0.3">
      <c r="A206" s="4"/>
      <c r="B206" s="258"/>
      <c r="C206" s="18"/>
      <c r="D206" s="50"/>
      <c r="P206" s="144"/>
    </row>
    <row r="207" spans="1:16" x14ac:dyDescent="0.3">
      <c r="A207" s="4"/>
      <c r="B207" s="258"/>
      <c r="C207" s="18"/>
      <c r="D207" s="50"/>
      <c r="P207" s="144"/>
    </row>
    <row r="208" spans="1:16" x14ac:dyDescent="0.3">
      <c r="A208" s="4"/>
      <c r="B208" s="258"/>
      <c r="C208" s="18"/>
      <c r="D208" s="50"/>
      <c r="P208" s="144"/>
    </row>
    <row r="209" spans="1:16" x14ac:dyDescent="0.3">
      <c r="A209" s="4"/>
      <c r="B209" s="258"/>
      <c r="C209" s="18"/>
      <c r="D209" s="50"/>
      <c r="P209" s="144"/>
    </row>
    <row r="210" spans="1:16" x14ac:dyDescent="0.3">
      <c r="A210" s="4"/>
      <c r="B210" s="258"/>
      <c r="C210" s="18"/>
      <c r="D210" s="50"/>
      <c r="P210" s="144"/>
    </row>
    <row r="211" spans="1:16" x14ac:dyDescent="0.3">
      <c r="A211" s="4"/>
      <c r="B211" s="258"/>
      <c r="C211" s="18"/>
      <c r="D211" s="50"/>
      <c r="P211" s="144"/>
    </row>
    <row r="212" spans="1:16" x14ac:dyDescent="0.3">
      <c r="A212" s="4"/>
      <c r="B212" s="258"/>
      <c r="C212" s="18"/>
      <c r="D212" s="50"/>
      <c r="P212" s="144"/>
    </row>
    <row r="213" spans="1:16" x14ac:dyDescent="0.3">
      <c r="A213" s="4"/>
      <c r="B213" s="258"/>
      <c r="C213" s="18"/>
      <c r="D213" s="50"/>
      <c r="P213" s="144"/>
    </row>
    <row r="214" spans="1:16" x14ac:dyDescent="0.3">
      <c r="A214" s="4"/>
      <c r="B214" s="258"/>
      <c r="C214" s="18"/>
      <c r="D214" s="50"/>
      <c r="P214" s="144"/>
    </row>
    <row r="215" spans="1:16" x14ac:dyDescent="0.3">
      <c r="A215" s="4"/>
      <c r="B215" s="258"/>
      <c r="C215" s="18"/>
      <c r="D215" s="50"/>
      <c r="P215" s="144"/>
    </row>
    <row r="216" spans="1:16" x14ac:dyDescent="0.3">
      <c r="A216" s="4"/>
      <c r="B216" s="258"/>
      <c r="C216" s="18"/>
      <c r="D216" s="50"/>
      <c r="P216" s="144"/>
    </row>
    <row r="217" spans="1:16" x14ac:dyDescent="0.3">
      <c r="A217" s="4"/>
      <c r="B217" s="258"/>
      <c r="C217" s="18"/>
      <c r="D217" s="50"/>
      <c r="P217" s="144"/>
    </row>
    <row r="218" spans="1:16" x14ac:dyDescent="0.3">
      <c r="A218" s="4"/>
      <c r="B218" s="258"/>
      <c r="C218" s="18"/>
      <c r="D218" s="50"/>
      <c r="P218" s="144"/>
    </row>
    <row r="219" spans="1:16" x14ac:dyDescent="0.3">
      <c r="A219" s="4"/>
      <c r="B219" s="258"/>
      <c r="C219" s="18"/>
      <c r="D219" s="50"/>
      <c r="P219" s="144"/>
    </row>
    <row r="220" spans="1:16" x14ac:dyDescent="0.3">
      <c r="A220" s="4"/>
      <c r="B220" s="258"/>
      <c r="C220" s="18"/>
      <c r="D220" s="50"/>
      <c r="P220" s="144"/>
    </row>
    <row r="221" spans="1:16" x14ac:dyDescent="0.3">
      <c r="A221" s="4"/>
      <c r="B221" s="258"/>
      <c r="C221" s="18"/>
      <c r="D221" s="50"/>
      <c r="P221" s="144"/>
    </row>
    <row r="222" spans="1:16" x14ac:dyDescent="0.3">
      <c r="A222" s="4"/>
      <c r="B222" s="258"/>
      <c r="C222" s="18"/>
      <c r="D222" s="50"/>
      <c r="P222" s="144"/>
    </row>
    <row r="223" spans="1:16" x14ac:dyDescent="0.3">
      <c r="A223" s="4"/>
      <c r="B223" s="258"/>
      <c r="C223" s="18"/>
      <c r="D223" s="50"/>
      <c r="P223" s="144"/>
    </row>
    <row r="224" spans="1:16" x14ac:dyDescent="0.3">
      <c r="A224" s="4"/>
      <c r="B224" s="258"/>
      <c r="C224" s="18"/>
      <c r="D224" s="50"/>
      <c r="P224" s="144"/>
    </row>
    <row r="225" spans="1:16" x14ac:dyDescent="0.3">
      <c r="A225" s="4"/>
      <c r="B225" s="258"/>
      <c r="C225" s="18"/>
      <c r="D225" s="50"/>
      <c r="P225" s="144"/>
    </row>
    <row r="226" spans="1:16" x14ac:dyDescent="0.3">
      <c r="A226" s="4"/>
      <c r="B226" s="258"/>
      <c r="C226" s="18"/>
      <c r="D226" s="50"/>
      <c r="P226" s="144"/>
    </row>
    <row r="227" spans="1:16" x14ac:dyDescent="0.3">
      <c r="A227" s="4"/>
      <c r="B227" s="258"/>
      <c r="C227" s="18"/>
      <c r="D227" s="50"/>
      <c r="P227" s="144"/>
    </row>
    <row r="228" spans="1:16" x14ac:dyDescent="0.3">
      <c r="A228" s="4"/>
      <c r="B228" s="258"/>
      <c r="C228" s="18"/>
      <c r="D228" s="50"/>
      <c r="P228" s="144"/>
    </row>
    <row r="229" spans="1:16" x14ac:dyDescent="0.3">
      <c r="A229" s="4"/>
      <c r="B229" s="258"/>
      <c r="C229" s="18"/>
      <c r="D229" s="50"/>
      <c r="P229" s="144"/>
    </row>
    <row r="230" spans="1:16" x14ac:dyDescent="0.3">
      <c r="A230" s="4"/>
      <c r="B230" s="258"/>
      <c r="C230" s="18"/>
      <c r="D230" s="50"/>
      <c r="P230" s="144"/>
    </row>
    <row r="231" spans="1:16" x14ac:dyDescent="0.3">
      <c r="A231" s="4"/>
      <c r="B231" s="258"/>
      <c r="C231" s="18"/>
      <c r="D231" s="50"/>
      <c r="P231" s="144"/>
    </row>
    <row r="232" spans="1:16" x14ac:dyDescent="0.3">
      <c r="A232" s="4"/>
      <c r="B232" s="258"/>
      <c r="C232" s="18"/>
      <c r="D232" s="50"/>
      <c r="P232" s="144"/>
    </row>
    <row r="233" spans="1:16" x14ac:dyDescent="0.3">
      <c r="A233" s="4"/>
      <c r="B233" s="258"/>
      <c r="C233" s="18"/>
      <c r="D233" s="50"/>
      <c r="P233" s="144"/>
    </row>
    <row r="234" spans="1:16" x14ac:dyDescent="0.3">
      <c r="A234" s="4"/>
      <c r="B234" s="258"/>
      <c r="C234" s="18"/>
      <c r="D234" s="50"/>
      <c r="P234" s="144"/>
    </row>
    <row r="235" spans="1:16" x14ac:dyDescent="0.3">
      <c r="A235" s="4"/>
      <c r="B235" s="258"/>
      <c r="C235" s="18"/>
      <c r="D235" s="50"/>
      <c r="P235" s="144"/>
    </row>
    <row r="236" spans="1:16" x14ac:dyDescent="0.3">
      <c r="A236" s="4"/>
      <c r="B236" s="258"/>
      <c r="C236" s="18"/>
      <c r="D236" s="50"/>
      <c r="P236" s="144"/>
    </row>
    <row r="237" spans="1:16" x14ac:dyDescent="0.3">
      <c r="A237" s="4"/>
      <c r="B237" s="258"/>
      <c r="C237" s="18"/>
      <c r="D237" s="50"/>
    </row>
    <row r="238" spans="1:16" x14ac:dyDescent="0.3">
      <c r="A238" s="4"/>
      <c r="B238" s="258"/>
      <c r="C238" s="18"/>
      <c r="D238" s="50"/>
      <c r="P238" s="144"/>
    </row>
    <row r="239" spans="1:16" x14ac:dyDescent="0.3">
      <c r="A239" s="4"/>
      <c r="B239" s="258"/>
      <c r="C239" s="18"/>
      <c r="D239" s="50"/>
    </row>
    <row r="240" spans="1:16" x14ac:dyDescent="0.3">
      <c r="A240" s="4"/>
      <c r="B240" s="258"/>
      <c r="C240" s="18"/>
      <c r="D240" s="50"/>
    </row>
    <row r="241" spans="1:4" x14ac:dyDescent="0.3">
      <c r="A241" s="4"/>
      <c r="B241" s="258"/>
      <c r="C241" s="18"/>
      <c r="D241" s="50"/>
    </row>
    <row r="242" spans="1:4" x14ac:dyDescent="0.3">
      <c r="A242" s="4"/>
      <c r="B242" s="258"/>
      <c r="C242" s="18"/>
      <c r="D242" s="50"/>
    </row>
    <row r="243" spans="1:4" x14ac:dyDescent="0.3">
      <c r="A243" s="4"/>
      <c r="B243" s="258"/>
      <c r="C243" s="18"/>
      <c r="D243" s="50"/>
    </row>
    <row r="244" spans="1:4" x14ac:dyDescent="0.3">
      <c r="A244" s="4"/>
      <c r="B244" s="258"/>
      <c r="C244" s="18"/>
      <c r="D244" s="50"/>
    </row>
    <row r="245" spans="1:4" x14ac:dyDescent="0.3">
      <c r="A245" s="4"/>
      <c r="B245" s="258"/>
      <c r="C245" s="18"/>
      <c r="D245" s="50"/>
    </row>
    <row r="246" spans="1:4" x14ac:dyDescent="0.3">
      <c r="A246" s="4"/>
      <c r="B246" s="258"/>
      <c r="C246" s="18"/>
      <c r="D246" s="50"/>
    </row>
    <row r="247" spans="1:4" x14ac:dyDescent="0.3">
      <c r="A247" s="4"/>
      <c r="B247" s="258"/>
      <c r="C247" s="18"/>
      <c r="D247" s="50"/>
    </row>
    <row r="248" spans="1:4" x14ac:dyDescent="0.3">
      <c r="A248" s="4"/>
      <c r="B248" s="258"/>
      <c r="C248" s="18"/>
      <c r="D248" s="50"/>
    </row>
    <row r="249" spans="1:4" x14ac:dyDescent="0.3">
      <c r="A249" s="4"/>
      <c r="B249" s="258"/>
      <c r="C249" s="18"/>
      <c r="D249" s="50"/>
    </row>
    <row r="250" spans="1:4" x14ac:dyDescent="0.3">
      <c r="A250" s="4"/>
      <c r="B250" s="258"/>
      <c r="C250" s="18"/>
      <c r="D250" s="50"/>
    </row>
    <row r="251" spans="1:4" x14ac:dyDescent="0.3">
      <c r="A251" s="4"/>
      <c r="B251" s="258"/>
      <c r="C251" s="18"/>
      <c r="D251" s="50"/>
    </row>
    <row r="252" spans="1:4" x14ac:dyDescent="0.3">
      <c r="A252" s="4"/>
      <c r="B252" s="258"/>
      <c r="C252" s="18"/>
      <c r="D252" s="50"/>
    </row>
    <row r="253" spans="1:4" x14ac:dyDescent="0.3">
      <c r="A253" s="4"/>
      <c r="B253" s="258"/>
      <c r="C253" s="18"/>
      <c r="D253" s="50"/>
    </row>
    <row r="254" spans="1:4" x14ac:dyDescent="0.3">
      <c r="A254" s="4"/>
      <c r="B254" s="258"/>
      <c r="C254" s="18"/>
      <c r="D254" s="50"/>
    </row>
    <row r="255" spans="1:4" x14ac:dyDescent="0.3">
      <c r="A255" s="4"/>
      <c r="B255" s="258"/>
      <c r="C255" s="18"/>
      <c r="D255" s="50"/>
    </row>
    <row r="256" spans="1:4" x14ac:dyDescent="0.3">
      <c r="A256" s="4"/>
      <c r="B256" s="258"/>
      <c r="C256" s="18"/>
      <c r="D256" s="50"/>
    </row>
    <row r="257" spans="1:4" x14ac:dyDescent="0.3">
      <c r="A257" s="4"/>
      <c r="B257" s="258"/>
      <c r="C257" s="18"/>
      <c r="D257" s="50"/>
    </row>
    <row r="258" spans="1:4" x14ac:dyDescent="0.3">
      <c r="A258" s="4"/>
      <c r="B258" s="258"/>
      <c r="C258" s="18"/>
      <c r="D258" s="50"/>
    </row>
    <row r="259" spans="1:4" x14ac:dyDescent="0.3">
      <c r="A259" s="4"/>
      <c r="B259" s="258"/>
      <c r="C259" s="18"/>
      <c r="D259" s="50"/>
    </row>
    <row r="260" spans="1:4" x14ac:dyDescent="0.3">
      <c r="A260" s="4"/>
      <c r="B260" s="258"/>
      <c r="C260" s="18"/>
      <c r="D260" s="50"/>
    </row>
    <row r="261" spans="1:4" x14ac:dyDescent="0.3">
      <c r="A261" s="4"/>
      <c r="B261" s="258"/>
      <c r="C261" s="18"/>
      <c r="D261" s="50"/>
    </row>
    <row r="262" spans="1:4" x14ac:dyDescent="0.3">
      <c r="A262" s="4"/>
      <c r="B262" s="258"/>
      <c r="C262" s="18"/>
      <c r="D262" s="50"/>
    </row>
    <row r="263" spans="1:4" x14ac:dyDescent="0.3">
      <c r="A263" s="4"/>
      <c r="B263" s="258"/>
      <c r="C263" s="18"/>
      <c r="D263" s="50"/>
    </row>
    <row r="264" spans="1:4" x14ac:dyDescent="0.3">
      <c r="A264" s="4"/>
      <c r="B264" s="258"/>
      <c r="C264" s="18"/>
      <c r="D264" s="50"/>
    </row>
    <row r="265" spans="1:4" x14ac:dyDescent="0.3">
      <c r="A265" s="4"/>
      <c r="B265" s="258"/>
      <c r="C265" s="18"/>
      <c r="D265" s="50"/>
    </row>
    <row r="266" spans="1:4" x14ac:dyDescent="0.3">
      <c r="A266" s="4"/>
      <c r="B266" s="258"/>
      <c r="C266" s="18"/>
      <c r="D266" s="50"/>
    </row>
    <row r="267" spans="1:4" x14ac:dyDescent="0.3">
      <c r="A267" s="4"/>
      <c r="B267" s="258"/>
      <c r="C267" s="18"/>
      <c r="D267" s="50"/>
    </row>
    <row r="268" spans="1:4" x14ac:dyDescent="0.3">
      <c r="A268" s="4"/>
      <c r="B268" s="258"/>
      <c r="C268" s="18"/>
      <c r="D268" s="50"/>
    </row>
    <row r="269" spans="1:4" x14ac:dyDescent="0.3">
      <c r="D269" s="50"/>
    </row>
    <row r="270" spans="1:4" x14ac:dyDescent="0.3">
      <c r="D270" s="50"/>
    </row>
    <row r="271" spans="1:4" x14ac:dyDescent="0.3">
      <c r="D271" s="50"/>
    </row>
    <row r="272" spans="1:4" x14ac:dyDescent="0.3">
      <c r="D272" s="50"/>
    </row>
    <row r="273" spans="4:4" x14ac:dyDescent="0.3">
      <c r="D273" s="50"/>
    </row>
    <row r="274" spans="4:4" x14ac:dyDescent="0.3">
      <c r="D274" s="50"/>
    </row>
    <row r="275" spans="4:4" x14ac:dyDescent="0.3">
      <c r="D275" s="50"/>
    </row>
    <row r="276" spans="4:4" x14ac:dyDescent="0.3">
      <c r="D276" s="50"/>
    </row>
    <row r="277" spans="4:4" x14ac:dyDescent="0.3">
      <c r="D277" s="50"/>
    </row>
    <row r="278" spans="4:4" x14ac:dyDescent="0.3">
      <c r="D278" s="50"/>
    </row>
    <row r="279" spans="4:4" x14ac:dyDescent="0.3">
      <c r="D279" s="50"/>
    </row>
    <row r="280" spans="4:4" x14ac:dyDescent="0.3">
      <c r="D280" s="50"/>
    </row>
    <row r="281" spans="4:4" x14ac:dyDescent="0.3">
      <c r="D281" s="50"/>
    </row>
    <row r="282" spans="4:4" x14ac:dyDescent="0.3">
      <c r="D282" s="50"/>
    </row>
    <row r="283" spans="4:4" x14ac:dyDescent="0.3">
      <c r="D283" s="50"/>
    </row>
    <row r="284" spans="4:4" x14ac:dyDescent="0.3">
      <c r="D284" s="50"/>
    </row>
    <row r="285" spans="4:4" x14ac:dyDescent="0.3">
      <c r="D285" s="50"/>
    </row>
    <row r="286" spans="4:4" x14ac:dyDescent="0.3">
      <c r="D286" s="50"/>
    </row>
    <row r="287" spans="4:4" x14ac:dyDescent="0.3">
      <c r="D287" s="50"/>
    </row>
    <row r="288" spans="4:4" x14ac:dyDescent="0.3">
      <c r="D288" s="50"/>
    </row>
    <row r="289" spans="4:4" x14ac:dyDescent="0.3">
      <c r="D289" s="50"/>
    </row>
    <row r="290" spans="4:4" x14ac:dyDescent="0.3">
      <c r="D290" s="50"/>
    </row>
    <row r="291" spans="4:4" x14ac:dyDescent="0.3">
      <c r="D291" s="50"/>
    </row>
    <row r="292" spans="4:4" x14ac:dyDescent="0.3">
      <c r="D292" s="50"/>
    </row>
    <row r="293" spans="4:4" x14ac:dyDescent="0.3">
      <c r="D293" s="50"/>
    </row>
    <row r="294" spans="4:4" x14ac:dyDescent="0.3">
      <c r="D294" s="50"/>
    </row>
    <row r="295" spans="4:4" x14ac:dyDescent="0.3">
      <c r="D295" s="50"/>
    </row>
    <row r="296" spans="4:4" x14ac:dyDescent="0.3">
      <c r="D296" s="50"/>
    </row>
    <row r="297" spans="4:4" x14ac:dyDescent="0.3">
      <c r="D297" s="50"/>
    </row>
    <row r="298" spans="4:4" x14ac:dyDescent="0.3">
      <c r="D298" s="50"/>
    </row>
    <row r="299" spans="4:4" x14ac:dyDescent="0.3">
      <c r="D299" s="50"/>
    </row>
    <row r="300" spans="4:4" x14ac:dyDescent="0.3">
      <c r="D300" s="50"/>
    </row>
    <row r="301" spans="4:4" x14ac:dyDescent="0.3">
      <c r="D301" s="50"/>
    </row>
    <row r="302" spans="4:4" x14ac:dyDescent="0.3">
      <c r="D302" s="50"/>
    </row>
    <row r="303" spans="4:4" x14ac:dyDescent="0.3">
      <c r="D303" s="50"/>
    </row>
    <row r="304" spans="4:4" x14ac:dyDescent="0.3">
      <c r="D304" s="50"/>
    </row>
    <row r="305" spans="4:4" x14ac:dyDescent="0.3">
      <c r="D305" s="50"/>
    </row>
    <row r="306" spans="4:4" x14ac:dyDescent="0.3">
      <c r="D306" s="50"/>
    </row>
    <row r="307" spans="4:4" x14ac:dyDescent="0.3">
      <c r="D307" s="50"/>
    </row>
    <row r="308" spans="4:4" x14ac:dyDescent="0.3">
      <c r="D308" s="50"/>
    </row>
    <row r="309" spans="4:4" x14ac:dyDescent="0.3">
      <c r="D309" s="50"/>
    </row>
    <row r="310" spans="4:4" x14ac:dyDescent="0.3">
      <c r="D310" s="50"/>
    </row>
    <row r="311" spans="4:4" x14ac:dyDescent="0.3">
      <c r="D311" s="50"/>
    </row>
    <row r="312" spans="4:4" x14ac:dyDescent="0.3">
      <c r="D312" s="50"/>
    </row>
    <row r="313" spans="4:4" x14ac:dyDescent="0.3">
      <c r="D313" s="50"/>
    </row>
    <row r="314" spans="4:4" x14ac:dyDescent="0.3">
      <c r="D314" s="50"/>
    </row>
    <row r="315" spans="4:4" x14ac:dyDescent="0.3">
      <c r="D315" s="50"/>
    </row>
    <row r="316" spans="4:4" x14ac:dyDescent="0.3">
      <c r="D316" s="50"/>
    </row>
    <row r="317" spans="4:4" x14ac:dyDescent="0.3">
      <c r="D317" s="50"/>
    </row>
    <row r="318" spans="4:4" x14ac:dyDescent="0.3">
      <c r="D318" s="50"/>
    </row>
    <row r="319" spans="4:4" x14ac:dyDescent="0.3">
      <c r="D319" s="50"/>
    </row>
    <row r="320" spans="4:4" x14ac:dyDescent="0.3">
      <c r="D320" s="50"/>
    </row>
    <row r="321" spans="4:4" x14ac:dyDescent="0.3">
      <c r="D321" s="50"/>
    </row>
    <row r="322" spans="4:4" x14ac:dyDescent="0.3">
      <c r="D322" s="50"/>
    </row>
    <row r="323" spans="4:4" x14ac:dyDescent="0.3">
      <c r="D323" s="50"/>
    </row>
    <row r="324" spans="4:4" x14ac:dyDescent="0.3">
      <c r="D324" s="50"/>
    </row>
    <row r="325" spans="4:4" x14ac:dyDescent="0.3">
      <c r="D325" s="50"/>
    </row>
    <row r="326" spans="4:4" x14ac:dyDescent="0.3">
      <c r="D326" s="50"/>
    </row>
    <row r="327" spans="4:4" x14ac:dyDescent="0.3">
      <c r="D327" s="50"/>
    </row>
    <row r="328" spans="4:4" x14ac:dyDescent="0.3">
      <c r="D328" s="50"/>
    </row>
    <row r="329" spans="4:4" x14ac:dyDescent="0.3">
      <c r="D329" s="50"/>
    </row>
    <row r="330" spans="4:4" x14ac:dyDescent="0.3">
      <c r="D330" s="50"/>
    </row>
    <row r="331" spans="4:4" x14ac:dyDescent="0.3">
      <c r="D331" s="50"/>
    </row>
    <row r="332" spans="4:4" x14ac:dyDescent="0.3">
      <c r="D332" s="50"/>
    </row>
    <row r="333" spans="4:4" x14ac:dyDescent="0.3">
      <c r="D333" s="50"/>
    </row>
    <row r="334" spans="4:4" x14ac:dyDescent="0.3">
      <c r="D334" s="50"/>
    </row>
    <row r="335" spans="4:4" x14ac:dyDescent="0.3">
      <c r="D335" s="50"/>
    </row>
    <row r="336" spans="4:4" x14ac:dyDescent="0.3">
      <c r="D336" s="50"/>
    </row>
    <row r="337" spans="4:4" x14ac:dyDescent="0.3">
      <c r="D337" s="50"/>
    </row>
    <row r="338" spans="4:4" x14ac:dyDescent="0.3">
      <c r="D338" s="50"/>
    </row>
    <row r="339" spans="4:4" x14ac:dyDescent="0.3">
      <c r="D339" s="50"/>
    </row>
    <row r="340" spans="4:4" x14ac:dyDescent="0.3">
      <c r="D340" s="50"/>
    </row>
    <row r="341" spans="4:4" x14ac:dyDescent="0.3">
      <c r="D341" s="50"/>
    </row>
    <row r="342" spans="4:4" x14ac:dyDescent="0.3">
      <c r="D342" s="50"/>
    </row>
    <row r="343" spans="4:4" x14ac:dyDescent="0.3">
      <c r="D343" s="50"/>
    </row>
    <row r="344" spans="4:4" x14ac:dyDescent="0.3">
      <c r="D344" s="50"/>
    </row>
    <row r="345" spans="4:4" x14ac:dyDescent="0.3">
      <c r="D345" s="50"/>
    </row>
    <row r="346" spans="4:4" x14ac:dyDescent="0.3">
      <c r="D346" s="50"/>
    </row>
    <row r="347" spans="4:4" x14ac:dyDescent="0.3">
      <c r="D347" s="50"/>
    </row>
    <row r="348" spans="4:4" x14ac:dyDescent="0.3">
      <c r="D348" s="50"/>
    </row>
    <row r="349" spans="4:4" x14ac:dyDescent="0.3">
      <c r="D349" s="50"/>
    </row>
    <row r="350" spans="4:4" x14ac:dyDescent="0.3">
      <c r="D350" s="50"/>
    </row>
    <row r="351" spans="4:4" x14ac:dyDescent="0.3">
      <c r="D351" s="50"/>
    </row>
    <row r="352" spans="4:4" x14ac:dyDescent="0.3">
      <c r="D352" s="50"/>
    </row>
    <row r="353" spans="4:4" x14ac:dyDescent="0.3">
      <c r="D353" s="50"/>
    </row>
    <row r="354" spans="4:4" x14ac:dyDescent="0.3">
      <c r="D354" s="50"/>
    </row>
    <row r="355" spans="4:4" x14ac:dyDescent="0.3">
      <c r="D355" s="50"/>
    </row>
    <row r="356" spans="4:4" x14ac:dyDescent="0.3">
      <c r="D356" s="50"/>
    </row>
    <row r="357" spans="4:4" x14ac:dyDescent="0.3">
      <c r="D357" s="50"/>
    </row>
    <row r="358" spans="4:4" x14ac:dyDescent="0.3">
      <c r="D358" s="50"/>
    </row>
    <row r="359" spans="4:4" x14ac:dyDescent="0.3">
      <c r="D359" s="50"/>
    </row>
    <row r="360" spans="4:4" x14ac:dyDescent="0.3">
      <c r="D360" s="50"/>
    </row>
    <row r="361" spans="4:4" x14ac:dyDescent="0.3">
      <c r="D361" s="50"/>
    </row>
    <row r="362" spans="4:4" x14ac:dyDescent="0.3">
      <c r="D362" s="50"/>
    </row>
    <row r="363" spans="4:4" x14ac:dyDescent="0.3">
      <c r="D363" s="50"/>
    </row>
    <row r="364" spans="4:4" x14ac:dyDescent="0.3">
      <c r="D364" s="50"/>
    </row>
    <row r="365" spans="4:4" x14ac:dyDescent="0.3">
      <c r="D365" s="50"/>
    </row>
    <row r="366" spans="4:4" x14ac:dyDescent="0.3">
      <c r="D366" s="50"/>
    </row>
    <row r="367" spans="4:4" x14ac:dyDescent="0.3">
      <c r="D367" s="50"/>
    </row>
    <row r="368" spans="4:4" x14ac:dyDescent="0.3">
      <c r="D368" s="50"/>
    </row>
    <row r="369" spans="4:4" x14ac:dyDescent="0.3">
      <c r="D369" s="50"/>
    </row>
    <row r="370" spans="4:4" x14ac:dyDescent="0.3">
      <c r="D370" s="50"/>
    </row>
    <row r="371" spans="4:4" x14ac:dyDescent="0.3">
      <c r="D371" s="50"/>
    </row>
    <row r="372" spans="4:4" x14ac:dyDescent="0.3">
      <c r="D372" s="50"/>
    </row>
    <row r="373" spans="4:4" x14ac:dyDescent="0.3">
      <c r="D373" s="50"/>
    </row>
    <row r="374" spans="4:4" x14ac:dyDescent="0.3">
      <c r="D374" s="50"/>
    </row>
    <row r="375" spans="4:4" x14ac:dyDescent="0.3">
      <c r="D375" s="50"/>
    </row>
    <row r="376" spans="4:4" x14ac:dyDescent="0.3">
      <c r="D376" s="50"/>
    </row>
    <row r="377" spans="4:4" x14ac:dyDescent="0.3">
      <c r="D377" s="50"/>
    </row>
    <row r="378" spans="4:4" x14ac:dyDescent="0.3">
      <c r="D378" s="50"/>
    </row>
    <row r="379" spans="4:4" x14ac:dyDescent="0.3">
      <c r="D379" s="50"/>
    </row>
    <row r="380" spans="4:4" x14ac:dyDescent="0.3">
      <c r="D380" s="50"/>
    </row>
    <row r="381" spans="4:4" x14ac:dyDescent="0.3">
      <c r="D381" s="50"/>
    </row>
    <row r="382" spans="4:4" x14ac:dyDescent="0.3">
      <c r="D382" s="50"/>
    </row>
    <row r="383" spans="4:4" x14ac:dyDescent="0.3">
      <c r="D383" s="50"/>
    </row>
    <row r="384" spans="4:4" x14ac:dyDescent="0.3">
      <c r="D384" s="50"/>
    </row>
    <row r="385" spans="4:4" x14ac:dyDescent="0.3">
      <c r="D385" s="50"/>
    </row>
    <row r="386" spans="4:4" x14ac:dyDescent="0.3">
      <c r="D386" s="50"/>
    </row>
    <row r="387" spans="4:4" x14ac:dyDescent="0.3">
      <c r="D387" s="50"/>
    </row>
    <row r="388" spans="4:4" x14ac:dyDescent="0.3">
      <c r="D388" s="50"/>
    </row>
    <row r="389" spans="4:4" x14ac:dyDescent="0.3">
      <c r="D389" s="50"/>
    </row>
    <row r="390" spans="4:4" x14ac:dyDescent="0.3">
      <c r="D390" s="50"/>
    </row>
    <row r="391" spans="4:4" x14ac:dyDescent="0.3">
      <c r="D391" s="50"/>
    </row>
    <row r="392" spans="4:4" x14ac:dyDescent="0.3">
      <c r="D392" s="50"/>
    </row>
    <row r="393" spans="4:4" x14ac:dyDescent="0.3">
      <c r="D393" s="50"/>
    </row>
    <row r="394" spans="4:4" x14ac:dyDescent="0.3">
      <c r="D394" s="50"/>
    </row>
    <row r="395" spans="4:4" x14ac:dyDescent="0.3">
      <c r="D395" s="50"/>
    </row>
    <row r="396" spans="4:4" x14ac:dyDescent="0.3">
      <c r="D396" s="50"/>
    </row>
    <row r="397" spans="4:4" x14ac:dyDescent="0.3">
      <c r="D397" s="50"/>
    </row>
    <row r="398" spans="4:4" x14ac:dyDescent="0.3">
      <c r="D398" s="50"/>
    </row>
    <row r="399" spans="4:4" x14ac:dyDescent="0.3">
      <c r="D399" s="50"/>
    </row>
    <row r="400" spans="4:4" x14ac:dyDescent="0.3">
      <c r="D400" s="50"/>
    </row>
    <row r="401" spans="4:4" x14ac:dyDescent="0.3">
      <c r="D401" s="50"/>
    </row>
    <row r="402" spans="4:4" x14ac:dyDescent="0.3">
      <c r="D402" s="50"/>
    </row>
    <row r="403" spans="4:4" x14ac:dyDescent="0.3">
      <c r="D403" s="50"/>
    </row>
    <row r="404" spans="4:4" x14ac:dyDescent="0.3">
      <c r="D404" s="50"/>
    </row>
    <row r="405" spans="4:4" x14ac:dyDescent="0.3">
      <c r="D405" s="50"/>
    </row>
    <row r="406" spans="4:4" x14ac:dyDescent="0.3">
      <c r="D406" s="50"/>
    </row>
    <row r="407" spans="4:4" x14ac:dyDescent="0.3">
      <c r="D407" s="50"/>
    </row>
    <row r="408" spans="4:4" x14ac:dyDescent="0.3">
      <c r="D408" s="50"/>
    </row>
    <row r="409" spans="4:4" x14ac:dyDescent="0.3">
      <c r="D409" s="50"/>
    </row>
    <row r="410" spans="4:4" x14ac:dyDescent="0.3">
      <c r="D410" s="50"/>
    </row>
    <row r="411" spans="4:4" x14ac:dyDescent="0.3">
      <c r="D411" s="50"/>
    </row>
    <row r="412" spans="4:4" x14ac:dyDescent="0.3">
      <c r="D412" s="50"/>
    </row>
    <row r="413" spans="4:4" x14ac:dyDescent="0.3">
      <c r="D413" s="50"/>
    </row>
    <row r="414" spans="4:4" x14ac:dyDescent="0.3">
      <c r="D414" s="50"/>
    </row>
    <row r="415" spans="4:4" x14ac:dyDescent="0.3">
      <c r="D415" s="50"/>
    </row>
    <row r="416" spans="4:4" x14ac:dyDescent="0.3">
      <c r="D416" s="50"/>
    </row>
    <row r="417" spans="4:4" x14ac:dyDescent="0.3">
      <c r="D417" s="50"/>
    </row>
    <row r="418" spans="4:4" x14ac:dyDescent="0.3">
      <c r="D418" s="50"/>
    </row>
    <row r="419" spans="4:4" x14ac:dyDescent="0.3">
      <c r="D419" s="50"/>
    </row>
    <row r="420" spans="4:4" x14ac:dyDescent="0.3">
      <c r="D420" s="50"/>
    </row>
    <row r="421" spans="4:4" x14ac:dyDescent="0.3">
      <c r="D421" s="50"/>
    </row>
    <row r="422" spans="4:4" x14ac:dyDescent="0.3">
      <c r="D422" s="50"/>
    </row>
    <row r="423" spans="4:4" x14ac:dyDescent="0.3">
      <c r="D423" s="50"/>
    </row>
    <row r="424" spans="4:4" x14ac:dyDescent="0.3">
      <c r="D424" s="50"/>
    </row>
    <row r="425" spans="4:4" x14ac:dyDescent="0.3">
      <c r="D425" s="50"/>
    </row>
    <row r="426" spans="4:4" x14ac:dyDescent="0.3">
      <c r="D426" s="50"/>
    </row>
    <row r="427" spans="4:4" x14ac:dyDescent="0.3">
      <c r="D427" s="50"/>
    </row>
    <row r="428" spans="4:4" x14ac:dyDescent="0.3">
      <c r="D428" s="50"/>
    </row>
    <row r="429" spans="4:4" x14ac:dyDescent="0.3">
      <c r="D429" s="50"/>
    </row>
    <row r="430" spans="4:4" x14ac:dyDescent="0.3">
      <c r="D430" s="50"/>
    </row>
    <row r="431" spans="4:4" x14ac:dyDescent="0.3">
      <c r="D431" s="50"/>
    </row>
    <row r="432" spans="4:4" x14ac:dyDescent="0.3">
      <c r="D432" s="50"/>
    </row>
    <row r="433" spans="4:4" x14ac:dyDescent="0.3">
      <c r="D433" s="50"/>
    </row>
    <row r="434" spans="4:4" x14ac:dyDescent="0.3">
      <c r="D434" s="50"/>
    </row>
    <row r="435" spans="4:4" x14ac:dyDescent="0.3">
      <c r="D435" s="50"/>
    </row>
    <row r="436" spans="4:4" x14ac:dyDescent="0.3">
      <c r="D436" s="50"/>
    </row>
    <row r="437" spans="4:4" x14ac:dyDescent="0.3">
      <c r="D437" s="50"/>
    </row>
    <row r="438" spans="4:4" x14ac:dyDescent="0.3">
      <c r="D438" s="50"/>
    </row>
    <row r="439" spans="4:4" x14ac:dyDescent="0.3">
      <c r="D439" s="50"/>
    </row>
    <row r="440" spans="4:4" x14ac:dyDescent="0.3">
      <c r="D440" s="50"/>
    </row>
    <row r="441" spans="4:4" x14ac:dyDescent="0.3">
      <c r="D441" s="50"/>
    </row>
    <row r="442" spans="4:4" x14ac:dyDescent="0.3">
      <c r="D442" s="50"/>
    </row>
    <row r="443" spans="4:4" x14ac:dyDescent="0.3">
      <c r="D443" s="50"/>
    </row>
    <row r="444" spans="4:4" x14ac:dyDescent="0.3">
      <c r="D444" s="50"/>
    </row>
    <row r="445" spans="4:4" x14ac:dyDescent="0.3">
      <c r="D445" s="50"/>
    </row>
    <row r="446" spans="4:4" x14ac:dyDescent="0.3">
      <c r="D446" s="50"/>
    </row>
    <row r="447" spans="4:4" x14ac:dyDescent="0.3">
      <c r="D447" s="50"/>
    </row>
    <row r="448" spans="4:4" x14ac:dyDescent="0.3">
      <c r="D448" s="50"/>
    </row>
    <row r="449" spans="4:4" x14ac:dyDescent="0.3">
      <c r="D449" s="50"/>
    </row>
    <row r="450" spans="4:4" x14ac:dyDescent="0.3">
      <c r="D450" s="50"/>
    </row>
    <row r="451" spans="4:4" x14ac:dyDescent="0.3">
      <c r="D451" s="50"/>
    </row>
    <row r="452" spans="4:4" x14ac:dyDescent="0.3">
      <c r="D452" s="50"/>
    </row>
    <row r="453" spans="4:4" x14ac:dyDescent="0.3">
      <c r="D453" s="50"/>
    </row>
    <row r="454" spans="4:4" x14ac:dyDescent="0.3">
      <c r="D454" s="50"/>
    </row>
    <row r="455" spans="4:4" x14ac:dyDescent="0.3">
      <c r="D455" s="50"/>
    </row>
    <row r="456" spans="4:4" x14ac:dyDescent="0.3">
      <c r="D456" s="50"/>
    </row>
    <row r="457" spans="4:4" x14ac:dyDescent="0.3">
      <c r="D457" s="50"/>
    </row>
    <row r="458" spans="4:4" x14ac:dyDescent="0.3">
      <c r="D458" s="50"/>
    </row>
    <row r="459" spans="4:4" x14ac:dyDescent="0.3">
      <c r="D459" s="50"/>
    </row>
    <row r="460" spans="4:4" x14ac:dyDescent="0.3">
      <c r="D460" s="50"/>
    </row>
    <row r="461" spans="4:4" x14ac:dyDescent="0.3">
      <c r="D461" s="50"/>
    </row>
    <row r="462" spans="4:4" x14ac:dyDescent="0.3">
      <c r="D462" s="50"/>
    </row>
    <row r="463" spans="4:4" x14ac:dyDescent="0.3">
      <c r="D463" s="50"/>
    </row>
    <row r="464" spans="4:4" x14ac:dyDescent="0.3">
      <c r="D464" s="50"/>
    </row>
    <row r="465" spans="4:4" x14ac:dyDescent="0.3">
      <c r="D465" s="50"/>
    </row>
    <row r="466" spans="4:4" x14ac:dyDescent="0.3">
      <c r="D466" s="50"/>
    </row>
    <row r="467" spans="4:4" x14ac:dyDescent="0.3">
      <c r="D467" s="50"/>
    </row>
    <row r="468" spans="4:4" x14ac:dyDescent="0.3">
      <c r="D468" s="50"/>
    </row>
    <row r="469" spans="4:4" x14ac:dyDescent="0.3">
      <c r="D469" s="50"/>
    </row>
    <row r="470" spans="4:4" x14ac:dyDescent="0.3">
      <c r="D470" s="50"/>
    </row>
    <row r="471" spans="4:4" x14ac:dyDescent="0.3">
      <c r="D471" s="50"/>
    </row>
    <row r="472" spans="4:4" x14ac:dyDescent="0.3">
      <c r="D472" s="50"/>
    </row>
    <row r="473" spans="4:4" x14ac:dyDescent="0.3">
      <c r="D473" s="50"/>
    </row>
    <row r="474" spans="4:4" x14ac:dyDescent="0.3">
      <c r="D474" s="50"/>
    </row>
    <row r="475" spans="4:4" x14ac:dyDescent="0.3">
      <c r="D475" s="50"/>
    </row>
    <row r="476" spans="4:4" x14ac:dyDescent="0.3">
      <c r="D476" s="50"/>
    </row>
    <row r="477" spans="4:4" x14ac:dyDescent="0.3">
      <c r="D477" s="50"/>
    </row>
    <row r="478" spans="4:4" x14ac:dyDescent="0.3">
      <c r="D478" s="50"/>
    </row>
    <row r="479" spans="4:4" x14ac:dyDescent="0.3">
      <c r="D479" s="50"/>
    </row>
    <row r="480" spans="4:4" x14ac:dyDescent="0.3">
      <c r="D480" s="50"/>
    </row>
    <row r="481" spans="4:4" x14ac:dyDescent="0.3">
      <c r="D481" s="50"/>
    </row>
    <row r="482" spans="4:4" x14ac:dyDescent="0.3">
      <c r="D482" s="50"/>
    </row>
    <row r="483" spans="4:4" x14ac:dyDescent="0.3">
      <c r="D483" s="50"/>
    </row>
    <row r="484" spans="4:4" x14ac:dyDescent="0.3">
      <c r="D484" s="50"/>
    </row>
    <row r="485" spans="4:4" x14ac:dyDescent="0.3">
      <c r="D485" s="50"/>
    </row>
    <row r="486" spans="4:4" x14ac:dyDescent="0.3">
      <c r="D486" s="50"/>
    </row>
    <row r="487" spans="4:4" x14ac:dyDescent="0.3">
      <c r="D487" s="50"/>
    </row>
    <row r="488" spans="4:4" x14ac:dyDescent="0.3">
      <c r="D488" s="50"/>
    </row>
    <row r="489" spans="4:4" x14ac:dyDescent="0.3">
      <c r="D489" s="50"/>
    </row>
    <row r="490" spans="4:4" x14ac:dyDescent="0.3">
      <c r="D490" s="50"/>
    </row>
    <row r="491" spans="4:4" x14ac:dyDescent="0.3">
      <c r="D491" s="50"/>
    </row>
    <row r="492" spans="4:4" x14ac:dyDescent="0.3">
      <c r="D492" s="50"/>
    </row>
    <row r="493" spans="4:4" x14ac:dyDescent="0.3">
      <c r="D493" s="50"/>
    </row>
    <row r="494" spans="4:4" x14ac:dyDescent="0.3">
      <c r="D494" s="50"/>
    </row>
    <row r="495" spans="4:4" x14ac:dyDescent="0.3">
      <c r="D495" s="50"/>
    </row>
    <row r="496" spans="4:4" x14ac:dyDescent="0.3">
      <c r="D496" s="50"/>
    </row>
    <row r="497" spans="4:4" x14ac:dyDescent="0.3">
      <c r="D497" s="50"/>
    </row>
    <row r="498" spans="4:4" x14ac:dyDescent="0.3">
      <c r="D498" s="50"/>
    </row>
    <row r="499" spans="4:4" x14ac:dyDescent="0.3">
      <c r="D499" s="50"/>
    </row>
    <row r="500" spans="4:4" x14ac:dyDescent="0.3">
      <c r="D500" s="50"/>
    </row>
    <row r="501" spans="4:4" x14ac:dyDescent="0.3">
      <c r="D501" s="50"/>
    </row>
    <row r="502" spans="4:4" x14ac:dyDescent="0.3">
      <c r="D502" s="50"/>
    </row>
    <row r="503" spans="4:4" x14ac:dyDescent="0.3">
      <c r="D503" s="50"/>
    </row>
    <row r="504" spans="4:4" x14ac:dyDescent="0.3">
      <c r="D504" s="50"/>
    </row>
    <row r="505" spans="4:4" x14ac:dyDescent="0.3">
      <c r="D505" s="50"/>
    </row>
    <row r="506" spans="4:4" x14ac:dyDescent="0.3">
      <c r="D506" s="50"/>
    </row>
    <row r="507" spans="4:4" x14ac:dyDescent="0.3">
      <c r="D507" s="50"/>
    </row>
    <row r="508" spans="4:4" x14ac:dyDescent="0.3">
      <c r="D508" s="50"/>
    </row>
    <row r="509" spans="4:4" x14ac:dyDescent="0.3">
      <c r="D509" s="50"/>
    </row>
    <row r="510" spans="4:4" x14ac:dyDescent="0.3">
      <c r="D510" s="50"/>
    </row>
    <row r="511" spans="4:4" x14ac:dyDescent="0.3">
      <c r="D511" s="50"/>
    </row>
    <row r="512" spans="4:4" x14ac:dyDescent="0.3">
      <c r="D512" s="50"/>
    </row>
    <row r="513" spans="4:4" x14ac:dyDescent="0.3">
      <c r="D513" s="50"/>
    </row>
    <row r="514" spans="4:4" x14ac:dyDescent="0.3">
      <c r="D514" s="50"/>
    </row>
    <row r="515" spans="4:4" x14ac:dyDescent="0.3">
      <c r="D515" s="50"/>
    </row>
    <row r="516" spans="4:4" x14ac:dyDescent="0.3">
      <c r="D516" s="50"/>
    </row>
    <row r="517" spans="4:4" x14ac:dyDescent="0.3">
      <c r="D517" s="50"/>
    </row>
    <row r="518" spans="4:4" x14ac:dyDescent="0.3">
      <c r="D518" s="50"/>
    </row>
    <row r="519" spans="4:4" x14ac:dyDescent="0.3">
      <c r="D519" s="50"/>
    </row>
    <row r="520" spans="4:4" x14ac:dyDescent="0.3">
      <c r="D520" s="50"/>
    </row>
    <row r="521" spans="4:4" x14ac:dyDescent="0.3">
      <c r="D521" s="50"/>
    </row>
    <row r="522" spans="4:4" x14ac:dyDescent="0.3">
      <c r="D522" s="50"/>
    </row>
    <row r="523" spans="4:4" x14ac:dyDescent="0.3">
      <c r="D523" s="50"/>
    </row>
    <row r="524" spans="4:4" x14ac:dyDescent="0.3">
      <c r="D524" s="50"/>
    </row>
    <row r="525" spans="4:4" x14ac:dyDescent="0.3">
      <c r="D525" s="50"/>
    </row>
    <row r="526" spans="4:4" x14ac:dyDescent="0.3">
      <c r="D526" s="50"/>
    </row>
    <row r="527" spans="4:4" x14ac:dyDescent="0.3">
      <c r="D527" s="50"/>
    </row>
    <row r="528" spans="4:4" x14ac:dyDescent="0.3">
      <c r="D528" s="50"/>
    </row>
    <row r="529" spans="4:4" x14ac:dyDescent="0.3">
      <c r="D529" s="50"/>
    </row>
    <row r="530" spans="4:4" x14ac:dyDescent="0.3">
      <c r="D530" s="50"/>
    </row>
    <row r="531" spans="4:4" x14ac:dyDescent="0.3">
      <c r="D531" s="50"/>
    </row>
    <row r="532" spans="4:4" x14ac:dyDescent="0.3">
      <c r="D532" s="50"/>
    </row>
    <row r="533" spans="4:4" x14ac:dyDescent="0.3">
      <c r="D533" s="50"/>
    </row>
    <row r="534" spans="4:4" x14ac:dyDescent="0.3">
      <c r="D534" s="50"/>
    </row>
    <row r="535" spans="4:4" x14ac:dyDescent="0.3">
      <c r="D535" s="50"/>
    </row>
    <row r="536" spans="4:4" x14ac:dyDescent="0.3">
      <c r="D536" s="50"/>
    </row>
    <row r="537" spans="4:4" x14ac:dyDescent="0.3">
      <c r="D537" s="50"/>
    </row>
    <row r="538" spans="4:4" x14ac:dyDescent="0.3">
      <c r="D538" s="50"/>
    </row>
    <row r="539" spans="4:4" x14ac:dyDescent="0.3">
      <c r="D539" s="50"/>
    </row>
    <row r="540" spans="4:4" x14ac:dyDescent="0.3">
      <c r="D540" s="50"/>
    </row>
    <row r="541" spans="4:4" x14ac:dyDescent="0.3">
      <c r="D541" s="50"/>
    </row>
    <row r="542" spans="4:4" x14ac:dyDescent="0.3">
      <c r="D542" s="50"/>
    </row>
    <row r="543" spans="4:4" x14ac:dyDescent="0.3">
      <c r="D543" s="50"/>
    </row>
    <row r="544" spans="4:4" x14ac:dyDescent="0.3">
      <c r="D544" s="50"/>
    </row>
    <row r="545" spans="4:4" x14ac:dyDescent="0.3">
      <c r="D545" s="50"/>
    </row>
    <row r="546" spans="4:4" x14ac:dyDescent="0.3">
      <c r="D546" s="50"/>
    </row>
    <row r="547" spans="4:4" x14ac:dyDescent="0.3">
      <c r="D547" s="50"/>
    </row>
    <row r="548" spans="4:4" x14ac:dyDescent="0.3">
      <c r="D548" s="50"/>
    </row>
    <row r="549" spans="4:4" x14ac:dyDescent="0.3">
      <c r="D549" s="50"/>
    </row>
    <row r="550" spans="4:4" x14ac:dyDescent="0.3">
      <c r="D550" s="50"/>
    </row>
    <row r="551" spans="4:4" x14ac:dyDescent="0.3">
      <c r="D551" s="50"/>
    </row>
    <row r="552" spans="4:4" x14ac:dyDescent="0.3">
      <c r="D552" s="50"/>
    </row>
    <row r="553" spans="4:4" x14ac:dyDescent="0.3">
      <c r="D553" s="50"/>
    </row>
    <row r="554" spans="4:4" x14ac:dyDescent="0.3">
      <c r="D554" s="50"/>
    </row>
    <row r="555" spans="4:4" x14ac:dyDescent="0.3">
      <c r="D555" s="50"/>
    </row>
    <row r="556" spans="4:4" x14ac:dyDescent="0.3">
      <c r="D556" s="50"/>
    </row>
    <row r="557" spans="4:4" x14ac:dyDescent="0.3">
      <c r="D557" s="50"/>
    </row>
    <row r="558" spans="4:4" x14ac:dyDescent="0.3">
      <c r="D558" s="50"/>
    </row>
    <row r="559" spans="4:4" x14ac:dyDescent="0.3">
      <c r="D559" s="50"/>
    </row>
    <row r="560" spans="4:4" x14ac:dyDescent="0.3">
      <c r="D560" s="50"/>
    </row>
    <row r="561" spans="4:4" x14ac:dyDescent="0.3">
      <c r="D561" s="50"/>
    </row>
    <row r="562" spans="4:4" x14ac:dyDescent="0.3">
      <c r="D562" s="50"/>
    </row>
    <row r="563" spans="4:4" x14ac:dyDescent="0.3">
      <c r="D563" s="50"/>
    </row>
    <row r="564" spans="4:4" x14ac:dyDescent="0.3">
      <c r="D564" s="50"/>
    </row>
    <row r="565" spans="4:4" x14ac:dyDescent="0.3">
      <c r="D565" s="50"/>
    </row>
    <row r="566" spans="4:4" x14ac:dyDescent="0.3">
      <c r="D566" s="50"/>
    </row>
    <row r="567" spans="4:4" x14ac:dyDescent="0.3">
      <c r="D567" s="50"/>
    </row>
    <row r="568" spans="4:4" x14ac:dyDescent="0.3">
      <c r="D568" s="50"/>
    </row>
    <row r="569" spans="4:4" x14ac:dyDescent="0.3">
      <c r="D569" s="50"/>
    </row>
    <row r="570" spans="4:4" x14ac:dyDescent="0.3">
      <c r="D570" s="50"/>
    </row>
  </sheetData>
  <sheetProtection formatCells="0" formatColumns="0" formatRows="0"/>
  <conditionalFormatting sqref="G31">
    <cfRule type="cellIs" dxfId="14" priority="93" stopIfTrue="1" operator="notEqual">
      <formula>0</formula>
    </cfRule>
  </conditionalFormatting>
  <conditionalFormatting sqref="G32">
    <cfRule type="cellIs" dxfId="13" priority="92" stopIfTrue="1" operator="notEqual">
      <formula>0</formula>
    </cfRule>
  </conditionalFormatting>
  <conditionalFormatting sqref="G49">
    <cfRule type="cellIs" dxfId="12" priority="91" stopIfTrue="1" operator="notEqual">
      <formula>0</formula>
    </cfRule>
  </conditionalFormatting>
  <conditionalFormatting sqref="G20">
    <cfRule type="cellIs" dxfId="11" priority="73" stopIfTrue="1" operator="notEqual">
      <formula>0</formula>
    </cfRule>
  </conditionalFormatting>
  <conditionalFormatting sqref="G7">
    <cfRule type="containsText" dxfId="10" priority="71" stopIfTrue="1" operator="containsText" text="Included in error count">
      <formula>NOT(ISERROR(SEARCH("Included in error count",G7)))</formula>
    </cfRule>
    <cfRule type="cellIs" dxfId="9" priority="72" stopIfTrue="1" operator="equal">
      <formula>1</formula>
    </cfRule>
  </conditionalFormatting>
  <conditionalFormatting sqref="G41">
    <cfRule type="containsText" dxfId="8" priority="69" stopIfTrue="1" operator="containsText" text="Included in error count">
      <formula>NOT(ISERROR(SEARCH("Included in error count",G41)))</formula>
    </cfRule>
    <cfRule type="cellIs" dxfId="7"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5B4FC-E95B-4067-B410-D33230A19752}">
  <dimension ref="A2:K43"/>
  <sheetViews>
    <sheetView workbookViewId="0">
      <selection activeCell="C37" sqref="C37"/>
    </sheetView>
  </sheetViews>
  <sheetFormatPr defaultColWidth="9.109375" defaultRowHeight="14.4" x14ac:dyDescent="0.3"/>
  <cols>
    <col min="1" max="1" width="4.77734375" style="125" customWidth="1"/>
    <col min="2" max="2" width="77.21875" style="125" customWidth="1"/>
    <col min="3" max="3" width="20.21875" style="125" customWidth="1"/>
    <col min="4" max="4" width="3.6640625" style="125" customWidth="1"/>
    <col min="5" max="5" width="20.21875" style="125" customWidth="1"/>
    <col min="6" max="6" width="6.21875" style="125" customWidth="1"/>
    <col min="7" max="7" width="17.33203125" style="125" customWidth="1"/>
    <col min="8" max="8" width="34.77734375" style="125" customWidth="1"/>
    <col min="9" max="9" width="17.21875" style="104" customWidth="1"/>
    <col min="10" max="10" width="12.109375" style="125" customWidth="1"/>
    <col min="11" max="11" width="18.33203125" style="125" customWidth="1"/>
    <col min="12" max="12" width="19.88671875" style="125" customWidth="1"/>
    <col min="13" max="13" width="17.77734375" style="125" customWidth="1"/>
    <col min="14" max="16384" width="9.109375" style="125"/>
  </cols>
  <sheetData>
    <row r="2" spans="1:11" ht="14.4" customHeight="1" x14ac:dyDescent="0.3">
      <c r="B2" s="846" t="s">
        <v>894</v>
      </c>
      <c r="C2" s="846"/>
      <c r="D2" s="846"/>
      <c r="E2" s="846"/>
      <c r="F2" s="508"/>
      <c r="G2" s="509"/>
    </row>
    <row r="4" spans="1:11" ht="15.6" x14ac:dyDescent="0.3">
      <c r="A4" s="509"/>
      <c r="B4" s="510" t="str">
        <f>'Unit Data from Audit Worksheet'!D2</f>
        <v>Select Unit Name from Drop Down List</v>
      </c>
      <c r="C4" s="511">
        <f>'Unit Data from Audit Worksheet'!F5</f>
        <v>2023</v>
      </c>
      <c r="E4" s="512">
        <f>'Unit Data from Audit Worksheet'!F5</f>
        <v>2023</v>
      </c>
    </row>
    <row r="5" spans="1:11" ht="27.6" x14ac:dyDescent="0.4">
      <c r="A5" s="513"/>
      <c r="B5" s="479" t="s">
        <v>862</v>
      </c>
      <c r="C5" s="514" t="s">
        <v>895</v>
      </c>
      <c r="D5" s="513"/>
      <c r="E5" s="515" t="s">
        <v>896</v>
      </c>
      <c r="G5" s="104"/>
      <c r="I5" s="125"/>
    </row>
    <row r="6" spans="1:11" x14ac:dyDescent="0.3">
      <c r="A6" s="509"/>
      <c r="B6" s="516" t="s">
        <v>897</v>
      </c>
      <c r="C6" s="481"/>
      <c r="D6" s="481"/>
      <c r="E6" s="481"/>
      <c r="G6" s="104"/>
      <c r="I6" s="125"/>
    </row>
    <row r="7" spans="1:11" x14ac:dyDescent="0.3">
      <c r="A7" s="509"/>
      <c r="B7" s="517" t="s">
        <v>898</v>
      </c>
      <c r="C7" s="483">
        <f>Import!L38</f>
        <v>0</v>
      </c>
      <c r="D7" s="519"/>
      <c r="E7" s="518">
        <f>C7</f>
        <v>0</v>
      </c>
      <c r="G7" s="520">
        <v>506</v>
      </c>
      <c r="H7" s="521" t="s">
        <v>97</v>
      </c>
      <c r="I7" s="125"/>
    </row>
    <row r="8" spans="1:11" x14ac:dyDescent="0.3">
      <c r="A8" s="509"/>
      <c r="B8" s="517" t="s">
        <v>899</v>
      </c>
      <c r="C8" s="487">
        <f>Import!L39</f>
        <v>0</v>
      </c>
      <c r="D8" s="522"/>
      <c r="E8" s="522"/>
      <c r="G8" s="520">
        <v>536</v>
      </c>
      <c r="H8" s="521" t="s">
        <v>98</v>
      </c>
      <c r="I8" s="125"/>
    </row>
    <row r="9" spans="1:11" x14ac:dyDescent="0.3">
      <c r="A9" s="509"/>
      <c r="B9" s="517" t="s">
        <v>900</v>
      </c>
      <c r="C9" s="542">
        <f>Import!L42</f>
        <v>0</v>
      </c>
      <c r="D9" s="522"/>
      <c r="E9" s="542">
        <f>C9</f>
        <v>0</v>
      </c>
      <c r="G9" s="520">
        <v>4</v>
      </c>
      <c r="H9" s="521" t="s">
        <v>48</v>
      </c>
      <c r="I9" s="125"/>
    </row>
    <row r="10" spans="1:11" x14ac:dyDescent="0.3">
      <c r="A10" s="509"/>
      <c r="B10" s="517" t="s">
        <v>901</v>
      </c>
      <c r="C10" s="488">
        <f>Import!L76</f>
        <v>0</v>
      </c>
      <c r="D10" s="522"/>
      <c r="E10" s="542">
        <f>C10</f>
        <v>0</v>
      </c>
      <c r="G10" s="520">
        <v>6</v>
      </c>
      <c r="H10" s="521" t="s">
        <v>155</v>
      </c>
      <c r="I10" s="125"/>
    </row>
    <row r="11" spans="1:11" x14ac:dyDescent="0.3">
      <c r="A11" s="509"/>
      <c r="B11" s="517" t="s">
        <v>902</v>
      </c>
      <c r="C11" s="489">
        <f>Import!L43</f>
        <v>0</v>
      </c>
      <c r="D11" s="523"/>
      <c r="E11" s="542">
        <f>C11</f>
        <v>0</v>
      </c>
      <c r="G11" s="520">
        <v>5</v>
      </c>
      <c r="H11" s="521" t="s">
        <v>49</v>
      </c>
      <c r="I11" s="125"/>
    </row>
    <row r="12" spans="1:11" x14ac:dyDescent="0.3">
      <c r="A12" s="495"/>
      <c r="B12" s="517" t="s">
        <v>903</v>
      </c>
      <c r="C12" s="543">
        <f>C7+C8-SUM(C9:C11)</f>
        <v>0</v>
      </c>
      <c r="E12" s="543">
        <f>E7-SUM(E9:E11)</f>
        <v>0</v>
      </c>
      <c r="G12" s="520" t="s">
        <v>904</v>
      </c>
      <c r="H12" s="524" t="s">
        <v>930</v>
      </c>
      <c r="I12" s="125" t="s">
        <v>933</v>
      </c>
      <c r="J12" s="524" t="s">
        <v>934</v>
      </c>
      <c r="K12" s="525"/>
    </row>
    <row r="13" spans="1:11" x14ac:dyDescent="0.3">
      <c r="A13" s="509"/>
      <c r="B13" s="509"/>
      <c r="C13" s="481"/>
      <c r="D13" s="481"/>
      <c r="E13" s="481"/>
      <c r="G13" s="520"/>
      <c r="H13" s="521"/>
      <c r="I13" s="125"/>
    </row>
    <row r="14" spans="1:11" x14ac:dyDescent="0.3">
      <c r="A14" s="509"/>
      <c r="B14" s="517" t="s">
        <v>905</v>
      </c>
      <c r="C14" s="544">
        <f>Import!L49</f>
        <v>0</v>
      </c>
      <c r="D14" s="481"/>
      <c r="E14" s="481"/>
      <c r="G14" s="520">
        <v>9</v>
      </c>
      <c r="H14" s="521" t="s">
        <v>103</v>
      </c>
      <c r="I14" s="125"/>
    </row>
    <row r="15" spans="1:11" x14ac:dyDescent="0.3">
      <c r="A15" s="509"/>
      <c r="B15" s="517" t="s">
        <v>906</v>
      </c>
      <c r="C15" s="545">
        <f>C14-C12</f>
        <v>0</v>
      </c>
      <c r="D15" s="481"/>
      <c r="E15" s="481"/>
      <c r="G15" s="520" t="s">
        <v>904</v>
      </c>
      <c r="H15" s="524" t="s">
        <v>931</v>
      </c>
      <c r="I15" s="526"/>
    </row>
    <row r="16" spans="1:11" x14ac:dyDescent="0.3">
      <c r="A16" s="509"/>
      <c r="B16" s="527" t="s">
        <v>907</v>
      </c>
      <c r="C16" s="481"/>
      <c r="D16" s="481"/>
      <c r="E16" s="481"/>
      <c r="G16" s="520"/>
      <c r="H16" s="521"/>
      <c r="I16" s="125"/>
    </row>
    <row r="17" spans="1:9" x14ac:dyDescent="0.3">
      <c r="A17" s="528" t="s">
        <v>908</v>
      </c>
      <c r="B17" s="517" t="s">
        <v>909</v>
      </c>
      <c r="C17" s="545">
        <f>Import!L46</f>
        <v>0</v>
      </c>
      <c r="D17" s="481"/>
      <c r="E17" s="481"/>
      <c r="G17" s="520">
        <v>7</v>
      </c>
      <c r="H17" s="521" t="s">
        <v>101</v>
      </c>
      <c r="I17" s="125"/>
    </row>
    <row r="18" spans="1:9" ht="15" thickBot="1" x14ac:dyDescent="0.35">
      <c r="B18" s="517" t="s">
        <v>910</v>
      </c>
      <c r="C18" s="546">
        <f>(C15-SUM(C17:C17))</f>
        <v>0</v>
      </c>
      <c r="D18" s="481"/>
      <c r="E18" s="481"/>
      <c r="G18" s="520" t="s">
        <v>904</v>
      </c>
      <c r="H18" s="524" t="s">
        <v>932</v>
      </c>
      <c r="I18" s="125"/>
    </row>
    <row r="19" spans="1:9" ht="15" thickTop="1" x14ac:dyDescent="0.3">
      <c r="B19" s="509"/>
      <c r="C19" s="481"/>
      <c r="D19" s="481"/>
      <c r="E19" s="481"/>
      <c r="G19" s="520"/>
      <c r="H19" s="521"/>
      <c r="I19" s="125"/>
    </row>
    <row r="20" spans="1:9" ht="15" thickBot="1" x14ac:dyDescent="0.35">
      <c r="B20" s="517" t="s">
        <v>911</v>
      </c>
      <c r="C20" s="547">
        <f>Import!L45</f>
        <v>0</v>
      </c>
      <c r="D20" s="481"/>
      <c r="E20" s="481"/>
      <c r="G20" s="520">
        <v>391</v>
      </c>
      <c r="H20" s="521" t="s">
        <v>100</v>
      </c>
      <c r="I20" s="125"/>
    </row>
    <row r="21" spans="1:9" ht="15.6" thickTop="1" thickBot="1" x14ac:dyDescent="0.35">
      <c r="B21" s="529"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548">
        <f>ABS(C18-C20)</f>
        <v>0</v>
      </c>
      <c r="D21" s="481"/>
      <c r="E21" s="481"/>
      <c r="G21" s="104"/>
      <c r="I21" s="125"/>
    </row>
    <row r="22" spans="1:9" ht="15" thickTop="1" x14ac:dyDescent="0.3">
      <c r="B22" s="530" t="str">
        <f>IF(C18&gt;C20,"Since Restricted-Stabilization by State Statute was understated, verfiy that the unit did not appropriate fund balance in excess of legal amount available in row 12 above.","")</f>
        <v/>
      </c>
      <c r="C22" s="530"/>
      <c r="D22" s="530"/>
      <c r="E22" s="530"/>
      <c r="F22" s="481"/>
      <c r="G22" s="481"/>
    </row>
    <row r="23" spans="1:9" x14ac:dyDescent="0.3">
      <c r="B23" s="527" t="s">
        <v>912</v>
      </c>
      <c r="C23" s="481"/>
      <c r="D23" s="481"/>
      <c r="E23" s="531" t="s">
        <v>913</v>
      </c>
      <c r="G23" s="104"/>
      <c r="I23" s="125"/>
    </row>
    <row r="24" spans="1:9" x14ac:dyDescent="0.3">
      <c r="B24" s="527"/>
      <c r="C24" s="514" t="s">
        <v>914</v>
      </c>
      <c r="D24" s="481"/>
      <c r="E24" s="514" t="s">
        <v>915</v>
      </c>
      <c r="G24" s="104"/>
      <c r="I24" s="125"/>
    </row>
    <row r="25" spans="1:9" x14ac:dyDescent="0.3">
      <c r="B25" s="516" t="s">
        <v>916</v>
      </c>
      <c r="C25" s="481"/>
      <c r="D25" s="481"/>
      <c r="E25" s="481"/>
      <c r="G25" s="104"/>
      <c r="I25" s="125"/>
    </row>
    <row r="26" spans="1:9" x14ac:dyDescent="0.3">
      <c r="B26" s="517" t="s">
        <v>917</v>
      </c>
      <c r="C26" s="483">
        <f>Import!L52</f>
        <v>0</v>
      </c>
      <c r="D26" s="519"/>
      <c r="E26" s="483">
        <f>C26</f>
        <v>0</v>
      </c>
      <c r="G26" s="484">
        <v>532</v>
      </c>
      <c r="H26" s="532" t="s">
        <v>850</v>
      </c>
      <c r="I26" s="125"/>
    </row>
    <row r="27" spans="1:9" x14ac:dyDescent="0.3">
      <c r="B27" s="516" t="s">
        <v>918</v>
      </c>
      <c r="C27" s="481"/>
      <c r="D27" s="481"/>
      <c r="E27" s="481"/>
      <c r="G27" s="104"/>
      <c r="H27" s="521"/>
      <c r="I27" s="125"/>
    </row>
    <row r="28" spans="1:9" x14ac:dyDescent="0.3">
      <c r="B28" s="517" t="s">
        <v>919</v>
      </c>
      <c r="C28" s="487">
        <f>Import!L54</f>
        <v>0</v>
      </c>
      <c r="D28" s="522"/>
      <c r="E28" s="487">
        <f>C28</f>
        <v>0</v>
      </c>
      <c r="G28" s="484">
        <v>20</v>
      </c>
      <c r="H28" s="521" t="s">
        <v>108</v>
      </c>
      <c r="I28" s="125"/>
    </row>
    <row r="29" spans="1:9" ht="41.4" x14ac:dyDescent="0.3">
      <c r="B29" s="517" t="s">
        <v>920</v>
      </c>
      <c r="C29" s="487">
        <f>Import!L57</f>
        <v>0</v>
      </c>
      <c r="D29" s="522"/>
      <c r="E29" s="487">
        <f>C29</f>
        <v>0</v>
      </c>
      <c r="G29" s="484">
        <v>509</v>
      </c>
      <c r="H29" s="533" t="s">
        <v>188</v>
      </c>
      <c r="I29" s="125"/>
    </row>
    <row r="30" spans="1:9" x14ac:dyDescent="0.3">
      <c r="B30" s="517" t="s">
        <v>921</v>
      </c>
      <c r="C30" s="487">
        <f>Import!L55</f>
        <v>0</v>
      </c>
      <c r="D30" s="522"/>
      <c r="E30" s="487">
        <f>C30</f>
        <v>0</v>
      </c>
      <c r="G30" s="484">
        <v>533</v>
      </c>
      <c r="H30" s="521" t="s">
        <v>107</v>
      </c>
      <c r="I30" s="125"/>
    </row>
    <row r="31" spans="1:9" ht="41.4" x14ac:dyDescent="0.3">
      <c r="B31" s="517" t="s">
        <v>922</v>
      </c>
      <c r="C31" s="487">
        <f>Import!L56</f>
        <v>0</v>
      </c>
      <c r="D31" s="522"/>
      <c r="E31" s="487">
        <f>C31</f>
        <v>0</v>
      </c>
      <c r="G31" s="484">
        <v>508</v>
      </c>
      <c r="H31" s="533" t="s">
        <v>190</v>
      </c>
      <c r="I31" s="125"/>
    </row>
    <row r="32" spans="1:9" ht="15" thickBot="1" x14ac:dyDescent="0.35">
      <c r="B32" s="534" t="s">
        <v>923</v>
      </c>
      <c r="C32" s="535">
        <f>SUM(C26:C28)-C30</f>
        <v>0</v>
      </c>
      <c r="D32" s="519"/>
      <c r="E32" s="535">
        <f>SUM(E26:E28)-E30</f>
        <v>0</v>
      </c>
      <c r="G32" s="520" t="s">
        <v>904</v>
      </c>
      <c r="H32" s="525" t="s">
        <v>888</v>
      </c>
      <c r="I32" s="125"/>
    </row>
    <row r="33" spans="1:9" ht="15" thickTop="1" x14ac:dyDescent="0.3">
      <c r="B33" s="481"/>
      <c r="C33" s="481"/>
      <c r="D33" s="481"/>
      <c r="E33" s="481"/>
      <c r="G33" s="104"/>
      <c r="I33" s="125"/>
    </row>
    <row r="34" spans="1:9" ht="15" thickBot="1" x14ac:dyDescent="0.35">
      <c r="B34" s="534" t="s">
        <v>924</v>
      </c>
      <c r="C34" s="536" t="e">
        <f>C12/C32</f>
        <v>#DIV/0!</v>
      </c>
      <c r="D34" s="481"/>
      <c r="E34" s="536" t="e">
        <f>E12/E32</f>
        <v>#DIV/0!</v>
      </c>
      <c r="G34" s="104"/>
      <c r="I34" s="125"/>
    </row>
    <row r="35" spans="1:9" ht="15" thickTop="1" x14ac:dyDescent="0.3">
      <c r="C35" s="481"/>
      <c r="D35" s="481"/>
      <c r="E35" s="481"/>
      <c r="G35" s="104"/>
      <c r="I35" s="125"/>
    </row>
    <row r="36" spans="1:9" ht="15.6" x14ac:dyDescent="0.3">
      <c r="A36" s="537"/>
    </row>
    <row r="38" spans="1:9" x14ac:dyDescent="0.3">
      <c r="E38" s="538"/>
    </row>
    <row r="39" spans="1:9" x14ac:dyDescent="0.3">
      <c r="E39" s="539"/>
    </row>
    <row r="40" spans="1:9" x14ac:dyDescent="0.3">
      <c r="E40" s="539"/>
    </row>
    <row r="41" spans="1:9" x14ac:dyDescent="0.3">
      <c r="E41" s="539"/>
    </row>
    <row r="42" spans="1:9" x14ac:dyDescent="0.3">
      <c r="E42" s="539"/>
    </row>
    <row r="43" spans="1:9" x14ac:dyDescent="0.3">
      <c r="E43" s="539"/>
    </row>
  </sheetData>
  <sheetProtection algorithmName="SHA-512" hashValue="7HeNJ25sszp+iqxji4rg9VUicBOdXJm2+qvzsUe1wq7hnPOh1lOUWNp0FR0qN2QOdUQBnrR2NarM7IFWZHbUqA==" saltValue="UTypEF7zNxPTieO6orfqgg==" spinCount="100000" sheet="1" objects="1" scenarios="1"/>
  <mergeCells count="1">
    <mergeCell ref="B2: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CZ367"/>
  <sheetViews>
    <sheetView workbookViewId="0">
      <pane xSplit="2" ySplit="2" topLeftCell="C3" activePane="bottomRight" state="frozen"/>
      <selection pane="topRight" activeCell="C1" sqref="C1"/>
      <selection pane="bottomLeft" activeCell="A3" sqref="A3"/>
      <selection pane="bottomRight" activeCell="C1" sqref="C1"/>
    </sheetView>
  </sheetViews>
  <sheetFormatPr defaultRowHeight="14.4" x14ac:dyDescent="0.3"/>
  <cols>
    <col min="1" max="1" width="15.21875" style="104" customWidth="1"/>
    <col min="2" max="2" width="54.5546875" style="342" customWidth="1"/>
    <col min="3" max="3" width="31" style="342" customWidth="1"/>
    <col min="4" max="97" width="20.6640625" customWidth="1"/>
  </cols>
  <sheetData>
    <row r="1" spans="1:99" ht="43.2" x14ac:dyDescent="0.3">
      <c r="A1" s="366" t="s">
        <v>1059</v>
      </c>
      <c r="B1" s="342" t="s">
        <v>1060</v>
      </c>
      <c r="C1" s="342" t="s">
        <v>234</v>
      </c>
      <c r="D1" s="342" t="s">
        <v>627</v>
      </c>
      <c r="E1" s="342" t="s">
        <v>628</v>
      </c>
      <c r="F1" s="342" t="s">
        <v>629</v>
      </c>
      <c r="G1" s="342" t="s">
        <v>630</v>
      </c>
      <c r="H1" s="342" t="s">
        <v>631</v>
      </c>
      <c r="I1" s="342" t="s">
        <v>632</v>
      </c>
      <c r="J1" s="342" t="s">
        <v>633</v>
      </c>
      <c r="K1" s="342" t="s">
        <v>634</v>
      </c>
      <c r="L1" s="342" t="s">
        <v>635</v>
      </c>
      <c r="M1" s="342" t="s">
        <v>636</v>
      </c>
      <c r="N1" s="342" t="s">
        <v>637</v>
      </c>
      <c r="O1" s="342" t="s">
        <v>638</v>
      </c>
      <c r="P1" s="342" t="s">
        <v>639</v>
      </c>
      <c r="Q1" s="342" t="s">
        <v>640</v>
      </c>
      <c r="R1" s="342" t="s">
        <v>641</v>
      </c>
      <c r="S1" s="342" t="s">
        <v>642</v>
      </c>
      <c r="T1" s="342" t="s">
        <v>643</v>
      </c>
      <c r="U1" s="342" t="s">
        <v>644</v>
      </c>
      <c r="V1" s="342" t="s">
        <v>645</v>
      </c>
      <c r="W1" s="342" t="s">
        <v>646</v>
      </c>
      <c r="X1" s="342" t="s">
        <v>647</v>
      </c>
      <c r="Y1" s="342" t="s">
        <v>648</v>
      </c>
      <c r="Z1" s="342" t="s">
        <v>649</v>
      </c>
      <c r="AA1" s="342" t="s">
        <v>650</v>
      </c>
      <c r="AB1" s="342" t="s">
        <v>651</v>
      </c>
      <c r="AC1" s="342" t="s">
        <v>652</v>
      </c>
      <c r="AD1" s="342" t="s">
        <v>653</v>
      </c>
      <c r="AE1" s="342" t="s">
        <v>654</v>
      </c>
      <c r="AF1" s="342" t="s">
        <v>655</v>
      </c>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row>
    <row r="2" spans="1:99" x14ac:dyDescent="0.3">
      <c r="A2" s="104" t="s">
        <v>417</v>
      </c>
      <c r="B2" s="342" t="s">
        <v>10</v>
      </c>
      <c r="C2" s="342" t="s">
        <v>2</v>
      </c>
      <c r="D2" s="567">
        <v>541777</v>
      </c>
      <c r="E2" s="567">
        <v>541000</v>
      </c>
      <c r="F2" s="567">
        <v>54949</v>
      </c>
      <c r="G2" s="567">
        <v>541001</v>
      </c>
      <c r="H2" s="567">
        <v>541002</v>
      </c>
      <c r="I2" s="567">
        <v>54937</v>
      </c>
      <c r="J2" s="567">
        <v>541003</v>
      </c>
      <c r="K2" s="567">
        <v>544178</v>
      </c>
      <c r="L2" s="567">
        <v>541004</v>
      </c>
      <c r="M2" s="567">
        <v>541727</v>
      </c>
      <c r="N2" s="567">
        <v>541010</v>
      </c>
      <c r="O2" s="567">
        <v>541025</v>
      </c>
      <c r="P2" s="567">
        <v>541028</v>
      </c>
      <c r="Q2" s="567">
        <v>541007</v>
      </c>
      <c r="R2" s="567">
        <v>541024</v>
      </c>
      <c r="S2" s="567">
        <v>541027</v>
      </c>
      <c r="T2" s="567">
        <v>541026</v>
      </c>
      <c r="U2" s="567">
        <v>541011</v>
      </c>
      <c r="V2" s="567">
        <v>541012</v>
      </c>
      <c r="W2" s="567">
        <v>541013</v>
      </c>
      <c r="X2" s="567">
        <v>541014</v>
      </c>
      <c r="Y2" s="567">
        <v>541015</v>
      </c>
      <c r="Z2" s="567">
        <v>541016</v>
      </c>
      <c r="AA2" s="567">
        <v>541017</v>
      </c>
      <c r="AB2" s="567">
        <v>541018</v>
      </c>
      <c r="AC2" s="567">
        <v>541019</v>
      </c>
      <c r="AD2" s="567">
        <v>541009</v>
      </c>
      <c r="AE2" s="567">
        <v>541020</v>
      </c>
      <c r="AF2" s="567">
        <v>541022</v>
      </c>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row>
    <row r="3" spans="1:99" x14ac:dyDescent="0.3">
      <c r="A3" s="104">
        <v>4</v>
      </c>
      <c r="B3" s="342" t="s">
        <v>48</v>
      </c>
      <c r="D3" s="125">
        <v>44629</v>
      </c>
      <c r="E3" s="125">
        <v>0</v>
      </c>
      <c r="F3" s="125">
        <v>0</v>
      </c>
      <c r="G3" s="125">
        <v>0</v>
      </c>
      <c r="H3" s="125">
        <v>0</v>
      </c>
      <c r="I3" s="125">
        <v>25833</v>
      </c>
      <c r="J3" s="125">
        <v>0</v>
      </c>
      <c r="K3" s="125">
        <v>0</v>
      </c>
      <c r="L3" s="125">
        <v>0</v>
      </c>
      <c r="M3" s="125">
        <v>7148</v>
      </c>
      <c r="N3" s="125">
        <v>0</v>
      </c>
      <c r="O3" s="125">
        <v>0</v>
      </c>
      <c r="P3" s="125">
        <v>0</v>
      </c>
      <c r="Q3" s="125">
        <v>0</v>
      </c>
      <c r="R3" s="125">
        <v>0</v>
      </c>
      <c r="S3" s="125">
        <v>0</v>
      </c>
      <c r="T3" s="125">
        <v>0</v>
      </c>
      <c r="U3" s="125">
        <v>0</v>
      </c>
      <c r="V3" s="125">
        <v>0</v>
      </c>
      <c r="W3" s="125">
        <v>0</v>
      </c>
      <c r="X3" s="125">
        <v>0</v>
      </c>
      <c r="Y3" s="125">
        <v>0</v>
      </c>
      <c r="Z3" s="125">
        <v>0</v>
      </c>
      <c r="AA3" s="125">
        <v>0</v>
      </c>
      <c r="AB3" s="125">
        <v>0</v>
      </c>
      <c r="AC3" s="125">
        <v>0</v>
      </c>
      <c r="AD3" s="125">
        <v>0</v>
      </c>
      <c r="AE3" s="125">
        <v>581</v>
      </c>
      <c r="AF3" s="125">
        <v>0</v>
      </c>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row>
    <row r="4" spans="1:99" x14ac:dyDescent="0.3">
      <c r="A4" s="104">
        <v>5</v>
      </c>
      <c r="B4" s="342" t="s">
        <v>49</v>
      </c>
      <c r="D4" s="125">
        <v>0</v>
      </c>
      <c r="E4" s="125">
        <v>0</v>
      </c>
      <c r="F4" s="125">
        <v>0</v>
      </c>
      <c r="G4" s="125">
        <v>0</v>
      </c>
      <c r="H4" s="125">
        <v>0</v>
      </c>
      <c r="I4" s="125">
        <v>45325</v>
      </c>
      <c r="J4" s="125">
        <v>0</v>
      </c>
      <c r="K4" s="125">
        <v>0</v>
      </c>
      <c r="L4" s="125">
        <v>0</v>
      </c>
      <c r="M4" s="125">
        <v>0</v>
      </c>
      <c r="N4" s="125">
        <v>0</v>
      </c>
      <c r="O4" s="125">
        <v>0</v>
      </c>
      <c r="P4" s="125">
        <v>0</v>
      </c>
      <c r="Q4" s="125">
        <v>0</v>
      </c>
      <c r="R4" s="125">
        <v>0</v>
      </c>
      <c r="S4" s="125">
        <v>0</v>
      </c>
      <c r="T4" s="125">
        <v>0</v>
      </c>
      <c r="U4" s="125">
        <v>0</v>
      </c>
      <c r="V4" s="125">
        <v>0</v>
      </c>
      <c r="W4" s="125">
        <v>0</v>
      </c>
      <c r="X4" s="125">
        <v>0</v>
      </c>
      <c r="Y4" s="125">
        <v>0</v>
      </c>
      <c r="Z4" s="125">
        <v>0</v>
      </c>
      <c r="AA4" s="125">
        <v>0</v>
      </c>
      <c r="AB4" s="125">
        <v>0</v>
      </c>
      <c r="AC4" s="125">
        <v>0</v>
      </c>
      <c r="AD4" s="125">
        <v>0</v>
      </c>
      <c r="AE4" s="125">
        <v>0</v>
      </c>
      <c r="AF4" s="125">
        <v>0</v>
      </c>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row>
    <row r="5" spans="1:99" x14ac:dyDescent="0.3">
      <c r="A5" s="104">
        <v>6</v>
      </c>
      <c r="B5" s="342" t="s">
        <v>155</v>
      </c>
      <c r="D5" s="125">
        <v>0</v>
      </c>
      <c r="E5" s="125">
        <v>0</v>
      </c>
      <c r="F5" s="125">
        <v>0</v>
      </c>
      <c r="G5" s="125">
        <v>0</v>
      </c>
      <c r="H5" s="125">
        <v>0</v>
      </c>
      <c r="I5" s="125">
        <v>0</v>
      </c>
      <c r="J5" s="125">
        <v>0</v>
      </c>
      <c r="K5" s="125">
        <v>0</v>
      </c>
      <c r="L5" s="125">
        <v>0</v>
      </c>
      <c r="M5" s="125">
        <v>0</v>
      </c>
      <c r="N5" s="125">
        <v>0</v>
      </c>
      <c r="O5" s="125">
        <v>0</v>
      </c>
      <c r="P5" s="125">
        <v>0</v>
      </c>
      <c r="Q5" s="125">
        <v>0</v>
      </c>
      <c r="R5" s="125">
        <v>0</v>
      </c>
      <c r="S5" s="125">
        <v>0</v>
      </c>
      <c r="T5" s="125">
        <v>0</v>
      </c>
      <c r="U5" s="125">
        <v>0</v>
      </c>
      <c r="V5" s="125">
        <v>0</v>
      </c>
      <c r="W5" s="125">
        <v>0</v>
      </c>
      <c r="X5" s="125">
        <v>0</v>
      </c>
      <c r="Y5" s="125">
        <v>0</v>
      </c>
      <c r="Z5" s="125">
        <v>0</v>
      </c>
      <c r="AA5" s="125">
        <v>0</v>
      </c>
      <c r="AB5" s="125">
        <v>0</v>
      </c>
      <c r="AC5" s="125">
        <v>0</v>
      </c>
      <c r="AD5" s="125">
        <v>0</v>
      </c>
      <c r="AE5" s="125">
        <v>0</v>
      </c>
      <c r="AF5" s="125">
        <v>0</v>
      </c>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row>
    <row r="6" spans="1:99" x14ac:dyDescent="0.3">
      <c r="A6" s="104">
        <v>7</v>
      </c>
      <c r="B6" s="342" t="s">
        <v>101</v>
      </c>
      <c r="D6" s="125">
        <v>0</v>
      </c>
      <c r="E6" s="125">
        <v>0</v>
      </c>
      <c r="F6" s="125">
        <v>0</v>
      </c>
      <c r="G6" s="125">
        <v>0</v>
      </c>
      <c r="H6" s="125">
        <v>0</v>
      </c>
      <c r="I6" s="125">
        <v>1080</v>
      </c>
      <c r="J6" s="125">
        <v>0</v>
      </c>
      <c r="K6" s="125">
        <v>0</v>
      </c>
      <c r="L6" s="125">
        <v>0</v>
      </c>
      <c r="M6" s="125">
        <v>33125</v>
      </c>
      <c r="N6" s="125">
        <v>0</v>
      </c>
      <c r="O6" s="125">
        <v>0</v>
      </c>
      <c r="P6" s="125">
        <v>0</v>
      </c>
      <c r="Q6" s="125">
        <v>0</v>
      </c>
      <c r="R6" s="125">
        <v>0</v>
      </c>
      <c r="S6" s="125">
        <v>0</v>
      </c>
      <c r="T6" s="125">
        <v>0</v>
      </c>
      <c r="U6" s="125">
        <v>0</v>
      </c>
      <c r="V6" s="125">
        <v>0</v>
      </c>
      <c r="W6" s="125">
        <v>0</v>
      </c>
      <c r="X6" s="125">
        <v>0</v>
      </c>
      <c r="Y6" s="125">
        <v>0</v>
      </c>
      <c r="Z6" s="125">
        <v>0</v>
      </c>
      <c r="AA6" s="125">
        <v>0</v>
      </c>
      <c r="AB6" s="125">
        <v>0</v>
      </c>
      <c r="AC6" s="125">
        <v>0</v>
      </c>
      <c r="AD6" s="125">
        <v>0</v>
      </c>
      <c r="AE6" s="125">
        <v>9900</v>
      </c>
      <c r="AF6" s="125">
        <v>0</v>
      </c>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5"/>
      <c r="CK6" s="125"/>
      <c r="CL6" s="125"/>
      <c r="CM6" s="125"/>
      <c r="CN6" s="125"/>
      <c r="CO6" s="125"/>
      <c r="CP6" s="125"/>
      <c r="CQ6" s="125"/>
      <c r="CR6" s="125"/>
      <c r="CS6" s="125"/>
      <c r="CT6" s="125"/>
      <c r="CU6" s="125"/>
    </row>
    <row r="7" spans="1:99" x14ac:dyDescent="0.3">
      <c r="A7" s="104">
        <v>9</v>
      </c>
      <c r="B7" s="342" t="s">
        <v>103</v>
      </c>
      <c r="D7" s="125">
        <v>337212</v>
      </c>
      <c r="E7" s="125">
        <v>0</v>
      </c>
      <c r="F7" s="125">
        <v>0</v>
      </c>
      <c r="G7" s="125">
        <v>0</v>
      </c>
      <c r="H7" s="125">
        <v>0</v>
      </c>
      <c r="I7" s="125">
        <v>432318</v>
      </c>
      <c r="J7" s="125">
        <v>0</v>
      </c>
      <c r="K7" s="125">
        <v>0</v>
      </c>
      <c r="L7" s="125">
        <v>0</v>
      </c>
      <c r="M7" s="125">
        <v>169402</v>
      </c>
      <c r="N7" s="125">
        <v>0</v>
      </c>
      <c r="O7" s="125">
        <v>0</v>
      </c>
      <c r="P7" s="125">
        <v>0</v>
      </c>
      <c r="Q7" s="125">
        <v>0</v>
      </c>
      <c r="R7" s="125">
        <v>0</v>
      </c>
      <c r="S7" s="125">
        <v>0</v>
      </c>
      <c r="T7" s="125">
        <v>0</v>
      </c>
      <c r="U7" s="125">
        <v>0</v>
      </c>
      <c r="V7" s="125">
        <v>0</v>
      </c>
      <c r="W7" s="125">
        <v>0</v>
      </c>
      <c r="X7" s="125">
        <v>0</v>
      </c>
      <c r="Y7" s="125">
        <v>0</v>
      </c>
      <c r="Z7" s="125">
        <v>0</v>
      </c>
      <c r="AA7" s="125">
        <v>0</v>
      </c>
      <c r="AB7" s="125">
        <v>0</v>
      </c>
      <c r="AC7" s="125">
        <v>0</v>
      </c>
      <c r="AD7" s="125">
        <v>0</v>
      </c>
      <c r="AE7" s="125">
        <v>96821</v>
      </c>
      <c r="AF7" s="125">
        <v>0</v>
      </c>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5"/>
      <c r="CN7" s="125"/>
      <c r="CO7" s="125"/>
      <c r="CP7" s="125"/>
      <c r="CQ7" s="125"/>
      <c r="CR7" s="125"/>
      <c r="CS7" s="125"/>
      <c r="CT7" s="125"/>
      <c r="CU7" s="125"/>
    </row>
    <row r="8" spans="1:99" ht="28.8" x14ac:dyDescent="0.3">
      <c r="A8" s="104">
        <v>13</v>
      </c>
      <c r="B8" s="342" t="s">
        <v>418</v>
      </c>
      <c r="D8" s="125">
        <v>0</v>
      </c>
      <c r="E8" s="125">
        <v>41770975</v>
      </c>
      <c r="F8" s="125">
        <v>340204</v>
      </c>
      <c r="G8" s="125">
        <v>990964</v>
      </c>
      <c r="H8" s="125">
        <v>1933545</v>
      </c>
      <c r="I8" s="125">
        <v>0</v>
      </c>
      <c r="J8" s="125">
        <v>3786336</v>
      </c>
      <c r="K8" s="125">
        <v>5974281</v>
      </c>
      <c r="L8" s="125">
        <v>2441263</v>
      </c>
      <c r="M8" s="125">
        <v>0</v>
      </c>
      <c r="N8" s="125">
        <v>1735298</v>
      </c>
      <c r="O8" s="125">
        <v>366009</v>
      </c>
      <c r="P8" s="125">
        <v>294771</v>
      </c>
      <c r="Q8" s="125">
        <v>3827072</v>
      </c>
      <c r="R8" s="125">
        <v>852528</v>
      </c>
      <c r="S8" s="125">
        <v>895566</v>
      </c>
      <c r="T8" s="125">
        <v>111192</v>
      </c>
      <c r="U8" s="125">
        <v>4933482</v>
      </c>
      <c r="V8" s="125">
        <v>974983</v>
      </c>
      <c r="W8" s="125">
        <v>53720587</v>
      </c>
      <c r="X8" s="125">
        <v>40467719</v>
      </c>
      <c r="Y8" s="125">
        <v>7432280</v>
      </c>
      <c r="Z8" s="125">
        <v>519845455</v>
      </c>
      <c r="AA8" s="125">
        <v>482916</v>
      </c>
      <c r="AB8" s="125">
        <v>758106</v>
      </c>
      <c r="AC8" s="125">
        <v>1865228</v>
      </c>
      <c r="AD8" s="125">
        <v>11670991</v>
      </c>
      <c r="AE8" s="125">
        <v>0</v>
      </c>
      <c r="AF8" s="125">
        <v>108192</v>
      </c>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row>
    <row r="9" spans="1:99" x14ac:dyDescent="0.3">
      <c r="A9" s="104">
        <v>14</v>
      </c>
      <c r="B9" s="342" t="s">
        <v>419</v>
      </c>
      <c r="D9" s="125">
        <v>0</v>
      </c>
      <c r="E9" s="125">
        <v>5632734</v>
      </c>
      <c r="F9" s="125">
        <v>3750</v>
      </c>
      <c r="G9" s="125">
        <v>118515</v>
      </c>
      <c r="H9" s="125">
        <v>1157922</v>
      </c>
      <c r="I9" s="125">
        <v>0</v>
      </c>
      <c r="J9" s="125">
        <v>66644</v>
      </c>
      <c r="K9" s="125">
        <v>88006</v>
      </c>
      <c r="L9" s="125">
        <v>59913</v>
      </c>
      <c r="M9" s="125">
        <v>0</v>
      </c>
      <c r="N9" s="125">
        <v>3750</v>
      </c>
      <c r="O9" s="125">
        <v>8405</v>
      </c>
      <c r="P9" s="125">
        <v>3485</v>
      </c>
      <c r="Q9" s="125">
        <v>7496413</v>
      </c>
      <c r="R9" s="125">
        <v>529733</v>
      </c>
      <c r="S9" s="125">
        <v>79215</v>
      </c>
      <c r="T9" s="125">
        <v>432</v>
      </c>
      <c r="U9" s="125">
        <v>1521112</v>
      </c>
      <c r="V9" s="125">
        <v>29600</v>
      </c>
      <c r="W9" s="125">
        <v>8029418</v>
      </c>
      <c r="X9" s="125">
        <v>33204912</v>
      </c>
      <c r="Y9" s="125">
        <v>111627</v>
      </c>
      <c r="Z9" s="125">
        <v>51518384</v>
      </c>
      <c r="AA9" s="125">
        <v>69432</v>
      </c>
      <c r="AB9" s="125">
        <v>27064</v>
      </c>
      <c r="AC9" s="125">
        <v>547128</v>
      </c>
      <c r="AD9" s="125">
        <v>116827</v>
      </c>
      <c r="AE9" s="125">
        <v>0</v>
      </c>
      <c r="AF9" s="125">
        <v>1902</v>
      </c>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row>
    <row r="10" spans="1:99" x14ac:dyDescent="0.3">
      <c r="A10" s="104">
        <v>16</v>
      </c>
      <c r="B10" s="342" t="s">
        <v>105</v>
      </c>
      <c r="D10" s="125">
        <v>258945</v>
      </c>
      <c r="E10" s="125">
        <v>0</v>
      </c>
      <c r="F10" s="125">
        <v>0</v>
      </c>
      <c r="G10" s="125">
        <v>0</v>
      </c>
      <c r="H10" s="125">
        <v>0</v>
      </c>
      <c r="I10" s="125">
        <v>368459</v>
      </c>
      <c r="J10" s="125">
        <v>0</v>
      </c>
      <c r="K10" s="125">
        <v>0</v>
      </c>
      <c r="L10" s="125">
        <v>0</v>
      </c>
      <c r="M10" s="125">
        <v>309452</v>
      </c>
      <c r="N10" s="125">
        <v>0</v>
      </c>
      <c r="O10" s="125">
        <v>0</v>
      </c>
      <c r="P10" s="125">
        <v>0</v>
      </c>
      <c r="Q10" s="125">
        <v>0</v>
      </c>
      <c r="R10" s="125">
        <v>0</v>
      </c>
      <c r="S10" s="125">
        <v>0</v>
      </c>
      <c r="T10" s="125">
        <v>0</v>
      </c>
      <c r="U10" s="125">
        <v>0</v>
      </c>
      <c r="V10" s="125">
        <v>0</v>
      </c>
      <c r="W10" s="125">
        <v>0</v>
      </c>
      <c r="X10" s="125">
        <v>0</v>
      </c>
      <c r="Y10" s="125">
        <v>0</v>
      </c>
      <c r="Z10" s="125">
        <v>0</v>
      </c>
      <c r="AA10" s="125">
        <v>0</v>
      </c>
      <c r="AB10" s="125">
        <v>0</v>
      </c>
      <c r="AC10" s="125">
        <v>0</v>
      </c>
      <c r="AD10" s="125">
        <v>0</v>
      </c>
      <c r="AE10" s="125">
        <v>35936</v>
      </c>
      <c r="AF10" s="125">
        <v>0</v>
      </c>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125"/>
      <c r="CF10" s="125"/>
      <c r="CG10" s="125"/>
      <c r="CH10" s="125"/>
      <c r="CI10" s="125"/>
      <c r="CJ10" s="125"/>
      <c r="CK10" s="125"/>
      <c r="CL10" s="125"/>
      <c r="CM10" s="125"/>
      <c r="CN10" s="125"/>
      <c r="CO10" s="125"/>
      <c r="CP10" s="125"/>
      <c r="CQ10" s="125"/>
      <c r="CR10" s="125"/>
      <c r="CS10" s="125"/>
      <c r="CT10" s="125"/>
      <c r="CU10" s="125"/>
    </row>
    <row r="11" spans="1:99" x14ac:dyDescent="0.3">
      <c r="A11" s="104">
        <v>17</v>
      </c>
      <c r="B11" s="342" t="s">
        <v>107</v>
      </c>
      <c r="D11" s="125">
        <v>0</v>
      </c>
      <c r="E11" s="125">
        <v>0</v>
      </c>
      <c r="F11" s="125">
        <v>0</v>
      </c>
      <c r="G11" s="125">
        <v>0</v>
      </c>
      <c r="H11" s="125">
        <v>0</v>
      </c>
      <c r="I11" s="125">
        <v>0</v>
      </c>
      <c r="J11" s="125">
        <v>0</v>
      </c>
      <c r="K11" s="125">
        <v>0</v>
      </c>
      <c r="L11" s="125">
        <v>0</v>
      </c>
      <c r="M11" s="125">
        <v>0</v>
      </c>
      <c r="N11" s="125">
        <v>0</v>
      </c>
      <c r="O11" s="125">
        <v>0</v>
      </c>
      <c r="P11" s="125">
        <v>0</v>
      </c>
      <c r="Q11" s="125">
        <v>0</v>
      </c>
      <c r="R11" s="125">
        <v>0</v>
      </c>
      <c r="S11" s="125">
        <v>0</v>
      </c>
      <c r="T11" s="125">
        <v>0</v>
      </c>
      <c r="U11" s="125">
        <v>0</v>
      </c>
      <c r="V11" s="125">
        <v>0</v>
      </c>
      <c r="W11" s="125">
        <v>0</v>
      </c>
      <c r="X11" s="125">
        <v>0</v>
      </c>
      <c r="Y11" s="125">
        <v>0</v>
      </c>
      <c r="Z11" s="125">
        <v>0</v>
      </c>
      <c r="AA11" s="125">
        <v>0</v>
      </c>
      <c r="AB11" s="125">
        <v>0</v>
      </c>
      <c r="AC11" s="125">
        <v>0</v>
      </c>
      <c r="AD11" s="125">
        <v>0</v>
      </c>
      <c r="AE11" s="125">
        <v>0</v>
      </c>
      <c r="AF11" s="125">
        <v>0</v>
      </c>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5"/>
      <c r="CN11" s="125"/>
      <c r="CO11" s="125"/>
      <c r="CP11" s="125"/>
      <c r="CQ11" s="125"/>
      <c r="CR11" s="125"/>
      <c r="CS11" s="125"/>
      <c r="CT11" s="125"/>
      <c r="CU11" s="125"/>
    </row>
    <row r="12" spans="1:99" x14ac:dyDescent="0.3">
      <c r="A12" s="104">
        <v>20</v>
      </c>
      <c r="B12" s="342" t="s">
        <v>108</v>
      </c>
      <c r="D12" s="125">
        <v>23572</v>
      </c>
      <c r="E12" s="125">
        <v>0</v>
      </c>
      <c r="F12" s="125">
        <v>0</v>
      </c>
      <c r="G12" s="125">
        <v>0</v>
      </c>
      <c r="H12" s="125">
        <v>0</v>
      </c>
      <c r="I12" s="125">
        <v>0</v>
      </c>
      <c r="J12" s="125">
        <v>0</v>
      </c>
      <c r="K12" s="125">
        <v>0</v>
      </c>
      <c r="L12" s="125">
        <v>0</v>
      </c>
      <c r="M12" s="125">
        <v>0</v>
      </c>
      <c r="N12" s="125">
        <v>0</v>
      </c>
      <c r="O12" s="125">
        <v>0</v>
      </c>
      <c r="P12" s="125">
        <v>0</v>
      </c>
      <c r="Q12" s="125">
        <v>0</v>
      </c>
      <c r="R12" s="125">
        <v>0</v>
      </c>
      <c r="S12" s="125">
        <v>0</v>
      </c>
      <c r="T12" s="125">
        <v>0</v>
      </c>
      <c r="U12" s="125">
        <v>0</v>
      </c>
      <c r="V12" s="125">
        <v>0</v>
      </c>
      <c r="W12" s="125">
        <v>0</v>
      </c>
      <c r="X12" s="125">
        <v>0</v>
      </c>
      <c r="Y12" s="125">
        <v>0</v>
      </c>
      <c r="Z12" s="125">
        <v>0</v>
      </c>
      <c r="AA12" s="125">
        <v>0</v>
      </c>
      <c r="AB12" s="125">
        <v>0</v>
      </c>
      <c r="AC12" s="125">
        <v>0</v>
      </c>
      <c r="AD12" s="125">
        <v>0</v>
      </c>
      <c r="AE12" s="125">
        <v>0</v>
      </c>
      <c r="AF12" s="125">
        <v>0</v>
      </c>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row>
    <row r="13" spans="1:99" x14ac:dyDescent="0.3">
      <c r="A13" s="104">
        <v>22</v>
      </c>
      <c r="B13" s="342" t="s">
        <v>109</v>
      </c>
      <c r="D13" s="125">
        <v>0</v>
      </c>
      <c r="E13" s="125">
        <v>0</v>
      </c>
      <c r="F13" s="125">
        <v>0</v>
      </c>
      <c r="G13" s="125">
        <v>0</v>
      </c>
      <c r="H13" s="125">
        <v>0</v>
      </c>
      <c r="I13" s="125">
        <v>0</v>
      </c>
      <c r="J13" s="125">
        <v>0</v>
      </c>
      <c r="K13" s="125">
        <v>0</v>
      </c>
      <c r="L13" s="125">
        <v>0</v>
      </c>
      <c r="M13" s="125">
        <v>39066</v>
      </c>
      <c r="N13" s="125">
        <v>0</v>
      </c>
      <c r="O13" s="125">
        <v>0</v>
      </c>
      <c r="P13" s="125">
        <v>0</v>
      </c>
      <c r="Q13" s="125">
        <v>0</v>
      </c>
      <c r="R13" s="125">
        <v>0</v>
      </c>
      <c r="S13" s="125">
        <v>0</v>
      </c>
      <c r="T13" s="125">
        <v>0</v>
      </c>
      <c r="U13" s="125">
        <v>0</v>
      </c>
      <c r="V13" s="125">
        <v>0</v>
      </c>
      <c r="W13" s="125">
        <v>0</v>
      </c>
      <c r="X13" s="125">
        <v>0</v>
      </c>
      <c r="Y13" s="125">
        <v>0</v>
      </c>
      <c r="Z13" s="125">
        <v>0</v>
      </c>
      <c r="AA13" s="125">
        <v>0</v>
      </c>
      <c r="AB13" s="125">
        <v>0</v>
      </c>
      <c r="AC13" s="125">
        <v>0</v>
      </c>
      <c r="AD13" s="125">
        <v>0</v>
      </c>
      <c r="AE13" s="125">
        <v>0</v>
      </c>
      <c r="AF13" s="125">
        <v>0</v>
      </c>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row>
    <row r="14" spans="1:99" x14ac:dyDescent="0.3">
      <c r="A14" s="104">
        <v>23</v>
      </c>
      <c r="B14" s="342" t="s">
        <v>112</v>
      </c>
      <c r="D14" s="125">
        <v>21045</v>
      </c>
      <c r="E14" s="125">
        <v>0</v>
      </c>
      <c r="F14" s="125">
        <v>0</v>
      </c>
      <c r="G14" s="125">
        <v>0</v>
      </c>
      <c r="H14" s="125">
        <v>0</v>
      </c>
      <c r="I14" s="125">
        <v>126720</v>
      </c>
      <c r="J14" s="125">
        <v>0</v>
      </c>
      <c r="K14" s="125">
        <v>0</v>
      </c>
      <c r="L14" s="125">
        <v>0</v>
      </c>
      <c r="M14" s="125">
        <v>9763</v>
      </c>
      <c r="N14" s="125">
        <v>0</v>
      </c>
      <c r="O14" s="125">
        <v>0</v>
      </c>
      <c r="P14" s="125">
        <v>0</v>
      </c>
      <c r="Q14" s="125">
        <v>0</v>
      </c>
      <c r="R14" s="125">
        <v>0</v>
      </c>
      <c r="S14" s="125">
        <v>0</v>
      </c>
      <c r="T14" s="125">
        <v>0</v>
      </c>
      <c r="U14" s="125">
        <v>0</v>
      </c>
      <c r="V14" s="125">
        <v>0</v>
      </c>
      <c r="W14" s="125">
        <v>0</v>
      </c>
      <c r="X14" s="125">
        <v>0</v>
      </c>
      <c r="Y14" s="125">
        <v>0</v>
      </c>
      <c r="Z14" s="125">
        <v>0</v>
      </c>
      <c r="AA14" s="125">
        <v>0</v>
      </c>
      <c r="AB14" s="125">
        <v>0</v>
      </c>
      <c r="AC14" s="125">
        <v>0</v>
      </c>
      <c r="AD14" s="125">
        <v>0</v>
      </c>
      <c r="AE14" s="125">
        <v>2147</v>
      </c>
      <c r="AF14" s="125">
        <v>0</v>
      </c>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c r="CK14" s="125"/>
      <c r="CL14" s="125"/>
      <c r="CM14" s="125"/>
      <c r="CN14" s="125"/>
      <c r="CO14" s="125"/>
      <c r="CP14" s="125"/>
      <c r="CQ14" s="125"/>
      <c r="CR14" s="125"/>
      <c r="CS14" s="125"/>
      <c r="CT14" s="125"/>
      <c r="CU14" s="125"/>
    </row>
    <row r="15" spans="1:99" x14ac:dyDescent="0.3">
      <c r="A15" s="104">
        <v>31</v>
      </c>
      <c r="B15" s="342" t="s">
        <v>420</v>
      </c>
      <c r="D15" s="125">
        <v>0</v>
      </c>
      <c r="E15" s="125">
        <v>30594217</v>
      </c>
      <c r="F15" s="125">
        <v>445200</v>
      </c>
      <c r="G15" s="125">
        <v>3836790</v>
      </c>
      <c r="H15" s="125">
        <v>1035785</v>
      </c>
      <c r="I15" s="125">
        <v>0</v>
      </c>
      <c r="J15" s="125">
        <v>-2337336</v>
      </c>
      <c r="K15" s="125">
        <v>4639675</v>
      </c>
      <c r="L15" s="125">
        <v>-176275</v>
      </c>
      <c r="M15" s="125">
        <v>0</v>
      </c>
      <c r="N15" s="125">
        <v>1285809</v>
      </c>
      <c r="O15" s="125">
        <v>-689763</v>
      </c>
      <c r="P15" s="125">
        <v>41021</v>
      </c>
      <c r="Q15" s="125">
        <v>-94422</v>
      </c>
      <c r="R15" s="125">
        <v>-343655</v>
      </c>
      <c r="S15" s="125">
        <v>-599656</v>
      </c>
      <c r="T15" s="125">
        <v>-788307</v>
      </c>
      <c r="U15" s="125">
        <v>1202854</v>
      </c>
      <c r="V15" s="125">
        <v>1155694</v>
      </c>
      <c r="W15" s="125">
        <v>26973099</v>
      </c>
      <c r="X15" s="125">
        <v>19884650</v>
      </c>
      <c r="Y15" s="125">
        <v>1679035</v>
      </c>
      <c r="Z15" s="125">
        <v>170389490</v>
      </c>
      <c r="AA15" s="125">
        <v>-315681</v>
      </c>
      <c r="AB15" s="125">
        <v>-547338</v>
      </c>
      <c r="AC15" s="125">
        <v>9796776</v>
      </c>
      <c r="AD15" s="125">
        <v>176100</v>
      </c>
      <c r="AE15" s="125">
        <v>0</v>
      </c>
      <c r="AF15" s="125">
        <v>474586</v>
      </c>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row>
    <row r="16" spans="1:99" ht="28.8" x14ac:dyDescent="0.3">
      <c r="A16" s="104">
        <v>32</v>
      </c>
      <c r="B16" s="342" t="s">
        <v>421</v>
      </c>
      <c r="D16" s="125">
        <v>0</v>
      </c>
      <c r="E16" s="125">
        <v>5469323</v>
      </c>
      <c r="F16" s="125">
        <v>277237</v>
      </c>
      <c r="G16" s="125">
        <v>476733</v>
      </c>
      <c r="H16" s="125">
        <v>1088379</v>
      </c>
      <c r="I16" s="125">
        <v>0</v>
      </c>
      <c r="J16" s="125">
        <v>365370</v>
      </c>
      <c r="K16" s="125">
        <v>267161</v>
      </c>
      <c r="L16" s="125">
        <v>322669</v>
      </c>
      <c r="M16" s="125">
        <v>0</v>
      </c>
      <c r="N16" s="125">
        <v>343991</v>
      </c>
      <c r="O16" s="125">
        <v>689447</v>
      </c>
      <c r="P16" s="125">
        <v>41499</v>
      </c>
      <c r="Q16" s="125">
        <v>662962</v>
      </c>
      <c r="R16" s="125">
        <v>575788</v>
      </c>
      <c r="S16" s="125">
        <v>1007922</v>
      </c>
      <c r="T16" s="125">
        <v>818827</v>
      </c>
      <c r="U16" s="125">
        <v>230638</v>
      </c>
      <c r="V16" s="125">
        <v>690987</v>
      </c>
      <c r="W16" s="125">
        <v>7738767</v>
      </c>
      <c r="X16" s="125">
        <v>20854793</v>
      </c>
      <c r="Y16" s="125">
        <v>2891086</v>
      </c>
      <c r="Z16" s="125">
        <v>55115148</v>
      </c>
      <c r="AA16" s="125">
        <v>587863</v>
      </c>
      <c r="AB16" s="125">
        <v>634033</v>
      </c>
      <c r="AC16" s="125">
        <v>1180785</v>
      </c>
      <c r="AD16" s="125">
        <v>743667</v>
      </c>
      <c r="AE16" s="125">
        <v>0</v>
      </c>
      <c r="AF16" s="125">
        <v>187620</v>
      </c>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row>
    <row r="17" spans="1:99" ht="28.8" x14ac:dyDescent="0.3">
      <c r="A17" s="104">
        <v>33</v>
      </c>
      <c r="B17" s="342" t="s">
        <v>185</v>
      </c>
      <c r="D17" s="125">
        <v>0</v>
      </c>
      <c r="E17" s="125">
        <v>6356486</v>
      </c>
      <c r="F17" s="125">
        <v>71494</v>
      </c>
      <c r="G17" s="125">
        <v>154260</v>
      </c>
      <c r="H17" s="125">
        <v>14470</v>
      </c>
      <c r="I17" s="125">
        <v>0</v>
      </c>
      <c r="J17" s="125">
        <v>-1316353</v>
      </c>
      <c r="K17" s="125">
        <v>192896</v>
      </c>
      <c r="L17" s="125">
        <v>-17782</v>
      </c>
      <c r="M17" s="125">
        <v>0</v>
      </c>
      <c r="N17" s="125">
        <v>21747</v>
      </c>
      <c r="O17" s="125">
        <v>-129366</v>
      </c>
      <c r="P17" s="125">
        <v>-190803</v>
      </c>
      <c r="Q17" s="125">
        <v>6889815</v>
      </c>
      <c r="R17" s="125">
        <v>-114652</v>
      </c>
      <c r="S17" s="125">
        <v>-336759</v>
      </c>
      <c r="T17" s="125">
        <v>-1271</v>
      </c>
      <c r="U17" s="125">
        <v>1398190</v>
      </c>
      <c r="V17" s="125">
        <v>-213024</v>
      </c>
      <c r="W17" s="125">
        <v>3033107</v>
      </c>
      <c r="X17" s="125">
        <v>8094267</v>
      </c>
      <c r="Y17" s="125">
        <v>-2776335</v>
      </c>
      <c r="Z17" s="125">
        <v>104744889</v>
      </c>
      <c r="AA17" s="125">
        <v>12446</v>
      </c>
      <c r="AB17" s="125">
        <v>-547338</v>
      </c>
      <c r="AC17" s="125">
        <v>304974</v>
      </c>
      <c r="AD17" s="125">
        <v>880246</v>
      </c>
      <c r="AE17" s="125">
        <v>0</v>
      </c>
      <c r="AF17" s="125">
        <v>-97992</v>
      </c>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row>
    <row r="18" spans="1:99" x14ac:dyDescent="0.3">
      <c r="A18" s="104">
        <v>193</v>
      </c>
      <c r="B18" s="342" t="s">
        <v>186</v>
      </c>
      <c r="D18" s="125">
        <v>0</v>
      </c>
      <c r="E18" s="125">
        <v>22256157</v>
      </c>
      <c r="F18" s="125">
        <v>652549</v>
      </c>
      <c r="G18" s="125">
        <v>3969811</v>
      </c>
      <c r="H18" s="125">
        <v>1780149</v>
      </c>
      <c r="I18" s="125">
        <v>0</v>
      </c>
      <c r="J18" s="125">
        <v>0</v>
      </c>
      <c r="K18" s="125">
        <v>4679185</v>
      </c>
      <c r="L18" s="125">
        <v>83576</v>
      </c>
      <c r="M18" s="125">
        <v>0</v>
      </c>
      <c r="N18" s="125">
        <v>1474631</v>
      </c>
      <c r="O18" s="125">
        <v>0</v>
      </c>
      <c r="P18" s="125">
        <v>0</v>
      </c>
      <c r="Q18" s="125">
        <v>644365</v>
      </c>
      <c r="R18" s="125">
        <v>144264</v>
      </c>
      <c r="S18" s="125">
        <v>225059</v>
      </c>
      <c r="T18" s="125">
        <v>31991</v>
      </c>
      <c r="U18" s="125">
        <v>564637</v>
      </c>
      <c r="V18" s="125">
        <v>1764658</v>
      </c>
      <c r="W18" s="125">
        <v>26625137</v>
      </c>
      <c r="X18" s="125">
        <v>30306771</v>
      </c>
      <c r="Y18" s="125">
        <v>2725175</v>
      </c>
      <c r="Z18" s="125">
        <v>27558227</v>
      </c>
      <c r="AA18" s="125">
        <v>191731</v>
      </c>
      <c r="AB18" s="125">
        <v>423799</v>
      </c>
      <c r="AC18" s="125">
        <v>0</v>
      </c>
      <c r="AD18" s="125">
        <v>194683</v>
      </c>
      <c r="AE18" s="125">
        <v>0</v>
      </c>
      <c r="AF18" s="125">
        <v>651309</v>
      </c>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row>
    <row r="19" spans="1:99" x14ac:dyDescent="0.3">
      <c r="A19" s="104">
        <v>252</v>
      </c>
      <c r="B19" s="342" t="s">
        <v>33</v>
      </c>
      <c r="D19" s="125">
        <v>8452135</v>
      </c>
      <c r="E19" s="125">
        <v>0</v>
      </c>
      <c r="F19" s="125">
        <v>0</v>
      </c>
      <c r="G19" s="125">
        <v>0</v>
      </c>
      <c r="H19" s="125">
        <v>0</v>
      </c>
      <c r="I19" s="125">
        <v>19605389</v>
      </c>
      <c r="J19" s="125">
        <v>0</v>
      </c>
      <c r="K19" s="125">
        <v>0</v>
      </c>
      <c r="L19" s="125">
        <v>0</v>
      </c>
      <c r="M19" s="125">
        <v>79580</v>
      </c>
      <c r="N19" s="125">
        <v>0</v>
      </c>
      <c r="O19" s="125">
        <v>0</v>
      </c>
      <c r="P19" s="125">
        <v>0</v>
      </c>
      <c r="Q19" s="125">
        <v>0</v>
      </c>
      <c r="R19" s="125">
        <v>0</v>
      </c>
      <c r="S19" s="125">
        <v>0</v>
      </c>
      <c r="T19" s="125">
        <v>0</v>
      </c>
      <c r="U19" s="125">
        <v>0</v>
      </c>
      <c r="V19" s="125">
        <v>0</v>
      </c>
      <c r="W19" s="125">
        <v>0</v>
      </c>
      <c r="X19" s="125">
        <v>0</v>
      </c>
      <c r="Y19" s="125">
        <v>0</v>
      </c>
      <c r="Z19" s="125">
        <v>0</v>
      </c>
      <c r="AA19" s="125">
        <v>0</v>
      </c>
      <c r="AB19" s="125">
        <v>0</v>
      </c>
      <c r="AC19" s="125">
        <v>0</v>
      </c>
      <c r="AD19" s="125">
        <v>0</v>
      </c>
      <c r="AE19" s="125">
        <v>3183541</v>
      </c>
      <c r="AF19" s="125">
        <v>0</v>
      </c>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row>
    <row r="20" spans="1:99" x14ac:dyDescent="0.3">
      <c r="A20" s="104">
        <v>253</v>
      </c>
      <c r="B20" s="342" t="s">
        <v>34</v>
      </c>
      <c r="D20" s="125">
        <v>1682</v>
      </c>
      <c r="E20" s="125">
        <v>0</v>
      </c>
      <c r="F20" s="125">
        <v>0</v>
      </c>
      <c r="G20" s="125">
        <v>0</v>
      </c>
      <c r="H20" s="125">
        <v>0</v>
      </c>
      <c r="I20" s="125">
        <v>1470484</v>
      </c>
      <c r="J20" s="125">
        <v>0</v>
      </c>
      <c r="K20" s="125">
        <v>0</v>
      </c>
      <c r="L20" s="125">
        <v>0</v>
      </c>
      <c r="M20" s="125">
        <v>14604</v>
      </c>
      <c r="N20" s="125">
        <v>0</v>
      </c>
      <c r="O20" s="125">
        <v>0</v>
      </c>
      <c r="P20" s="125">
        <v>0</v>
      </c>
      <c r="Q20" s="125">
        <v>0</v>
      </c>
      <c r="R20" s="125">
        <v>0</v>
      </c>
      <c r="S20" s="125">
        <v>0</v>
      </c>
      <c r="T20" s="125">
        <v>0</v>
      </c>
      <c r="U20" s="125">
        <v>0</v>
      </c>
      <c r="V20" s="125">
        <v>0</v>
      </c>
      <c r="W20" s="125">
        <v>0</v>
      </c>
      <c r="X20" s="125">
        <v>0</v>
      </c>
      <c r="Y20" s="125">
        <v>0</v>
      </c>
      <c r="Z20" s="125">
        <v>0</v>
      </c>
      <c r="AA20" s="125">
        <v>0</v>
      </c>
      <c r="AB20" s="125">
        <v>0</v>
      </c>
      <c r="AC20" s="125">
        <v>0</v>
      </c>
      <c r="AD20" s="125">
        <v>0</v>
      </c>
      <c r="AE20" s="125">
        <v>1291</v>
      </c>
      <c r="AF20" s="125">
        <v>0</v>
      </c>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c r="CK20" s="125"/>
      <c r="CL20" s="125"/>
      <c r="CM20" s="125"/>
      <c r="CN20" s="125"/>
      <c r="CO20" s="125"/>
      <c r="CP20" s="125"/>
      <c r="CQ20" s="125"/>
      <c r="CR20" s="125"/>
      <c r="CS20" s="125"/>
      <c r="CT20" s="125"/>
      <c r="CU20" s="125"/>
    </row>
    <row r="21" spans="1:99" x14ac:dyDescent="0.3">
      <c r="A21" s="104">
        <v>254</v>
      </c>
      <c r="B21" s="342" t="s">
        <v>35</v>
      </c>
      <c r="D21" s="125">
        <v>335530</v>
      </c>
      <c r="E21" s="125">
        <v>0</v>
      </c>
      <c r="F21" s="125">
        <v>0</v>
      </c>
      <c r="G21" s="125">
        <v>0</v>
      </c>
      <c r="H21" s="125">
        <v>0</v>
      </c>
      <c r="I21" s="125">
        <v>-218451</v>
      </c>
      <c r="J21" s="125">
        <v>0</v>
      </c>
      <c r="K21" s="125">
        <v>0</v>
      </c>
      <c r="L21" s="125">
        <v>0</v>
      </c>
      <c r="M21" s="125">
        <v>156522</v>
      </c>
      <c r="N21" s="125">
        <v>0</v>
      </c>
      <c r="O21" s="125">
        <v>0</v>
      </c>
      <c r="P21" s="125">
        <v>0</v>
      </c>
      <c r="Q21" s="125">
        <v>0</v>
      </c>
      <c r="R21" s="125">
        <v>0</v>
      </c>
      <c r="S21" s="125">
        <v>0</v>
      </c>
      <c r="T21" s="125">
        <v>0</v>
      </c>
      <c r="U21" s="125">
        <v>0</v>
      </c>
      <c r="V21" s="125">
        <v>0</v>
      </c>
      <c r="W21" s="125">
        <v>0</v>
      </c>
      <c r="X21" s="125">
        <v>0</v>
      </c>
      <c r="Y21" s="125">
        <v>0</v>
      </c>
      <c r="Z21" s="125">
        <v>0</v>
      </c>
      <c r="AA21" s="125">
        <v>0</v>
      </c>
      <c r="AB21" s="125">
        <v>0</v>
      </c>
      <c r="AC21" s="125">
        <v>0</v>
      </c>
      <c r="AD21" s="125">
        <v>0</v>
      </c>
      <c r="AE21" s="125">
        <v>154224</v>
      </c>
      <c r="AF21" s="125">
        <v>0</v>
      </c>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c r="CK21" s="125"/>
      <c r="CL21" s="125"/>
      <c r="CM21" s="125"/>
      <c r="CN21" s="125"/>
      <c r="CO21" s="125"/>
      <c r="CP21" s="125"/>
      <c r="CQ21" s="125"/>
      <c r="CR21" s="125"/>
      <c r="CS21" s="125"/>
      <c r="CT21" s="125"/>
      <c r="CU21" s="125"/>
    </row>
    <row r="22" spans="1:99" x14ac:dyDescent="0.3">
      <c r="A22" s="104">
        <v>255</v>
      </c>
      <c r="B22" s="342" t="s">
        <v>96</v>
      </c>
      <c r="D22" s="125">
        <v>66229</v>
      </c>
      <c r="E22" s="125">
        <v>0</v>
      </c>
      <c r="F22" s="125">
        <v>0</v>
      </c>
      <c r="G22" s="125">
        <v>0</v>
      </c>
      <c r="H22" s="125">
        <v>0</v>
      </c>
      <c r="I22" s="125">
        <v>2849749</v>
      </c>
      <c r="J22" s="125">
        <v>0</v>
      </c>
      <c r="K22" s="125">
        <v>0</v>
      </c>
      <c r="L22" s="125">
        <v>0</v>
      </c>
      <c r="M22" s="125">
        <v>-7657</v>
      </c>
      <c r="N22" s="125">
        <v>0</v>
      </c>
      <c r="O22" s="125">
        <v>0</v>
      </c>
      <c r="P22" s="125">
        <v>0</v>
      </c>
      <c r="Q22" s="125">
        <v>0</v>
      </c>
      <c r="R22" s="125">
        <v>0</v>
      </c>
      <c r="S22" s="125">
        <v>0</v>
      </c>
      <c r="T22" s="125">
        <v>0</v>
      </c>
      <c r="U22" s="125">
        <v>0</v>
      </c>
      <c r="V22" s="125">
        <v>0</v>
      </c>
      <c r="W22" s="125">
        <v>0</v>
      </c>
      <c r="X22" s="125">
        <v>0</v>
      </c>
      <c r="Y22" s="125">
        <v>0</v>
      </c>
      <c r="Z22" s="125">
        <v>0</v>
      </c>
      <c r="AA22" s="125">
        <v>0</v>
      </c>
      <c r="AB22" s="125">
        <v>0</v>
      </c>
      <c r="AC22" s="125">
        <v>0</v>
      </c>
      <c r="AD22" s="125">
        <v>0</v>
      </c>
      <c r="AE22" s="125">
        <v>-25456</v>
      </c>
      <c r="AF22" s="125">
        <v>0</v>
      </c>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row>
    <row r="23" spans="1:99" x14ac:dyDescent="0.3">
      <c r="A23" s="104">
        <v>333</v>
      </c>
      <c r="B23" s="342" t="s">
        <v>84</v>
      </c>
      <c r="D23" s="125">
        <v>361828</v>
      </c>
      <c r="E23" s="125">
        <v>0</v>
      </c>
      <c r="F23" s="125">
        <v>0</v>
      </c>
      <c r="G23" s="125">
        <v>0</v>
      </c>
      <c r="H23" s="125">
        <v>0</v>
      </c>
      <c r="I23" s="125">
        <v>501228</v>
      </c>
      <c r="J23" s="125">
        <v>0</v>
      </c>
      <c r="K23" s="125">
        <v>0</v>
      </c>
      <c r="L23" s="125">
        <v>0</v>
      </c>
      <c r="M23" s="125">
        <v>137926</v>
      </c>
      <c r="N23" s="125">
        <v>0</v>
      </c>
      <c r="O23" s="125">
        <v>0</v>
      </c>
      <c r="P23" s="125">
        <v>0</v>
      </c>
      <c r="Q23" s="125">
        <v>0</v>
      </c>
      <c r="R23" s="125">
        <v>0</v>
      </c>
      <c r="S23" s="125">
        <v>0</v>
      </c>
      <c r="T23" s="125">
        <v>0</v>
      </c>
      <c r="U23" s="125">
        <v>0</v>
      </c>
      <c r="V23" s="125">
        <v>0</v>
      </c>
      <c r="W23" s="125">
        <v>0</v>
      </c>
      <c r="X23" s="125">
        <v>0</v>
      </c>
      <c r="Y23" s="125">
        <v>0</v>
      </c>
      <c r="Z23" s="125">
        <v>0</v>
      </c>
      <c r="AA23" s="125">
        <v>0</v>
      </c>
      <c r="AB23" s="125">
        <v>0</v>
      </c>
      <c r="AC23" s="125">
        <v>0</v>
      </c>
      <c r="AD23" s="125">
        <v>0</v>
      </c>
      <c r="AE23" s="125">
        <v>103616</v>
      </c>
      <c r="AF23" s="125">
        <v>0</v>
      </c>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row>
    <row r="24" spans="1:99" x14ac:dyDescent="0.3">
      <c r="A24" s="104">
        <v>335</v>
      </c>
      <c r="B24" s="342" t="s">
        <v>46</v>
      </c>
      <c r="D24" s="125">
        <v>25604</v>
      </c>
      <c r="E24" s="125">
        <v>0</v>
      </c>
      <c r="F24" s="125">
        <v>0</v>
      </c>
      <c r="G24" s="125">
        <v>0</v>
      </c>
      <c r="H24" s="125">
        <v>0</v>
      </c>
      <c r="I24" s="125">
        <v>45325</v>
      </c>
      <c r="J24" s="125">
        <v>0</v>
      </c>
      <c r="K24" s="125">
        <v>0</v>
      </c>
      <c r="L24" s="125">
        <v>0</v>
      </c>
      <c r="M24" s="125">
        <v>2700</v>
      </c>
      <c r="N24" s="125">
        <v>0</v>
      </c>
      <c r="O24" s="125">
        <v>0</v>
      </c>
      <c r="P24" s="125">
        <v>0</v>
      </c>
      <c r="Q24" s="125">
        <v>0</v>
      </c>
      <c r="R24" s="125">
        <v>0</v>
      </c>
      <c r="S24" s="125">
        <v>0</v>
      </c>
      <c r="T24" s="125">
        <v>0</v>
      </c>
      <c r="U24" s="125">
        <v>0</v>
      </c>
      <c r="V24" s="125">
        <v>0</v>
      </c>
      <c r="W24" s="125">
        <v>0</v>
      </c>
      <c r="X24" s="125">
        <v>0</v>
      </c>
      <c r="Y24" s="125">
        <v>0</v>
      </c>
      <c r="Z24" s="125">
        <v>0</v>
      </c>
      <c r="AA24" s="125">
        <v>0</v>
      </c>
      <c r="AB24" s="125">
        <v>0</v>
      </c>
      <c r="AC24" s="125">
        <v>0</v>
      </c>
      <c r="AD24" s="125">
        <v>0</v>
      </c>
      <c r="AE24" s="125">
        <v>0</v>
      </c>
      <c r="AF24" s="125">
        <v>0</v>
      </c>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row>
    <row r="25" spans="1:99" x14ac:dyDescent="0.3">
      <c r="A25" s="104">
        <v>336</v>
      </c>
      <c r="B25" s="342" t="s">
        <v>443</v>
      </c>
      <c r="D25" s="125">
        <v>44176</v>
      </c>
      <c r="E25" s="125">
        <v>0</v>
      </c>
      <c r="F25" s="125">
        <v>0</v>
      </c>
      <c r="G25" s="125">
        <v>0</v>
      </c>
      <c r="H25" s="125">
        <v>0</v>
      </c>
      <c r="I25" s="125">
        <v>1698620</v>
      </c>
      <c r="J25" s="125">
        <v>0</v>
      </c>
      <c r="K25" s="125">
        <v>0</v>
      </c>
      <c r="L25" s="125">
        <v>0</v>
      </c>
      <c r="M25" s="125">
        <v>14525</v>
      </c>
      <c r="N25" s="125">
        <v>0</v>
      </c>
      <c r="O25" s="125">
        <v>0</v>
      </c>
      <c r="P25" s="125">
        <v>0</v>
      </c>
      <c r="Q25" s="125">
        <v>0</v>
      </c>
      <c r="R25" s="125">
        <v>0</v>
      </c>
      <c r="S25" s="125">
        <v>0</v>
      </c>
      <c r="T25" s="125">
        <v>0</v>
      </c>
      <c r="U25" s="125">
        <v>0</v>
      </c>
      <c r="V25" s="125">
        <v>0</v>
      </c>
      <c r="W25" s="125">
        <v>0</v>
      </c>
      <c r="X25" s="125">
        <v>0</v>
      </c>
      <c r="Y25" s="125">
        <v>0</v>
      </c>
      <c r="Z25" s="125">
        <v>0</v>
      </c>
      <c r="AA25" s="125">
        <v>0</v>
      </c>
      <c r="AB25" s="125">
        <v>0</v>
      </c>
      <c r="AC25" s="125">
        <v>0</v>
      </c>
      <c r="AD25" s="125">
        <v>0</v>
      </c>
      <c r="AE25" s="125">
        <v>5255</v>
      </c>
      <c r="AF25" s="125">
        <v>0</v>
      </c>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row>
    <row r="26" spans="1:99" x14ac:dyDescent="0.3">
      <c r="A26" s="104">
        <v>338</v>
      </c>
      <c r="B26" s="342" t="s">
        <v>45</v>
      </c>
      <c r="D26" s="125">
        <v>71338</v>
      </c>
      <c r="E26" s="125">
        <v>0</v>
      </c>
      <c r="F26" s="125">
        <v>0</v>
      </c>
      <c r="G26" s="125">
        <v>0</v>
      </c>
      <c r="H26" s="125">
        <v>0</v>
      </c>
      <c r="I26" s="125">
        <v>1998620</v>
      </c>
      <c r="J26" s="125">
        <v>0</v>
      </c>
      <c r="K26" s="125">
        <v>0</v>
      </c>
      <c r="L26" s="125">
        <v>0</v>
      </c>
      <c r="M26" s="125">
        <v>95071</v>
      </c>
      <c r="N26" s="125">
        <v>0</v>
      </c>
      <c r="O26" s="125">
        <v>0</v>
      </c>
      <c r="P26" s="125">
        <v>0</v>
      </c>
      <c r="Q26" s="125">
        <v>0</v>
      </c>
      <c r="R26" s="125">
        <v>0</v>
      </c>
      <c r="S26" s="125">
        <v>0</v>
      </c>
      <c r="T26" s="125">
        <v>0</v>
      </c>
      <c r="U26" s="125">
        <v>0</v>
      </c>
      <c r="V26" s="125">
        <v>0</v>
      </c>
      <c r="W26" s="125">
        <v>0</v>
      </c>
      <c r="X26" s="125">
        <v>0</v>
      </c>
      <c r="Y26" s="125">
        <v>0</v>
      </c>
      <c r="Z26" s="125">
        <v>0</v>
      </c>
      <c r="AA26" s="125">
        <v>0</v>
      </c>
      <c r="AB26" s="125">
        <v>0</v>
      </c>
      <c r="AC26" s="125">
        <v>0</v>
      </c>
      <c r="AD26" s="125">
        <v>0</v>
      </c>
      <c r="AE26" s="125">
        <v>5255</v>
      </c>
      <c r="AF26" s="125">
        <v>0</v>
      </c>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c r="CK26" s="125"/>
      <c r="CL26" s="125"/>
      <c r="CM26" s="125"/>
      <c r="CN26" s="125"/>
      <c r="CO26" s="125"/>
      <c r="CP26" s="125"/>
      <c r="CQ26" s="125"/>
      <c r="CR26" s="125"/>
      <c r="CS26" s="125"/>
      <c r="CT26" s="125"/>
      <c r="CU26" s="125"/>
    </row>
    <row r="27" spans="1:99" s="372" customFormat="1" x14ac:dyDescent="0.3">
      <c r="A27" s="371">
        <v>339</v>
      </c>
      <c r="B27" s="552" t="s">
        <v>89</v>
      </c>
      <c r="C27" s="552"/>
      <c r="D27" s="372">
        <v>141933</v>
      </c>
      <c r="E27" s="372">
        <v>0</v>
      </c>
      <c r="F27" s="372">
        <v>0</v>
      </c>
      <c r="G27" s="372">
        <v>0</v>
      </c>
      <c r="H27" s="372">
        <v>0</v>
      </c>
      <c r="I27" s="372">
        <v>253357</v>
      </c>
      <c r="J27" s="372">
        <v>0</v>
      </c>
      <c r="K27" s="372">
        <v>0</v>
      </c>
      <c r="L27" s="372">
        <v>0</v>
      </c>
      <c r="M27" s="372">
        <v>222033</v>
      </c>
      <c r="N27" s="372">
        <v>0</v>
      </c>
      <c r="O27" s="372">
        <v>0</v>
      </c>
      <c r="P27" s="372">
        <v>0</v>
      </c>
      <c r="Q27" s="372">
        <v>0</v>
      </c>
      <c r="R27" s="372">
        <v>0</v>
      </c>
      <c r="S27" s="372">
        <v>0</v>
      </c>
      <c r="T27" s="372">
        <v>0</v>
      </c>
      <c r="U27" s="372">
        <v>0</v>
      </c>
      <c r="V27" s="372">
        <v>0</v>
      </c>
      <c r="W27" s="372">
        <v>0</v>
      </c>
      <c r="X27" s="372">
        <v>0</v>
      </c>
      <c r="Y27" s="372">
        <v>0</v>
      </c>
      <c r="Z27" s="372">
        <v>0</v>
      </c>
      <c r="AA27" s="372">
        <v>0</v>
      </c>
      <c r="AB27" s="372">
        <v>0</v>
      </c>
      <c r="AC27" s="372">
        <v>0</v>
      </c>
      <c r="AD27" s="372">
        <v>0</v>
      </c>
      <c r="AE27" s="372">
        <v>4880</v>
      </c>
      <c r="AF27" s="372">
        <v>0</v>
      </c>
    </row>
    <row r="28" spans="1:99" s="372" customFormat="1" ht="28.8" x14ac:dyDescent="0.3">
      <c r="A28" s="371">
        <v>341</v>
      </c>
      <c r="B28" s="552" t="s">
        <v>444</v>
      </c>
      <c r="C28" s="552"/>
      <c r="D28" s="372">
        <v>117012</v>
      </c>
      <c r="E28" s="372">
        <v>0</v>
      </c>
      <c r="F28" s="372">
        <v>0</v>
      </c>
      <c r="G28" s="372">
        <v>0</v>
      </c>
      <c r="H28" s="372">
        <v>0</v>
      </c>
      <c r="I28" s="372">
        <v>3255</v>
      </c>
      <c r="J28" s="372">
        <v>0</v>
      </c>
      <c r="K28" s="372">
        <v>0</v>
      </c>
      <c r="L28" s="372">
        <v>0</v>
      </c>
      <c r="M28" s="372">
        <v>2144</v>
      </c>
      <c r="N28" s="372">
        <v>0</v>
      </c>
      <c r="O28" s="372">
        <v>0</v>
      </c>
      <c r="P28" s="372">
        <v>0</v>
      </c>
      <c r="Q28" s="372">
        <v>0</v>
      </c>
      <c r="R28" s="372">
        <v>0</v>
      </c>
      <c r="S28" s="372">
        <v>0</v>
      </c>
      <c r="T28" s="372">
        <v>0</v>
      </c>
      <c r="U28" s="372">
        <v>0</v>
      </c>
      <c r="V28" s="372">
        <v>0</v>
      </c>
      <c r="W28" s="372">
        <v>0</v>
      </c>
      <c r="X28" s="372">
        <v>0</v>
      </c>
      <c r="Y28" s="372">
        <v>0</v>
      </c>
      <c r="Z28" s="372">
        <v>0</v>
      </c>
      <c r="AA28" s="372">
        <v>0</v>
      </c>
      <c r="AB28" s="372">
        <v>0</v>
      </c>
      <c r="AC28" s="372">
        <v>0</v>
      </c>
      <c r="AD28" s="372">
        <v>0</v>
      </c>
      <c r="AE28" s="372">
        <v>0</v>
      </c>
      <c r="AF28" s="372">
        <v>0</v>
      </c>
    </row>
    <row r="29" spans="1:99" s="372" customFormat="1" x14ac:dyDescent="0.3">
      <c r="A29" s="371">
        <v>376</v>
      </c>
      <c r="B29" s="552" t="s">
        <v>38</v>
      </c>
      <c r="C29" s="552"/>
      <c r="D29" s="372">
        <v>0</v>
      </c>
      <c r="E29" s="372">
        <v>0</v>
      </c>
      <c r="F29" s="372">
        <v>0</v>
      </c>
      <c r="G29" s="372">
        <v>0</v>
      </c>
      <c r="H29" s="372">
        <v>0</v>
      </c>
      <c r="I29" s="372">
        <v>0</v>
      </c>
      <c r="J29" s="372">
        <v>0</v>
      </c>
      <c r="K29" s="372">
        <v>0</v>
      </c>
      <c r="L29" s="372">
        <v>0</v>
      </c>
      <c r="M29" s="372">
        <v>0</v>
      </c>
      <c r="N29" s="372">
        <v>0</v>
      </c>
      <c r="O29" s="372">
        <v>0</v>
      </c>
      <c r="P29" s="372">
        <v>0</v>
      </c>
      <c r="Q29" s="372">
        <v>0</v>
      </c>
      <c r="R29" s="372">
        <v>0</v>
      </c>
      <c r="S29" s="372">
        <v>0</v>
      </c>
      <c r="T29" s="372">
        <v>0</v>
      </c>
      <c r="U29" s="372">
        <v>0</v>
      </c>
      <c r="V29" s="372">
        <v>0</v>
      </c>
      <c r="W29" s="372">
        <v>0</v>
      </c>
      <c r="X29" s="372">
        <v>0</v>
      </c>
      <c r="Y29" s="372">
        <v>0</v>
      </c>
      <c r="Z29" s="372">
        <v>0</v>
      </c>
      <c r="AA29" s="372">
        <v>0</v>
      </c>
      <c r="AB29" s="372">
        <v>0</v>
      </c>
      <c r="AC29" s="372">
        <v>0</v>
      </c>
      <c r="AD29" s="372">
        <v>0</v>
      </c>
      <c r="AE29" s="372">
        <v>0</v>
      </c>
      <c r="AF29" s="372">
        <v>0</v>
      </c>
    </row>
    <row r="30" spans="1:99" s="372" customFormat="1" ht="13.95" customHeight="1" x14ac:dyDescent="0.3">
      <c r="A30" s="371">
        <v>379</v>
      </c>
      <c r="B30" s="552" t="s">
        <v>47</v>
      </c>
      <c r="C30" s="552"/>
      <c r="D30" s="372">
        <v>381841</v>
      </c>
      <c r="E30" s="372">
        <v>0</v>
      </c>
      <c r="F30" s="372">
        <v>0</v>
      </c>
      <c r="G30" s="372">
        <v>0</v>
      </c>
      <c r="H30" s="372">
        <v>0</v>
      </c>
      <c r="I30" s="372">
        <v>503476</v>
      </c>
      <c r="J30" s="372">
        <v>0</v>
      </c>
      <c r="K30" s="372">
        <v>0</v>
      </c>
      <c r="L30" s="372">
        <v>0</v>
      </c>
      <c r="M30" s="372">
        <v>254706</v>
      </c>
      <c r="N30" s="372">
        <v>0</v>
      </c>
      <c r="O30" s="372">
        <v>0</v>
      </c>
      <c r="P30" s="372">
        <v>0</v>
      </c>
      <c r="Q30" s="372">
        <v>0</v>
      </c>
      <c r="R30" s="372">
        <v>0</v>
      </c>
      <c r="S30" s="372">
        <v>0</v>
      </c>
      <c r="T30" s="372">
        <v>0</v>
      </c>
      <c r="U30" s="372">
        <v>0</v>
      </c>
      <c r="V30" s="372">
        <v>0</v>
      </c>
      <c r="W30" s="372">
        <v>0</v>
      </c>
      <c r="X30" s="372">
        <v>0</v>
      </c>
      <c r="Y30" s="372">
        <v>0</v>
      </c>
      <c r="Z30" s="372">
        <v>0</v>
      </c>
      <c r="AA30" s="372">
        <v>0</v>
      </c>
      <c r="AB30" s="372">
        <v>0</v>
      </c>
      <c r="AC30" s="372">
        <v>0</v>
      </c>
      <c r="AD30" s="372">
        <v>0</v>
      </c>
      <c r="AE30" s="372">
        <v>97402</v>
      </c>
      <c r="AF30" s="372">
        <v>0</v>
      </c>
    </row>
    <row r="31" spans="1:99" x14ac:dyDescent="0.3">
      <c r="A31" s="104">
        <v>380</v>
      </c>
      <c r="B31" s="342" t="s">
        <v>50</v>
      </c>
      <c r="D31" s="125">
        <v>0</v>
      </c>
      <c r="E31" s="125">
        <v>0</v>
      </c>
      <c r="F31" s="125">
        <v>0</v>
      </c>
      <c r="G31" s="125">
        <v>0</v>
      </c>
      <c r="H31" s="125">
        <v>0</v>
      </c>
      <c r="I31" s="125">
        <v>0</v>
      </c>
      <c r="J31" s="125">
        <v>0</v>
      </c>
      <c r="K31" s="125">
        <v>0</v>
      </c>
      <c r="L31" s="125">
        <v>0</v>
      </c>
      <c r="M31" s="125">
        <v>78156</v>
      </c>
      <c r="N31" s="125">
        <v>0</v>
      </c>
      <c r="O31" s="125">
        <v>0</v>
      </c>
      <c r="P31" s="125">
        <v>0</v>
      </c>
      <c r="Q31" s="125">
        <v>0</v>
      </c>
      <c r="R31" s="125">
        <v>0</v>
      </c>
      <c r="S31" s="125">
        <v>0</v>
      </c>
      <c r="T31" s="125">
        <v>0</v>
      </c>
      <c r="U31" s="125">
        <v>0</v>
      </c>
      <c r="V31" s="125">
        <v>0</v>
      </c>
      <c r="W31" s="125">
        <v>0</v>
      </c>
      <c r="X31" s="125">
        <v>0</v>
      </c>
      <c r="Y31" s="125">
        <v>0</v>
      </c>
      <c r="Z31" s="125">
        <v>0</v>
      </c>
      <c r="AA31" s="125">
        <v>0</v>
      </c>
      <c r="AB31" s="125">
        <v>0</v>
      </c>
      <c r="AC31" s="125">
        <v>0</v>
      </c>
      <c r="AD31" s="125">
        <v>0</v>
      </c>
      <c r="AE31" s="125">
        <v>0</v>
      </c>
      <c r="AF31" s="125">
        <v>0</v>
      </c>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row>
    <row r="32" spans="1:99" x14ac:dyDescent="0.3">
      <c r="A32" s="104">
        <v>385</v>
      </c>
      <c r="B32" s="342" t="s">
        <v>44</v>
      </c>
      <c r="D32" s="125">
        <v>8860685</v>
      </c>
      <c r="E32" s="125">
        <v>0</v>
      </c>
      <c r="F32" s="125">
        <v>0</v>
      </c>
      <c r="G32" s="125">
        <v>0</v>
      </c>
      <c r="H32" s="125">
        <v>0</v>
      </c>
      <c r="I32" s="125">
        <v>22856042</v>
      </c>
      <c r="J32" s="125">
        <v>0</v>
      </c>
      <c r="K32" s="125">
        <v>0</v>
      </c>
      <c r="L32" s="125">
        <v>0</v>
      </c>
      <c r="M32" s="125">
        <v>345777</v>
      </c>
      <c r="N32" s="125">
        <v>0</v>
      </c>
      <c r="O32" s="125">
        <v>0</v>
      </c>
      <c r="P32" s="125">
        <v>0</v>
      </c>
      <c r="Q32" s="125">
        <v>0</v>
      </c>
      <c r="R32" s="125">
        <v>0</v>
      </c>
      <c r="S32" s="125">
        <v>0</v>
      </c>
      <c r="T32" s="125">
        <v>0</v>
      </c>
      <c r="U32" s="125">
        <v>0</v>
      </c>
      <c r="V32" s="125">
        <v>0</v>
      </c>
      <c r="W32" s="125">
        <v>0</v>
      </c>
      <c r="X32" s="125">
        <v>0</v>
      </c>
      <c r="Y32" s="125">
        <v>0</v>
      </c>
      <c r="Z32" s="125">
        <v>0</v>
      </c>
      <c r="AA32" s="125">
        <v>0</v>
      </c>
      <c r="AB32" s="125">
        <v>0</v>
      </c>
      <c r="AC32" s="125">
        <v>0</v>
      </c>
      <c r="AD32" s="125">
        <v>0</v>
      </c>
      <c r="AE32" s="125">
        <v>3344311</v>
      </c>
      <c r="AF32" s="125">
        <v>0</v>
      </c>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c r="CK32" s="125"/>
      <c r="CL32" s="125"/>
      <c r="CM32" s="125"/>
      <c r="CN32" s="125"/>
      <c r="CO32" s="125"/>
      <c r="CP32" s="125"/>
      <c r="CQ32" s="125"/>
      <c r="CR32" s="125"/>
      <c r="CS32" s="125"/>
      <c r="CT32" s="125"/>
      <c r="CU32" s="125"/>
    </row>
    <row r="33" spans="1:99" x14ac:dyDescent="0.3">
      <c r="A33" s="104">
        <v>386</v>
      </c>
      <c r="B33" s="342" t="s">
        <v>93</v>
      </c>
      <c r="D33" s="125">
        <v>0</v>
      </c>
      <c r="E33" s="125">
        <v>0</v>
      </c>
      <c r="F33" s="125">
        <v>0</v>
      </c>
      <c r="G33" s="125">
        <v>0</v>
      </c>
      <c r="H33" s="125">
        <v>0</v>
      </c>
      <c r="I33" s="125">
        <v>0</v>
      </c>
      <c r="J33" s="125">
        <v>0</v>
      </c>
      <c r="K33" s="125">
        <v>0</v>
      </c>
      <c r="L33" s="125">
        <v>0</v>
      </c>
      <c r="M33" s="125">
        <v>0</v>
      </c>
      <c r="N33" s="125">
        <v>0</v>
      </c>
      <c r="O33" s="125">
        <v>0</v>
      </c>
      <c r="P33" s="125">
        <v>0</v>
      </c>
      <c r="Q33" s="125">
        <v>0</v>
      </c>
      <c r="R33" s="125">
        <v>0</v>
      </c>
      <c r="S33" s="125">
        <v>0</v>
      </c>
      <c r="T33" s="125">
        <v>0</v>
      </c>
      <c r="U33" s="125">
        <v>0</v>
      </c>
      <c r="V33" s="125">
        <v>0</v>
      </c>
      <c r="W33" s="125">
        <v>0</v>
      </c>
      <c r="X33" s="125">
        <v>0</v>
      </c>
      <c r="Y33" s="125">
        <v>0</v>
      </c>
      <c r="Z33" s="125">
        <v>0</v>
      </c>
      <c r="AA33" s="125">
        <v>0</v>
      </c>
      <c r="AB33" s="125">
        <v>0</v>
      </c>
      <c r="AC33" s="125">
        <v>0</v>
      </c>
      <c r="AD33" s="125">
        <v>0</v>
      </c>
      <c r="AE33" s="125">
        <v>0</v>
      </c>
      <c r="AF33" s="125">
        <v>0</v>
      </c>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5"/>
      <c r="CL33" s="125"/>
      <c r="CM33" s="125"/>
      <c r="CN33" s="125"/>
      <c r="CO33" s="125"/>
      <c r="CP33" s="125"/>
      <c r="CQ33" s="125"/>
      <c r="CR33" s="125"/>
      <c r="CS33" s="125"/>
      <c r="CT33" s="125"/>
      <c r="CU33" s="125"/>
    </row>
    <row r="34" spans="1:99" x14ac:dyDescent="0.3">
      <c r="A34" s="104">
        <v>387</v>
      </c>
      <c r="B34" s="342" t="s">
        <v>94</v>
      </c>
      <c r="D34" s="125">
        <v>0</v>
      </c>
      <c r="E34" s="125">
        <v>0</v>
      </c>
      <c r="F34" s="125">
        <v>0</v>
      </c>
      <c r="G34" s="125">
        <v>0</v>
      </c>
      <c r="H34" s="125">
        <v>0</v>
      </c>
      <c r="I34" s="125">
        <v>0</v>
      </c>
      <c r="J34" s="125">
        <v>0</v>
      </c>
      <c r="K34" s="125">
        <v>0</v>
      </c>
      <c r="L34" s="125">
        <v>0</v>
      </c>
      <c r="M34" s="125">
        <v>0</v>
      </c>
      <c r="N34" s="125">
        <v>0</v>
      </c>
      <c r="O34" s="125">
        <v>0</v>
      </c>
      <c r="P34" s="125">
        <v>0</v>
      </c>
      <c r="Q34" s="125">
        <v>0</v>
      </c>
      <c r="R34" s="125">
        <v>0</v>
      </c>
      <c r="S34" s="125">
        <v>0</v>
      </c>
      <c r="T34" s="125">
        <v>0</v>
      </c>
      <c r="U34" s="125">
        <v>0</v>
      </c>
      <c r="V34" s="125">
        <v>0</v>
      </c>
      <c r="W34" s="125">
        <v>0</v>
      </c>
      <c r="X34" s="125">
        <v>0</v>
      </c>
      <c r="Y34" s="125">
        <v>0</v>
      </c>
      <c r="Z34" s="125">
        <v>0</v>
      </c>
      <c r="AA34" s="125">
        <v>0</v>
      </c>
      <c r="AB34" s="125">
        <v>0</v>
      </c>
      <c r="AC34" s="125">
        <v>0</v>
      </c>
      <c r="AD34" s="125">
        <v>0</v>
      </c>
      <c r="AE34" s="125">
        <v>0</v>
      </c>
      <c r="AF34" s="125">
        <v>0</v>
      </c>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c r="CK34" s="125"/>
      <c r="CL34" s="125"/>
      <c r="CM34" s="125"/>
      <c r="CN34" s="125"/>
      <c r="CO34" s="125"/>
      <c r="CP34" s="125"/>
      <c r="CQ34" s="125"/>
      <c r="CR34" s="125"/>
      <c r="CS34" s="125"/>
      <c r="CT34" s="125"/>
      <c r="CU34" s="125"/>
    </row>
    <row r="35" spans="1:99" x14ac:dyDescent="0.3">
      <c r="A35" s="104">
        <v>388</v>
      </c>
      <c r="B35" s="342" t="s">
        <v>88</v>
      </c>
      <c r="D35" s="125">
        <v>422985</v>
      </c>
      <c r="E35" s="125">
        <v>0</v>
      </c>
      <c r="F35" s="125">
        <v>0</v>
      </c>
      <c r="G35" s="125">
        <v>0</v>
      </c>
      <c r="H35" s="125">
        <v>0</v>
      </c>
      <c r="I35" s="125">
        <v>843251</v>
      </c>
      <c r="J35" s="125">
        <v>0</v>
      </c>
      <c r="K35" s="125">
        <v>0</v>
      </c>
      <c r="L35" s="125">
        <v>0</v>
      </c>
      <c r="M35" s="125">
        <v>317109</v>
      </c>
      <c r="N35" s="125">
        <v>0</v>
      </c>
      <c r="O35" s="125">
        <v>0</v>
      </c>
      <c r="P35" s="125">
        <v>0</v>
      </c>
      <c r="Q35" s="125">
        <v>0</v>
      </c>
      <c r="R35" s="125">
        <v>0</v>
      </c>
      <c r="S35" s="125">
        <v>0</v>
      </c>
      <c r="T35" s="125">
        <v>0</v>
      </c>
      <c r="U35" s="125">
        <v>0</v>
      </c>
      <c r="V35" s="125">
        <v>0</v>
      </c>
      <c r="W35" s="125">
        <v>0</v>
      </c>
      <c r="X35" s="125">
        <v>0</v>
      </c>
      <c r="Y35" s="125">
        <v>0</v>
      </c>
      <c r="Z35" s="125">
        <v>0</v>
      </c>
      <c r="AA35" s="125">
        <v>0</v>
      </c>
      <c r="AB35" s="125">
        <v>0</v>
      </c>
      <c r="AC35" s="125">
        <v>0</v>
      </c>
      <c r="AD35" s="125">
        <v>0</v>
      </c>
      <c r="AE35" s="125">
        <v>137951</v>
      </c>
      <c r="AF35" s="125">
        <v>0</v>
      </c>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c r="CK35" s="125"/>
      <c r="CL35" s="125"/>
      <c r="CM35" s="125"/>
      <c r="CN35" s="125"/>
      <c r="CO35" s="125"/>
      <c r="CP35" s="125"/>
      <c r="CQ35" s="125"/>
      <c r="CR35" s="125"/>
      <c r="CS35" s="125"/>
      <c r="CT35" s="125"/>
      <c r="CU35" s="125"/>
    </row>
    <row r="36" spans="1:99" x14ac:dyDescent="0.3">
      <c r="A36" s="104">
        <v>389</v>
      </c>
      <c r="B36" s="342" t="s">
        <v>95</v>
      </c>
      <c r="D36" s="125">
        <v>0</v>
      </c>
      <c r="E36" s="125">
        <v>0</v>
      </c>
      <c r="F36" s="125">
        <v>0</v>
      </c>
      <c r="G36" s="125">
        <v>0</v>
      </c>
      <c r="H36" s="125">
        <v>0</v>
      </c>
      <c r="I36" s="125">
        <v>0</v>
      </c>
      <c r="J36" s="125">
        <v>0</v>
      </c>
      <c r="K36" s="125">
        <v>0</v>
      </c>
      <c r="L36" s="125">
        <v>0</v>
      </c>
      <c r="M36" s="125">
        <v>0</v>
      </c>
      <c r="N36" s="125">
        <v>0</v>
      </c>
      <c r="O36" s="125">
        <v>0</v>
      </c>
      <c r="P36" s="125">
        <v>0</v>
      </c>
      <c r="Q36" s="125">
        <v>0</v>
      </c>
      <c r="R36" s="125">
        <v>0</v>
      </c>
      <c r="S36" s="125">
        <v>0</v>
      </c>
      <c r="T36" s="125">
        <v>0</v>
      </c>
      <c r="U36" s="125">
        <v>0</v>
      </c>
      <c r="V36" s="125">
        <v>0</v>
      </c>
      <c r="W36" s="125">
        <v>0</v>
      </c>
      <c r="X36" s="125">
        <v>0</v>
      </c>
      <c r="Y36" s="125">
        <v>0</v>
      </c>
      <c r="Z36" s="125">
        <v>0</v>
      </c>
      <c r="AA36" s="125">
        <v>0</v>
      </c>
      <c r="AB36" s="125">
        <v>0</v>
      </c>
      <c r="AC36" s="125">
        <v>0</v>
      </c>
      <c r="AD36" s="125">
        <v>0</v>
      </c>
      <c r="AE36" s="125">
        <v>0</v>
      </c>
      <c r="AF36" s="125">
        <v>0</v>
      </c>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c r="CK36" s="125"/>
      <c r="CL36" s="125"/>
      <c r="CM36" s="125"/>
      <c r="CN36" s="125"/>
      <c r="CO36" s="125"/>
      <c r="CP36" s="125"/>
      <c r="CQ36" s="125"/>
      <c r="CR36" s="125"/>
      <c r="CS36" s="125"/>
      <c r="CT36" s="125"/>
      <c r="CU36" s="125"/>
    </row>
    <row r="37" spans="1:99" x14ac:dyDescent="0.3">
      <c r="A37" s="104">
        <v>391</v>
      </c>
      <c r="B37" s="342" t="s">
        <v>100</v>
      </c>
      <c r="D37" s="125">
        <v>1682</v>
      </c>
      <c r="E37" s="125">
        <v>0</v>
      </c>
      <c r="F37" s="125">
        <v>0</v>
      </c>
      <c r="G37" s="125">
        <v>0</v>
      </c>
      <c r="H37" s="125">
        <v>0</v>
      </c>
      <c r="I37" s="125">
        <v>1168</v>
      </c>
      <c r="J37" s="125">
        <v>0</v>
      </c>
      <c r="K37" s="125">
        <v>0</v>
      </c>
      <c r="L37" s="125">
        <v>0</v>
      </c>
      <c r="M37" s="125">
        <v>14604</v>
      </c>
      <c r="N37" s="125">
        <v>0</v>
      </c>
      <c r="O37" s="125">
        <v>0</v>
      </c>
      <c r="P37" s="125">
        <v>0</v>
      </c>
      <c r="Q37" s="125">
        <v>0</v>
      </c>
      <c r="R37" s="125">
        <v>0</v>
      </c>
      <c r="S37" s="125">
        <v>0</v>
      </c>
      <c r="T37" s="125">
        <v>0</v>
      </c>
      <c r="U37" s="125">
        <v>0</v>
      </c>
      <c r="V37" s="125">
        <v>0</v>
      </c>
      <c r="W37" s="125">
        <v>0</v>
      </c>
      <c r="X37" s="125">
        <v>0</v>
      </c>
      <c r="Y37" s="125">
        <v>0</v>
      </c>
      <c r="Z37" s="125">
        <v>0</v>
      </c>
      <c r="AA37" s="125">
        <v>0</v>
      </c>
      <c r="AB37" s="125">
        <v>0</v>
      </c>
      <c r="AC37" s="125">
        <v>0</v>
      </c>
      <c r="AD37" s="125">
        <v>0</v>
      </c>
      <c r="AE37" s="125">
        <v>1291</v>
      </c>
      <c r="AF37" s="125">
        <v>0</v>
      </c>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row>
    <row r="38" spans="1:99" x14ac:dyDescent="0.3">
      <c r="A38" s="104">
        <v>500</v>
      </c>
      <c r="B38" s="342" t="s">
        <v>83</v>
      </c>
      <c r="D38" s="125">
        <v>0</v>
      </c>
      <c r="E38" s="125">
        <v>0</v>
      </c>
      <c r="F38" s="125">
        <v>0</v>
      </c>
      <c r="G38" s="125">
        <v>0</v>
      </c>
      <c r="H38" s="125">
        <v>0</v>
      </c>
      <c r="I38" s="125">
        <v>827861</v>
      </c>
      <c r="J38" s="125">
        <v>0</v>
      </c>
      <c r="K38" s="125">
        <v>0</v>
      </c>
      <c r="L38" s="125">
        <v>0</v>
      </c>
      <c r="M38" s="125">
        <v>2390</v>
      </c>
      <c r="N38" s="125">
        <v>0</v>
      </c>
      <c r="O38" s="125">
        <v>0</v>
      </c>
      <c r="P38" s="125">
        <v>0</v>
      </c>
      <c r="Q38" s="125">
        <v>0</v>
      </c>
      <c r="R38" s="125">
        <v>0</v>
      </c>
      <c r="S38" s="125">
        <v>0</v>
      </c>
      <c r="T38" s="125">
        <v>0</v>
      </c>
      <c r="U38" s="125">
        <v>0</v>
      </c>
      <c r="V38" s="125">
        <v>0</v>
      </c>
      <c r="W38" s="125">
        <v>0</v>
      </c>
      <c r="X38" s="125">
        <v>0</v>
      </c>
      <c r="Y38" s="125">
        <v>0</v>
      </c>
      <c r="Z38" s="125">
        <v>0</v>
      </c>
      <c r="AA38" s="125">
        <v>0</v>
      </c>
      <c r="AB38" s="125">
        <v>0</v>
      </c>
      <c r="AC38" s="125">
        <v>0</v>
      </c>
      <c r="AD38" s="125">
        <v>0</v>
      </c>
      <c r="AE38" s="125">
        <v>0</v>
      </c>
      <c r="AF38" s="125">
        <v>0</v>
      </c>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c r="BO38" s="125"/>
      <c r="BP38" s="125"/>
      <c r="BQ38" s="125"/>
      <c r="BR38" s="125"/>
      <c r="BS38" s="125"/>
      <c r="BT38" s="125"/>
      <c r="BU38" s="125"/>
      <c r="BV38" s="125"/>
      <c r="BW38" s="125"/>
      <c r="BX38" s="125"/>
      <c r="BY38" s="125"/>
      <c r="BZ38" s="125"/>
      <c r="CA38" s="125"/>
      <c r="CB38" s="125"/>
      <c r="CC38" s="125"/>
      <c r="CD38" s="125"/>
      <c r="CE38" s="125"/>
      <c r="CF38" s="125"/>
      <c r="CG38" s="125"/>
      <c r="CH38" s="125"/>
      <c r="CI38" s="125"/>
      <c r="CJ38" s="125"/>
      <c r="CK38" s="125"/>
      <c r="CL38" s="125"/>
      <c r="CM38" s="125"/>
      <c r="CN38" s="125"/>
      <c r="CO38" s="125"/>
      <c r="CP38" s="125"/>
      <c r="CQ38" s="125"/>
      <c r="CR38" s="125"/>
      <c r="CS38" s="125"/>
      <c r="CT38" s="125"/>
      <c r="CU38" s="125"/>
    </row>
    <row r="39" spans="1:99" x14ac:dyDescent="0.3">
      <c r="A39" s="104">
        <v>502</v>
      </c>
      <c r="B39" s="342" t="s">
        <v>85</v>
      </c>
      <c r="D39" s="125">
        <v>0</v>
      </c>
      <c r="E39" s="125">
        <v>30719856</v>
      </c>
      <c r="F39" s="125">
        <v>338060</v>
      </c>
      <c r="G39" s="125">
        <v>765664</v>
      </c>
      <c r="H39" s="125">
        <v>927929</v>
      </c>
      <c r="I39" s="125">
        <v>0</v>
      </c>
      <c r="J39" s="125">
        <v>3732086</v>
      </c>
      <c r="K39" s="125">
        <v>0</v>
      </c>
      <c r="L39" s="125">
        <v>2106823</v>
      </c>
      <c r="M39" s="125">
        <v>0</v>
      </c>
      <c r="N39" s="125">
        <v>1563019</v>
      </c>
      <c r="O39" s="125">
        <v>315980</v>
      </c>
      <c r="P39" s="125">
        <v>225332</v>
      </c>
      <c r="Q39" s="125">
        <v>3136995</v>
      </c>
      <c r="R39" s="125">
        <v>690351</v>
      </c>
      <c r="S39" s="125">
        <v>616659</v>
      </c>
      <c r="T39" s="125">
        <v>111192</v>
      </c>
      <c r="U39" s="125">
        <v>0</v>
      </c>
      <c r="V39" s="125">
        <v>474420</v>
      </c>
      <c r="W39" s="125">
        <v>50530121</v>
      </c>
      <c r="X39" s="125">
        <v>83799664</v>
      </c>
      <c r="Y39" s="125">
        <v>4507428</v>
      </c>
      <c r="Z39" s="125">
        <v>495073840</v>
      </c>
      <c r="AA39" s="125">
        <v>394485</v>
      </c>
      <c r="AB39" s="125">
        <v>514646</v>
      </c>
      <c r="AC39" s="125">
        <v>739729</v>
      </c>
      <c r="AD39" s="125">
        <v>3530777</v>
      </c>
      <c r="AE39" s="125">
        <v>0</v>
      </c>
      <c r="AF39" s="125">
        <v>93050</v>
      </c>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25"/>
      <c r="BQ39" s="125"/>
      <c r="BR39" s="125"/>
      <c r="BS39" s="125"/>
      <c r="BT39" s="125"/>
      <c r="BU39" s="125"/>
      <c r="BV39" s="125"/>
      <c r="BW39" s="125"/>
      <c r="BX39" s="125"/>
      <c r="BY39" s="125"/>
      <c r="BZ39" s="125"/>
      <c r="CA39" s="125"/>
      <c r="CB39" s="125"/>
      <c r="CC39" s="125"/>
      <c r="CD39" s="125"/>
      <c r="CE39" s="125"/>
      <c r="CF39" s="125"/>
      <c r="CG39" s="125"/>
      <c r="CH39" s="125"/>
      <c r="CI39" s="125"/>
      <c r="CJ39" s="125"/>
      <c r="CK39" s="125"/>
      <c r="CL39" s="125"/>
      <c r="CM39" s="125"/>
      <c r="CN39" s="125"/>
      <c r="CO39" s="125"/>
      <c r="CP39" s="125"/>
      <c r="CQ39" s="125"/>
      <c r="CR39" s="125"/>
      <c r="CS39" s="125"/>
      <c r="CT39" s="125"/>
      <c r="CU39" s="125"/>
    </row>
    <row r="40" spans="1:99" x14ac:dyDescent="0.3">
      <c r="A40" s="104">
        <v>503</v>
      </c>
      <c r="B40" s="342" t="s">
        <v>86</v>
      </c>
      <c r="D40" s="125">
        <v>0</v>
      </c>
      <c r="E40" s="125">
        <v>209571819</v>
      </c>
      <c r="F40" s="125">
        <v>0</v>
      </c>
      <c r="G40" s="125">
        <v>18875</v>
      </c>
      <c r="H40" s="125">
        <v>997570</v>
      </c>
      <c r="I40" s="125">
        <v>0</v>
      </c>
      <c r="J40" s="125">
        <v>0</v>
      </c>
      <c r="K40" s="125">
        <v>0</v>
      </c>
      <c r="L40" s="125">
        <v>0</v>
      </c>
      <c r="M40" s="125">
        <v>0</v>
      </c>
      <c r="N40" s="125">
        <v>0</v>
      </c>
      <c r="O40" s="125">
        <v>0</v>
      </c>
      <c r="P40" s="125">
        <v>0</v>
      </c>
      <c r="Q40" s="125">
        <v>7369427</v>
      </c>
      <c r="R40" s="125">
        <v>505573</v>
      </c>
      <c r="S40" s="125">
        <v>80419</v>
      </c>
      <c r="T40" s="125">
        <v>0</v>
      </c>
      <c r="U40" s="125">
        <v>0</v>
      </c>
      <c r="V40" s="125">
        <v>2905715</v>
      </c>
      <c r="W40" s="125">
        <v>6303844</v>
      </c>
      <c r="X40" s="125">
        <v>33349401</v>
      </c>
      <c r="Y40" s="125">
        <v>4413621</v>
      </c>
      <c r="Z40" s="125">
        <v>176385118</v>
      </c>
      <c r="AA40" s="125">
        <v>0</v>
      </c>
      <c r="AB40" s="125">
        <v>0</v>
      </c>
      <c r="AC40" s="125">
        <v>9175448</v>
      </c>
      <c r="AD40" s="125">
        <v>7642233</v>
      </c>
      <c r="AE40" s="125">
        <v>0</v>
      </c>
      <c r="AF40" s="125">
        <v>441290</v>
      </c>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row>
    <row r="41" spans="1:99" x14ac:dyDescent="0.3">
      <c r="A41" s="104">
        <v>504</v>
      </c>
      <c r="B41" s="342" t="s">
        <v>90</v>
      </c>
      <c r="D41" s="125">
        <v>0</v>
      </c>
      <c r="E41" s="125">
        <v>0</v>
      </c>
      <c r="F41" s="125">
        <v>0</v>
      </c>
      <c r="G41" s="125">
        <v>0</v>
      </c>
      <c r="H41" s="125">
        <v>0</v>
      </c>
      <c r="I41" s="125">
        <v>112640</v>
      </c>
      <c r="J41" s="125">
        <v>0</v>
      </c>
      <c r="K41" s="125">
        <v>0</v>
      </c>
      <c r="L41" s="125">
        <v>0</v>
      </c>
      <c r="M41" s="125">
        <v>85275</v>
      </c>
      <c r="N41" s="125">
        <v>0</v>
      </c>
      <c r="O41" s="125">
        <v>0</v>
      </c>
      <c r="P41" s="125">
        <v>0</v>
      </c>
      <c r="Q41" s="125">
        <v>0</v>
      </c>
      <c r="R41" s="125">
        <v>0</v>
      </c>
      <c r="S41" s="125">
        <v>0</v>
      </c>
      <c r="T41" s="125">
        <v>0</v>
      </c>
      <c r="U41" s="125">
        <v>0</v>
      </c>
      <c r="V41" s="125">
        <v>0</v>
      </c>
      <c r="W41" s="125">
        <v>0</v>
      </c>
      <c r="X41" s="125">
        <v>0</v>
      </c>
      <c r="Y41" s="125">
        <v>0</v>
      </c>
      <c r="Z41" s="125">
        <v>0</v>
      </c>
      <c r="AA41" s="125">
        <v>0</v>
      </c>
      <c r="AB41" s="125">
        <v>0</v>
      </c>
      <c r="AC41" s="125">
        <v>0</v>
      </c>
      <c r="AD41" s="125">
        <v>0</v>
      </c>
      <c r="AE41" s="125">
        <v>31056</v>
      </c>
      <c r="AF41" s="125">
        <v>0</v>
      </c>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c r="BR41" s="125"/>
      <c r="BS41" s="125"/>
      <c r="BT41" s="125"/>
      <c r="BU41" s="125"/>
      <c r="BV41" s="125"/>
      <c r="BW41" s="125"/>
      <c r="BX41" s="125"/>
      <c r="BY41" s="125"/>
      <c r="BZ41" s="125"/>
      <c r="CA41" s="125"/>
      <c r="CB41" s="125"/>
      <c r="CC41" s="125"/>
      <c r="CD41" s="125"/>
      <c r="CE41" s="125"/>
      <c r="CF41" s="125"/>
      <c r="CG41" s="125"/>
      <c r="CH41" s="125"/>
      <c r="CI41" s="125"/>
      <c r="CJ41" s="125"/>
      <c r="CK41" s="125"/>
      <c r="CL41" s="125"/>
      <c r="CM41" s="125"/>
      <c r="CN41" s="125"/>
      <c r="CO41" s="125"/>
      <c r="CP41" s="125"/>
      <c r="CQ41" s="125"/>
      <c r="CR41" s="125"/>
      <c r="CS41" s="125"/>
      <c r="CT41" s="125"/>
      <c r="CU41" s="125"/>
    </row>
    <row r="42" spans="1:99" x14ac:dyDescent="0.3">
      <c r="A42" s="104">
        <v>505</v>
      </c>
      <c r="B42" s="342" t="s">
        <v>91</v>
      </c>
      <c r="D42" s="125">
        <v>230269</v>
      </c>
      <c r="E42" s="125">
        <v>0</v>
      </c>
      <c r="F42" s="125">
        <v>0</v>
      </c>
      <c r="G42" s="125">
        <v>0</v>
      </c>
      <c r="H42" s="125">
        <v>0</v>
      </c>
      <c r="I42" s="125">
        <v>3323748</v>
      </c>
      <c r="J42" s="125">
        <v>0</v>
      </c>
      <c r="K42" s="125">
        <v>0</v>
      </c>
      <c r="L42" s="125">
        <v>0</v>
      </c>
      <c r="M42" s="125">
        <v>0</v>
      </c>
      <c r="N42" s="125">
        <v>0</v>
      </c>
      <c r="O42" s="125">
        <v>0</v>
      </c>
      <c r="P42" s="125">
        <v>0</v>
      </c>
      <c r="Q42" s="125">
        <v>0</v>
      </c>
      <c r="R42" s="125">
        <v>0</v>
      </c>
      <c r="S42" s="125">
        <v>0</v>
      </c>
      <c r="T42" s="125">
        <v>0</v>
      </c>
      <c r="U42" s="125">
        <v>0</v>
      </c>
      <c r="V42" s="125">
        <v>0</v>
      </c>
      <c r="W42" s="125">
        <v>0</v>
      </c>
      <c r="X42" s="125">
        <v>0</v>
      </c>
      <c r="Y42" s="125">
        <v>0</v>
      </c>
      <c r="Z42" s="125">
        <v>0</v>
      </c>
      <c r="AA42" s="125">
        <v>0</v>
      </c>
      <c r="AB42" s="125">
        <v>0</v>
      </c>
      <c r="AC42" s="125">
        <v>0</v>
      </c>
      <c r="AD42" s="125">
        <v>0</v>
      </c>
      <c r="AE42" s="125">
        <v>76559</v>
      </c>
      <c r="AF42" s="125">
        <v>0</v>
      </c>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c r="BQ42" s="125"/>
      <c r="BR42" s="125"/>
      <c r="BS42" s="125"/>
      <c r="BT42" s="125"/>
      <c r="BU42" s="125"/>
      <c r="BV42" s="125"/>
      <c r="BW42" s="125"/>
      <c r="BX42" s="125"/>
      <c r="BY42" s="125"/>
      <c r="BZ42" s="125"/>
      <c r="CA42" s="125"/>
      <c r="CB42" s="125"/>
      <c r="CC42" s="125"/>
      <c r="CD42" s="125"/>
      <c r="CE42" s="125"/>
      <c r="CF42" s="125"/>
      <c r="CG42" s="125"/>
      <c r="CH42" s="125"/>
      <c r="CI42" s="125"/>
      <c r="CJ42" s="125"/>
      <c r="CK42" s="125"/>
      <c r="CL42" s="125"/>
      <c r="CM42" s="125"/>
      <c r="CN42" s="125"/>
      <c r="CO42" s="125"/>
      <c r="CP42" s="125"/>
      <c r="CQ42" s="125"/>
      <c r="CR42" s="125"/>
      <c r="CS42" s="125"/>
      <c r="CT42" s="125"/>
      <c r="CU42" s="125"/>
    </row>
    <row r="43" spans="1:99" x14ac:dyDescent="0.3">
      <c r="A43" s="104">
        <v>506</v>
      </c>
      <c r="B43" s="342" t="s">
        <v>97</v>
      </c>
      <c r="D43" s="125">
        <v>361828</v>
      </c>
      <c r="E43" s="125">
        <v>0</v>
      </c>
      <c r="F43" s="125">
        <v>0</v>
      </c>
      <c r="G43" s="125">
        <v>0</v>
      </c>
      <c r="H43" s="125">
        <v>0</v>
      </c>
      <c r="I43" s="125">
        <v>501228</v>
      </c>
      <c r="J43" s="125">
        <v>0</v>
      </c>
      <c r="K43" s="125">
        <v>0</v>
      </c>
      <c r="L43" s="125">
        <v>0</v>
      </c>
      <c r="M43" s="125">
        <v>137926</v>
      </c>
      <c r="N43" s="125">
        <v>0</v>
      </c>
      <c r="O43" s="125">
        <v>0</v>
      </c>
      <c r="P43" s="125">
        <v>0</v>
      </c>
      <c r="Q43" s="125">
        <v>0</v>
      </c>
      <c r="R43" s="125">
        <v>0</v>
      </c>
      <c r="S43" s="125">
        <v>0</v>
      </c>
      <c r="T43" s="125">
        <v>0</v>
      </c>
      <c r="U43" s="125">
        <v>0</v>
      </c>
      <c r="V43" s="125">
        <v>0</v>
      </c>
      <c r="W43" s="125">
        <v>0</v>
      </c>
      <c r="X43" s="125">
        <v>0</v>
      </c>
      <c r="Y43" s="125">
        <v>0</v>
      </c>
      <c r="Z43" s="125">
        <v>0</v>
      </c>
      <c r="AA43" s="125">
        <v>0</v>
      </c>
      <c r="AB43" s="125">
        <v>0</v>
      </c>
      <c r="AC43" s="125">
        <v>0</v>
      </c>
      <c r="AD43" s="125">
        <v>0</v>
      </c>
      <c r="AE43" s="125">
        <v>86211</v>
      </c>
      <c r="AF43" s="125">
        <v>0</v>
      </c>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c r="BQ43" s="125"/>
      <c r="BR43" s="125"/>
      <c r="BS43" s="125"/>
      <c r="BT43" s="125"/>
      <c r="BU43" s="125"/>
      <c r="BV43" s="125"/>
      <c r="BW43" s="125"/>
      <c r="BX43" s="125"/>
      <c r="BY43" s="125"/>
      <c r="BZ43" s="125"/>
      <c r="CA43" s="125"/>
      <c r="CB43" s="125"/>
      <c r="CC43" s="125"/>
      <c r="CD43" s="125"/>
      <c r="CE43" s="125"/>
      <c r="CF43" s="125"/>
      <c r="CG43" s="125"/>
      <c r="CH43" s="125"/>
      <c r="CI43" s="125"/>
      <c r="CJ43" s="125"/>
      <c r="CK43" s="125"/>
      <c r="CL43" s="125"/>
      <c r="CM43" s="125"/>
      <c r="CN43" s="125"/>
      <c r="CO43" s="125"/>
      <c r="CP43" s="125"/>
      <c r="CQ43" s="125"/>
      <c r="CR43" s="125"/>
      <c r="CS43" s="125"/>
      <c r="CT43" s="125"/>
      <c r="CU43" s="125"/>
    </row>
    <row r="44" spans="1:99" x14ac:dyDescent="0.3">
      <c r="A44" s="104">
        <v>507</v>
      </c>
      <c r="B44" s="342" t="s">
        <v>447</v>
      </c>
      <c r="D44" s="125">
        <v>0</v>
      </c>
      <c r="E44" s="125">
        <v>0</v>
      </c>
      <c r="F44" s="125">
        <v>0</v>
      </c>
      <c r="G44" s="125">
        <v>0</v>
      </c>
      <c r="H44" s="125">
        <v>0</v>
      </c>
      <c r="I44" s="125">
        <v>0</v>
      </c>
      <c r="J44" s="125">
        <v>0</v>
      </c>
      <c r="K44" s="125">
        <v>0</v>
      </c>
      <c r="L44" s="125">
        <v>0</v>
      </c>
      <c r="M44" s="125">
        <v>0</v>
      </c>
      <c r="N44" s="125">
        <v>0</v>
      </c>
      <c r="O44" s="125">
        <v>0</v>
      </c>
      <c r="P44" s="125">
        <v>0</v>
      </c>
      <c r="Q44" s="125">
        <v>0</v>
      </c>
      <c r="R44" s="125">
        <v>0</v>
      </c>
      <c r="S44" s="125">
        <v>0</v>
      </c>
      <c r="T44" s="125">
        <v>0</v>
      </c>
      <c r="U44" s="125">
        <v>0</v>
      </c>
      <c r="V44" s="125">
        <v>0</v>
      </c>
      <c r="W44" s="125">
        <v>0</v>
      </c>
      <c r="X44" s="125">
        <v>0</v>
      </c>
      <c r="Y44" s="125">
        <v>0</v>
      </c>
      <c r="Z44" s="125">
        <v>0</v>
      </c>
      <c r="AA44" s="125">
        <v>0</v>
      </c>
      <c r="AB44" s="125">
        <v>0</v>
      </c>
      <c r="AC44" s="125">
        <v>0</v>
      </c>
      <c r="AD44" s="125">
        <v>0</v>
      </c>
      <c r="AE44" s="125">
        <v>41024</v>
      </c>
      <c r="AF44" s="125">
        <v>0</v>
      </c>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c r="BQ44" s="125"/>
      <c r="BR44" s="125"/>
      <c r="BS44" s="125"/>
      <c r="BT44" s="125"/>
      <c r="BU44" s="125"/>
      <c r="BV44" s="125"/>
      <c r="BW44" s="125"/>
      <c r="BX44" s="125"/>
      <c r="BY44" s="125"/>
      <c r="BZ44" s="125"/>
      <c r="CA44" s="125"/>
      <c r="CB44" s="125"/>
      <c r="CC44" s="125"/>
      <c r="CD44" s="125"/>
      <c r="CE44" s="125"/>
      <c r="CF44" s="125"/>
      <c r="CG44" s="125"/>
      <c r="CH44" s="125"/>
      <c r="CI44" s="125"/>
      <c r="CJ44" s="125"/>
      <c r="CK44" s="125"/>
      <c r="CL44" s="125"/>
      <c r="CM44" s="125"/>
      <c r="CN44" s="125"/>
      <c r="CO44" s="125"/>
      <c r="CP44" s="125"/>
      <c r="CQ44" s="125"/>
      <c r="CR44" s="125"/>
      <c r="CS44" s="125"/>
      <c r="CT44" s="125"/>
      <c r="CU44" s="125"/>
    </row>
    <row r="45" spans="1:99" x14ac:dyDescent="0.3">
      <c r="A45" s="104">
        <v>508</v>
      </c>
      <c r="B45" s="342" t="s">
        <v>110</v>
      </c>
      <c r="D45" s="125">
        <v>0</v>
      </c>
      <c r="E45" s="125">
        <v>0</v>
      </c>
      <c r="F45" s="125">
        <v>0</v>
      </c>
      <c r="G45" s="125">
        <v>0</v>
      </c>
      <c r="H45" s="125">
        <v>0</v>
      </c>
      <c r="I45" s="125">
        <v>0</v>
      </c>
      <c r="J45" s="125">
        <v>0</v>
      </c>
      <c r="K45" s="125">
        <v>0</v>
      </c>
      <c r="L45" s="125">
        <v>0</v>
      </c>
      <c r="M45" s="125">
        <v>0</v>
      </c>
      <c r="N45" s="125">
        <v>0</v>
      </c>
      <c r="O45" s="125">
        <v>0</v>
      </c>
      <c r="P45" s="125">
        <v>0</v>
      </c>
      <c r="Q45" s="125">
        <v>0</v>
      </c>
      <c r="R45" s="125">
        <v>0</v>
      </c>
      <c r="S45" s="125">
        <v>0</v>
      </c>
      <c r="T45" s="125">
        <v>0</v>
      </c>
      <c r="U45" s="125">
        <v>0</v>
      </c>
      <c r="V45" s="125">
        <v>0</v>
      </c>
      <c r="W45" s="125">
        <v>0</v>
      </c>
      <c r="X45" s="125">
        <v>0</v>
      </c>
      <c r="Y45" s="125">
        <v>0</v>
      </c>
      <c r="Z45" s="125">
        <v>0</v>
      </c>
      <c r="AA45" s="125">
        <v>0</v>
      </c>
      <c r="AB45" s="125">
        <v>0</v>
      </c>
      <c r="AC45" s="125">
        <v>0</v>
      </c>
      <c r="AD45" s="125">
        <v>0</v>
      </c>
      <c r="AE45" s="125">
        <v>0</v>
      </c>
      <c r="AF45" s="125">
        <v>0</v>
      </c>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row>
    <row r="46" spans="1:99" x14ac:dyDescent="0.3">
      <c r="A46" s="104">
        <v>509</v>
      </c>
      <c r="B46" s="342" t="s">
        <v>111</v>
      </c>
      <c r="D46" s="125">
        <v>0</v>
      </c>
      <c r="E46" s="125">
        <v>0</v>
      </c>
      <c r="F46" s="125">
        <v>0</v>
      </c>
      <c r="G46" s="125">
        <v>0</v>
      </c>
      <c r="H46" s="125">
        <v>0</v>
      </c>
      <c r="I46" s="125">
        <v>0</v>
      </c>
      <c r="J46" s="125">
        <v>0</v>
      </c>
      <c r="K46" s="125">
        <v>0</v>
      </c>
      <c r="L46" s="125">
        <v>0</v>
      </c>
      <c r="M46" s="125">
        <v>0</v>
      </c>
      <c r="N46" s="125">
        <v>0</v>
      </c>
      <c r="O46" s="125">
        <v>0</v>
      </c>
      <c r="P46" s="125">
        <v>0</v>
      </c>
      <c r="Q46" s="125">
        <v>0</v>
      </c>
      <c r="R46" s="125">
        <v>0</v>
      </c>
      <c r="S46" s="125">
        <v>0</v>
      </c>
      <c r="T46" s="125">
        <v>0</v>
      </c>
      <c r="U46" s="125">
        <v>0</v>
      </c>
      <c r="V46" s="125">
        <v>0</v>
      </c>
      <c r="W46" s="125">
        <v>0</v>
      </c>
      <c r="X46" s="125">
        <v>0</v>
      </c>
      <c r="Y46" s="125">
        <v>0</v>
      </c>
      <c r="Z46" s="125">
        <v>0</v>
      </c>
      <c r="AA46" s="125">
        <v>0</v>
      </c>
      <c r="AB46" s="125">
        <v>0</v>
      </c>
      <c r="AC46" s="125">
        <v>0</v>
      </c>
      <c r="AD46" s="125">
        <v>0</v>
      </c>
      <c r="AE46" s="125">
        <v>0</v>
      </c>
      <c r="AF46" s="125">
        <v>0</v>
      </c>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c r="CL46" s="125"/>
      <c r="CM46" s="125"/>
      <c r="CN46" s="125"/>
      <c r="CO46" s="125"/>
      <c r="CP46" s="125"/>
      <c r="CQ46" s="125"/>
      <c r="CR46" s="125"/>
      <c r="CS46" s="125"/>
      <c r="CT46" s="125"/>
      <c r="CU46" s="125"/>
    </row>
    <row r="47" spans="1:99" x14ac:dyDescent="0.3">
      <c r="A47" s="104">
        <v>512</v>
      </c>
      <c r="B47" s="342" t="s">
        <v>147</v>
      </c>
      <c r="D47" s="125">
        <v>0</v>
      </c>
      <c r="E47" s="125">
        <v>0</v>
      </c>
      <c r="F47" s="125">
        <v>0</v>
      </c>
      <c r="G47" s="125">
        <v>0</v>
      </c>
      <c r="H47" s="125">
        <v>0</v>
      </c>
      <c r="I47" s="125">
        <v>0</v>
      </c>
      <c r="J47" s="125">
        <v>0</v>
      </c>
      <c r="K47" s="125">
        <v>0</v>
      </c>
      <c r="L47" s="125">
        <v>0</v>
      </c>
      <c r="M47" s="125">
        <v>0</v>
      </c>
      <c r="N47" s="125">
        <v>0</v>
      </c>
      <c r="O47" s="125">
        <v>0</v>
      </c>
      <c r="P47" s="125">
        <v>0</v>
      </c>
      <c r="Q47" s="125">
        <v>0</v>
      </c>
      <c r="R47" s="125">
        <v>0</v>
      </c>
      <c r="S47" s="125">
        <v>0</v>
      </c>
      <c r="T47" s="125">
        <v>0</v>
      </c>
      <c r="U47" s="125">
        <v>0</v>
      </c>
      <c r="V47" s="125">
        <v>0</v>
      </c>
      <c r="W47" s="125">
        <v>0</v>
      </c>
      <c r="X47" s="125">
        <v>0</v>
      </c>
      <c r="Y47" s="125">
        <v>0</v>
      </c>
      <c r="Z47" s="125">
        <v>0</v>
      </c>
      <c r="AA47" s="125">
        <v>0</v>
      </c>
      <c r="AB47" s="125">
        <v>0</v>
      </c>
      <c r="AC47" s="125">
        <v>0</v>
      </c>
      <c r="AD47" s="125">
        <v>0</v>
      </c>
      <c r="AE47" s="125">
        <v>0</v>
      </c>
      <c r="AF47" s="125">
        <v>0</v>
      </c>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c r="BR47" s="125"/>
      <c r="BS47" s="125"/>
      <c r="BT47" s="125"/>
      <c r="BU47" s="125"/>
      <c r="BV47" s="125"/>
      <c r="BW47" s="125"/>
      <c r="BX47" s="125"/>
      <c r="BY47" s="125"/>
      <c r="BZ47" s="125"/>
      <c r="CA47" s="125"/>
      <c r="CB47" s="125"/>
      <c r="CC47" s="125"/>
      <c r="CD47" s="125"/>
      <c r="CE47" s="125"/>
      <c r="CF47" s="125"/>
      <c r="CG47" s="125"/>
      <c r="CH47" s="125"/>
      <c r="CI47" s="125"/>
      <c r="CJ47" s="125"/>
      <c r="CK47" s="125"/>
      <c r="CL47" s="125"/>
      <c r="CM47" s="125"/>
      <c r="CN47" s="125"/>
      <c r="CO47" s="125"/>
      <c r="CP47" s="125"/>
      <c r="CQ47" s="125"/>
      <c r="CR47" s="125"/>
      <c r="CS47" s="125"/>
      <c r="CT47" s="125"/>
      <c r="CU47" s="125"/>
    </row>
    <row r="48" spans="1:99" x14ac:dyDescent="0.3">
      <c r="A48" s="104">
        <v>532</v>
      </c>
      <c r="B48" s="342" t="s">
        <v>448</v>
      </c>
      <c r="D48" s="125">
        <v>214328</v>
      </c>
      <c r="E48" s="125">
        <v>0</v>
      </c>
      <c r="F48" s="125">
        <v>0</v>
      </c>
      <c r="G48" s="125">
        <v>0</v>
      </c>
      <c r="H48" s="125">
        <v>0</v>
      </c>
      <c r="I48" s="125">
        <v>241739</v>
      </c>
      <c r="J48" s="125">
        <v>0</v>
      </c>
      <c r="K48" s="125">
        <v>0</v>
      </c>
      <c r="L48" s="125">
        <v>0</v>
      </c>
      <c r="M48" s="125">
        <v>338755</v>
      </c>
      <c r="N48" s="125">
        <v>0</v>
      </c>
      <c r="O48" s="125">
        <v>0</v>
      </c>
      <c r="P48" s="125">
        <v>0</v>
      </c>
      <c r="Q48" s="125">
        <v>0</v>
      </c>
      <c r="R48" s="125">
        <v>0</v>
      </c>
      <c r="S48" s="125">
        <v>0</v>
      </c>
      <c r="T48" s="125">
        <v>0</v>
      </c>
      <c r="U48" s="125">
        <v>0</v>
      </c>
      <c r="V48" s="125">
        <v>0</v>
      </c>
      <c r="W48" s="125">
        <v>0</v>
      </c>
      <c r="X48" s="125">
        <v>0</v>
      </c>
      <c r="Y48" s="125">
        <v>0</v>
      </c>
      <c r="Z48" s="125">
        <v>0</v>
      </c>
      <c r="AA48" s="125">
        <v>0</v>
      </c>
      <c r="AB48" s="125">
        <v>0</v>
      </c>
      <c r="AC48" s="125">
        <v>0</v>
      </c>
      <c r="AD48" s="125">
        <v>0</v>
      </c>
      <c r="AE48" s="125">
        <v>33789</v>
      </c>
      <c r="AF48" s="125">
        <v>0</v>
      </c>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c r="CC48" s="125"/>
      <c r="CD48" s="125"/>
      <c r="CE48" s="125"/>
      <c r="CF48" s="125"/>
      <c r="CG48" s="125"/>
      <c r="CH48" s="125"/>
      <c r="CI48" s="125"/>
      <c r="CJ48" s="125"/>
      <c r="CK48" s="125"/>
      <c r="CL48" s="125"/>
      <c r="CM48" s="125"/>
      <c r="CN48" s="125"/>
      <c r="CO48" s="125"/>
      <c r="CP48" s="125"/>
      <c r="CQ48" s="125"/>
      <c r="CR48" s="125"/>
      <c r="CS48" s="125"/>
      <c r="CT48" s="125"/>
      <c r="CU48" s="125"/>
    </row>
    <row r="49" spans="1:99" x14ac:dyDescent="0.3">
      <c r="A49" s="104">
        <v>533</v>
      </c>
      <c r="B49" s="342" t="s">
        <v>449</v>
      </c>
      <c r="D49" s="125">
        <v>0</v>
      </c>
      <c r="E49" s="125">
        <v>0</v>
      </c>
      <c r="F49" s="125">
        <v>0</v>
      </c>
      <c r="G49" s="125">
        <v>0</v>
      </c>
      <c r="H49" s="125">
        <v>0</v>
      </c>
      <c r="I49" s="125">
        <v>0</v>
      </c>
      <c r="J49" s="125">
        <v>0</v>
      </c>
      <c r="K49" s="125">
        <v>0</v>
      </c>
      <c r="L49" s="125">
        <v>0</v>
      </c>
      <c r="M49" s="125">
        <v>0</v>
      </c>
      <c r="N49" s="125">
        <v>0</v>
      </c>
      <c r="O49" s="125">
        <v>0</v>
      </c>
      <c r="P49" s="125">
        <v>0</v>
      </c>
      <c r="Q49" s="125">
        <v>0</v>
      </c>
      <c r="R49" s="125">
        <v>0</v>
      </c>
      <c r="S49" s="125">
        <v>0</v>
      </c>
      <c r="T49" s="125">
        <v>0</v>
      </c>
      <c r="U49" s="125">
        <v>0</v>
      </c>
      <c r="V49" s="125">
        <v>0</v>
      </c>
      <c r="W49" s="125">
        <v>0</v>
      </c>
      <c r="X49" s="125">
        <v>0</v>
      </c>
      <c r="Y49" s="125">
        <v>0</v>
      </c>
      <c r="Z49" s="125">
        <v>0</v>
      </c>
      <c r="AA49" s="125">
        <v>0</v>
      </c>
      <c r="AB49" s="125">
        <v>0</v>
      </c>
      <c r="AC49" s="125">
        <v>0</v>
      </c>
      <c r="AD49" s="125">
        <v>0</v>
      </c>
      <c r="AE49" s="125">
        <v>0</v>
      </c>
      <c r="AF49" s="125">
        <v>0</v>
      </c>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c r="BR49" s="125"/>
      <c r="BS49" s="125"/>
      <c r="BT49" s="125"/>
      <c r="BU49" s="125"/>
      <c r="BV49" s="125"/>
      <c r="BW49" s="125"/>
      <c r="BX49" s="125"/>
      <c r="BY49" s="125"/>
      <c r="BZ49" s="125"/>
      <c r="CA49" s="125"/>
      <c r="CB49" s="125"/>
      <c r="CC49" s="125"/>
      <c r="CD49" s="125"/>
      <c r="CE49" s="125"/>
      <c r="CF49" s="125"/>
      <c r="CG49" s="125"/>
      <c r="CH49" s="125"/>
      <c r="CI49" s="125"/>
      <c r="CJ49" s="125"/>
      <c r="CK49" s="125"/>
      <c r="CL49" s="125"/>
      <c r="CM49" s="125"/>
      <c r="CN49" s="125"/>
      <c r="CO49" s="125"/>
      <c r="CP49" s="125"/>
      <c r="CQ49" s="125"/>
      <c r="CR49" s="125"/>
      <c r="CS49" s="125"/>
      <c r="CT49" s="125"/>
      <c r="CU49" s="125"/>
    </row>
    <row r="50" spans="1:99" x14ac:dyDescent="0.3">
      <c r="A50" s="104">
        <v>534</v>
      </c>
      <c r="B50" s="342" t="s">
        <v>450</v>
      </c>
      <c r="D50" s="125">
        <v>0</v>
      </c>
      <c r="E50" s="125">
        <v>3194338</v>
      </c>
      <c r="F50" s="125">
        <v>0</v>
      </c>
      <c r="G50" s="125">
        <v>159706</v>
      </c>
      <c r="H50" s="125">
        <v>19325</v>
      </c>
      <c r="I50" s="125">
        <v>0</v>
      </c>
      <c r="J50" s="125">
        <v>72352</v>
      </c>
      <c r="K50" s="125">
        <v>0</v>
      </c>
      <c r="L50" s="125">
        <v>122908</v>
      </c>
      <c r="M50" s="125">
        <v>0</v>
      </c>
      <c r="N50" s="125">
        <v>102352</v>
      </c>
      <c r="O50" s="125">
        <v>0</v>
      </c>
      <c r="P50" s="125">
        <v>26268</v>
      </c>
      <c r="Q50" s="125">
        <v>75780</v>
      </c>
      <c r="R50" s="125">
        <v>103044</v>
      </c>
      <c r="S50" s="125">
        <v>133402</v>
      </c>
      <c r="T50" s="125">
        <v>0</v>
      </c>
      <c r="U50" s="125">
        <v>120300</v>
      </c>
      <c r="V50" s="125">
        <v>0</v>
      </c>
      <c r="W50" s="125">
        <v>43132</v>
      </c>
      <c r="X50" s="125">
        <v>419931</v>
      </c>
      <c r="Y50" s="125">
        <v>211544</v>
      </c>
      <c r="Z50" s="125">
        <v>695995</v>
      </c>
      <c r="AA50" s="125">
        <v>81412</v>
      </c>
      <c r="AB50" s="125">
        <v>0</v>
      </c>
      <c r="AC50" s="125">
        <v>126718</v>
      </c>
      <c r="AD50" s="125">
        <v>38548</v>
      </c>
      <c r="AE50" s="125">
        <v>0</v>
      </c>
      <c r="AF50" s="125">
        <v>12699</v>
      </c>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c r="BQ50" s="125"/>
      <c r="BR50" s="125"/>
      <c r="BS50" s="125"/>
      <c r="BT50" s="125"/>
      <c r="BU50" s="125"/>
      <c r="BV50" s="125"/>
      <c r="BW50" s="125"/>
      <c r="BX50" s="125"/>
      <c r="BY50" s="125"/>
      <c r="BZ50" s="125"/>
      <c r="CA50" s="125"/>
      <c r="CB50" s="125"/>
      <c r="CC50" s="125"/>
      <c r="CD50" s="125"/>
      <c r="CE50" s="125"/>
      <c r="CF50" s="125"/>
      <c r="CG50" s="125"/>
      <c r="CH50" s="125"/>
      <c r="CI50" s="125"/>
      <c r="CJ50" s="125"/>
      <c r="CK50" s="125"/>
      <c r="CL50" s="125"/>
      <c r="CM50" s="125"/>
      <c r="CN50" s="125"/>
      <c r="CO50" s="125"/>
      <c r="CP50" s="125"/>
      <c r="CQ50" s="125"/>
      <c r="CR50" s="125"/>
      <c r="CS50" s="125"/>
      <c r="CT50" s="125"/>
      <c r="CU50" s="125"/>
    </row>
    <row r="51" spans="1:99" x14ac:dyDescent="0.3">
      <c r="A51" s="104">
        <v>536</v>
      </c>
      <c r="B51" s="342" t="s">
        <v>98</v>
      </c>
      <c r="D51" s="125">
        <v>0</v>
      </c>
      <c r="E51" s="125">
        <v>0</v>
      </c>
      <c r="F51" s="125">
        <v>0</v>
      </c>
      <c r="G51" s="125">
        <v>0</v>
      </c>
      <c r="H51" s="125">
        <v>0</v>
      </c>
      <c r="I51" s="125">
        <v>0</v>
      </c>
      <c r="J51" s="125">
        <v>0</v>
      </c>
      <c r="K51" s="125">
        <v>0</v>
      </c>
      <c r="L51" s="125">
        <v>0</v>
      </c>
      <c r="M51" s="125">
        <v>2390</v>
      </c>
      <c r="N51" s="125">
        <v>0</v>
      </c>
      <c r="O51" s="125">
        <v>0</v>
      </c>
      <c r="P51" s="125">
        <v>0</v>
      </c>
      <c r="Q51" s="125">
        <v>0</v>
      </c>
      <c r="R51" s="125">
        <v>0</v>
      </c>
      <c r="S51" s="125">
        <v>0</v>
      </c>
      <c r="T51" s="125">
        <v>0</v>
      </c>
      <c r="U51" s="125">
        <v>0</v>
      </c>
      <c r="V51" s="125">
        <v>0</v>
      </c>
      <c r="W51" s="125">
        <v>0</v>
      </c>
      <c r="X51" s="125">
        <v>0</v>
      </c>
      <c r="Y51" s="125">
        <v>0</v>
      </c>
      <c r="Z51" s="125">
        <v>0</v>
      </c>
      <c r="AA51" s="125">
        <v>0</v>
      </c>
      <c r="AB51" s="125">
        <v>0</v>
      </c>
      <c r="AC51" s="125">
        <v>0</v>
      </c>
      <c r="AD51" s="125">
        <v>0</v>
      </c>
      <c r="AE51" s="125">
        <v>0</v>
      </c>
      <c r="AF51" s="125">
        <v>0</v>
      </c>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c r="BQ51" s="125"/>
      <c r="BR51" s="125"/>
      <c r="BS51" s="125"/>
      <c r="BT51" s="125"/>
      <c r="BU51" s="125"/>
      <c r="BV51" s="125"/>
      <c r="BW51" s="125"/>
      <c r="BX51" s="125"/>
      <c r="BY51" s="125"/>
      <c r="BZ51" s="125"/>
      <c r="CA51" s="125"/>
      <c r="CB51" s="125"/>
      <c r="CC51" s="125"/>
      <c r="CD51" s="125"/>
      <c r="CE51" s="125"/>
      <c r="CF51" s="125"/>
      <c r="CG51" s="125"/>
      <c r="CH51" s="125"/>
      <c r="CI51" s="125"/>
      <c r="CJ51" s="125"/>
      <c r="CK51" s="125"/>
      <c r="CL51" s="125"/>
      <c r="CM51" s="125"/>
      <c r="CN51" s="125"/>
      <c r="CO51" s="125"/>
      <c r="CP51" s="125"/>
      <c r="CQ51" s="125"/>
      <c r="CR51" s="125"/>
      <c r="CS51" s="125"/>
      <c r="CT51" s="125"/>
      <c r="CU51" s="125"/>
    </row>
    <row r="52" spans="1:99" ht="72" x14ac:dyDescent="0.3">
      <c r="A52" s="104">
        <v>547</v>
      </c>
      <c r="B52" s="342" t="s">
        <v>453</v>
      </c>
      <c r="D52" s="125">
        <v>2</v>
      </c>
      <c r="E52" s="125">
        <v>3</v>
      </c>
      <c r="F52" s="125">
        <v>2</v>
      </c>
      <c r="G52" s="125">
        <v>2</v>
      </c>
      <c r="H52" s="125">
        <v>2</v>
      </c>
      <c r="I52" s="125">
        <v>2</v>
      </c>
      <c r="J52" s="125">
        <v>3</v>
      </c>
      <c r="K52" s="125">
        <v>2</v>
      </c>
      <c r="L52" s="125">
        <v>2</v>
      </c>
      <c r="M52" s="125">
        <v>2</v>
      </c>
      <c r="N52" s="125">
        <v>2</v>
      </c>
      <c r="O52" s="125">
        <v>2</v>
      </c>
      <c r="P52" s="125">
        <v>2</v>
      </c>
      <c r="Q52" s="125">
        <v>3</v>
      </c>
      <c r="R52" s="125">
        <v>2</v>
      </c>
      <c r="S52" s="125">
        <v>2</v>
      </c>
      <c r="T52" s="125">
        <v>2</v>
      </c>
      <c r="U52" s="125">
        <v>3</v>
      </c>
      <c r="V52" s="125">
        <v>2</v>
      </c>
      <c r="W52" s="125">
        <v>3</v>
      </c>
      <c r="X52" s="125">
        <v>2</v>
      </c>
      <c r="Y52" s="125">
        <v>3</v>
      </c>
      <c r="Z52" s="125">
        <v>1</v>
      </c>
      <c r="AA52" s="125">
        <v>2</v>
      </c>
      <c r="AB52" s="125">
        <v>2</v>
      </c>
      <c r="AC52" s="125">
        <v>2</v>
      </c>
      <c r="AD52" s="125">
        <v>1</v>
      </c>
      <c r="AE52" s="125">
        <v>2</v>
      </c>
      <c r="AF52" s="125">
        <v>2</v>
      </c>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c r="BQ52" s="125"/>
      <c r="BR52" s="125"/>
      <c r="BS52" s="125"/>
      <c r="BT52" s="125"/>
      <c r="BU52" s="125"/>
      <c r="BV52" s="125"/>
      <c r="BW52" s="125"/>
      <c r="BX52" s="125"/>
      <c r="BY52" s="125"/>
      <c r="BZ52" s="125"/>
      <c r="CA52" s="125"/>
      <c r="CB52" s="125"/>
      <c r="CC52" s="125"/>
      <c r="CD52" s="125"/>
      <c r="CE52" s="125"/>
      <c r="CF52" s="125"/>
      <c r="CG52" s="125"/>
      <c r="CH52" s="125"/>
      <c r="CI52" s="125"/>
      <c r="CJ52" s="125"/>
      <c r="CK52" s="125"/>
      <c r="CL52" s="125"/>
      <c r="CM52" s="125"/>
      <c r="CN52" s="125"/>
      <c r="CO52" s="125"/>
      <c r="CP52" s="125"/>
      <c r="CQ52" s="125"/>
      <c r="CR52" s="125"/>
      <c r="CS52" s="125"/>
      <c r="CT52" s="125"/>
      <c r="CU52" s="125"/>
    </row>
    <row r="53" spans="1:99" ht="28.8" x14ac:dyDescent="0.3">
      <c r="A53" s="104">
        <v>554</v>
      </c>
      <c r="B53" s="342" t="s">
        <v>208</v>
      </c>
      <c r="D53" s="125"/>
      <c r="E53" s="125">
        <v>16397731</v>
      </c>
      <c r="F53" s="125">
        <v>128899</v>
      </c>
      <c r="G53" s="125"/>
      <c r="H53" s="125"/>
      <c r="I53" s="125">
        <v>3176150</v>
      </c>
      <c r="J53" s="125">
        <v>266026</v>
      </c>
      <c r="K53" s="125">
        <v>86039</v>
      </c>
      <c r="L53" s="125"/>
      <c r="M53" s="125"/>
      <c r="N53" s="125"/>
      <c r="O53" s="125"/>
      <c r="P53" s="125"/>
      <c r="Q53" s="125">
        <v>131698</v>
      </c>
      <c r="R53" s="125"/>
      <c r="S53" s="125"/>
      <c r="T53" s="125"/>
      <c r="U53" s="125"/>
      <c r="V53" s="125"/>
      <c r="W53" s="125">
        <v>21458398</v>
      </c>
      <c r="X53" s="125">
        <v>16194254</v>
      </c>
      <c r="Y53" s="125">
        <v>5131194</v>
      </c>
      <c r="Z53" s="125">
        <v>63288298</v>
      </c>
      <c r="AA53" s="125"/>
      <c r="AB53" s="125"/>
      <c r="AC53" s="125">
        <v>295154</v>
      </c>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c r="BQ53" s="125"/>
      <c r="BR53" s="125"/>
      <c r="BS53" s="125"/>
      <c r="BT53" s="125"/>
      <c r="BU53" s="125"/>
      <c r="BV53" s="125"/>
      <c r="BW53" s="125"/>
      <c r="BX53" s="125"/>
      <c r="BY53" s="125"/>
      <c r="BZ53" s="125"/>
      <c r="CA53" s="125"/>
      <c r="CB53" s="125"/>
      <c r="CC53" s="125"/>
      <c r="CD53" s="125"/>
      <c r="CE53" s="125"/>
      <c r="CF53" s="125"/>
      <c r="CG53" s="125"/>
      <c r="CH53" s="125"/>
      <c r="CI53" s="125"/>
      <c r="CJ53" s="125"/>
      <c r="CK53" s="125"/>
      <c r="CL53" s="125"/>
      <c r="CM53" s="125"/>
      <c r="CN53" s="125"/>
      <c r="CO53" s="125"/>
      <c r="CP53" s="125"/>
      <c r="CQ53" s="125"/>
      <c r="CR53" s="125"/>
      <c r="CS53" s="125"/>
      <c r="CT53" s="125"/>
      <c r="CU53" s="125"/>
    </row>
    <row r="54" spans="1:99" ht="28.8" x14ac:dyDescent="0.3">
      <c r="A54" s="104">
        <v>555</v>
      </c>
      <c r="B54" s="342" t="s">
        <v>209</v>
      </c>
      <c r="D54" s="125"/>
      <c r="E54" s="125">
        <v>16397731</v>
      </c>
      <c r="F54" s="125">
        <v>0</v>
      </c>
      <c r="G54" s="125"/>
      <c r="H54" s="125"/>
      <c r="I54" s="125">
        <v>2632435</v>
      </c>
      <c r="J54" s="125">
        <v>0</v>
      </c>
      <c r="K54" s="125">
        <v>0</v>
      </c>
      <c r="L54" s="125"/>
      <c r="M54" s="125"/>
      <c r="N54" s="125"/>
      <c r="O54" s="125"/>
      <c r="P54" s="125"/>
      <c r="Q54" s="125">
        <v>0</v>
      </c>
      <c r="R54" s="125"/>
      <c r="S54" s="125"/>
      <c r="T54" s="125"/>
      <c r="U54" s="125"/>
      <c r="V54" s="125"/>
      <c r="W54" s="125">
        <v>21392066</v>
      </c>
      <c r="X54" s="125">
        <v>15917099</v>
      </c>
      <c r="Y54" s="125">
        <v>5131194</v>
      </c>
      <c r="Z54" s="125">
        <v>62993207</v>
      </c>
      <c r="AA54" s="125"/>
      <c r="AB54" s="125"/>
      <c r="AC54" s="125">
        <v>0</v>
      </c>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c r="BO54" s="125"/>
      <c r="BP54" s="125"/>
      <c r="BQ54" s="125"/>
      <c r="BR54" s="125"/>
      <c r="BS54" s="125"/>
      <c r="BT54" s="125"/>
      <c r="BU54" s="125"/>
      <c r="BV54" s="125"/>
      <c r="BW54" s="125"/>
      <c r="BX54" s="125"/>
      <c r="BY54" s="125"/>
      <c r="BZ54" s="125"/>
      <c r="CA54" s="125"/>
      <c r="CB54" s="125"/>
      <c r="CC54" s="125"/>
      <c r="CD54" s="125"/>
      <c r="CE54" s="125"/>
      <c r="CF54" s="125"/>
      <c r="CG54" s="125"/>
      <c r="CH54" s="125"/>
      <c r="CI54" s="125"/>
      <c r="CJ54" s="125"/>
      <c r="CK54" s="125"/>
      <c r="CL54" s="125"/>
      <c r="CM54" s="125"/>
      <c r="CN54" s="125"/>
      <c r="CO54" s="125"/>
      <c r="CP54" s="125"/>
      <c r="CQ54" s="125"/>
      <c r="CR54" s="125"/>
      <c r="CS54" s="125"/>
      <c r="CT54" s="125"/>
      <c r="CU54" s="125"/>
    </row>
    <row r="55" spans="1:99" ht="28.8" x14ac:dyDescent="0.3">
      <c r="A55" s="104">
        <v>556</v>
      </c>
      <c r="B55" s="342" t="s">
        <v>210</v>
      </c>
      <c r="D55" s="125"/>
      <c r="E55" s="125">
        <v>5858424</v>
      </c>
      <c r="F55" s="125">
        <v>522958</v>
      </c>
      <c r="G55" s="125"/>
      <c r="H55" s="125"/>
      <c r="I55" s="125">
        <v>189929</v>
      </c>
      <c r="J55" s="125">
        <v>1599276</v>
      </c>
      <c r="K55" s="125">
        <v>879185</v>
      </c>
      <c r="L55" s="125"/>
      <c r="M55" s="125"/>
      <c r="N55" s="125"/>
      <c r="O55" s="125"/>
      <c r="P55" s="125"/>
      <c r="Q55" s="125">
        <v>2526679</v>
      </c>
      <c r="R55" s="125"/>
      <c r="S55" s="125"/>
      <c r="T55" s="125"/>
      <c r="U55" s="125"/>
      <c r="V55" s="125"/>
      <c r="W55" s="125">
        <v>3266508</v>
      </c>
      <c r="X55" s="125">
        <v>14112517</v>
      </c>
      <c r="Y55" s="125">
        <v>114631</v>
      </c>
      <c r="Z55" s="125">
        <v>12540221</v>
      </c>
      <c r="AA55" s="125"/>
      <c r="AB55" s="125"/>
      <c r="AC55" s="125">
        <v>2855142</v>
      </c>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c r="BM55" s="125"/>
      <c r="BN55" s="125"/>
      <c r="BO55" s="125"/>
      <c r="BP55" s="125"/>
      <c r="BQ55" s="125"/>
      <c r="BR55" s="125"/>
      <c r="BS55" s="125"/>
      <c r="BT55" s="125"/>
      <c r="BU55" s="125"/>
      <c r="BV55" s="125"/>
      <c r="BW55" s="125"/>
      <c r="BX55" s="125"/>
      <c r="BY55" s="125"/>
      <c r="BZ55" s="125"/>
      <c r="CA55" s="125"/>
      <c r="CB55" s="125"/>
      <c r="CC55" s="125"/>
      <c r="CD55" s="125"/>
      <c r="CE55" s="125"/>
      <c r="CF55" s="125"/>
      <c r="CG55" s="125"/>
      <c r="CH55" s="125"/>
      <c r="CI55" s="125"/>
      <c r="CJ55" s="125"/>
      <c r="CK55" s="125"/>
      <c r="CL55" s="125"/>
      <c r="CM55" s="125"/>
      <c r="CN55" s="125"/>
      <c r="CO55" s="125"/>
      <c r="CP55" s="125"/>
      <c r="CQ55" s="125"/>
      <c r="CR55" s="125"/>
      <c r="CS55" s="125"/>
      <c r="CT55" s="125"/>
      <c r="CU55" s="125"/>
    </row>
    <row r="56" spans="1:99" ht="28.8" x14ac:dyDescent="0.3">
      <c r="A56" s="104">
        <v>557</v>
      </c>
      <c r="B56" s="342" t="s">
        <v>211</v>
      </c>
      <c r="D56" s="125"/>
      <c r="E56" s="125">
        <v>5858424</v>
      </c>
      <c r="F56" s="125">
        <v>522958</v>
      </c>
      <c r="G56" s="125"/>
      <c r="H56" s="125"/>
      <c r="I56" s="125">
        <v>0</v>
      </c>
      <c r="J56" s="125">
        <v>1599276</v>
      </c>
      <c r="K56" s="125">
        <v>879185</v>
      </c>
      <c r="L56" s="125"/>
      <c r="M56" s="125"/>
      <c r="N56" s="125"/>
      <c r="O56" s="125"/>
      <c r="P56" s="125"/>
      <c r="Q56" s="125">
        <v>2390282</v>
      </c>
      <c r="R56" s="125"/>
      <c r="S56" s="125"/>
      <c r="T56" s="125"/>
      <c r="U56" s="125"/>
      <c r="V56" s="125"/>
      <c r="W56" s="125">
        <v>3244397</v>
      </c>
      <c r="X56" s="125">
        <v>14112517</v>
      </c>
      <c r="Y56" s="125">
        <v>0</v>
      </c>
      <c r="Z56" s="125">
        <v>12033469</v>
      </c>
      <c r="AA56" s="125"/>
      <c r="AB56" s="125"/>
      <c r="AC56" s="125">
        <v>1435565</v>
      </c>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c r="BM56" s="125"/>
      <c r="BN56" s="125"/>
      <c r="BO56" s="125"/>
      <c r="BP56" s="125"/>
      <c r="BQ56" s="125"/>
      <c r="BR56" s="125"/>
      <c r="BS56" s="125"/>
      <c r="BT56" s="125"/>
      <c r="BU56" s="125"/>
      <c r="BV56" s="125"/>
      <c r="BW56" s="125"/>
      <c r="BX56" s="125"/>
      <c r="BY56" s="125"/>
      <c r="BZ56" s="125"/>
      <c r="CA56" s="125"/>
      <c r="CB56" s="125"/>
      <c r="CC56" s="125"/>
      <c r="CD56" s="125"/>
      <c r="CE56" s="125"/>
      <c r="CF56" s="125"/>
      <c r="CG56" s="125"/>
      <c r="CH56" s="125"/>
      <c r="CI56" s="125"/>
      <c r="CJ56" s="125"/>
      <c r="CK56" s="125"/>
      <c r="CL56" s="125"/>
      <c r="CM56" s="125"/>
      <c r="CN56" s="125"/>
      <c r="CO56" s="125"/>
      <c r="CP56" s="125"/>
      <c r="CQ56" s="125"/>
      <c r="CR56" s="125"/>
      <c r="CS56" s="125"/>
      <c r="CT56" s="125"/>
      <c r="CU56" s="125"/>
    </row>
    <row r="57" spans="1:99" x14ac:dyDescent="0.3">
      <c r="A57" s="104">
        <v>575</v>
      </c>
      <c r="B57" s="342" t="s">
        <v>196</v>
      </c>
      <c r="D57" s="125">
        <v>0</v>
      </c>
      <c r="E57" s="125">
        <v>0</v>
      </c>
      <c r="F57" s="125">
        <v>0</v>
      </c>
      <c r="G57" s="125">
        <v>0</v>
      </c>
      <c r="H57" s="125">
        <v>0</v>
      </c>
      <c r="I57" s="125">
        <v>0</v>
      </c>
      <c r="J57" s="125">
        <v>0</v>
      </c>
      <c r="K57" s="125">
        <v>0</v>
      </c>
      <c r="L57" s="125">
        <v>0</v>
      </c>
      <c r="M57" s="125">
        <v>0</v>
      </c>
      <c r="N57" s="125">
        <v>0</v>
      </c>
      <c r="O57" s="125">
        <v>0</v>
      </c>
      <c r="P57" s="125">
        <v>0</v>
      </c>
      <c r="Q57" s="125">
        <v>0</v>
      </c>
      <c r="R57" s="125">
        <v>0</v>
      </c>
      <c r="S57" s="125">
        <v>0</v>
      </c>
      <c r="T57" s="125">
        <v>0</v>
      </c>
      <c r="U57" s="125">
        <v>0</v>
      </c>
      <c r="V57" s="125">
        <v>0</v>
      </c>
      <c r="W57" s="125">
        <v>0</v>
      </c>
      <c r="X57" s="125">
        <v>0</v>
      </c>
      <c r="Y57" s="125">
        <v>0</v>
      </c>
      <c r="Z57" s="125">
        <v>0</v>
      </c>
      <c r="AA57" s="125">
        <v>0</v>
      </c>
      <c r="AB57" s="125">
        <v>0</v>
      </c>
      <c r="AC57" s="125">
        <v>0</v>
      </c>
      <c r="AD57" s="125">
        <v>0</v>
      </c>
      <c r="AE57" s="125">
        <v>0</v>
      </c>
      <c r="AF57" s="125">
        <v>0</v>
      </c>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c r="BD57" s="125"/>
      <c r="BE57" s="125"/>
      <c r="BF57" s="125"/>
      <c r="BG57" s="125"/>
      <c r="BH57" s="125"/>
      <c r="BI57" s="125"/>
      <c r="BJ57" s="125"/>
      <c r="BK57" s="125"/>
      <c r="BL57" s="125"/>
      <c r="BM57" s="125"/>
      <c r="BN57" s="125"/>
      <c r="BO57" s="125"/>
      <c r="BP57" s="125"/>
      <c r="BQ57" s="125"/>
      <c r="BR57" s="125"/>
      <c r="BS57" s="125"/>
      <c r="BT57" s="125"/>
      <c r="BU57" s="125"/>
      <c r="BV57" s="125"/>
      <c r="BW57" s="125"/>
      <c r="BX57" s="125"/>
      <c r="BY57" s="125"/>
      <c r="BZ57" s="125"/>
      <c r="CA57" s="125"/>
      <c r="CB57" s="125"/>
      <c r="CC57" s="125"/>
      <c r="CD57" s="125"/>
      <c r="CE57" s="125"/>
      <c r="CF57" s="125"/>
      <c r="CG57" s="125"/>
      <c r="CH57" s="125"/>
      <c r="CI57" s="125"/>
      <c r="CJ57" s="125"/>
      <c r="CK57" s="125"/>
      <c r="CL57" s="125"/>
      <c r="CM57" s="125"/>
      <c r="CN57" s="125"/>
      <c r="CO57" s="125"/>
      <c r="CP57" s="125"/>
      <c r="CQ57" s="125"/>
      <c r="CR57" s="125"/>
      <c r="CS57" s="125"/>
      <c r="CT57" s="125"/>
      <c r="CU57" s="125"/>
    </row>
    <row r="58" spans="1:99" x14ac:dyDescent="0.3">
      <c r="A58" s="104">
        <v>576</v>
      </c>
      <c r="B58" s="342" t="s">
        <v>197</v>
      </c>
      <c r="D58" s="125">
        <v>0</v>
      </c>
      <c r="E58" s="125">
        <v>0</v>
      </c>
      <c r="F58" s="125">
        <v>0</v>
      </c>
      <c r="G58" s="125">
        <v>0</v>
      </c>
      <c r="H58" s="125">
        <v>0</v>
      </c>
      <c r="I58" s="125">
        <v>0</v>
      </c>
      <c r="J58" s="125">
        <v>0</v>
      </c>
      <c r="K58" s="125">
        <v>0</v>
      </c>
      <c r="L58" s="125">
        <v>0</v>
      </c>
      <c r="M58" s="125">
        <v>0</v>
      </c>
      <c r="N58" s="125">
        <v>0</v>
      </c>
      <c r="O58" s="125">
        <v>0</v>
      </c>
      <c r="P58" s="125">
        <v>0</v>
      </c>
      <c r="Q58" s="125">
        <v>0</v>
      </c>
      <c r="R58" s="125">
        <v>0</v>
      </c>
      <c r="S58" s="125">
        <v>0</v>
      </c>
      <c r="T58" s="125">
        <v>0</v>
      </c>
      <c r="U58" s="125">
        <v>0</v>
      </c>
      <c r="V58" s="125">
        <v>0</v>
      </c>
      <c r="W58" s="125">
        <v>0</v>
      </c>
      <c r="X58" s="125">
        <v>0</v>
      </c>
      <c r="Y58" s="125">
        <v>0</v>
      </c>
      <c r="Z58" s="125">
        <v>0</v>
      </c>
      <c r="AA58" s="125">
        <v>0</v>
      </c>
      <c r="AB58" s="125">
        <v>0</v>
      </c>
      <c r="AC58" s="125">
        <v>0</v>
      </c>
      <c r="AD58" s="125">
        <v>0</v>
      </c>
      <c r="AE58" s="125">
        <v>0</v>
      </c>
      <c r="AF58" s="125">
        <v>0</v>
      </c>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c r="BM58" s="125"/>
      <c r="BN58" s="125"/>
      <c r="BO58" s="125"/>
      <c r="BP58" s="125"/>
      <c r="BQ58" s="125"/>
      <c r="BR58" s="125"/>
      <c r="BS58" s="125"/>
      <c r="BT58" s="125"/>
      <c r="BU58" s="125"/>
      <c r="BV58" s="125"/>
      <c r="BW58" s="125"/>
      <c r="BX58" s="125"/>
      <c r="BY58" s="125"/>
      <c r="BZ58" s="125"/>
      <c r="CA58" s="125"/>
      <c r="CB58" s="125"/>
      <c r="CC58" s="125"/>
      <c r="CD58" s="125"/>
      <c r="CE58" s="125"/>
      <c r="CF58" s="125"/>
      <c r="CG58" s="125"/>
      <c r="CH58" s="125"/>
      <c r="CI58" s="125"/>
      <c r="CJ58" s="125"/>
      <c r="CK58" s="125"/>
      <c r="CL58" s="125"/>
      <c r="CM58" s="125"/>
      <c r="CN58" s="125"/>
      <c r="CO58" s="125"/>
      <c r="CP58" s="125"/>
      <c r="CQ58" s="125"/>
      <c r="CR58" s="125"/>
      <c r="CS58" s="125"/>
      <c r="CT58" s="125"/>
      <c r="CU58" s="125"/>
    </row>
    <row r="59" spans="1:99" ht="28.8" x14ac:dyDescent="0.3">
      <c r="A59" s="104">
        <v>577</v>
      </c>
      <c r="B59" s="342" t="s">
        <v>466</v>
      </c>
      <c r="D59" s="125">
        <v>2</v>
      </c>
      <c r="E59" s="125">
        <v>2</v>
      </c>
      <c r="F59" s="125">
        <v>2</v>
      </c>
      <c r="G59" s="125">
        <v>0</v>
      </c>
      <c r="H59" s="125">
        <v>0</v>
      </c>
      <c r="I59" s="125">
        <v>2</v>
      </c>
      <c r="J59" s="125">
        <v>2</v>
      </c>
      <c r="K59" s="125">
        <v>2</v>
      </c>
      <c r="L59" s="125">
        <v>2</v>
      </c>
      <c r="M59" s="125">
        <v>2</v>
      </c>
      <c r="N59" s="125">
        <v>2</v>
      </c>
      <c r="O59" s="125">
        <v>0</v>
      </c>
      <c r="P59" s="125">
        <v>0</v>
      </c>
      <c r="Q59" s="125">
        <v>1</v>
      </c>
      <c r="R59" s="125">
        <v>0</v>
      </c>
      <c r="S59" s="125">
        <v>2</v>
      </c>
      <c r="T59" s="125">
        <v>0</v>
      </c>
      <c r="U59" s="125">
        <v>2</v>
      </c>
      <c r="V59" s="125">
        <v>0</v>
      </c>
      <c r="W59" s="125">
        <v>2</v>
      </c>
      <c r="X59" s="125">
        <v>1</v>
      </c>
      <c r="Y59" s="125">
        <v>2</v>
      </c>
      <c r="Z59" s="125">
        <v>2</v>
      </c>
      <c r="AA59" s="125">
        <v>2</v>
      </c>
      <c r="AB59" s="125">
        <v>2</v>
      </c>
      <c r="AC59" s="125">
        <v>0</v>
      </c>
      <c r="AD59" s="125">
        <v>2</v>
      </c>
      <c r="AE59" s="125">
        <v>0</v>
      </c>
      <c r="AF59" s="125">
        <v>0</v>
      </c>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c r="BM59" s="125"/>
      <c r="BN59" s="125"/>
      <c r="BO59" s="125"/>
      <c r="BP59" s="125"/>
      <c r="BQ59" s="125"/>
      <c r="BR59" s="125"/>
      <c r="BS59" s="125"/>
      <c r="BT59" s="125"/>
      <c r="BU59" s="125"/>
      <c r="BV59" s="125"/>
      <c r="BW59" s="125"/>
      <c r="BX59" s="125"/>
      <c r="BY59" s="125"/>
      <c r="BZ59" s="125"/>
      <c r="CA59" s="125"/>
      <c r="CB59" s="125"/>
      <c r="CC59" s="125"/>
      <c r="CD59" s="125"/>
      <c r="CE59" s="125"/>
      <c r="CF59" s="125"/>
      <c r="CG59" s="125"/>
      <c r="CH59" s="125"/>
      <c r="CI59" s="125"/>
      <c r="CJ59" s="125"/>
      <c r="CK59" s="125"/>
      <c r="CL59" s="125"/>
      <c r="CM59" s="125"/>
      <c r="CN59" s="125"/>
      <c r="CO59" s="125"/>
      <c r="CP59" s="125"/>
      <c r="CQ59" s="125"/>
      <c r="CR59" s="125"/>
      <c r="CS59" s="125"/>
      <c r="CT59" s="125"/>
      <c r="CU59" s="125"/>
    </row>
    <row r="60" spans="1:99" x14ac:dyDescent="0.3">
      <c r="A60" s="104">
        <v>586</v>
      </c>
      <c r="B60" s="342" t="s">
        <v>472</v>
      </c>
      <c r="D60" s="125">
        <v>0</v>
      </c>
      <c r="E60" s="125">
        <v>0</v>
      </c>
      <c r="F60" s="125">
        <v>0</v>
      </c>
      <c r="G60" s="125">
        <v>0</v>
      </c>
      <c r="H60" s="125">
        <v>0</v>
      </c>
      <c r="I60" s="125">
        <v>0</v>
      </c>
      <c r="J60" s="125">
        <v>0</v>
      </c>
      <c r="K60" s="125">
        <v>0</v>
      </c>
      <c r="L60" s="125">
        <v>0</v>
      </c>
      <c r="M60" s="125">
        <v>0</v>
      </c>
      <c r="N60" s="125">
        <v>0</v>
      </c>
      <c r="O60" s="125">
        <v>0</v>
      </c>
      <c r="P60" s="125">
        <v>0</v>
      </c>
      <c r="Q60" s="125">
        <v>0</v>
      </c>
      <c r="R60" s="125">
        <v>0</v>
      </c>
      <c r="S60" s="125">
        <v>0</v>
      </c>
      <c r="T60" s="125">
        <v>0</v>
      </c>
      <c r="U60" s="125">
        <v>0</v>
      </c>
      <c r="V60" s="125">
        <v>0</v>
      </c>
      <c r="W60" s="125">
        <v>0</v>
      </c>
      <c r="X60" s="125">
        <v>0</v>
      </c>
      <c r="Y60" s="125">
        <v>0</v>
      </c>
      <c r="Z60" s="125">
        <v>0</v>
      </c>
      <c r="AA60" s="125">
        <v>0</v>
      </c>
      <c r="AB60" s="125">
        <v>0</v>
      </c>
      <c r="AC60" s="125">
        <v>0</v>
      </c>
      <c r="AD60" s="125">
        <v>0</v>
      </c>
      <c r="AE60" s="125">
        <v>0</v>
      </c>
      <c r="AF60" s="125">
        <v>0</v>
      </c>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c r="BM60" s="125"/>
      <c r="BN60" s="125"/>
      <c r="BO60" s="125"/>
      <c r="BP60" s="125"/>
      <c r="BQ60" s="125"/>
      <c r="BR60" s="125"/>
      <c r="BS60" s="125"/>
      <c r="BT60" s="125"/>
      <c r="BU60" s="125"/>
      <c r="BV60" s="125"/>
      <c r="BW60" s="125"/>
      <c r="BX60" s="125"/>
      <c r="BY60" s="125"/>
      <c r="BZ60" s="125"/>
      <c r="CA60" s="125"/>
      <c r="CB60" s="125"/>
      <c r="CC60" s="125"/>
      <c r="CD60" s="125"/>
      <c r="CE60" s="125"/>
      <c r="CF60" s="125"/>
      <c r="CG60" s="125"/>
      <c r="CH60" s="125"/>
      <c r="CI60" s="125"/>
      <c r="CJ60" s="125"/>
      <c r="CK60" s="125"/>
      <c r="CL60" s="125"/>
      <c r="CM60" s="125"/>
      <c r="CN60" s="125"/>
      <c r="CO60" s="125"/>
      <c r="CP60" s="125"/>
      <c r="CQ60" s="125"/>
      <c r="CR60" s="125"/>
      <c r="CS60" s="125"/>
      <c r="CT60" s="125"/>
      <c r="CU60" s="125"/>
    </row>
    <row r="61" spans="1:99" x14ac:dyDescent="0.3">
      <c r="A61" s="104">
        <v>591</v>
      </c>
      <c r="B61" s="342" t="s">
        <v>218</v>
      </c>
      <c r="D61" s="125">
        <v>0</v>
      </c>
      <c r="E61" s="125">
        <v>17529669</v>
      </c>
      <c r="F61" s="125">
        <v>345279</v>
      </c>
      <c r="G61" s="125">
        <v>2498014</v>
      </c>
      <c r="H61" s="125">
        <v>1695377</v>
      </c>
      <c r="I61" s="125">
        <v>0</v>
      </c>
      <c r="J61" s="125">
        <v>6089787</v>
      </c>
      <c r="K61" s="125">
        <v>773910</v>
      </c>
      <c r="L61" s="125">
        <v>1669386</v>
      </c>
      <c r="M61" s="125">
        <v>0</v>
      </c>
      <c r="N61" s="125">
        <v>1081458</v>
      </c>
      <c r="O61" s="125">
        <v>1071200</v>
      </c>
      <c r="P61" s="125">
        <v>317556</v>
      </c>
      <c r="Q61" s="125">
        <v>3149469</v>
      </c>
      <c r="R61" s="125">
        <v>1582177</v>
      </c>
      <c r="S61" s="125">
        <v>0</v>
      </c>
      <c r="T61" s="125">
        <v>853948</v>
      </c>
      <c r="U61" s="125">
        <v>4137100</v>
      </c>
      <c r="V61" s="125">
        <v>1663483</v>
      </c>
      <c r="W61" s="125">
        <v>16383910</v>
      </c>
      <c r="X61" s="125">
        <v>40649601</v>
      </c>
      <c r="Y61" s="125">
        <v>7796483</v>
      </c>
      <c r="Z61" s="125">
        <v>162543130</v>
      </c>
      <c r="AA61" s="125">
        <v>1002061</v>
      </c>
      <c r="AB61" s="125">
        <v>2847225</v>
      </c>
      <c r="AC61" s="125">
        <v>4352724</v>
      </c>
      <c r="AD61" s="125">
        <v>1968225</v>
      </c>
      <c r="AE61" s="125">
        <v>0</v>
      </c>
      <c r="AF61" s="125">
        <v>268848</v>
      </c>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O61" s="125"/>
      <c r="BP61" s="125"/>
      <c r="BQ61" s="125"/>
      <c r="BR61" s="125"/>
      <c r="BS61" s="125"/>
      <c r="BT61" s="125"/>
      <c r="BU61" s="125"/>
      <c r="BV61" s="125"/>
      <c r="BW61" s="125"/>
      <c r="BX61" s="125"/>
      <c r="BY61" s="125"/>
      <c r="BZ61" s="125"/>
      <c r="CA61" s="125"/>
      <c r="CB61" s="125"/>
      <c r="CC61" s="125"/>
      <c r="CD61" s="125"/>
      <c r="CE61" s="125"/>
      <c r="CF61" s="125"/>
      <c r="CG61" s="125"/>
      <c r="CH61" s="125"/>
      <c r="CI61" s="125"/>
      <c r="CJ61" s="125"/>
      <c r="CK61" s="125"/>
      <c r="CL61" s="125"/>
      <c r="CM61" s="125"/>
      <c r="CN61" s="125"/>
      <c r="CO61" s="125"/>
      <c r="CP61" s="125"/>
      <c r="CQ61" s="125"/>
      <c r="CR61" s="125"/>
      <c r="CS61" s="125"/>
      <c r="CT61" s="125"/>
      <c r="CU61" s="125"/>
    </row>
    <row r="62" spans="1:99" x14ac:dyDescent="0.3">
      <c r="A62" s="104">
        <v>592</v>
      </c>
      <c r="B62" s="342" t="s">
        <v>219</v>
      </c>
      <c r="D62" s="125">
        <v>0</v>
      </c>
      <c r="E62" s="125">
        <v>30594217</v>
      </c>
      <c r="F62" s="125">
        <v>445200</v>
      </c>
      <c r="G62" s="125">
        <v>3836790</v>
      </c>
      <c r="H62" s="125">
        <v>1035785</v>
      </c>
      <c r="I62" s="125">
        <v>0</v>
      </c>
      <c r="J62" s="125">
        <v>-2337336</v>
      </c>
      <c r="K62" s="125">
        <v>4639675</v>
      </c>
      <c r="L62" s="125">
        <v>-176275</v>
      </c>
      <c r="M62" s="125">
        <v>0</v>
      </c>
      <c r="N62" s="125">
        <v>1285809</v>
      </c>
      <c r="O62" s="125">
        <v>-689763</v>
      </c>
      <c r="P62" s="125">
        <v>41021</v>
      </c>
      <c r="Q62" s="125">
        <v>-94422</v>
      </c>
      <c r="R62" s="125">
        <v>-343655</v>
      </c>
      <c r="S62" s="125">
        <v>0</v>
      </c>
      <c r="T62" s="125">
        <v>-788307</v>
      </c>
      <c r="U62" s="125">
        <v>1202854</v>
      </c>
      <c r="V62" s="125">
        <v>1155694</v>
      </c>
      <c r="W62" s="125">
        <v>26973099</v>
      </c>
      <c r="X62" s="125">
        <v>19884650</v>
      </c>
      <c r="Y62" s="125">
        <v>1679035</v>
      </c>
      <c r="Z62" s="125">
        <v>170389490</v>
      </c>
      <c r="AA62" s="125">
        <v>-315681</v>
      </c>
      <c r="AB62" s="125">
        <v>-202657</v>
      </c>
      <c r="AC62" s="125">
        <v>9796776</v>
      </c>
      <c r="AD62" s="125">
        <v>176100</v>
      </c>
      <c r="AE62" s="125">
        <v>0</v>
      </c>
      <c r="AF62" s="125">
        <v>474586</v>
      </c>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O62" s="125"/>
      <c r="BP62" s="125"/>
      <c r="BQ62" s="125"/>
      <c r="BR62" s="125"/>
      <c r="BS62" s="125"/>
      <c r="BT62" s="125"/>
      <c r="BU62" s="125"/>
      <c r="BV62" s="125"/>
      <c r="BW62" s="125"/>
      <c r="BX62" s="125"/>
      <c r="BY62" s="125"/>
      <c r="BZ62" s="125"/>
      <c r="CA62" s="125"/>
      <c r="CB62" s="125"/>
      <c r="CC62" s="125"/>
      <c r="CD62" s="125"/>
      <c r="CE62" s="125"/>
      <c r="CF62" s="125"/>
      <c r="CG62" s="125"/>
      <c r="CH62" s="125"/>
      <c r="CI62" s="125"/>
      <c r="CJ62" s="125"/>
      <c r="CK62" s="125"/>
      <c r="CL62" s="125"/>
      <c r="CM62" s="125"/>
      <c r="CN62" s="125"/>
      <c r="CO62" s="125"/>
      <c r="CP62" s="125"/>
      <c r="CQ62" s="125"/>
      <c r="CR62" s="125"/>
      <c r="CS62" s="125"/>
      <c r="CT62" s="125"/>
      <c r="CU62" s="125"/>
    </row>
    <row r="63" spans="1:99" ht="28.8" x14ac:dyDescent="0.3">
      <c r="A63" s="104">
        <v>606</v>
      </c>
      <c r="B63" s="342" t="s">
        <v>478</v>
      </c>
      <c r="D63" s="125"/>
      <c r="E63" s="125">
        <v>1</v>
      </c>
      <c r="F63" s="125">
        <v>1</v>
      </c>
      <c r="G63" s="125"/>
      <c r="H63" s="125"/>
      <c r="I63" s="125">
        <v>1</v>
      </c>
      <c r="J63" s="125">
        <v>1</v>
      </c>
      <c r="K63" s="125">
        <v>1</v>
      </c>
      <c r="L63" s="125"/>
      <c r="M63" s="125"/>
      <c r="N63" s="125"/>
      <c r="O63" s="125"/>
      <c r="P63" s="125"/>
      <c r="Q63" s="125">
        <v>1</v>
      </c>
      <c r="R63" s="125"/>
      <c r="S63" s="125"/>
      <c r="T63" s="125"/>
      <c r="U63" s="125"/>
      <c r="V63" s="125"/>
      <c r="W63" s="125">
        <v>1</v>
      </c>
      <c r="X63" s="125">
        <v>1</v>
      </c>
      <c r="Y63" s="125">
        <v>1</v>
      </c>
      <c r="Z63" s="125">
        <v>1</v>
      </c>
      <c r="AA63" s="125"/>
      <c r="AB63" s="125"/>
      <c r="AC63" s="125">
        <v>1</v>
      </c>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c r="BM63" s="125"/>
      <c r="BN63" s="125"/>
      <c r="BO63" s="125"/>
      <c r="BP63" s="125"/>
      <c r="BQ63" s="125"/>
      <c r="BR63" s="125"/>
      <c r="BS63" s="125"/>
      <c r="BT63" s="125"/>
      <c r="BU63" s="125"/>
      <c r="BV63" s="125"/>
      <c r="BW63" s="125"/>
      <c r="BX63" s="125"/>
      <c r="BY63" s="125"/>
      <c r="BZ63" s="125"/>
      <c r="CA63" s="125"/>
      <c r="CB63" s="125"/>
      <c r="CC63" s="125"/>
      <c r="CD63" s="125"/>
      <c r="CE63" s="125"/>
      <c r="CF63" s="125"/>
      <c r="CG63" s="125"/>
      <c r="CH63" s="125"/>
      <c r="CI63" s="125"/>
      <c r="CJ63" s="125"/>
      <c r="CK63" s="125"/>
      <c r="CL63" s="125"/>
      <c r="CM63" s="125"/>
      <c r="CN63" s="125"/>
      <c r="CO63" s="125"/>
      <c r="CP63" s="125"/>
      <c r="CQ63" s="125"/>
      <c r="CR63" s="125"/>
      <c r="CS63" s="125"/>
      <c r="CT63" s="125"/>
      <c r="CU63" s="125"/>
    </row>
    <row r="64" spans="1:99" ht="43.2" x14ac:dyDescent="0.3">
      <c r="A64" s="104">
        <v>620</v>
      </c>
      <c r="B64" s="342" t="s">
        <v>480</v>
      </c>
      <c r="D64" s="125">
        <v>2</v>
      </c>
      <c r="E64" s="125">
        <v>1</v>
      </c>
      <c r="F64" s="125">
        <v>2</v>
      </c>
      <c r="G64" s="125">
        <v>2</v>
      </c>
      <c r="H64" s="125">
        <v>2</v>
      </c>
      <c r="I64" s="125">
        <v>2</v>
      </c>
      <c r="J64" s="125">
        <v>2</v>
      </c>
      <c r="K64" s="125">
        <v>2</v>
      </c>
      <c r="L64" s="125">
        <v>2</v>
      </c>
      <c r="M64" s="125">
        <v>2</v>
      </c>
      <c r="N64" s="125">
        <v>2</v>
      </c>
      <c r="O64" s="125">
        <v>2</v>
      </c>
      <c r="P64" s="125">
        <v>2</v>
      </c>
      <c r="Q64" s="125">
        <v>1</v>
      </c>
      <c r="R64" s="125">
        <v>2</v>
      </c>
      <c r="S64" s="125">
        <v>2</v>
      </c>
      <c r="T64" s="125">
        <v>2</v>
      </c>
      <c r="U64" s="125">
        <v>2</v>
      </c>
      <c r="V64" s="125">
        <v>2</v>
      </c>
      <c r="W64" s="125">
        <v>2</v>
      </c>
      <c r="X64" s="125">
        <v>1</v>
      </c>
      <c r="Y64" s="125">
        <v>2</v>
      </c>
      <c r="Z64" s="125">
        <v>2</v>
      </c>
      <c r="AA64" s="125">
        <v>2</v>
      </c>
      <c r="AB64" s="125">
        <v>2</v>
      </c>
      <c r="AC64" s="125">
        <v>2</v>
      </c>
      <c r="AD64" s="125">
        <v>2</v>
      </c>
      <c r="AE64" s="125">
        <v>2</v>
      </c>
      <c r="AF64" s="125">
        <v>2</v>
      </c>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25"/>
      <c r="BC64" s="125"/>
      <c r="BD64" s="125"/>
      <c r="BE64" s="125"/>
      <c r="BF64" s="125"/>
      <c r="BG64" s="125"/>
      <c r="BH64" s="125"/>
      <c r="BI64" s="125"/>
      <c r="BJ64" s="125"/>
      <c r="BK64" s="125"/>
      <c r="BL64" s="125"/>
      <c r="BM64" s="125"/>
      <c r="BN64" s="125"/>
      <c r="BO64" s="125"/>
      <c r="BP64" s="125"/>
      <c r="BQ64" s="125"/>
      <c r="BR64" s="125"/>
      <c r="BS64" s="125"/>
      <c r="BT64" s="125"/>
      <c r="BU64" s="125"/>
      <c r="BV64" s="125"/>
      <c r="BW64" s="125"/>
      <c r="BX64" s="125"/>
      <c r="BY64" s="125"/>
      <c r="BZ64" s="125"/>
      <c r="CA64" s="125"/>
      <c r="CB64" s="125"/>
      <c r="CC64" s="125"/>
      <c r="CD64" s="125"/>
      <c r="CE64" s="125"/>
      <c r="CF64" s="125"/>
      <c r="CG64" s="125"/>
      <c r="CH64" s="125"/>
      <c r="CI64" s="125"/>
      <c r="CJ64" s="125"/>
      <c r="CK64" s="125"/>
      <c r="CL64" s="125"/>
      <c r="CM64" s="125"/>
      <c r="CN64" s="125"/>
      <c r="CO64" s="125"/>
      <c r="CP64" s="125"/>
      <c r="CQ64" s="125"/>
      <c r="CR64" s="125"/>
      <c r="CS64" s="125"/>
      <c r="CT64" s="125"/>
      <c r="CU64" s="125"/>
    </row>
    <row r="65" spans="1:99" ht="57.6" x14ac:dyDescent="0.3">
      <c r="A65" s="104">
        <v>622</v>
      </c>
      <c r="B65" s="342" t="s">
        <v>482</v>
      </c>
      <c r="D65" s="125">
        <v>0</v>
      </c>
      <c r="E65" s="125">
        <v>861420</v>
      </c>
      <c r="F65" s="125">
        <v>0</v>
      </c>
      <c r="G65" s="125">
        <v>0</v>
      </c>
      <c r="H65" s="125">
        <v>0</v>
      </c>
      <c r="I65" s="125">
        <v>0</v>
      </c>
      <c r="J65" s="125">
        <v>118505</v>
      </c>
      <c r="K65" s="125">
        <v>0</v>
      </c>
      <c r="L65" s="125">
        <v>33739</v>
      </c>
      <c r="M65" s="125">
        <v>0</v>
      </c>
      <c r="N65" s="125">
        <v>0</v>
      </c>
      <c r="O65" s="125">
        <v>0</v>
      </c>
      <c r="P65" s="125">
        <v>0</v>
      </c>
      <c r="Q65" s="125">
        <v>70605</v>
      </c>
      <c r="R65" s="125">
        <v>0</v>
      </c>
      <c r="S65" s="125">
        <v>22851</v>
      </c>
      <c r="T65" s="125">
        <v>0</v>
      </c>
      <c r="U65" s="125">
        <v>86955</v>
      </c>
      <c r="V65" s="125">
        <v>0</v>
      </c>
      <c r="W65" s="125">
        <v>516208</v>
      </c>
      <c r="X65" s="125">
        <v>231420</v>
      </c>
      <c r="Y65" s="125">
        <v>161961</v>
      </c>
      <c r="Z65" s="125">
        <v>19858391</v>
      </c>
      <c r="AA65" s="125">
        <v>0</v>
      </c>
      <c r="AB65" s="125">
        <v>70083</v>
      </c>
      <c r="AC65" s="125">
        <v>0</v>
      </c>
      <c r="AD65" s="125">
        <v>37113</v>
      </c>
      <c r="AE65" s="125">
        <v>0</v>
      </c>
      <c r="AF65" s="125">
        <v>0</v>
      </c>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c r="BD65" s="125"/>
      <c r="BE65" s="125"/>
      <c r="BF65" s="125"/>
      <c r="BG65" s="125"/>
      <c r="BH65" s="125"/>
      <c r="BI65" s="125"/>
      <c r="BJ65" s="125"/>
      <c r="BK65" s="125"/>
      <c r="BL65" s="125"/>
      <c r="BM65" s="125"/>
      <c r="BN65" s="125"/>
      <c r="BO65" s="125"/>
      <c r="BP65" s="125"/>
      <c r="BQ65" s="125"/>
      <c r="BR65" s="125"/>
      <c r="BS65" s="125"/>
      <c r="BT65" s="125"/>
      <c r="BU65" s="125"/>
      <c r="BV65" s="125"/>
      <c r="BW65" s="125"/>
      <c r="BX65" s="125"/>
      <c r="BY65" s="125"/>
      <c r="BZ65" s="125"/>
      <c r="CA65" s="125"/>
      <c r="CB65" s="125"/>
      <c r="CC65" s="125"/>
      <c r="CD65" s="125"/>
      <c r="CE65" s="125"/>
      <c r="CF65" s="125"/>
      <c r="CG65" s="125"/>
      <c r="CH65" s="125"/>
      <c r="CI65" s="125"/>
      <c r="CJ65" s="125"/>
      <c r="CK65" s="125"/>
      <c r="CL65" s="125"/>
      <c r="CM65" s="125"/>
      <c r="CN65" s="125"/>
      <c r="CO65" s="125"/>
      <c r="CP65" s="125"/>
      <c r="CQ65" s="125"/>
      <c r="CR65" s="125"/>
      <c r="CS65" s="125"/>
      <c r="CT65" s="125"/>
      <c r="CU65" s="125"/>
    </row>
    <row r="66" spans="1:99" ht="28.8" x14ac:dyDescent="0.3">
      <c r="A66" s="104">
        <v>626</v>
      </c>
      <c r="B66" s="342" t="s">
        <v>483</v>
      </c>
      <c r="D66" s="125">
        <v>71338</v>
      </c>
      <c r="E66" s="125">
        <v>0</v>
      </c>
      <c r="F66" s="125">
        <v>0</v>
      </c>
      <c r="G66" s="125">
        <v>0</v>
      </c>
      <c r="H66" s="125">
        <v>0</v>
      </c>
      <c r="I66" s="125">
        <v>1698620</v>
      </c>
      <c r="J66" s="125">
        <v>0</v>
      </c>
      <c r="K66" s="125">
        <v>0</v>
      </c>
      <c r="L66" s="125">
        <v>0</v>
      </c>
      <c r="M66" s="125">
        <v>16915</v>
      </c>
      <c r="N66" s="125">
        <v>0</v>
      </c>
      <c r="O66" s="125">
        <v>0</v>
      </c>
      <c r="P66" s="125">
        <v>0</v>
      </c>
      <c r="Q66" s="125">
        <v>0</v>
      </c>
      <c r="R66" s="125">
        <v>0</v>
      </c>
      <c r="S66" s="125">
        <v>0</v>
      </c>
      <c r="T66" s="125">
        <v>0</v>
      </c>
      <c r="U66" s="125">
        <v>0</v>
      </c>
      <c r="V66" s="125">
        <v>0</v>
      </c>
      <c r="W66" s="125">
        <v>0</v>
      </c>
      <c r="X66" s="125">
        <v>0</v>
      </c>
      <c r="Y66" s="125">
        <v>0</v>
      </c>
      <c r="Z66" s="125">
        <v>0</v>
      </c>
      <c r="AA66" s="125">
        <v>0</v>
      </c>
      <c r="AB66" s="125">
        <v>0</v>
      </c>
      <c r="AC66" s="125">
        <v>0</v>
      </c>
      <c r="AD66" s="125">
        <v>0</v>
      </c>
      <c r="AE66" s="125">
        <v>5255</v>
      </c>
      <c r="AF66" s="125">
        <v>0</v>
      </c>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25"/>
      <c r="BC66" s="125"/>
      <c r="BD66" s="125"/>
      <c r="BE66" s="125"/>
      <c r="BF66" s="125"/>
      <c r="BG66" s="125"/>
      <c r="BH66" s="125"/>
      <c r="BI66" s="125"/>
      <c r="BJ66" s="125"/>
      <c r="BK66" s="125"/>
      <c r="BL66" s="125"/>
      <c r="BM66" s="125"/>
      <c r="BN66" s="125"/>
      <c r="BO66" s="125"/>
      <c r="BP66" s="125"/>
      <c r="BQ66" s="125"/>
      <c r="BR66" s="125"/>
      <c r="BS66" s="125"/>
      <c r="BT66" s="125"/>
      <c r="BU66" s="125"/>
      <c r="BV66" s="125"/>
      <c r="BW66" s="125"/>
      <c r="BX66" s="125"/>
      <c r="BY66" s="125"/>
      <c r="BZ66" s="125"/>
      <c r="CA66" s="125"/>
      <c r="CB66" s="125"/>
      <c r="CC66" s="125"/>
      <c r="CD66" s="125"/>
      <c r="CE66" s="125"/>
      <c r="CF66" s="125"/>
      <c r="CG66" s="125"/>
      <c r="CH66" s="125"/>
      <c r="CI66" s="125"/>
      <c r="CJ66" s="125"/>
      <c r="CK66" s="125"/>
      <c r="CL66" s="125"/>
      <c r="CM66" s="125"/>
      <c r="CN66" s="125"/>
      <c r="CO66" s="125"/>
      <c r="CP66" s="125"/>
      <c r="CQ66" s="125"/>
      <c r="CR66" s="125"/>
      <c r="CS66" s="125"/>
      <c r="CT66" s="125"/>
      <c r="CU66" s="125"/>
    </row>
    <row r="67" spans="1:99" x14ac:dyDescent="0.3">
      <c r="A67" s="104">
        <v>627</v>
      </c>
      <c r="B67" s="342" t="s">
        <v>484</v>
      </c>
      <c r="D67" s="125">
        <v>0</v>
      </c>
      <c r="E67" s="125">
        <v>0</v>
      </c>
      <c r="F67" s="125">
        <v>0</v>
      </c>
      <c r="G67" s="125">
        <v>0</v>
      </c>
      <c r="H67" s="125">
        <v>0</v>
      </c>
      <c r="I67" s="125">
        <v>0</v>
      </c>
      <c r="J67" s="125">
        <v>0</v>
      </c>
      <c r="K67" s="125">
        <v>0</v>
      </c>
      <c r="L67" s="125">
        <v>0</v>
      </c>
      <c r="M67" s="125">
        <v>0</v>
      </c>
      <c r="N67" s="125">
        <v>0</v>
      </c>
      <c r="O67" s="125">
        <v>0</v>
      </c>
      <c r="P67" s="125">
        <v>0</v>
      </c>
      <c r="Q67" s="125">
        <v>0</v>
      </c>
      <c r="R67" s="125">
        <v>0</v>
      </c>
      <c r="S67" s="125">
        <v>0</v>
      </c>
      <c r="T67" s="125">
        <v>0</v>
      </c>
      <c r="U67" s="125">
        <v>0</v>
      </c>
      <c r="V67" s="125">
        <v>0</v>
      </c>
      <c r="W67" s="125">
        <v>0</v>
      </c>
      <c r="X67" s="125">
        <v>0</v>
      </c>
      <c r="Y67" s="125">
        <v>0</v>
      </c>
      <c r="Z67" s="125">
        <v>0</v>
      </c>
      <c r="AA67" s="125">
        <v>0</v>
      </c>
      <c r="AB67" s="125">
        <v>0</v>
      </c>
      <c r="AC67" s="125">
        <v>0</v>
      </c>
      <c r="AD67" s="125">
        <v>0</v>
      </c>
      <c r="AE67" s="125">
        <v>0</v>
      </c>
      <c r="AF67" s="125">
        <v>0</v>
      </c>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25"/>
      <c r="BC67" s="125"/>
      <c r="BD67" s="125"/>
      <c r="BE67" s="125"/>
      <c r="BF67" s="125"/>
      <c r="BG67" s="125"/>
      <c r="BH67" s="125"/>
      <c r="BI67" s="125"/>
      <c r="BJ67" s="125"/>
      <c r="BK67" s="125"/>
      <c r="BL67" s="125"/>
      <c r="BM67" s="125"/>
      <c r="BN67" s="125"/>
      <c r="BO67" s="125"/>
      <c r="BP67" s="125"/>
      <c r="BQ67" s="125"/>
      <c r="BR67" s="125"/>
      <c r="BS67" s="125"/>
      <c r="BT67" s="125"/>
      <c r="BU67" s="125"/>
      <c r="BV67" s="125"/>
      <c r="BW67" s="125"/>
      <c r="BX67" s="125"/>
      <c r="BY67" s="125"/>
      <c r="BZ67" s="125"/>
      <c r="CA67" s="125"/>
      <c r="CB67" s="125"/>
      <c r="CC67" s="125"/>
      <c r="CD67" s="125"/>
      <c r="CE67" s="125"/>
      <c r="CF67" s="125"/>
      <c r="CG67" s="125"/>
      <c r="CH67" s="125"/>
      <c r="CI67" s="125"/>
      <c r="CJ67" s="125"/>
      <c r="CK67" s="125"/>
      <c r="CL67" s="125"/>
      <c r="CM67" s="125"/>
      <c r="CN67" s="125"/>
      <c r="CO67" s="125"/>
      <c r="CP67" s="125"/>
      <c r="CQ67" s="125"/>
      <c r="CR67" s="125"/>
      <c r="CS67" s="125"/>
      <c r="CT67" s="125"/>
      <c r="CU67" s="125"/>
    </row>
    <row r="68" spans="1:99" x14ac:dyDescent="0.3">
      <c r="A68" s="104">
        <v>628</v>
      </c>
      <c r="B68" s="342" t="s">
        <v>485</v>
      </c>
      <c r="D68" s="125">
        <v>0</v>
      </c>
      <c r="E68" s="125">
        <v>0</v>
      </c>
      <c r="F68" s="125">
        <v>0</v>
      </c>
      <c r="G68" s="125">
        <v>0</v>
      </c>
      <c r="H68" s="125">
        <v>0</v>
      </c>
      <c r="I68" s="125">
        <v>0</v>
      </c>
      <c r="J68" s="125">
        <v>0</v>
      </c>
      <c r="K68" s="125">
        <v>0</v>
      </c>
      <c r="L68" s="125">
        <v>0</v>
      </c>
      <c r="M68" s="125">
        <v>0</v>
      </c>
      <c r="N68" s="125">
        <v>0</v>
      </c>
      <c r="O68" s="125">
        <v>0</v>
      </c>
      <c r="P68" s="125">
        <v>0</v>
      </c>
      <c r="Q68" s="125">
        <v>0</v>
      </c>
      <c r="R68" s="125">
        <v>0</v>
      </c>
      <c r="S68" s="125">
        <v>0</v>
      </c>
      <c r="T68" s="125">
        <v>0</v>
      </c>
      <c r="U68" s="125">
        <v>0</v>
      </c>
      <c r="V68" s="125">
        <v>0</v>
      </c>
      <c r="W68" s="125">
        <v>0</v>
      </c>
      <c r="X68" s="125">
        <v>0</v>
      </c>
      <c r="Y68" s="125">
        <v>0</v>
      </c>
      <c r="Z68" s="125">
        <v>0</v>
      </c>
      <c r="AA68" s="125">
        <v>0</v>
      </c>
      <c r="AB68" s="125">
        <v>0</v>
      </c>
      <c r="AC68" s="125">
        <v>0</v>
      </c>
      <c r="AD68" s="125">
        <v>0</v>
      </c>
      <c r="AE68" s="125">
        <v>0</v>
      </c>
      <c r="AF68" s="125">
        <v>0</v>
      </c>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c r="BD68" s="125"/>
      <c r="BE68" s="125"/>
      <c r="BF68" s="125"/>
      <c r="BG68" s="125"/>
      <c r="BH68" s="125"/>
      <c r="BI68" s="125"/>
      <c r="BJ68" s="125"/>
      <c r="BK68" s="125"/>
      <c r="BL68" s="125"/>
      <c r="BM68" s="125"/>
      <c r="BN68" s="125"/>
      <c r="BO68" s="125"/>
      <c r="BP68" s="125"/>
      <c r="BQ68" s="125"/>
      <c r="BR68" s="125"/>
      <c r="BS68" s="125"/>
      <c r="BT68" s="125"/>
      <c r="BU68" s="125"/>
      <c r="BV68" s="125"/>
      <c r="BW68" s="125"/>
      <c r="BX68" s="125"/>
      <c r="BY68" s="125"/>
      <c r="BZ68" s="125"/>
      <c r="CA68" s="125"/>
      <c r="CB68" s="125"/>
      <c r="CC68" s="125"/>
      <c r="CD68" s="125"/>
      <c r="CE68" s="125"/>
      <c r="CF68" s="125"/>
      <c r="CG68" s="125"/>
      <c r="CH68" s="125"/>
      <c r="CI68" s="125"/>
      <c r="CJ68" s="125"/>
      <c r="CK68" s="125"/>
      <c r="CL68" s="125"/>
      <c r="CM68" s="125"/>
      <c r="CN68" s="125"/>
      <c r="CO68" s="125"/>
      <c r="CP68" s="125"/>
      <c r="CQ68" s="125"/>
      <c r="CR68" s="125"/>
      <c r="CS68" s="125"/>
      <c r="CT68" s="125"/>
      <c r="CU68" s="125"/>
    </row>
    <row r="69" spans="1:99" x14ac:dyDescent="0.3">
      <c r="A69" s="104">
        <v>629</v>
      </c>
      <c r="B69" s="342" t="s">
        <v>486</v>
      </c>
      <c r="D69" s="125">
        <v>0</v>
      </c>
      <c r="E69" s="125">
        <v>0</v>
      </c>
      <c r="F69" s="125">
        <v>0</v>
      </c>
      <c r="G69" s="125">
        <v>0</v>
      </c>
      <c r="H69" s="125">
        <v>0</v>
      </c>
      <c r="I69" s="125">
        <v>0</v>
      </c>
      <c r="J69" s="125">
        <v>0</v>
      </c>
      <c r="K69" s="125">
        <v>0</v>
      </c>
      <c r="L69" s="125">
        <v>0</v>
      </c>
      <c r="M69" s="125">
        <v>0</v>
      </c>
      <c r="N69" s="125">
        <v>0</v>
      </c>
      <c r="O69" s="125">
        <v>0</v>
      </c>
      <c r="P69" s="125">
        <v>0</v>
      </c>
      <c r="Q69" s="125">
        <v>0</v>
      </c>
      <c r="R69" s="125">
        <v>0</v>
      </c>
      <c r="S69" s="125">
        <v>0</v>
      </c>
      <c r="T69" s="125">
        <v>0</v>
      </c>
      <c r="U69" s="125">
        <v>0</v>
      </c>
      <c r="V69" s="125">
        <v>0</v>
      </c>
      <c r="W69" s="125">
        <v>0</v>
      </c>
      <c r="X69" s="125">
        <v>0</v>
      </c>
      <c r="Y69" s="125">
        <v>0</v>
      </c>
      <c r="Z69" s="125">
        <v>0</v>
      </c>
      <c r="AA69" s="125">
        <v>0</v>
      </c>
      <c r="AB69" s="125">
        <v>0</v>
      </c>
      <c r="AC69" s="125">
        <v>0</v>
      </c>
      <c r="AD69" s="125">
        <v>0</v>
      </c>
      <c r="AE69" s="125">
        <v>0</v>
      </c>
      <c r="AF69" s="125">
        <v>0</v>
      </c>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c r="BP69" s="125"/>
      <c r="BQ69" s="125"/>
      <c r="BR69" s="125"/>
      <c r="BS69" s="125"/>
      <c r="BT69" s="125"/>
      <c r="BU69" s="125"/>
      <c r="BV69" s="125"/>
      <c r="BW69" s="125"/>
      <c r="BX69" s="125"/>
      <c r="BY69" s="125"/>
      <c r="BZ69" s="125"/>
      <c r="CA69" s="125"/>
      <c r="CB69" s="125"/>
      <c r="CC69" s="125"/>
      <c r="CD69" s="125"/>
      <c r="CE69" s="125"/>
      <c r="CF69" s="125"/>
      <c r="CG69" s="125"/>
      <c r="CH69" s="125"/>
      <c r="CI69" s="125"/>
      <c r="CJ69" s="125"/>
      <c r="CK69" s="125"/>
      <c r="CL69" s="125"/>
      <c r="CM69" s="125"/>
      <c r="CN69" s="125"/>
      <c r="CO69" s="125"/>
      <c r="CP69" s="125"/>
      <c r="CQ69" s="125"/>
      <c r="CR69" s="125"/>
      <c r="CS69" s="125"/>
      <c r="CT69" s="125"/>
      <c r="CU69" s="125"/>
    </row>
    <row r="70" spans="1:99" ht="28.8" x14ac:dyDescent="0.3">
      <c r="A70" s="104">
        <v>630</v>
      </c>
      <c r="B70" s="342" t="s">
        <v>487</v>
      </c>
      <c r="D70" s="125">
        <v>27162</v>
      </c>
      <c r="E70" s="125">
        <v>0</v>
      </c>
      <c r="F70" s="125">
        <v>0</v>
      </c>
      <c r="G70" s="125">
        <v>0</v>
      </c>
      <c r="H70" s="125">
        <v>0</v>
      </c>
      <c r="I70" s="125">
        <v>0</v>
      </c>
      <c r="J70" s="125">
        <v>0</v>
      </c>
      <c r="K70" s="125">
        <v>0</v>
      </c>
      <c r="L70" s="125">
        <v>0</v>
      </c>
      <c r="M70" s="125">
        <v>2390</v>
      </c>
      <c r="N70" s="125">
        <v>0</v>
      </c>
      <c r="O70" s="125">
        <v>0</v>
      </c>
      <c r="P70" s="125">
        <v>0</v>
      </c>
      <c r="Q70" s="125">
        <v>0</v>
      </c>
      <c r="R70" s="125">
        <v>0</v>
      </c>
      <c r="S70" s="125">
        <v>0</v>
      </c>
      <c r="T70" s="125">
        <v>0</v>
      </c>
      <c r="U70" s="125">
        <v>0</v>
      </c>
      <c r="V70" s="125">
        <v>0</v>
      </c>
      <c r="W70" s="125">
        <v>0</v>
      </c>
      <c r="X70" s="125">
        <v>0</v>
      </c>
      <c r="Y70" s="125">
        <v>0</v>
      </c>
      <c r="Z70" s="125">
        <v>0</v>
      </c>
      <c r="AA70" s="125">
        <v>0</v>
      </c>
      <c r="AB70" s="125">
        <v>0</v>
      </c>
      <c r="AC70" s="125">
        <v>0</v>
      </c>
      <c r="AD70" s="125">
        <v>0</v>
      </c>
      <c r="AE70" s="125">
        <v>0</v>
      </c>
      <c r="AF70" s="125">
        <v>0</v>
      </c>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25"/>
      <c r="BP70" s="125"/>
      <c r="BQ70" s="125"/>
      <c r="BR70" s="125"/>
      <c r="BS70" s="125"/>
      <c r="BT70" s="125"/>
      <c r="BU70" s="125"/>
      <c r="BV70" s="125"/>
      <c r="BW70" s="125"/>
      <c r="BX70" s="125"/>
      <c r="BY70" s="125"/>
      <c r="BZ70" s="125"/>
      <c r="CA70" s="125"/>
      <c r="CB70" s="125"/>
      <c r="CC70" s="125"/>
      <c r="CD70" s="125"/>
      <c r="CE70" s="125"/>
      <c r="CF70" s="125"/>
      <c r="CG70" s="125"/>
      <c r="CH70" s="125"/>
      <c r="CI70" s="125"/>
      <c r="CJ70" s="125"/>
      <c r="CK70" s="125"/>
      <c r="CL70" s="125"/>
      <c r="CM70" s="125"/>
      <c r="CN70" s="125"/>
      <c r="CO70" s="125"/>
      <c r="CP70" s="125"/>
      <c r="CQ70" s="125"/>
      <c r="CR70" s="125"/>
      <c r="CS70" s="125"/>
      <c r="CT70" s="125"/>
      <c r="CU70" s="125"/>
    </row>
    <row r="71" spans="1:99" x14ac:dyDescent="0.3">
      <c r="A71" s="104">
        <v>631</v>
      </c>
      <c r="B71" s="342" t="s">
        <v>488</v>
      </c>
      <c r="D71" s="125">
        <v>0</v>
      </c>
      <c r="E71" s="125">
        <v>0</v>
      </c>
      <c r="F71" s="125">
        <v>0</v>
      </c>
      <c r="G71" s="125">
        <v>0</v>
      </c>
      <c r="H71" s="125">
        <v>0</v>
      </c>
      <c r="I71" s="125">
        <v>0</v>
      </c>
      <c r="J71" s="125">
        <v>0</v>
      </c>
      <c r="K71" s="125">
        <v>0</v>
      </c>
      <c r="L71" s="125">
        <v>0</v>
      </c>
      <c r="M71" s="125">
        <v>0</v>
      </c>
      <c r="N71" s="125">
        <v>0</v>
      </c>
      <c r="O71" s="125">
        <v>0</v>
      </c>
      <c r="P71" s="125">
        <v>0</v>
      </c>
      <c r="Q71" s="125">
        <v>0</v>
      </c>
      <c r="R71" s="125">
        <v>0</v>
      </c>
      <c r="S71" s="125">
        <v>0</v>
      </c>
      <c r="T71" s="125">
        <v>0</v>
      </c>
      <c r="U71" s="125">
        <v>0</v>
      </c>
      <c r="V71" s="125">
        <v>0</v>
      </c>
      <c r="W71" s="125">
        <v>0</v>
      </c>
      <c r="X71" s="125">
        <v>0</v>
      </c>
      <c r="Y71" s="125">
        <v>0</v>
      </c>
      <c r="Z71" s="125">
        <v>0</v>
      </c>
      <c r="AA71" s="125">
        <v>0</v>
      </c>
      <c r="AB71" s="125">
        <v>0</v>
      </c>
      <c r="AC71" s="125">
        <v>0</v>
      </c>
      <c r="AD71" s="125">
        <v>0</v>
      </c>
      <c r="AE71" s="125">
        <v>0</v>
      </c>
      <c r="AF71" s="125">
        <v>0</v>
      </c>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25"/>
      <c r="BP71" s="125"/>
      <c r="BQ71" s="125"/>
      <c r="BR71" s="125"/>
      <c r="BS71" s="125"/>
      <c r="BT71" s="125"/>
      <c r="BU71" s="125"/>
      <c r="BV71" s="125"/>
      <c r="BW71" s="125"/>
      <c r="BX71" s="125"/>
      <c r="BY71" s="125"/>
      <c r="BZ71" s="125"/>
      <c r="CA71" s="125"/>
      <c r="CB71" s="125"/>
      <c r="CC71" s="125"/>
      <c r="CD71" s="125"/>
      <c r="CE71" s="125"/>
      <c r="CF71" s="125"/>
      <c r="CG71" s="125"/>
      <c r="CH71" s="125"/>
      <c r="CI71" s="125"/>
      <c r="CJ71" s="125"/>
      <c r="CK71" s="125"/>
      <c r="CL71" s="125"/>
      <c r="CM71" s="125"/>
      <c r="CN71" s="125"/>
      <c r="CO71" s="125"/>
      <c r="CP71" s="125"/>
      <c r="CQ71" s="125"/>
      <c r="CR71" s="125"/>
      <c r="CS71" s="125"/>
      <c r="CT71" s="125"/>
      <c r="CU71" s="125"/>
    </row>
    <row r="72" spans="1:99" x14ac:dyDescent="0.3">
      <c r="A72" s="104">
        <v>645</v>
      </c>
      <c r="B72" s="342" t="s">
        <v>256</v>
      </c>
      <c r="D72" s="125">
        <v>3101</v>
      </c>
      <c r="E72" s="125">
        <v>0</v>
      </c>
      <c r="F72" s="125">
        <v>0</v>
      </c>
      <c r="G72" s="125">
        <v>0</v>
      </c>
      <c r="H72" s="125">
        <v>0</v>
      </c>
      <c r="I72" s="125">
        <v>0</v>
      </c>
      <c r="J72" s="125">
        <v>0</v>
      </c>
      <c r="K72" s="125">
        <v>0</v>
      </c>
      <c r="L72" s="125">
        <v>0</v>
      </c>
      <c r="M72" s="125">
        <v>0</v>
      </c>
      <c r="N72" s="125">
        <v>0</v>
      </c>
      <c r="O72" s="125">
        <v>0</v>
      </c>
      <c r="P72" s="125">
        <v>0</v>
      </c>
      <c r="Q72" s="125">
        <v>0</v>
      </c>
      <c r="R72" s="125">
        <v>0</v>
      </c>
      <c r="S72" s="125">
        <v>0</v>
      </c>
      <c r="T72" s="125">
        <v>0</v>
      </c>
      <c r="U72" s="125">
        <v>0</v>
      </c>
      <c r="V72" s="125">
        <v>0</v>
      </c>
      <c r="W72" s="125">
        <v>0</v>
      </c>
      <c r="X72" s="125">
        <v>0</v>
      </c>
      <c r="Y72" s="125">
        <v>0</v>
      </c>
      <c r="Z72" s="125">
        <v>0</v>
      </c>
      <c r="AA72" s="125">
        <v>0</v>
      </c>
      <c r="AB72" s="125">
        <v>0</v>
      </c>
      <c r="AC72" s="125">
        <v>0</v>
      </c>
      <c r="AD72" s="125">
        <v>0</v>
      </c>
      <c r="AE72" s="125">
        <v>0</v>
      </c>
      <c r="AF72" s="125">
        <v>0</v>
      </c>
      <c r="AG72" s="125"/>
      <c r="AH72" s="125"/>
      <c r="AI72" s="125"/>
      <c r="AJ72" s="125"/>
      <c r="AK72" s="125"/>
      <c r="AL72" s="125"/>
      <c r="AM72" s="125"/>
      <c r="AN72" s="125"/>
      <c r="AO72" s="125"/>
      <c r="AP72" s="125"/>
      <c r="AQ72" s="125"/>
      <c r="AR72" s="125"/>
      <c r="AS72" s="125"/>
      <c r="AT72" s="125"/>
      <c r="AU72" s="125"/>
      <c r="AV72" s="125"/>
      <c r="AW72" s="125"/>
      <c r="AX72" s="125"/>
      <c r="AY72" s="125"/>
      <c r="AZ72" s="125"/>
      <c r="BA72" s="125"/>
      <c r="BB72" s="125"/>
      <c r="BC72" s="125"/>
      <c r="BD72" s="125"/>
      <c r="BE72" s="125"/>
      <c r="BF72" s="125"/>
      <c r="BG72" s="125"/>
      <c r="BH72" s="125"/>
      <c r="BI72" s="125"/>
      <c r="BJ72" s="125"/>
      <c r="BK72" s="125"/>
      <c r="BL72" s="125"/>
      <c r="BM72" s="125"/>
      <c r="BN72" s="125"/>
      <c r="BO72" s="125"/>
      <c r="BP72" s="125"/>
      <c r="BQ72" s="125"/>
      <c r="BR72" s="125"/>
      <c r="BS72" s="125"/>
      <c r="BT72" s="125"/>
      <c r="BU72" s="125"/>
      <c r="BV72" s="125"/>
      <c r="BW72" s="125"/>
      <c r="BX72" s="125"/>
      <c r="BY72" s="125"/>
      <c r="BZ72" s="125"/>
      <c r="CA72" s="125"/>
      <c r="CB72" s="125"/>
      <c r="CC72" s="125"/>
      <c r="CD72" s="125"/>
      <c r="CE72" s="125"/>
      <c r="CF72" s="125"/>
      <c r="CG72" s="125"/>
      <c r="CH72" s="125"/>
      <c r="CI72" s="125"/>
      <c r="CJ72" s="125"/>
      <c r="CK72" s="125"/>
      <c r="CL72" s="125"/>
      <c r="CM72" s="125"/>
      <c r="CN72" s="125"/>
      <c r="CO72" s="125"/>
      <c r="CP72" s="125"/>
      <c r="CQ72" s="125"/>
      <c r="CR72" s="125"/>
      <c r="CS72" s="125"/>
      <c r="CT72" s="125"/>
      <c r="CU72" s="125"/>
    </row>
    <row r="73" spans="1:99" x14ac:dyDescent="0.3">
      <c r="A73" s="104">
        <v>646</v>
      </c>
      <c r="B73" s="342" t="s">
        <v>240</v>
      </c>
      <c r="D73" s="125">
        <v>314098</v>
      </c>
      <c r="E73" s="125">
        <v>0</v>
      </c>
      <c r="F73" s="125">
        <v>0</v>
      </c>
      <c r="G73" s="125">
        <v>0</v>
      </c>
      <c r="H73" s="125">
        <v>0</v>
      </c>
      <c r="I73" s="125">
        <v>430070</v>
      </c>
      <c r="J73" s="125">
        <v>0</v>
      </c>
      <c r="K73" s="125">
        <v>0</v>
      </c>
      <c r="L73" s="125">
        <v>0</v>
      </c>
      <c r="M73" s="125">
        <v>121673</v>
      </c>
      <c r="N73" s="125">
        <v>0</v>
      </c>
      <c r="O73" s="125">
        <v>0</v>
      </c>
      <c r="P73" s="125">
        <v>0</v>
      </c>
      <c r="Q73" s="125">
        <v>0</v>
      </c>
      <c r="R73" s="125">
        <v>0</v>
      </c>
      <c r="S73" s="125">
        <v>0</v>
      </c>
      <c r="T73" s="125">
        <v>0</v>
      </c>
      <c r="U73" s="125">
        <v>0</v>
      </c>
      <c r="V73" s="125">
        <v>0</v>
      </c>
      <c r="W73" s="125">
        <v>0</v>
      </c>
      <c r="X73" s="125">
        <v>0</v>
      </c>
      <c r="Y73" s="125">
        <v>0</v>
      </c>
      <c r="Z73" s="125">
        <v>0</v>
      </c>
      <c r="AA73" s="125">
        <v>0</v>
      </c>
      <c r="AB73" s="125">
        <v>0</v>
      </c>
      <c r="AC73" s="125">
        <v>0</v>
      </c>
      <c r="AD73" s="125">
        <v>0</v>
      </c>
      <c r="AE73" s="125">
        <v>85630</v>
      </c>
      <c r="AF73" s="125">
        <v>0</v>
      </c>
      <c r="AG73" s="125"/>
      <c r="AH73" s="125"/>
      <c r="AI73" s="125"/>
      <c r="AJ73" s="125"/>
      <c r="AK73" s="125"/>
      <c r="AL73" s="125"/>
      <c r="AM73" s="125"/>
      <c r="AN73" s="125"/>
      <c r="AO73" s="125"/>
      <c r="AP73" s="125"/>
      <c r="AQ73" s="125"/>
      <c r="AR73" s="125"/>
      <c r="AS73" s="125"/>
      <c r="AT73" s="125"/>
      <c r="AU73" s="125"/>
      <c r="AV73" s="125"/>
      <c r="AW73" s="125"/>
      <c r="AX73" s="125"/>
      <c r="AY73" s="125"/>
      <c r="AZ73" s="125"/>
      <c r="BA73" s="125"/>
      <c r="BB73" s="125"/>
      <c r="BC73" s="125"/>
      <c r="BD73" s="125"/>
      <c r="BE73" s="125"/>
      <c r="BF73" s="125"/>
      <c r="BG73" s="125"/>
      <c r="BH73" s="125"/>
      <c r="BI73" s="125"/>
      <c r="BJ73" s="125"/>
      <c r="BK73" s="125"/>
      <c r="BL73" s="125"/>
      <c r="BM73" s="125"/>
      <c r="BN73" s="125"/>
      <c r="BO73" s="125"/>
      <c r="BP73" s="125"/>
      <c r="BQ73" s="125"/>
      <c r="BR73" s="125"/>
      <c r="BS73" s="125"/>
      <c r="BT73" s="125"/>
      <c r="BU73" s="125"/>
      <c r="BV73" s="125"/>
      <c r="BW73" s="125"/>
      <c r="BX73" s="125"/>
      <c r="BY73" s="125"/>
      <c r="BZ73" s="125"/>
      <c r="CA73" s="125"/>
      <c r="CB73" s="125"/>
      <c r="CC73" s="125"/>
      <c r="CD73" s="125"/>
      <c r="CE73" s="125"/>
      <c r="CF73" s="125"/>
      <c r="CG73" s="125"/>
      <c r="CH73" s="125"/>
      <c r="CI73" s="125"/>
      <c r="CJ73" s="125"/>
      <c r="CK73" s="125"/>
      <c r="CL73" s="125"/>
      <c r="CM73" s="125"/>
      <c r="CN73" s="125"/>
      <c r="CO73" s="125"/>
      <c r="CP73" s="125"/>
      <c r="CQ73" s="125"/>
      <c r="CR73" s="125"/>
      <c r="CS73" s="125"/>
      <c r="CT73" s="125"/>
      <c r="CU73" s="125"/>
    </row>
    <row r="74" spans="1:99" x14ac:dyDescent="0.3">
      <c r="A74" s="104">
        <v>647</v>
      </c>
      <c r="B74" s="342" t="s">
        <v>490</v>
      </c>
      <c r="D74" s="125">
        <v>0</v>
      </c>
      <c r="E74" s="125">
        <v>0</v>
      </c>
      <c r="F74" s="125">
        <v>0</v>
      </c>
      <c r="G74" s="125">
        <v>0</v>
      </c>
      <c r="H74" s="125">
        <v>0</v>
      </c>
      <c r="I74" s="125">
        <v>0</v>
      </c>
      <c r="J74" s="125">
        <v>0</v>
      </c>
      <c r="K74" s="125">
        <v>0</v>
      </c>
      <c r="L74" s="125">
        <v>0</v>
      </c>
      <c r="M74" s="125">
        <v>0</v>
      </c>
      <c r="N74" s="125">
        <v>0</v>
      </c>
      <c r="O74" s="125">
        <v>0</v>
      </c>
      <c r="P74" s="125">
        <v>0</v>
      </c>
      <c r="Q74" s="125">
        <v>0</v>
      </c>
      <c r="R74" s="125">
        <v>0</v>
      </c>
      <c r="S74" s="125">
        <v>0</v>
      </c>
      <c r="T74" s="125">
        <v>0</v>
      </c>
      <c r="U74" s="125">
        <v>0</v>
      </c>
      <c r="V74" s="125">
        <v>0</v>
      </c>
      <c r="W74" s="125">
        <v>0</v>
      </c>
      <c r="X74" s="125">
        <v>0</v>
      </c>
      <c r="Y74" s="125">
        <v>0</v>
      </c>
      <c r="Z74" s="125">
        <v>0</v>
      </c>
      <c r="AA74" s="125">
        <v>0</v>
      </c>
      <c r="AB74" s="125">
        <v>0</v>
      </c>
      <c r="AC74" s="125">
        <v>0</v>
      </c>
      <c r="AD74" s="125">
        <v>0</v>
      </c>
      <c r="AE74" s="125">
        <v>0</v>
      </c>
      <c r="AF74" s="125">
        <v>0</v>
      </c>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5"/>
      <c r="BC74" s="125"/>
      <c r="BD74" s="125"/>
      <c r="BE74" s="125"/>
      <c r="BF74" s="125"/>
      <c r="BG74" s="125"/>
      <c r="BH74" s="125"/>
      <c r="BI74" s="125"/>
      <c r="BJ74" s="125"/>
      <c r="BK74" s="125"/>
      <c r="BL74" s="125"/>
      <c r="BM74" s="125"/>
      <c r="BN74" s="125"/>
      <c r="BO74" s="125"/>
      <c r="BP74" s="125"/>
      <c r="BQ74" s="125"/>
      <c r="BR74" s="125"/>
      <c r="BS74" s="125"/>
      <c r="BT74" s="125"/>
      <c r="BU74" s="125"/>
      <c r="BV74" s="125"/>
      <c r="BW74" s="125"/>
      <c r="BX74" s="125"/>
      <c r="BY74" s="125"/>
      <c r="BZ74" s="125"/>
      <c r="CA74" s="125"/>
      <c r="CB74" s="125"/>
      <c r="CC74" s="125"/>
      <c r="CD74" s="125"/>
      <c r="CE74" s="125"/>
      <c r="CF74" s="125"/>
      <c r="CG74" s="125"/>
      <c r="CH74" s="125"/>
      <c r="CI74" s="125"/>
      <c r="CJ74" s="125"/>
      <c r="CK74" s="125"/>
      <c r="CL74" s="125"/>
      <c r="CM74" s="125"/>
      <c r="CN74" s="125"/>
      <c r="CO74" s="125"/>
      <c r="CP74" s="125"/>
      <c r="CQ74" s="125"/>
      <c r="CR74" s="125"/>
      <c r="CS74" s="125"/>
      <c r="CT74" s="125"/>
      <c r="CU74" s="125"/>
    </row>
    <row r="75" spans="1:99" x14ac:dyDescent="0.3">
      <c r="A75" s="104">
        <v>659</v>
      </c>
      <c r="B75" s="342" t="s">
        <v>494</v>
      </c>
      <c r="D75" s="125">
        <v>0</v>
      </c>
      <c r="E75" s="125">
        <v>1322079</v>
      </c>
      <c r="F75" s="125">
        <v>0</v>
      </c>
      <c r="G75" s="125">
        <v>0</v>
      </c>
      <c r="H75" s="125">
        <v>0</v>
      </c>
      <c r="I75" s="125">
        <v>0</v>
      </c>
      <c r="J75" s="125">
        <v>0</v>
      </c>
      <c r="K75" s="125">
        <v>0</v>
      </c>
      <c r="L75" s="125">
        <v>0</v>
      </c>
      <c r="M75" s="125">
        <v>0</v>
      </c>
      <c r="N75" s="125">
        <v>0</v>
      </c>
      <c r="O75" s="125">
        <v>0</v>
      </c>
      <c r="P75" s="125">
        <v>0</v>
      </c>
      <c r="Q75" s="125">
        <v>1656097</v>
      </c>
      <c r="R75" s="125">
        <v>0</v>
      </c>
      <c r="S75" s="125">
        <v>0</v>
      </c>
      <c r="T75" s="125">
        <v>0</v>
      </c>
      <c r="U75" s="125">
        <v>229212</v>
      </c>
      <c r="V75" s="125">
        <v>0</v>
      </c>
      <c r="W75" s="125">
        <v>258022</v>
      </c>
      <c r="X75" s="125">
        <v>0</v>
      </c>
      <c r="Y75" s="125">
        <v>1217986</v>
      </c>
      <c r="Z75" s="125">
        <v>10482132</v>
      </c>
      <c r="AA75" s="125">
        <v>0</v>
      </c>
      <c r="AB75" s="125">
        <v>0</v>
      </c>
      <c r="AC75" s="125">
        <v>0</v>
      </c>
      <c r="AD75" s="125">
        <v>148716</v>
      </c>
      <c r="AE75" s="125">
        <v>0</v>
      </c>
      <c r="AF75" s="125">
        <v>0</v>
      </c>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c r="BO75" s="125"/>
      <c r="BP75" s="125"/>
      <c r="BQ75" s="125"/>
      <c r="BR75" s="125"/>
      <c r="BS75" s="125"/>
      <c r="BT75" s="125"/>
      <c r="BU75" s="125"/>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row>
    <row r="76" spans="1:99" x14ac:dyDescent="0.3">
      <c r="A76" s="104">
        <v>660</v>
      </c>
      <c r="B76" s="342" t="s">
        <v>495</v>
      </c>
      <c r="D76" s="125">
        <v>0</v>
      </c>
      <c r="E76" s="125">
        <v>0</v>
      </c>
      <c r="F76" s="125">
        <v>0</v>
      </c>
      <c r="G76" s="125">
        <v>0</v>
      </c>
      <c r="H76" s="125">
        <v>0</v>
      </c>
      <c r="I76" s="125">
        <v>0</v>
      </c>
      <c r="J76" s="125">
        <v>0</v>
      </c>
      <c r="K76" s="125">
        <v>0</v>
      </c>
      <c r="L76" s="125">
        <v>0</v>
      </c>
      <c r="M76" s="125">
        <v>0</v>
      </c>
      <c r="N76" s="125">
        <v>0</v>
      </c>
      <c r="O76" s="125">
        <v>0</v>
      </c>
      <c r="P76" s="125">
        <v>0</v>
      </c>
      <c r="Q76" s="125">
        <v>0</v>
      </c>
      <c r="R76" s="125">
        <v>0</v>
      </c>
      <c r="S76" s="125">
        <v>0</v>
      </c>
      <c r="T76" s="125">
        <v>0</v>
      </c>
      <c r="U76" s="125">
        <v>0</v>
      </c>
      <c r="V76" s="125">
        <v>0</v>
      </c>
      <c r="W76" s="125">
        <v>0</v>
      </c>
      <c r="X76" s="125">
        <v>0</v>
      </c>
      <c r="Y76" s="125">
        <v>0</v>
      </c>
      <c r="Z76" s="125">
        <v>0</v>
      </c>
      <c r="AA76" s="125">
        <v>0</v>
      </c>
      <c r="AB76" s="125">
        <v>0</v>
      </c>
      <c r="AC76" s="125">
        <v>0</v>
      </c>
      <c r="AD76" s="125">
        <v>0</v>
      </c>
      <c r="AE76" s="125">
        <v>0</v>
      </c>
      <c r="AF76" s="125">
        <v>0</v>
      </c>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row>
    <row r="77" spans="1:99" x14ac:dyDescent="0.3">
      <c r="A77" s="104">
        <v>661</v>
      </c>
      <c r="B77" s="342" t="s">
        <v>275</v>
      </c>
      <c r="D77" s="125">
        <v>0</v>
      </c>
      <c r="E77" s="125">
        <v>0</v>
      </c>
      <c r="F77" s="125">
        <v>0</v>
      </c>
      <c r="G77" s="125">
        <v>0</v>
      </c>
      <c r="H77" s="125">
        <v>0</v>
      </c>
      <c r="I77" s="125">
        <v>0</v>
      </c>
      <c r="J77" s="125">
        <v>0</v>
      </c>
      <c r="K77" s="125">
        <v>0</v>
      </c>
      <c r="L77" s="125">
        <v>0</v>
      </c>
      <c r="M77" s="125">
        <v>0</v>
      </c>
      <c r="N77" s="125">
        <v>0</v>
      </c>
      <c r="O77" s="125">
        <v>0</v>
      </c>
      <c r="P77" s="125">
        <v>0</v>
      </c>
      <c r="Q77" s="125">
        <v>0</v>
      </c>
      <c r="R77" s="125">
        <v>0</v>
      </c>
      <c r="S77" s="125">
        <v>0</v>
      </c>
      <c r="T77" s="125">
        <v>0</v>
      </c>
      <c r="U77" s="125">
        <v>0</v>
      </c>
      <c r="V77" s="125">
        <v>0</v>
      </c>
      <c r="W77" s="125">
        <v>0</v>
      </c>
      <c r="X77" s="125">
        <v>0</v>
      </c>
      <c r="Y77" s="125">
        <v>0</v>
      </c>
      <c r="Z77" s="125">
        <v>0</v>
      </c>
      <c r="AA77" s="125">
        <v>0</v>
      </c>
      <c r="AB77" s="125">
        <v>0</v>
      </c>
      <c r="AC77" s="125">
        <v>0</v>
      </c>
      <c r="AD77" s="125">
        <v>0</v>
      </c>
      <c r="AE77" s="125">
        <v>0</v>
      </c>
      <c r="AF77" s="125">
        <v>0</v>
      </c>
      <c r="AG77" s="125"/>
      <c r="AH77" s="125"/>
      <c r="AI77" s="125"/>
      <c r="AJ77" s="125"/>
      <c r="AK77" s="125"/>
      <c r="AL77" s="125"/>
      <c r="AM77" s="125"/>
      <c r="AN77" s="125"/>
      <c r="AO77" s="125"/>
      <c r="AP77" s="125"/>
      <c r="AQ77" s="125"/>
      <c r="AR77" s="125"/>
      <c r="AS77" s="125"/>
      <c r="AT77" s="125"/>
      <c r="AU77" s="125"/>
      <c r="AV77" s="125"/>
      <c r="AW77" s="125"/>
      <c r="AX77" s="125"/>
      <c r="AY77" s="125"/>
      <c r="AZ77" s="125"/>
      <c r="BA77" s="125"/>
      <c r="BB77" s="125"/>
      <c r="BC77" s="125"/>
      <c r="BD77" s="125"/>
      <c r="BE77" s="125"/>
      <c r="BF77" s="125"/>
      <c r="BG77" s="125"/>
      <c r="BH77" s="125"/>
      <c r="BI77" s="125"/>
      <c r="BJ77" s="125"/>
      <c r="BK77" s="125"/>
      <c r="BL77" s="125"/>
      <c r="BM77" s="125"/>
      <c r="BN77" s="125"/>
      <c r="BO77" s="125"/>
      <c r="BP77" s="125"/>
      <c r="BQ77" s="125"/>
      <c r="BR77" s="125"/>
      <c r="BS77" s="125"/>
      <c r="BT77" s="125"/>
      <c r="BU77" s="125"/>
      <c r="BV77" s="125"/>
      <c r="BW77" s="125"/>
      <c r="BX77" s="125"/>
      <c r="BY77" s="125"/>
      <c r="BZ77" s="125"/>
      <c r="CA77" s="125"/>
      <c r="CB77" s="125"/>
      <c r="CC77" s="125"/>
      <c r="CD77" s="125"/>
      <c r="CE77" s="125"/>
      <c r="CF77" s="125"/>
      <c r="CG77" s="125"/>
      <c r="CH77" s="125"/>
      <c r="CI77" s="125"/>
      <c r="CJ77" s="125"/>
      <c r="CK77" s="125"/>
      <c r="CL77" s="125"/>
      <c r="CM77" s="125"/>
      <c r="CN77" s="125"/>
      <c r="CO77" s="125"/>
      <c r="CP77" s="125"/>
      <c r="CQ77" s="125"/>
      <c r="CR77" s="125"/>
      <c r="CS77" s="125"/>
      <c r="CT77" s="125"/>
      <c r="CU77" s="125"/>
    </row>
    <row r="78" spans="1:99" x14ac:dyDescent="0.3">
      <c r="A78" s="104">
        <v>662</v>
      </c>
      <c r="B78" s="342" t="s">
        <v>291</v>
      </c>
      <c r="D78" s="125"/>
      <c r="E78" s="125">
        <v>0</v>
      </c>
      <c r="F78" s="125">
        <v>0</v>
      </c>
      <c r="G78" s="125"/>
      <c r="H78" s="125"/>
      <c r="I78" s="125">
        <v>0</v>
      </c>
      <c r="J78" s="125">
        <v>0</v>
      </c>
      <c r="K78" s="125">
        <v>0</v>
      </c>
      <c r="L78" s="125"/>
      <c r="M78" s="125"/>
      <c r="N78" s="125"/>
      <c r="O78" s="125"/>
      <c r="P78" s="125"/>
      <c r="Q78" s="125">
        <v>0</v>
      </c>
      <c r="R78" s="125"/>
      <c r="S78" s="125"/>
      <c r="T78" s="125"/>
      <c r="U78" s="125"/>
      <c r="V78" s="125"/>
      <c r="W78" s="125">
        <v>0</v>
      </c>
      <c r="X78" s="125">
        <v>0</v>
      </c>
      <c r="Y78" s="125">
        <v>0</v>
      </c>
      <c r="Z78" s="125">
        <v>0</v>
      </c>
      <c r="AA78" s="125"/>
      <c r="AB78" s="125"/>
      <c r="AC78" s="125">
        <v>82000</v>
      </c>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5"/>
      <c r="BL78" s="125"/>
      <c r="BM78" s="125"/>
      <c r="BN78" s="125"/>
      <c r="BO78" s="125"/>
      <c r="BP78" s="125"/>
      <c r="BQ78" s="125"/>
      <c r="BR78" s="125"/>
      <c r="BS78" s="125"/>
      <c r="BT78" s="125"/>
      <c r="BU78" s="125"/>
      <c r="BV78" s="125"/>
      <c r="BW78" s="125"/>
      <c r="BX78" s="125"/>
      <c r="BY78" s="125"/>
      <c r="BZ78" s="125"/>
      <c r="CA78" s="125"/>
      <c r="CB78" s="125"/>
      <c r="CC78" s="125"/>
      <c r="CD78" s="125"/>
      <c r="CE78" s="125"/>
      <c r="CF78" s="125"/>
      <c r="CG78" s="125"/>
      <c r="CH78" s="125"/>
      <c r="CI78" s="125"/>
      <c r="CJ78" s="125"/>
      <c r="CK78" s="125"/>
      <c r="CL78" s="125"/>
      <c r="CM78" s="125"/>
      <c r="CN78" s="125"/>
      <c r="CO78" s="125"/>
      <c r="CP78" s="125"/>
      <c r="CQ78" s="125"/>
      <c r="CR78" s="125"/>
      <c r="CS78" s="125"/>
      <c r="CT78" s="125"/>
      <c r="CU78" s="125"/>
    </row>
    <row r="79" spans="1:99" x14ac:dyDescent="0.3">
      <c r="A79" s="104">
        <v>663</v>
      </c>
      <c r="B79" s="342" t="s">
        <v>496</v>
      </c>
      <c r="D79" s="125"/>
      <c r="E79" s="125">
        <v>15607753</v>
      </c>
      <c r="F79" s="125">
        <v>0</v>
      </c>
      <c r="G79" s="125"/>
      <c r="H79" s="125"/>
      <c r="I79" s="125">
        <v>0</v>
      </c>
      <c r="J79" s="125">
        <v>0</v>
      </c>
      <c r="K79" s="125">
        <v>86039</v>
      </c>
      <c r="L79" s="125"/>
      <c r="M79" s="125"/>
      <c r="N79" s="125"/>
      <c r="O79" s="125"/>
      <c r="P79" s="125"/>
      <c r="Q79" s="125">
        <v>0</v>
      </c>
      <c r="R79" s="125"/>
      <c r="S79" s="125"/>
      <c r="T79" s="125"/>
      <c r="U79" s="125"/>
      <c r="V79" s="125"/>
      <c r="W79" s="125">
        <v>0</v>
      </c>
      <c r="X79" s="125">
        <v>7719362</v>
      </c>
      <c r="Y79" s="125">
        <v>4170765</v>
      </c>
      <c r="Z79" s="125">
        <v>9776972</v>
      </c>
      <c r="AA79" s="125"/>
      <c r="AB79" s="125"/>
      <c r="AC79" s="125">
        <v>0</v>
      </c>
      <c r="AD79" s="125"/>
      <c r="AE79" s="125"/>
      <c r="AF79" s="125"/>
      <c r="AG79" s="125"/>
      <c r="AH79" s="125"/>
      <c r="AI79" s="125"/>
      <c r="AJ79" s="125"/>
      <c r="AK79" s="125"/>
      <c r="AL79" s="125"/>
      <c r="AM79" s="125"/>
      <c r="AN79" s="125"/>
      <c r="AO79" s="125"/>
      <c r="AP79" s="125"/>
      <c r="AQ79" s="125"/>
      <c r="AR79" s="125"/>
      <c r="AS79" s="125"/>
      <c r="AT79" s="125"/>
      <c r="AU79" s="125"/>
      <c r="AV79" s="125"/>
      <c r="AW79" s="125"/>
      <c r="AX79" s="125"/>
      <c r="AY79" s="125"/>
      <c r="AZ79" s="125"/>
      <c r="BA79" s="125"/>
      <c r="BB79" s="125"/>
      <c r="BC79" s="125"/>
      <c r="BD79" s="125"/>
      <c r="BE79" s="125"/>
      <c r="BF79" s="125"/>
      <c r="BG79" s="125"/>
      <c r="BH79" s="125"/>
      <c r="BI79" s="125"/>
      <c r="BJ79" s="125"/>
      <c r="BK79" s="125"/>
      <c r="BL79" s="125"/>
      <c r="BM79" s="125"/>
      <c r="BN79" s="125"/>
      <c r="BO79" s="125"/>
      <c r="BP79" s="125"/>
      <c r="BQ79" s="125"/>
      <c r="BR79" s="125"/>
      <c r="BS79" s="125"/>
      <c r="BT79" s="125"/>
      <c r="BU79" s="125"/>
      <c r="BV79" s="125"/>
      <c r="BW79" s="125"/>
      <c r="BX79" s="125"/>
      <c r="BY79" s="125"/>
      <c r="BZ79" s="125"/>
      <c r="CA79" s="125"/>
      <c r="CB79" s="125"/>
      <c r="CC79" s="125"/>
      <c r="CD79" s="125"/>
      <c r="CE79" s="125"/>
      <c r="CF79" s="125"/>
      <c r="CG79" s="125"/>
      <c r="CH79" s="125"/>
      <c r="CI79" s="125"/>
      <c r="CJ79" s="125"/>
      <c r="CK79" s="125"/>
      <c r="CL79" s="125"/>
      <c r="CM79" s="125"/>
      <c r="CN79" s="125"/>
      <c r="CO79" s="125"/>
      <c r="CP79" s="125"/>
      <c r="CQ79" s="125"/>
      <c r="CR79" s="125"/>
      <c r="CS79" s="125"/>
      <c r="CT79" s="125"/>
      <c r="CU79" s="125"/>
    </row>
    <row r="80" spans="1:99" x14ac:dyDescent="0.3">
      <c r="A80" s="104">
        <v>906</v>
      </c>
      <c r="B80" s="342" t="s">
        <v>497</v>
      </c>
      <c r="D80" s="125">
        <v>1</v>
      </c>
      <c r="E80" s="125">
        <v>1</v>
      </c>
      <c r="F80" s="125">
        <v>1</v>
      </c>
      <c r="G80" s="125">
        <v>1</v>
      </c>
      <c r="H80" s="125">
        <v>1</v>
      </c>
      <c r="I80" s="125">
        <v>1</v>
      </c>
      <c r="J80" s="125">
        <v>1</v>
      </c>
      <c r="K80" s="125">
        <v>1</v>
      </c>
      <c r="L80" s="125">
        <v>1</v>
      </c>
      <c r="M80" s="125">
        <v>1</v>
      </c>
      <c r="N80" s="125">
        <v>1</v>
      </c>
      <c r="O80" s="125">
        <v>1</v>
      </c>
      <c r="P80" s="125">
        <v>1</v>
      </c>
      <c r="Q80" s="125">
        <v>1</v>
      </c>
      <c r="R80" s="125">
        <v>1</v>
      </c>
      <c r="S80" s="125">
        <v>1</v>
      </c>
      <c r="T80" s="125">
        <v>1</v>
      </c>
      <c r="U80" s="125">
        <v>1</v>
      </c>
      <c r="V80" s="125">
        <v>1</v>
      </c>
      <c r="W80" s="125">
        <v>1</v>
      </c>
      <c r="X80" s="125">
        <v>1</v>
      </c>
      <c r="Y80" s="125">
        <v>1</v>
      </c>
      <c r="Z80" s="125">
        <v>1</v>
      </c>
      <c r="AA80" s="125">
        <v>1</v>
      </c>
      <c r="AB80" s="125">
        <v>1</v>
      </c>
      <c r="AC80" s="125">
        <v>1</v>
      </c>
      <c r="AD80" s="125">
        <v>1</v>
      </c>
      <c r="AE80" s="125">
        <v>1</v>
      </c>
      <c r="AF80" s="125">
        <v>1</v>
      </c>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c r="BK80" s="125"/>
      <c r="BL80" s="125"/>
      <c r="BM80" s="125"/>
      <c r="BN80" s="125"/>
      <c r="BO80" s="125"/>
      <c r="BP80" s="125"/>
      <c r="BQ80" s="125"/>
      <c r="BR80" s="125"/>
      <c r="BS80" s="125"/>
      <c r="BT80" s="125"/>
      <c r="BU80" s="125"/>
      <c r="BV80" s="125"/>
      <c r="BW80" s="125"/>
      <c r="BX80" s="125"/>
      <c r="BY80" s="125"/>
      <c r="BZ80" s="125"/>
      <c r="CA80" s="125"/>
      <c r="CB80" s="125"/>
      <c r="CC80" s="125"/>
      <c r="CD80" s="125"/>
      <c r="CE80" s="125"/>
      <c r="CF80" s="125"/>
      <c r="CG80" s="125"/>
      <c r="CH80" s="125"/>
      <c r="CI80" s="125"/>
      <c r="CJ80" s="125"/>
      <c r="CK80" s="125"/>
      <c r="CL80" s="125"/>
      <c r="CM80" s="125"/>
      <c r="CN80" s="125"/>
      <c r="CO80" s="125"/>
      <c r="CP80" s="125"/>
      <c r="CQ80" s="125"/>
      <c r="CR80" s="125"/>
      <c r="CS80" s="125"/>
      <c r="CT80" s="125"/>
      <c r="CU80" s="125"/>
    </row>
    <row r="81" spans="1:99" s="372" customFormat="1" ht="28.8" x14ac:dyDescent="0.3">
      <c r="A81" s="371">
        <v>907</v>
      </c>
      <c r="B81" s="552" t="s">
        <v>498</v>
      </c>
      <c r="C81" s="552"/>
      <c r="D81" s="372">
        <v>2</v>
      </c>
      <c r="E81" s="372">
        <v>2</v>
      </c>
      <c r="F81" s="372">
        <v>1</v>
      </c>
      <c r="G81" s="372">
        <v>2</v>
      </c>
      <c r="H81" s="372">
        <v>1</v>
      </c>
      <c r="I81" s="372">
        <v>2</v>
      </c>
      <c r="J81" s="372">
        <v>2</v>
      </c>
      <c r="K81" s="372">
        <v>2</v>
      </c>
      <c r="L81" s="372">
        <v>2</v>
      </c>
      <c r="M81" s="372">
        <v>1</v>
      </c>
      <c r="N81" s="372">
        <v>1</v>
      </c>
      <c r="O81" s="372">
        <v>2</v>
      </c>
      <c r="P81" s="372">
        <v>2</v>
      </c>
      <c r="Q81" s="372">
        <v>2</v>
      </c>
      <c r="R81" s="372">
        <v>1</v>
      </c>
      <c r="S81" s="372">
        <v>2</v>
      </c>
      <c r="T81" s="372">
        <v>2</v>
      </c>
      <c r="U81" s="372">
        <v>2</v>
      </c>
      <c r="V81" s="372">
        <v>2</v>
      </c>
      <c r="W81" s="372">
        <v>2</v>
      </c>
      <c r="X81" s="372">
        <v>2</v>
      </c>
      <c r="Y81" s="372">
        <v>2</v>
      </c>
      <c r="Z81" s="372">
        <v>2</v>
      </c>
      <c r="AA81" s="372">
        <v>2</v>
      </c>
      <c r="AB81" s="372">
        <v>2</v>
      </c>
      <c r="AC81" s="372">
        <v>1</v>
      </c>
      <c r="AD81" s="372">
        <v>1</v>
      </c>
      <c r="AE81" s="372">
        <v>2</v>
      </c>
      <c r="AF81" s="372">
        <v>2</v>
      </c>
    </row>
    <row r="82" spans="1:99" ht="43.2" x14ac:dyDescent="0.3">
      <c r="A82" s="104">
        <v>947</v>
      </c>
      <c r="B82" s="342" t="s">
        <v>499</v>
      </c>
      <c r="D82" s="125" t="s">
        <v>656</v>
      </c>
      <c r="E82" s="125" t="s">
        <v>577</v>
      </c>
      <c r="F82" s="125">
        <v>0</v>
      </c>
      <c r="G82" s="125" t="s">
        <v>658</v>
      </c>
      <c r="H82" s="125" t="s">
        <v>659</v>
      </c>
      <c r="I82" s="125" t="s">
        <v>500</v>
      </c>
      <c r="J82" s="125" t="s">
        <v>947</v>
      </c>
      <c r="K82" s="125">
        <v>0</v>
      </c>
      <c r="L82" s="125" t="s">
        <v>662</v>
      </c>
      <c r="M82" s="125" t="s">
        <v>663</v>
      </c>
      <c r="N82" s="125" t="s">
        <v>664</v>
      </c>
      <c r="O82" s="125" t="s">
        <v>576</v>
      </c>
      <c r="P82" s="125" t="s">
        <v>665</v>
      </c>
      <c r="Q82" s="125" t="s">
        <v>666</v>
      </c>
      <c r="R82" s="125" t="s">
        <v>667</v>
      </c>
      <c r="S82" s="125" t="s">
        <v>668</v>
      </c>
      <c r="T82" s="125" t="s">
        <v>669</v>
      </c>
      <c r="U82" s="125" t="s">
        <v>670</v>
      </c>
      <c r="V82" s="125" t="s">
        <v>948</v>
      </c>
      <c r="W82" s="125">
        <v>0</v>
      </c>
      <c r="X82" s="125" t="s">
        <v>672</v>
      </c>
      <c r="Y82" s="125" t="s">
        <v>673</v>
      </c>
      <c r="Z82" s="125" t="s">
        <v>949</v>
      </c>
      <c r="AA82" s="125" t="s">
        <v>674</v>
      </c>
      <c r="AB82" s="125" t="s">
        <v>950</v>
      </c>
      <c r="AC82" s="125" t="s">
        <v>676</v>
      </c>
      <c r="AD82" s="125" t="s">
        <v>951</v>
      </c>
      <c r="AE82" s="125" t="s">
        <v>578</v>
      </c>
      <c r="AF82" s="125" t="s">
        <v>582</v>
      </c>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P82" s="125"/>
      <c r="BQ82" s="125"/>
      <c r="BR82" s="125"/>
      <c r="BS82" s="125"/>
      <c r="BT82" s="125"/>
      <c r="BU82" s="125"/>
      <c r="BV82" s="125"/>
      <c r="BW82" s="125"/>
      <c r="BX82" s="125"/>
      <c r="BY82" s="125"/>
      <c r="BZ82" s="125"/>
      <c r="CA82" s="125"/>
      <c r="CB82" s="125"/>
      <c r="CC82" s="125"/>
      <c r="CD82" s="125"/>
      <c r="CE82" s="125"/>
      <c r="CF82" s="125"/>
      <c r="CG82" s="125"/>
      <c r="CH82" s="125"/>
      <c r="CI82" s="125"/>
      <c r="CJ82" s="125"/>
      <c r="CK82" s="125"/>
      <c r="CL82" s="125"/>
      <c r="CM82" s="125"/>
      <c r="CN82" s="125"/>
      <c r="CO82" s="125"/>
      <c r="CP82" s="125"/>
      <c r="CQ82" s="125"/>
      <c r="CR82" s="125"/>
      <c r="CS82" s="125"/>
      <c r="CT82" s="125"/>
      <c r="CU82" s="125"/>
    </row>
    <row r="83" spans="1:99" s="376" customFormat="1" ht="43.2" x14ac:dyDescent="0.3">
      <c r="A83" s="375">
        <v>948</v>
      </c>
      <c r="B83" s="553" t="s">
        <v>501</v>
      </c>
      <c r="C83" s="553"/>
      <c r="D83" s="376" t="s">
        <v>678</v>
      </c>
      <c r="E83" s="376" t="s">
        <v>679</v>
      </c>
      <c r="F83" s="376" t="s">
        <v>680</v>
      </c>
      <c r="G83" s="376" t="s">
        <v>619</v>
      </c>
      <c r="H83" s="376" t="s">
        <v>580</v>
      </c>
      <c r="I83" s="376" t="s">
        <v>681</v>
      </c>
      <c r="J83" s="376" t="s">
        <v>952</v>
      </c>
      <c r="K83" s="376" t="s">
        <v>953</v>
      </c>
      <c r="L83" s="376" t="s">
        <v>684</v>
      </c>
      <c r="M83" s="376" t="s">
        <v>685</v>
      </c>
      <c r="N83" s="376" t="s">
        <v>686</v>
      </c>
      <c r="O83" s="376" t="s">
        <v>687</v>
      </c>
      <c r="P83" s="376" t="s">
        <v>688</v>
      </c>
      <c r="Q83" s="376" t="s">
        <v>689</v>
      </c>
      <c r="R83" s="376" t="s">
        <v>690</v>
      </c>
      <c r="S83" s="376" t="s">
        <v>691</v>
      </c>
      <c r="T83" s="376" t="s">
        <v>692</v>
      </c>
      <c r="U83" s="376" t="s">
        <v>693</v>
      </c>
      <c r="V83" s="376" t="s">
        <v>954</v>
      </c>
      <c r="W83" s="376" t="s">
        <v>695</v>
      </c>
      <c r="X83" s="376" t="s">
        <v>696</v>
      </c>
      <c r="Y83" s="376" t="s">
        <v>697</v>
      </c>
      <c r="Z83" s="376" t="s">
        <v>955</v>
      </c>
      <c r="AA83" s="376" t="s">
        <v>698</v>
      </c>
      <c r="AB83" s="376" t="s">
        <v>956</v>
      </c>
      <c r="AC83" s="376" t="s">
        <v>700</v>
      </c>
      <c r="AD83" s="376" t="s">
        <v>830</v>
      </c>
      <c r="AE83" s="376" t="s">
        <v>581</v>
      </c>
      <c r="AF83" s="376" t="s">
        <v>702</v>
      </c>
    </row>
    <row r="84" spans="1:99" ht="28.8" x14ac:dyDescent="0.3">
      <c r="A84" s="104">
        <v>949</v>
      </c>
      <c r="B84" s="342" t="s">
        <v>502</v>
      </c>
      <c r="D84" s="125" t="s">
        <v>269</v>
      </c>
      <c r="E84" s="125" t="s">
        <v>269</v>
      </c>
      <c r="F84" s="125" t="s">
        <v>269</v>
      </c>
      <c r="G84" s="125" t="s">
        <v>269</v>
      </c>
      <c r="H84" s="125" t="s">
        <v>269</v>
      </c>
      <c r="I84" s="125" t="s">
        <v>269</v>
      </c>
      <c r="J84" s="125" t="s">
        <v>269</v>
      </c>
      <c r="K84" s="125" t="s">
        <v>269</v>
      </c>
      <c r="L84" s="125" t="s">
        <v>269</v>
      </c>
      <c r="M84" s="125" t="s">
        <v>269</v>
      </c>
      <c r="N84" s="125" t="s">
        <v>269</v>
      </c>
      <c r="O84" s="125" t="s">
        <v>269</v>
      </c>
      <c r="P84" s="125" t="s">
        <v>269</v>
      </c>
      <c r="Q84" s="125" t="s">
        <v>269</v>
      </c>
      <c r="R84" s="125" t="s">
        <v>269</v>
      </c>
      <c r="S84" s="125" t="s">
        <v>269</v>
      </c>
      <c r="T84" s="125" t="s">
        <v>269</v>
      </c>
      <c r="U84" s="125" t="s">
        <v>269</v>
      </c>
      <c r="V84" s="125" t="s">
        <v>269</v>
      </c>
      <c r="W84" s="125" t="s">
        <v>269</v>
      </c>
      <c r="X84" s="125" t="s">
        <v>269</v>
      </c>
      <c r="Y84" s="125" t="s">
        <v>269</v>
      </c>
      <c r="Z84" s="125" t="s">
        <v>269</v>
      </c>
      <c r="AA84" s="125" t="s">
        <v>269</v>
      </c>
      <c r="AB84" s="125" t="s">
        <v>269</v>
      </c>
      <c r="AC84" s="125" t="s">
        <v>269</v>
      </c>
      <c r="AD84" s="125" t="s">
        <v>269</v>
      </c>
      <c r="AE84" s="125" t="s">
        <v>269</v>
      </c>
      <c r="AF84" s="125" t="s">
        <v>269</v>
      </c>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c r="BK84" s="125"/>
      <c r="BL84" s="125"/>
      <c r="BM84" s="125"/>
      <c r="BN84" s="125"/>
      <c r="BO84" s="125"/>
      <c r="BP84" s="125"/>
      <c r="BQ84" s="125"/>
      <c r="BR84" s="125"/>
      <c r="BS84" s="125"/>
      <c r="BT84" s="125"/>
      <c r="BU84" s="125"/>
      <c r="BV84" s="125"/>
      <c r="BW84" s="125"/>
      <c r="BX84" s="125"/>
      <c r="BY84" s="125"/>
      <c r="BZ84" s="125"/>
      <c r="CA84" s="125"/>
      <c r="CB84" s="125"/>
      <c r="CC84" s="125"/>
      <c r="CD84" s="125"/>
      <c r="CE84" s="125"/>
      <c r="CF84" s="125"/>
      <c r="CG84" s="125"/>
      <c r="CH84" s="125"/>
      <c r="CI84" s="125"/>
      <c r="CJ84" s="125"/>
      <c r="CK84" s="125"/>
      <c r="CL84" s="125"/>
      <c r="CM84" s="125"/>
      <c r="CN84" s="125"/>
      <c r="CO84" s="125"/>
      <c r="CP84" s="125"/>
      <c r="CQ84" s="125"/>
      <c r="CR84" s="125"/>
      <c r="CS84" s="125"/>
      <c r="CT84" s="125"/>
      <c r="CU84" s="125"/>
    </row>
    <row r="85" spans="1:99" ht="28.8" x14ac:dyDescent="0.3">
      <c r="A85" s="104">
        <v>950</v>
      </c>
      <c r="B85" s="342" t="s">
        <v>503</v>
      </c>
      <c r="D85" s="125" t="s">
        <v>17</v>
      </c>
      <c r="E85" s="125" t="s">
        <v>17</v>
      </c>
      <c r="F85" s="125" t="s">
        <v>17</v>
      </c>
      <c r="G85" s="125" t="s">
        <v>17</v>
      </c>
      <c r="H85" s="125" t="s">
        <v>17</v>
      </c>
      <c r="I85" s="125" t="s">
        <v>17</v>
      </c>
      <c r="J85" s="125" t="s">
        <v>17</v>
      </c>
      <c r="K85" s="125" t="s">
        <v>17</v>
      </c>
      <c r="L85" s="125" t="s">
        <v>17</v>
      </c>
      <c r="M85" s="125" t="s">
        <v>17</v>
      </c>
      <c r="N85" s="125" t="s">
        <v>17</v>
      </c>
      <c r="O85" s="125" t="s">
        <v>17</v>
      </c>
      <c r="P85" s="125" t="s">
        <v>17</v>
      </c>
      <c r="Q85" s="125" t="s">
        <v>17</v>
      </c>
      <c r="R85" s="125" t="s">
        <v>17</v>
      </c>
      <c r="S85" s="125" t="s">
        <v>17</v>
      </c>
      <c r="T85" s="125" t="s">
        <v>17</v>
      </c>
      <c r="U85" s="125" t="s">
        <v>17</v>
      </c>
      <c r="V85" s="125" t="s">
        <v>17</v>
      </c>
      <c r="W85" s="125" t="s">
        <v>17</v>
      </c>
      <c r="X85" s="125" t="s">
        <v>17</v>
      </c>
      <c r="Y85" s="125" t="s">
        <v>17</v>
      </c>
      <c r="Z85" s="125" t="s">
        <v>17</v>
      </c>
      <c r="AA85" s="125" t="s">
        <v>17</v>
      </c>
      <c r="AB85" s="125" t="s">
        <v>17</v>
      </c>
      <c r="AC85" s="125" t="s">
        <v>17</v>
      </c>
      <c r="AD85" s="125" t="s">
        <v>17</v>
      </c>
      <c r="AE85" s="125" t="s">
        <v>17</v>
      </c>
      <c r="AF85" s="125" t="s">
        <v>17</v>
      </c>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5"/>
      <c r="BR85" s="125"/>
      <c r="BS85" s="125"/>
      <c r="BT85" s="125"/>
      <c r="BU85" s="125"/>
      <c r="BV85" s="125"/>
      <c r="BW85" s="125"/>
      <c r="BX85" s="125"/>
      <c r="BY85" s="125"/>
      <c r="BZ85" s="125"/>
      <c r="CA85" s="125"/>
      <c r="CB85" s="125"/>
      <c r="CC85" s="125"/>
      <c r="CD85" s="125"/>
      <c r="CE85" s="125"/>
      <c r="CF85" s="125"/>
      <c r="CG85" s="125"/>
      <c r="CH85" s="125"/>
      <c r="CI85" s="125"/>
      <c r="CJ85" s="125"/>
      <c r="CK85" s="125"/>
      <c r="CL85" s="125"/>
      <c r="CM85" s="125"/>
      <c r="CN85" s="125"/>
      <c r="CO85" s="125"/>
      <c r="CP85" s="125"/>
      <c r="CQ85" s="125"/>
      <c r="CR85" s="125"/>
      <c r="CS85" s="125"/>
      <c r="CT85" s="125"/>
      <c r="CU85" s="125"/>
    </row>
    <row r="86" spans="1:99" ht="28.8" x14ac:dyDescent="0.3">
      <c r="A86" s="104">
        <v>951</v>
      </c>
      <c r="B86" s="342" t="s">
        <v>504</v>
      </c>
      <c r="D86" s="125">
        <v>2</v>
      </c>
      <c r="E86" s="125">
        <v>2</v>
      </c>
      <c r="F86" s="125">
        <v>2</v>
      </c>
      <c r="G86" s="125">
        <v>2</v>
      </c>
      <c r="H86" s="125">
        <v>2</v>
      </c>
      <c r="I86" s="125">
        <v>2</v>
      </c>
      <c r="J86" s="125">
        <v>2</v>
      </c>
      <c r="K86" s="125">
        <v>2</v>
      </c>
      <c r="L86" s="125">
        <v>2</v>
      </c>
      <c r="M86" s="125">
        <v>2</v>
      </c>
      <c r="N86" s="125">
        <v>2</v>
      </c>
      <c r="O86" s="125">
        <v>2</v>
      </c>
      <c r="P86" s="125">
        <v>2</v>
      </c>
      <c r="Q86" s="125">
        <v>2</v>
      </c>
      <c r="R86" s="125">
        <v>2</v>
      </c>
      <c r="S86" s="125">
        <v>2</v>
      </c>
      <c r="T86" s="125">
        <v>2</v>
      </c>
      <c r="U86" s="125">
        <v>2</v>
      </c>
      <c r="V86" s="125">
        <v>2</v>
      </c>
      <c r="W86" s="125">
        <v>2</v>
      </c>
      <c r="X86" s="125">
        <v>2</v>
      </c>
      <c r="Y86" s="125">
        <v>2</v>
      </c>
      <c r="Z86" s="125">
        <v>2</v>
      </c>
      <c r="AA86" s="125">
        <v>2</v>
      </c>
      <c r="AB86" s="125">
        <v>2</v>
      </c>
      <c r="AC86" s="125">
        <v>2</v>
      </c>
      <c r="AD86" s="125">
        <v>2</v>
      </c>
      <c r="AE86" s="125">
        <v>2</v>
      </c>
      <c r="AF86" s="125">
        <v>2</v>
      </c>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5"/>
      <c r="BR86" s="125"/>
      <c r="BS86" s="125"/>
      <c r="BT86" s="125"/>
      <c r="BU86" s="125"/>
      <c r="BV86" s="125"/>
      <c r="BW86" s="125"/>
      <c r="BX86" s="125"/>
      <c r="BY86" s="125"/>
      <c r="BZ86" s="125"/>
      <c r="CA86" s="125"/>
      <c r="CB86" s="125"/>
      <c r="CC86" s="125"/>
      <c r="CD86" s="125"/>
      <c r="CE86" s="125"/>
      <c r="CF86" s="125"/>
      <c r="CG86" s="125"/>
      <c r="CH86" s="125"/>
      <c r="CI86" s="125"/>
      <c r="CJ86" s="125"/>
      <c r="CK86" s="125"/>
      <c r="CL86" s="125"/>
      <c r="CM86" s="125"/>
      <c r="CN86" s="125"/>
      <c r="CO86" s="125"/>
      <c r="CP86" s="125"/>
      <c r="CQ86" s="125"/>
      <c r="CR86" s="125"/>
      <c r="CS86" s="125"/>
      <c r="CT86" s="125"/>
      <c r="CU86" s="125"/>
    </row>
    <row r="87" spans="1:99" ht="57.6" x14ac:dyDescent="0.3">
      <c r="A87" s="104">
        <v>952</v>
      </c>
      <c r="B87" s="342" t="s">
        <v>505</v>
      </c>
      <c r="D87" s="125" t="s">
        <v>583</v>
      </c>
      <c r="E87" s="125" t="s">
        <v>703</v>
      </c>
      <c r="F87" s="125" t="s">
        <v>704</v>
      </c>
      <c r="G87" s="125" t="s">
        <v>705</v>
      </c>
      <c r="H87" s="125"/>
      <c r="I87" s="125" t="s">
        <v>706</v>
      </c>
      <c r="J87" s="125" t="s">
        <v>707</v>
      </c>
      <c r="K87" s="125" t="s">
        <v>957</v>
      </c>
      <c r="L87" s="125" t="s">
        <v>709</v>
      </c>
      <c r="M87" s="125"/>
      <c r="N87" s="125" t="s">
        <v>958</v>
      </c>
      <c r="O87" s="125"/>
      <c r="P87" s="125" t="s">
        <v>609</v>
      </c>
      <c r="Q87" s="125"/>
      <c r="R87" s="125" t="s">
        <v>712</v>
      </c>
      <c r="S87" s="125" t="s">
        <v>713</v>
      </c>
      <c r="T87" s="125" t="s">
        <v>714</v>
      </c>
      <c r="U87" s="125" t="s">
        <v>959</v>
      </c>
      <c r="V87" s="125"/>
      <c r="W87" s="125" t="s">
        <v>716</v>
      </c>
      <c r="X87" s="125" t="s">
        <v>717</v>
      </c>
      <c r="Y87" s="125" t="s">
        <v>718</v>
      </c>
      <c r="Z87" s="125" t="s">
        <v>606</v>
      </c>
      <c r="AA87" s="125" t="s">
        <v>608</v>
      </c>
      <c r="AB87" s="125" t="s">
        <v>960</v>
      </c>
      <c r="AC87" s="125" t="s">
        <v>586</v>
      </c>
      <c r="AD87" s="125" t="s">
        <v>587</v>
      </c>
      <c r="AE87" s="125"/>
      <c r="AF87" s="125" t="s">
        <v>720</v>
      </c>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5"/>
      <c r="BR87" s="125"/>
      <c r="BS87" s="125"/>
      <c r="BT87" s="125"/>
      <c r="BU87" s="125"/>
      <c r="BV87" s="125"/>
      <c r="BW87" s="125"/>
      <c r="BX87" s="125"/>
      <c r="BY87" s="125"/>
      <c r="BZ87" s="125"/>
      <c r="CA87" s="125"/>
      <c r="CB87" s="125"/>
      <c r="CC87" s="125"/>
      <c r="CD87" s="125"/>
      <c r="CE87" s="125"/>
      <c r="CF87" s="125"/>
      <c r="CG87" s="125"/>
      <c r="CH87" s="125"/>
      <c r="CI87" s="125"/>
      <c r="CJ87" s="125"/>
      <c r="CK87" s="125"/>
      <c r="CL87" s="125"/>
      <c r="CM87" s="125"/>
      <c r="CN87" s="125"/>
      <c r="CO87" s="125"/>
      <c r="CP87" s="125"/>
      <c r="CQ87" s="125"/>
      <c r="CR87" s="125"/>
      <c r="CS87" s="125"/>
      <c r="CT87" s="125"/>
      <c r="CU87" s="125"/>
    </row>
    <row r="88" spans="1:99" x14ac:dyDescent="0.3">
      <c r="A88" s="104">
        <v>953</v>
      </c>
      <c r="B88" s="342" t="s">
        <v>508</v>
      </c>
      <c r="D88" s="125">
        <v>2</v>
      </c>
      <c r="E88" s="125">
        <v>2</v>
      </c>
      <c r="F88" s="125">
        <v>2</v>
      </c>
      <c r="G88" s="125">
        <v>2</v>
      </c>
      <c r="H88" s="125">
        <v>2</v>
      </c>
      <c r="I88" s="125">
        <v>2</v>
      </c>
      <c r="J88" s="125">
        <v>2</v>
      </c>
      <c r="K88" s="125">
        <v>2</v>
      </c>
      <c r="L88" s="125">
        <v>2</v>
      </c>
      <c r="M88" s="125">
        <v>2</v>
      </c>
      <c r="N88" s="125">
        <v>2</v>
      </c>
      <c r="O88" s="125">
        <v>2</v>
      </c>
      <c r="P88" s="125">
        <v>2</v>
      </c>
      <c r="Q88" s="125">
        <v>2</v>
      </c>
      <c r="R88" s="125">
        <v>2</v>
      </c>
      <c r="S88" s="125">
        <v>2</v>
      </c>
      <c r="T88" s="125">
        <v>2</v>
      </c>
      <c r="U88" s="125">
        <v>2</v>
      </c>
      <c r="V88" s="125">
        <v>2</v>
      </c>
      <c r="W88" s="125">
        <v>2</v>
      </c>
      <c r="X88" s="125">
        <v>2</v>
      </c>
      <c r="Y88" s="125">
        <v>2</v>
      </c>
      <c r="Z88" s="125">
        <v>2</v>
      </c>
      <c r="AA88" s="125">
        <v>2</v>
      </c>
      <c r="AB88" s="125">
        <v>2</v>
      </c>
      <c r="AC88" s="125">
        <v>2</v>
      </c>
      <c r="AD88" s="125">
        <v>2</v>
      </c>
      <c r="AE88" s="125">
        <v>2</v>
      </c>
      <c r="AF88" s="125">
        <v>2</v>
      </c>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125"/>
      <c r="BQ88" s="125"/>
      <c r="BR88" s="125"/>
      <c r="BS88" s="125"/>
      <c r="BT88" s="125"/>
      <c r="BU88" s="125"/>
      <c r="BV88" s="125"/>
      <c r="BW88" s="125"/>
      <c r="BX88" s="125"/>
      <c r="BY88" s="125"/>
      <c r="BZ88" s="125"/>
      <c r="CA88" s="125"/>
      <c r="CB88" s="125"/>
      <c r="CC88" s="125"/>
      <c r="CD88" s="125"/>
      <c r="CE88" s="125"/>
      <c r="CF88" s="125"/>
      <c r="CG88" s="125"/>
      <c r="CH88" s="125"/>
      <c r="CI88" s="125"/>
      <c r="CJ88" s="125"/>
      <c r="CK88" s="125"/>
      <c r="CL88" s="125"/>
      <c r="CM88" s="125"/>
      <c r="CN88" s="125"/>
      <c r="CO88" s="125"/>
      <c r="CP88" s="125"/>
      <c r="CQ88" s="125"/>
      <c r="CR88" s="125"/>
      <c r="CS88" s="125"/>
      <c r="CT88" s="125"/>
      <c r="CU88" s="125"/>
    </row>
    <row r="89" spans="1:99" ht="57.6" x14ac:dyDescent="0.3">
      <c r="A89" s="104">
        <v>954</v>
      </c>
      <c r="B89" s="342" t="s">
        <v>267</v>
      </c>
      <c r="D89" s="125" t="s">
        <v>17</v>
      </c>
      <c r="E89" s="125" t="s">
        <v>17</v>
      </c>
      <c r="F89" s="125" t="s">
        <v>17</v>
      </c>
      <c r="G89" s="125" t="s">
        <v>17</v>
      </c>
      <c r="H89" s="125" t="s">
        <v>17</v>
      </c>
      <c r="I89" s="125" t="s">
        <v>17</v>
      </c>
      <c r="J89" s="125" t="s">
        <v>17</v>
      </c>
      <c r="K89" s="125" t="s">
        <v>17</v>
      </c>
      <c r="L89" s="125" t="s">
        <v>17</v>
      </c>
      <c r="M89" s="125" t="s">
        <v>17</v>
      </c>
      <c r="N89" s="125" t="s">
        <v>17</v>
      </c>
      <c r="O89" s="125" t="s">
        <v>17</v>
      </c>
      <c r="P89" s="125" t="s">
        <v>17</v>
      </c>
      <c r="Q89" s="125" t="s">
        <v>17</v>
      </c>
      <c r="R89" s="125" t="s">
        <v>17</v>
      </c>
      <c r="S89" s="125" t="s">
        <v>17</v>
      </c>
      <c r="T89" s="125" t="s">
        <v>17</v>
      </c>
      <c r="U89" s="125" t="s">
        <v>17</v>
      </c>
      <c r="V89" s="125" t="s">
        <v>17</v>
      </c>
      <c r="W89" s="125" t="s">
        <v>17</v>
      </c>
      <c r="X89" s="125" t="s">
        <v>17</v>
      </c>
      <c r="Y89" s="125" t="s">
        <v>17</v>
      </c>
      <c r="Z89" s="125" t="s">
        <v>17</v>
      </c>
      <c r="AA89" s="125" t="s">
        <v>17</v>
      </c>
      <c r="AB89" s="125" t="s">
        <v>17</v>
      </c>
      <c r="AC89" s="125" t="s">
        <v>17</v>
      </c>
      <c r="AD89" s="125" t="s">
        <v>17</v>
      </c>
      <c r="AE89" s="125" t="s">
        <v>17</v>
      </c>
      <c r="AF89" s="125" t="s">
        <v>17</v>
      </c>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P89" s="125"/>
      <c r="BQ89" s="125"/>
      <c r="BR89" s="125"/>
      <c r="BS89" s="125"/>
      <c r="BT89" s="125"/>
      <c r="BU89" s="125"/>
      <c r="BV89" s="125"/>
      <c r="BW89" s="125"/>
      <c r="BX89" s="125"/>
      <c r="BY89" s="125"/>
      <c r="BZ89" s="125"/>
      <c r="CA89" s="125"/>
      <c r="CB89" s="125"/>
      <c r="CC89" s="125"/>
      <c r="CD89" s="125"/>
      <c r="CE89" s="125"/>
      <c r="CF89" s="125"/>
      <c r="CG89" s="125"/>
      <c r="CH89" s="125"/>
      <c r="CI89" s="125"/>
      <c r="CJ89" s="125"/>
      <c r="CK89" s="125"/>
      <c r="CL89" s="125"/>
      <c r="CM89" s="125"/>
      <c r="CN89" s="125"/>
      <c r="CO89" s="125"/>
      <c r="CP89" s="125"/>
      <c r="CQ89" s="125"/>
      <c r="CR89" s="125"/>
      <c r="CS89" s="125"/>
      <c r="CT89" s="125"/>
      <c r="CU89" s="125"/>
    </row>
    <row r="90" spans="1:99" ht="28.8" x14ac:dyDescent="0.3">
      <c r="A90" s="104">
        <v>955</v>
      </c>
      <c r="B90" s="342" t="s">
        <v>509</v>
      </c>
      <c r="D90" s="125">
        <v>0</v>
      </c>
      <c r="E90" s="125">
        <v>0</v>
      </c>
      <c r="F90" s="125">
        <v>2</v>
      </c>
      <c r="G90" s="125">
        <v>0</v>
      </c>
      <c r="H90" s="125">
        <v>0</v>
      </c>
      <c r="I90" s="125">
        <v>0</v>
      </c>
      <c r="J90" s="125">
        <v>0</v>
      </c>
      <c r="K90" s="125">
        <v>0</v>
      </c>
      <c r="L90" s="125">
        <v>0</v>
      </c>
      <c r="M90" s="125">
        <v>0</v>
      </c>
      <c r="N90" s="125">
        <v>1</v>
      </c>
      <c r="O90" s="125">
        <v>0</v>
      </c>
      <c r="P90" s="125">
        <v>0</v>
      </c>
      <c r="Q90" s="125">
        <v>0</v>
      </c>
      <c r="R90" s="125">
        <v>0</v>
      </c>
      <c r="S90" s="125">
        <v>0</v>
      </c>
      <c r="T90" s="125">
        <v>0</v>
      </c>
      <c r="U90" s="125">
        <v>0</v>
      </c>
      <c r="V90" s="125">
        <v>0</v>
      </c>
      <c r="W90" s="125">
        <v>0</v>
      </c>
      <c r="X90" s="125">
        <v>0</v>
      </c>
      <c r="Y90" s="125">
        <v>0</v>
      </c>
      <c r="Z90" s="125">
        <v>0</v>
      </c>
      <c r="AA90" s="125">
        <v>0</v>
      </c>
      <c r="AB90" s="125">
        <v>0</v>
      </c>
      <c r="AC90" s="125">
        <v>0</v>
      </c>
      <c r="AD90" s="125">
        <v>1</v>
      </c>
      <c r="AE90" s="125">
        <v>0</v>
      </c>
      <c r="AF90" s="125">
        <v>0</v>
      </c>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P90" s="125"/>
      <c r="BQ90" s="125"/>
      <c r="BR90" s="125"/>
      <c r="BS90" s="125"/>
      <c r="BT90" s="125"/>
      <c r="BU90" s="125"/>
      <c r="BV90" s="125"/>
      <c r="BW90" s="125"/>
      <c r="BX90" s="125"/>
      <c r="BY90" s="125"/>
      <c r="BZ90" s="125"/>
      <c r="CA90" s="125"/>
      <c r="CB90" s="125"/>
      <c r="CC90" s="125"/>
      <c r="CD90" s="125"/>
      <c r="CE90" s="125"/>
      <c r="CF90" s="125"/>
      <c r="CG90" s="125"/>
      <c r="CH90" s="125"/>
      <c r="CI90" s="125"/>
      <c r="CJ90" s="125"/>
      <c r="CK90" s="125"/>
      <c r="CL90" s="125"/>
      <c r="CM90" s="125"/>
      <c r="CN90" s="125"/>
      <c r="CO90" s="125"/>
      <c r="CP90" s="125"/>
      <c r="CQ90" s="125"/>
      <c r="CR90" s="125"/>
      <c r="CS90" s="125"/>
      <c r="CT90" s="125"/>
      <c r="CU90" s="125"/>
    </row>
    <row r="91" spans="1:99" ht="57.6" x14ac:dyDescent="0.3">
      <c r="A91" s="104">
        <v>956</v>
      </c>
      <c r="B91" s="342" t="s">
        <v>268</v>
      </c>
      <c r="D91" s="125" t="s">
        <v>17</v>
      </c>
      <c r="E91" s="125" t="s">
        <v>17</v>
      </c>
      <c r="F91" s="125" t="s">
        <v>17</v>
      </c>
      <c r="G91" s="125" t="s">
        <v>17</v>
      </c>
      <c r="H91" s="125" t="s">
        <v>17</v>
      </c>
      <c r="I91" s="125" t="s">
        <v>17</v>
      </c>
      <c r="J91" s="125" t="s">
        <v>17</v>
      </c>
      <c r="K91" s="125" t="s">
        <v>17</v>
      </c>
      <c r="L91" s="125" t="s">
        <v>17</v>
      </c>
      <c r="M91" s="125" t="s">
        <v>17</v>
      </c>
      <c r="N91" s="125" t="s">
        <v>17</v>
      </c>
      <c r="O91" s="125" t="s">
        <v>17</v>
      </c>
      <c r="P91" s="125" t="s">
        <v>17</v>
      </c>
      <c r="Q91" s="125" t="s">
        <v>17</v>
      </c>
      <c r="R91" s="125" t="s">
        <v>17</v>
      </c>
      <c r="S91" s="125" t="s">
        <v>17</v>
      </c>
      <c r="T91" s="125" t="s">
        <v>17</v>
      </c>
      <c r="U91" s="125" t="s">
        <v>17</v>
      </c>
      <c r="V91" s="125" t="s">
        <v>17</v>
      </c>
      <c r="W91" s="125" t="s">
        <v>17</v>
      </c>
      <c r="X91" s="125" t="s">
        <v>17</v>
      </c>
      <c r="Y91" s="125" t="s">
        <v>17</v>
      </c>
      <c r="Z91" s="125" t="s">
        <v>17</v>
      </c>
      <c r="AA91" s="125" t="s">
        <v>17</v>
      </c>
      <c r="AB91" s="125" t="s">
        <v>17</v>
      </c>
      <c r="AC91" s="125" t="s">
        <v>17</v>
      </c>
      <c r="AD91" s="125" t="s">
        <v>17</v>
      </c>
      <c r="AE91" s="125" t="s">
        <v>17</v>
      </c>
      <c r="AF91" s="125" t="s">
        <v>17</v>
      </c>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5"/>
      <c r="BR91" s="125"/>
      <c r="BS91" s="125"/>
      <c r="BT91" s="125"/>
      <c r="BU91" s="125"/>
      <c r="BV91" s="125"/>
      <c r="BW91" s="125"/>
      <c r="BX91" s="125"/>
      <c r="BY91" s="125"/>
      <c r="BZ91" s="125"/>
      <c r="CA91" s="125"/>
      <c r="CB91" s="125"/>
      <c r="CC91" s="125"/>
      <c r="CD91" s="125"/>
      <c r="CE91" s="125"/>
      <c r="CF91" s="125"/>
      <c r="CG91" s="125"/>
      <c r="CH91" s="125"/>
      <c r="CI91" s="125"/>
      <c r="CJ91" s="125"/>
      <c r="CK91" s="125"/>
      <c r="CL91" s="125"/>
      <c r="CM91" s="125"/>
      <c r="CN91" s="125"/>
      <c r="CO91" s="125"/>
      <c r="CP91" s="125"/>
      <c r="CQ91" s="125"/>
      <c r="CR91" s="125"/>
      <c r="CS91" s="125"/>
      <c r="CT91" s="125"/>
      <c r="CU91" s="125"/>
    </row>
    <row r="92" spans="1:99" ht="28.8" x14ac:dyDescent="0.3">
      <c r="A92" s="104">
        <v>957</v>
      </c>
      <c r="B92" s="342" t="s">
        <v>510</v>
      </c>
      <c r="D92" s="125">
        <v>0</v>
      </c>
      <c r="E92" s="125">
        <v>0</v>
      </c>
      <c r="F92" s="125">
        <v>0</v>
      </c>
      <c r="G92" s="125">
        <v>1</v>
      </c>
      <c r="H92" s="125">
        <v>0</v>
      </c>
      <c r="I92" s="125">
        <v>0</v>
      </c>
      <c r="J92" s="125">
        <v>0</v>
      </c>
      <c r="K92" s="125">
        <v>0</v>
      </c>
      <c r="L92" s="125">
        <v>0</v>
      </c>
      <c r="M92" s="125">
        <v>0</v>
      </c>
      <c r="N92" s="125">
        <v>0</v>
      </c>
      <c r="O92" s="125">
        <v>0</v>
      </c>
      <c r="P92" s="125">
        <v>0</v>
      </c>
      <c r="Q92" s="125">
        <v>0</v>
      </c>
      <c r="R92" s="125">
        <v>0</v>
      </c>
      <c r="S92" s="125">
        <v>0</v>
      </c>
      <c r="T92" s="125">
        <v>0</v>
      </c>
      <c r="U92" s="125">
        <v>0</v>
      </c>
      <c r="V92" s="125">
        <v>0</v>
      </c>
      <c r="W92" s="125">
        <v>0</v>
      </c>
      <c r="X92" s="125">
        <v>0</v>
      </c>
      <c r="Y92" s="125">
        <v>2</v>
      </c>
      <c r="Z92" s="125">
        <v>0</v>
      </c>
      <c r="AA92" s="125">
        <v>0</v>
      </c>
      <c r="AB92" s="125">
        <v>2</v>
      </c>
      <c r="AC92" s="125">
        <v>1</v>
      </c>
      <c r="AD92" s="125">
        <v>0</v>
      </c>
      <c r="AE92" s="125">
        <v>0</v>
      </c>
      <c r="AF92" s="125">
        <v>0</v>
      </c>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5"/>
      <c r="BR92" s="125"/>
      <c r="BS92" s="125"/>
      <c r="BT92" s="125"/>
      <c r="BU92" s="125"/>
      <c r="BV92" s="125"/>
      <c r="BW92" s="125"/>
      <c r="BX92" s="125"/>
      <c r="BY92" s="125"/>
      <c r="BZ92" s="125"/>
      <c r="CA92" s="125"/>
      <c r="CB92" s="125"/>
      <c r="CC92" s="125"/>
      <c r="CD92" s="125"/>
      <c r="CE92" s="125"/>
      <c r="CF92" s="125"/>
      <c r="CG92" s="125"/>
      <c r="CH92" s="125"/>
      <c r="CI92" s="125"/>
      <c r="CJ92" s="125"/>
      <c r="CK92" s="125"/>
      <c r="CL92" s="125"/>
      <c r="CM92" s="125"/>
      <c r="CN92" s="125"/>
      <c r="CO92" s="125"/>
      <c r="CP92" s="125"/>
      <c r="CQ92" s="125"/>
      <c r="CR92" s="125"/>
      <c r="CS92" s="125"/>
      <c r="CT92" s="125"/>
      <c r="CU92" s="125"/>
    </row>
    <row r="93" spans="1:99" ht="72" x14ac:dyDescent="0.3">
      <c r="A93" s="104">
        <v>958</v>
      </c>
      <c r="B93" s="342" t="s">
        <v>511</v>
      </c>
      <c r="D93" s="125" t="s">
        <v>17</v>
      </c>
      <c r="E93" s="125" t="s">
        <v>17</v>
      </c>
      <c r="F93" s="125" t="s">
        <v>17</v>
      </c>
      <c r="G93" s="125" t="s">
        <v>17</v>
      </c>
      <c r="H93" s="125" t="s">
        <v>17</v>
      </c>
      <c r="I93" s="125" t="s">
        <v>17</v>
      </c>
      <c r="J93" s="125" t="s">
        <v>17</v>
      </c>
      <c r="K93" s="125" t="s">
        <v>17</v>
      </c>
      <c r="L93" s="125" t="s">
        <v>17</v>
      </c>
      <c r="M93" s="125" t="s">
        <v>17</v>
      </c>
      <c r="N93" s="125" t="s">
        <v>17</v>
      </c>
      <c r="O93" s="125" t="s">
        <v>17</v>
      </c>
      <c r="P93" s="125" t="s">
        <v>17</v>
      </c>
      <c r="Q93" s="125" t="s">
        <v>17</v>
      </c>
      <c r="R93" s="125" t="s">
        <v>17</v>
      </c>
      <c r="S93" s="125" t="s">
        <v>17</v>
      </c>
      <c r="T93" s="125" t="s">
        <v>17</v>
      </c>
      <c r="U93" s="125" t="s">
        <v>17</v>
      </c>
      <c r="V93" s="125" t="s">
        <v>17</v>
      </c>
      <c r="W93" s="125" t="s">
        <v>17</v>
      </c>
      <c r="X93" s="125" t="s">
        <v>17</v>
      </c>
      <c r="Y93" s="125" t="s">
        <v>17</v>
      </c>
      <c r="Z93" s="125" t="s">
        <v>17</v>
      </c>
      <c r="AA93" s="125" t="s">
        <v>17</v>
      </c>
      <c r="AB93" s="125" t="s">
        <v>17</v>
      </c>
      <c r="AC93" s="125" t="s">
        <v>17</v>
      </c>
      <c r="AD93" s="125" t="s">
        <v>17</v>
      </c>
      <c r="AE93" s="125" t="s">
        <v>17</v>
      </c>
      <c r="AF93" s="125" t="s">
        <v>17</v>
      </c>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5"/>
      <c r="BR93" s="125"/>
      <c r="BS93" s="125"/>
      <c r="BT93" s="125"/>
      <c r="BU93" s="125"/>
      <c r="BV93" s="125"/>
      <c r="BW93" s="125"/>
      <c r="BX93" s="125"/>
      <c r="BY93" s="125"/>
      <c r="BZ93" s="125"/>
      <c r="CA93" s="125"/>
      <c r="CB93" s="125"/>
      <c r="CC93" s="125"/>
      <c r="CD93" s="125"/>
      <c r="CE93" s="125"/>
      <c r="CF93" s="125"/>
      <c r="CG93" s="125"/>
      <c r="CH93" s="125"/>
      <c r="CI93" s="125"/>
      <c r="CJ93" s="125"/>
      <c r="CK93" s="125"/>
      <c r="CL93" s="125"/>
      <c r="CM93" s="125"/>
      <c r="CN93" s="125"/>
      <c r="CO93" s="125"/>
      <c r="CP93" s="125"/>
      <c r="CQ93" s="125"/>
      <c r="CR93" s="125"/>
      <c r="CS93" s="125"/>
      <c r="CT93" s="125"/>
      <c r="CU93" s="125"/>
    </row>
    <row r="94" spans="1:99" ht="43.2" x14ac:dyDescent="0.3">
      <c r="A94" s="104">
        <v>959</v>
      </c>
      <c r="B94" s="342" t="s">
        <v>512</v>
      </c>
      <c r="D94" s="125">
        <v>3</v>
      </c>
      <c r="E94" s="125">
        <v>2</v>
      </c>
      <c r="F94" s="125">
        <v>2</v>
      </c>
      <c r="G94" s="125">
        <v>2</v>
      </c>
      <c r="H94" s="125">
        <v>2</v>
      </c>
      <c r="I94" s="125">
        <v>2</v>
      </c>
      <c r="J94" s="125">
        <v>2</v>
      </c>
      <c r="K94" s="125">
        <v>2</v>
      </c>
      <c r="L94" s="125">
        <v>3</v>
      </c>
      <c r="M94" s="125">
        <v>3</v>
      </c>
      <c r="N94" s="125">
        <v>2</v>
      </c>
      <c r="O94" s="125">
        <v>2</v>
      </c>
      <c r="P94" s="125">
        <v>2</v>
      </c>
      <c r="Q94" s="125">
        <v>3</v>
      </c>
      <c r="R94" s="125">
        <v>3</v>
      </c>
      <c r="S94" s="125">
        <v>2</v>
      </c>
      <c r="T94" s="125">
        <v>2</v>
      </c>
      <c r="U94" s="125">
        <v>2</v>
      </c>
      <c r="V94" s="125">
        <v>2</v>
      </c>
      <c r="W94" s="125">
        <v>2</v>
      </c>
      <c r="X94" s="125">
        <v>2</v>
      </c>
      <c r="Y94" s="125">
        <v>3</v>
      </c>
      <c r="Z94" s="125">
        <v>2</v>
      </c>
      <c r="AA94" s="125">
        <v>2</v>
      </c>
      <c r="AB94" s="125">
        <v>2</v>
      </c>
      <c r="AC94" s="125">
        <v>2</v>
      </c>
      <c r="AD94" s="125">
        <v>2</v>
      </c>
      <c r="AE94" s="125">
        <v>2</v>
      </c>
      <c r="AF94" s="125">
        <v>3</v>
      </c>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5"/>
      <c r="BR94" s="125"/>
      <c r="BS94" s="125"/>
      <c r="BT94" s="125"/>
      <c r="BU94" s="125"/>
      <c r="BV94" s="125"/>
      <c r="BW94" s="125"/>
      <c r="BX94" s="125"/>
      <c r="BY94" s="125"/>
      <c r="BZ94" s="125"/>
      <c r="CA94" s="125"/>
      <c r="CB94" s="125"/>
      <c r="CC94" s="125"/>
      <c r="CD94" s="125"/>
      <c r="CE94" s="125"/>
      <c r="CF94" s="125"/>
      <c r="CG94" s="125"/>
      <c r="CH94" s="125"/>
      <c r="CI94" s="125"/>
      <c r="CJ94" s="125"/>
      <c r="CK94" s="125"/>
      <c r="CL94" s="125"/>
      <c r="CM94" s="125"/>
      <c r="CN94" s="125"/>
      <c r="CO94" s="125"/>
      <c r="CP94" s="125"/>
      <c r="CQ94" s="125"/>
      <c r="CR94" s="125"/>
      <c r="CS94" s="125"/>
      <c r="CT94" s="125"/>
      <c r="CU94" s="125"/>
    </row>
    <row r="95" spans="1:99" x14ac:dyDescent="0.3">
      <c r="A95" s="104">
        <v>960</v>
      </c>
      <c r="B95" s="342" t="s">
        <v>513</v>
      </c>
      <c r="D95" s="125" t="s">
        <v>721</v>
      </c>
      <c r="E95" s="125" t="s">
        <v>722</v>
      </c>
      <c r="F95" s="125" t="s">
        <v>723</v>
      </c>
      <c r="G95" s="125" t="s">
        <v>724</v>
      </c>
      <c r="H95" s="125" t="s">
        <v>725</v>
      </c>
      <c r="I95" s="125" t="s">
        <v>726</v>
      </c>
      <c r="J95" s="125" t="s">
        <v>727</v>
      </c>
      <c r="K95" s="125" t="s">
        <v>961</v>
      </c>
      <c r="L95" s="125" t="s">
        <v>729</v>
      </c>
      <c r="M95" s="125" t="s">
        <v>730</v>
      </c>
      <c r="N95" s="125" t="s">
        <v>731</v>
      </c>
      <c r="O95" s="125" t="s">
        <v>732</v>
      </c>
      <c r="P95" s="125" t="s">
        <v>733</v>
      </c>
      <c r="Q95" s="125" t="s">
        <v>962</v>
      </c>
      <c r="R95" s="125" t="s">
        <v>735</v>
      </c>
      <c r="S95" s="125" t="s">
        <v>963</v>
      </c>
      <c r="T95" s="125" t="s">
        <v>737</v>
      </c>
      <c r="U95" s="125" t="s">
        <v>738</v>
      </c>
      <c r="V95" s="125" t="s">
        <v>964</v>
      </c>
      <c r="W95" s="125" t="s">
        <v>740</v>
      </c>
      <c r="X95" s="125" t="s">
        <v>741</v>
      </c>
      <c r="Y95" s="125" t="s">
        <v>742</v>
      </c>
      <c r="Z95" s="125" t="s">
        <v>965</v>
      </c>
      <c r="AA95" s="125" t="s">
        <v>743</v>
      </c>
      <c r="AB95" s="125" t="s">
        <v>966</v>
      </c>
      <c r="AC95" s="125" t="s">
        <v>745</v>
      </c>
      <c r="AD95" s="125" t="s">
        <v>967</v>
      </c>
      <c r="AE95" s="125" t="s">
        <v>588</v>
      </c>
      <c r="AF95" s="125" t="s">
        <v>748</v>
      </c>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c r="BK95" s="125"/>
      <c r="BL95" s="125"/>
      <c r="BM95" s="125"/>
      <c r="BN95" s="125"/>
      <c r="BO95" s="125"/>
      <c r="BP95" s="125"/>
      <c r="BQ95" s="125"/>
      <c r="BR95" s="125"/>
      <c r="BS95" s="125"/>
      <c r="BT95" s="125"/>
      <c r="BU95" s="125"/>
      <c r="BV95" s="125"/>
      <c r="BW95" s="125"/>
      <c r="BX95" s="125"/>
      <c r="BY95" s="125"/>
      <c r="BZ95" s="125"/>
      <c r="CA95" s="125"/>
      <c r="CB95" s="125"/>
      <c r="CC95" s="125"/>
      <c r="CD95" s="125"/>
      <c r="CE95" s="125"/>
      <c r="CF95" s="125"/>
      <c r="CG95" s="125"/>
      <c r="CH95" s="125"/>
      <c r="CI95" s="125"/>
      <c r="CJ95" s="125"/>
      <c r="CK95" s="125"/>
      <c r="CL95" s="125"/>
      <c r="CM95" s="125"/>
      <c r="CN95" s="125"/>
      <c r="CO95" s="125"/>
      <c r="CP95" s="125"/>
      <c r="CQ95" s="125"/>
      <c r="CR95" s="125"/>
      <c r="CS95" s="125"/>
      <c r="CT95" s="125"/>
      <c r="CU95" s="125"/>
    </row>
    <row r="96" spans="1:99" x14ac:dyDescent="0.3">
      <c r="A96" s="104">
        <v>962</v>
      </c>
      <c r="B96" s="342" t="s">
        <v>514</v>
      </c>
      <c r="D96" s="125" t="s">
        <v>517</v>
      </c>
      <c r="E96" s="125" t="s">
        <v>968</v>
      </c>
      <c r="F96" s="125" t="s">
        <v>516</v>
      </c>
      <c r="G96" s="125" t="s">
        <v>750</v>
      </c>
      <c r="H96" s="125" t="s">
        <v>516</v>
      </c>
      <c r="I96" s="125" t="s">
        <v>516</v>
      </c>
      <c r="J96" s="125" t="s">
        <v>516</v>
      </c>
      <c r="K96" s="125" t="s">
        <v>515</v>
      </c>
      <c r="L96" s="125" t="s">
        <v>516</v>
      </c>
      <c r="M96" s="125" t="s">
        <v>517</v>
      </c>
      <c r="N96" s="125" t="s">
        <v>518</v>
      </c>
      <c r="O96" s="125" t="s">
        <v>515</v>
      </c>
      <c r="P96" s="125" t="s">
        <v>749</v>
      </c>
      <c r="Q96" s="125" t="s">
        <v>515</v>
      </c>
      <c r="R96" s="125" t="s">
        <v>515</v>
      </c>
      <c r="S96" s="125" t="s">
        <v>515</v>
      </c>
      <c r="T96" s="125" t="s">
        <v>515</v>
      </c>
      <c r="U96" s="125" t="s">
        <v>752</v>
      </c>
      <c r="V96" s="125" t="s">
        <v>516</v>
      </c>
      <c r="W96" s="125" t="s">
        <v>515</v>
      </c>
      <c r="X96" s="125" t="s">
        <v>589</v>
      </c>
      <c r="Y96" s="125" t="s">
        <v>515</v>
      </c>
      <c r="Z96" s="125" t="s">
        <v>589</v>
      </c>
      <c r="AA96" s="125" t="s">
        <v>516</v>
      </c>
      <c r="AB96" s="125" t="s">
        <v>750</v>
      </c>
      <c r="AC96" s="125" t="s">
        <v>517</v>
      </c>
      <c r="AD96" s="125" t="s">
        <v>516</v>
      </c>
      <c r="AE96" s="125" t="s">
        <v>516</v>
      </c>
      <c r="AF96" s="125" t="s">
        <v>516</v>
      </c>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c r="BO96" s="125"/>
      <c r="BP96" s="125"/>
      <c r="BQ96" s="125"/>
      <c r="BR96" s="125"/>
      <c r="BS96" s="125"/>
      <c r="BT96" s="125"/>
      <c r="BU96" s="125"/>
      <c r="BV96" s="125"/>
      <c r="BW96" s="125"/>
      <c r="BX96" s="125"/>
      <c r="BY96" s="125"/>
      <c r="BZ96" s="125"/>
      <c r="CA96" s="125"/>
      <c r="CB96" s="125"/>
      <c r="CC96" s="125"/>
      <c r="CD96" s="125"/>
      <c r="CE96" s="125"/>
      <c r="CF96" s="125"/>
      <c r="CG96" s="125"/>
      <c r="CH96" s="125"/>
      <c r="CI96" s="125"/>
      <c r="CJ96" s="125"/>
      <c r="CK96" s="125"/>
      <c r="CL96" s="125"/>
      <c r="CM96" s="125"/>
      <c r="CN96" s="125"/>
      <c r="CO96" s="125"/>
      <c r="CP96" s="125"/>
      <c r="CQ96" s="125"/>
      <c r="CR96" s="125"/>
      <c r="CS96" s="125"/>
      <c r="CT96" s="125"/>
      <c r="CU96" s="125"/>
    </row>
    <row r="97" spans="1:99" x14ac:dyDescent="0.3">
      <c r="A97" s="104">
        <v>964</v>
      </c>
      <c r="B97" s="342" t="s">
        <v>519</v>
      </c>
      <c r="D97" s="125" t="s">
        <v>969</v>
      </c>
      <c r="E97" s="125" t="s">
        <v>970</v>
      </c>
      <c r="F97" s="125" t="s">
        <v>971</v>
      </c>
      <c r="G97" s="125" t="s">
        <v>756</v>
      </c>
      <c r="H97" s="125" t="s">
        <v>972</v>
      </c>
      <c r="I97" s="125" t="s">
        <v>973</v>
      </c>
      <c r="J97" s="125" t="s">
        <v>974</v>
      </c>
      <c r="K97" s="125" t="s">
        <v>971</v>
      </c>
      <c r="L97" s="125" t="s">
        <v>758</v>
      </c>
      <c r="M97" s="125" t="s">
        <v>975</v>
      </c>
      <c r="N97" s="125" t="s">
        <v>971</v>
      </c>
      <c r="O97" s="125" t="s">
        <v>976</v>
      </c>
      <c r="P97" s="125" t="s">
        <v>977</v>
      </c>
      <c r="Q97" s="125" t="s">
        <v>978</v>
      </c>
      <c r="R97" s="125" t="s">
        <v>973</v>
      </c>
      <c r="S97" s="125" t="s">
        <v>979</v>
      </c>
      <c r="T97" s="125" t="s">
        <v>980</v>
      </c>
      <c r="U97" s="125" t="s">
        <v>981</v>
      </c>
      <c r="V97" s="125" t="s">
        <v>981</v>
      </c>
      <c r="W97" s="125" t="s">
        <v>982</v>
      </c>
      <c r="X97" s="125" t="s">
        <v>983</v>
      </c>
      <c r="Y97" s="125" t="s">
        <v>971</v>
      </c>
      <c r="Z97" s="125" t="s">
        <v>984</v>
      </c>
      <c r="AA97" s="125" t="s">
        <v>985</v>
      </c>
      <c r="AB97" s="125" t="s">
        <v>986</v>
      </c>
      <c r="AC97" s="125" t="s">
        <v>985</v>
      </c>
      <c r="AD97" s="125" t="s">
        <v>979</v>
      </c>
      <c r="AE97" s="125" t="s">
        <v>987</v>
      </c>
      <c r="AF97" s="125" t="s">
        <v>988</v>
      </c>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5"/>
      <c r="BR97" s="125"/>
      <c r="BS97" s="125"/>
      <c r="BT97" s="125"/>
      <c r="BU97" s="125"/>
      <c r="BV97" s="125"/>
      <c r="BW97" s="125"/>
      <c r="BX97" s="125"/>
      <c r="BY97" s="125"/>
      <c r="BZ97" s="125"/>
      <c r="CA97" s="125"/>
      <c r="CB97" s="125"/>
      <c r="CC97" s="125"/>
      <c r="CD97" s="125"/>
      <c r="CE97" s="125"/>
      <c r="CF97" s="125"/>
      <c r="CG97" s="125"/>
      <c r="CH97" s="125"/>
      <c r="CI97" s="125"/>
      <c r="CJ97" s="125"/>
      <c r="CK97" s="125"/>
      <c r="CL97" s="125"/>
      <c r="CM97" s="125"/>
      <c r="CN97" s="125"/>
      <c r="CO97" s="125"/>
      <c r="CP97" s="125"/>
      <c r="CQ97" s="125"/>
      <c r="CR97" s="125"/>
      <c r="CS97" s="125"/>
      <c r="CT97" s="125"/>
      <c r="CU97" s="125"/>
    </row>
    <row r="98" spans="1:99" ht="28.8" x14ac:dyDescent="0.3">
      <c r="A98" s="104">
        <v>966</v>
      </c>
      <c r="B98" s="342" t="s">
        <v>529</v>
      </c>
      <c r="D98" s="125" t="s">
        <v>765</v>
      </c>
      <c r="E98" s="125" t="s">
        <v>766</v>
      </c>
      <c r="F98" s="125" t="s">
        <v>767</v>
      </c>
      <c r="G98" s="125" t="s">
        <v>768</v>
      </c>
      <c r="H98" s="125" t="s">
        <v>769</v>
      </c>
      <c r="I98" s="125" t="s">
        <v>770</v>
      </c>
      <c r="J98" s="125" t="s">
        <v>771</v>
      </c>
      <c r="K98" s="125" t="s">
        <v>989</v>
      </c>
      <c r="L98" s="125" t="s">
        <v>773</v>
      </c>
      <c r="M98" s="125" t="s">
        <v>990</v>
      </c>
      <c r="N98" s="125" t="s">
        <v>775</v>
      </c>
      <c r="O98" s="125" t="s">
        <v>776</v>
      </c>
      <c r="P98" s="125" t="s">
        <v>777</v>
      </c>
      <c r="Q98" s="125" t="s">
        <v>991</v>
      </c>
      <c r="R98" s="125" t="s">
        <v>779</v>
      </c>
      <c r="S98" s="125" t="s">
        <v>780</v>
      </c>
      <c r="T98" s="125"/>
      <c r="U98" s="125" t="s">
        <v>782</v>
      </c>
      <c r="V98" s="125" t="s">
        <v>783</v>
      </c>
      <c r="W98" s="125" t="s">
        <v>784</v>
      </c>
      <c r="X98" s="125" t="s">
        <v>785</v>
      </c>
      <c r="Y98" s="125" t="s">
        <v>786</v>
      </c>
      <c r="Z98" s="125" t="s">
        <v>992</v>
      </c>
      <c r="AA98" s="125" t="s">
        <v>787</v>
      </c>
      <c r="AB98" s="125" t="s">
        <v>993</v>
      </c>
      <c r="AC98" s="125" t="s">
        <v>789</v>
      </c>
      <c r="AD98" s="125" t="s">
        <v>790</v>
      </c>
      <c r="AE98" s="125" t="s">
        <v>598</v>
      </c>
      <c r="AF98" s="125" t="s">
        <v>791</v>
      </c>
      <c r="AG98" s="125"/>
      <c r="AH98" s="125"/>
      <c r="AI98" s="125"/>
      <c r="AJ98" s="125"/>
      <c r="AK98" s="125"/>
      <c r="AL98" s="125"/>
      <c r="AM98" s="125"/>
      <c r="AN98" s="125"/>
      <c r="AO98" s="125"/>
      <c r="AP98" s="125"/>
      <c r="AQ98" s="125"/>
      <c r="AR98" s="125"/>
      <c r="AS98" s="125"/>
      <c r="AT98" s="125"/>
      <c r="AU98" s="125"/>
      <c r="AV98" s="125"/>
      <c r="AW98" s="125"/>
      <c r="AX98" s="125"/>
      <c r="AY98" s="125"/>
      <c r="AZ98" s="125"/>
      <c r="BA98" s="125"/>
      <c r="BB98" s="125"/>
      <c r="BC98" s="125"/>
      <c r="BD98" s="125"/>
      <c r="BE98" s="125"/>
      <c r="BF98" s="125"/>
      <c r="BG98" s="125"/>
      <c r="BH98" s="125"/>
      <c r="BI98" s="125"/>
      <c r="BJ98" s="125"/>
      <c r="BK98" s="125"/>
      <c r="BL98" s="125"/>
      <c r="BM98" s="125"/>
      <c r="BN98" s="125"/>
      <c r="BO98" s="125"/>
      <c r="BP98" s="125"/>
      <c r="BQ98" s="125"/>
      <c r="BR98" s="125"/>
      <c r="BS98" s="125"/>
      <c r="BT98" s="125"/>
      <c r="BU98" s="125"/>
      <c r="BV98" s="125"/>
      <c r="BW98" s="125"/>
      <c r="BX98" s="125"/>
      <c r="BY98" s="125"/>
      <c r="BZ98" s="125"/>
      <c r="CA98" s="125"/>
      <c r="CB98" s="125"/>
      <c r="CC98" s="125"/>
      <c r="CD98" s="125"/>
      <c r="CE98" s="125"/>
      <c r="CF98" s="125"/>
      <c r="CG98" s="125"/>
      <c r="CH98" s="125"/>
      <c r="CI98" s="125"/>
      <c r="CJ98" s="125"/>
      <c r="CK98" s="125"/>
      <c r="CL98" s="125"/>
      <c r="CM98" s="125"/>
      <c r="CN98" s="125"/>
      <c r="CO98" s="125"/>
      <c r="CP98" s="125"/>
      <c r="CQ98" s="125"/>
      <c r="CR98" s="125"/>
      <c r="CS98" s="125"/>
      <c r="CT98" s="125"/>
      <c r="CU98" s="125"/>
    </row>
    <row r="99" spans="1:99" x14ac:dyDescent="0.3">
      <c r="A99" s="104">
        <v>968</v>
      </c>
      <c r="B99" s="342" t="s">
        <v>530</v>
      </c>
      <c r="D99" s="125" t="s">
        <v>792</v>
      </c>
      <c r="E99" s="125" t="s">
        <v>793</v>
      </c>
      <c r="F99" s="125" t="s">
        <v>994</v>
      </c>
      <c r="G99" s="125" t="s">
        <v>795</v>
      </c>
      <c r="H99" s="125" t="s">
        <v>796</v>
      </c>
      <c r="I99" s="125" t="s">
        <v>797</v>
      </c>
      <c r="J99" s="125" t="s">
        <v>798</v>
      </c>
      <c r="K99" s="125" t="s">
        <v>995</v>
      </c>
      <c r="L99" s="125" t="s">
        <v>800</v>
      </c>
      <c r="M99" s="125" t="s">
        <v>996</v>
      </c>
      <c r="N99" s="125" t="s">
        <v>994</v>
      </c>
      <c r="O99" s="125" t="s">
        <v>803</v>
      </c>
      <c r="P99" s="125" t="s">
        <v>804</v>
      </c>
      <c r="Q99" s="125" t="s">
        <v>805</v>
      </c>
      <c r="R99" s="125" t="s">
        <v>806</v>
      </c>
      <c r="S99" s="125" t="s">
        <v>807</v>
      </c>
      <c r="T99" s="125" t="s">
        <v>808</v>
      </c>
      <c r="U99" s="125" t="s">
        <v>809</v>
      </c>
      <c r="V99" s="125" t="s">
        <v>997</v>
      </c>
      <c r="W99" s="125" t="s">
        <v>811</v>
      </c>
      <c r="X99" s="125" t="s">
        <v>812</v>
      </c>
      <c r="Y99" s="125" t="s">
        <v>813</v>
      </c>
      <c r="Z99" s="125" t="s">
        <v>998</v>
      </c>
      <c r="AA99" s="125" t="s">
        <v>814</v>
      </c>
      <c r="AB99" s="125" t="s">
        <v>815</v>
      </c>
      <c r="AC99" s="125" t="s">
        <v>999</v>
      </c>
      <c r="AD99" s="125" t="s">
        <v>817</v>
      </c>
      <c r="AE99" s="125" t="s">
        <v>599</v>
      </c>
      <c r="AF99" s="125" t="s">
        <v>818</v>
      </c>
      <c r="AG99" s="125"/>
      <c r="AH99" s="125"/>
      <c r="AI99" s="125"/>
      <c r="AJ99" s="125"/>
      <c r="AK99" s="125"/>
      <c r="AL99" s="125"/>
      <c r="AM99" s="125"/>
      <c r="AN99" s="125"/>
      <c r="AO99" s="125"/>
      <c r="AP99" s="125"/>
      <c r="AQ99" s="125"/>
      <c r="AR99" s="125"/>
      <c r="AS99" s="125"/>
      <c r="AT99" s="125"/>
      <c r="AU99" s="125"/>
      <c r="AV99" s="125"/>
      <c r="AW99" s="125"/>
      <c r="AX99" s="125"/>
      <c r="AY99" s="125"/>
      <c r="AZ99" s="125"/>
      <c r="BA99" s="125"/>
      <c r="BB99" s="125"/>
      <c r="BC99" s="125"/>
      <c r="BD99" s="125"/>
      <c r="BE99" s="125"/>
      <c r="BF99" s="125"/>
      <c r="BG99" s="125"/>
      <c r="BH99" s="125"/>
      <c r="BI99" s="125"/>
      <c r="BJ99" s="125"/>
      <c r="BK99" s="125"/>
      <c r="BL99" s="125"/>
      <c r="BM99" s="125"/>
      <c r="BN99" s="125"/>
      <c r="BO99" s="125"/>
      <c r="BP99" s="125"/>
      <c r="BQ99" s="125"/>
      <c r="BR99" s="125"/>
      <c r="BS99" s="125"/>
      <c r="BT99" s="125"/>
      <c r="BU99" s="125"/>
      <c r="BV99" s="125"/>
      <c r="BW99" s="125"/>
      <c r="BX99" s="125"/>
      <c r="BY99" s="125"/>
      <c r="BZ99" s="125"/>
      <c r="CA99" s="125"/>
      <c r="CB99" s="125"/>
      <c r="CC99" s="125"/>
      <c r="CD99" s="125"/>
      <c r="CE99" s="125"/>
      <c r="CF99" s="125"/>
      <c r="CG99" s="125"/>
      <c r="CH99" s="125"/>
      <c r="CI99" s="125"/>
      <c r="CJ99" s="125"/>
      <c r="CK99" s="125"/>
      <c r="CL99" s="125"/>
      <c r="CM99" s="125"/>
      <c r="CN99" s="125"/>
      <c r="CO99" s="125"/>
      <c r="CP99" s="125"/>
      <c r="CQ99" s="125"/>
      <c r="CR99" s="125"/>
      <c r="CS99" s="125"/>
      <c r="CT99" s="125"/>
      <c r="CU99" s="125"/>
    </row>
    <row r="100" spans="1:99" ht="28.8" x14ac:dyDescent="0.3">
      <c r="A100" s="104">
        <v>973</v>
      </c>
      <c r="B100" s="342" t="s">
        <v>1000</v>
      </c>
      <c r="D100" s="125">
        <v>0</v>
      </c>
      <c r="E100" s="125">
        <v>0</v>
      </c>
      <c r="F100" s="125">
        <v>0</v>
      </c>
      <c r="G100" s="125">
        <v>0</v>
      </c>
      <c r="H100" s="125">
        <v>0</v>
      </c>
      <c r="I100" s="125">
        <v>0</v>
      </c>
      <c r="J100" s="125">
        <v>0</v>
      </c>
      <c r="K100" s="125">
        <v>0</v>
      </c>
      <c r="L100" s="125">
        <v>0</v>
      </c>
      <c r="M100" s="125">
        <v>0</v>
      </c>
      <c r="N100" s="125">
        <v>0</v>
      </c>
      <c r="O100" s="125">
        <v>0</v>
      </c>
      <c r="P100" s="125">
        <v>0</v>
      </c>
      <c r="Q100" s="125">
        <v>0</v>
      </c>
      <c r="R100" s="125">
        <v>0</v>
      </c>
      <c r="S100" s="125">
        <v>0</v>
      </c>
      <c r="T100" s="125">
        <v>0</v>
      </c>
      <c r="U100" s="125">
        <v>0</v>
      </c>
      <c r="V100" s="125">
        <v>1</v>
      </c>
      <c r="W100" s="125">
        <v>0</v>
      </c>
      <c r="X100" s="125">
        <v>0</v>
      </c>
      <c r="Y100" s="125">
        <v>0</v>
      </c>
      <c r="Z100" s="125">
        <v>0</v>
      </c>
      <c r="AA100" s="125">
        <v>0</v>
      </c>
      <c r="AB100" s="125">
        <v>0</v>
      </c>
      <c r="AC100" s="125">
        <v>0</v>
      </c>
      <c r="AD100" s="125">
        <v>0</v>
      </c>
      <c r="AE100" s="125">
        <v>0</v>
      </c>
      <c r="AF100" s="125">
        <v>0</v>
      </c>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c r="BD100" s="125"/>
      <c r="BE100" s="125"/>
      <c r="BF100" s="125"/>
      <c r="BG100" s="125"/>
      <c r="BH100" s="125"/>
      <c r="BI100" s="125"/>
      <c r="BJ100" s="125"/>
      <c r="BK100" s="125"/>
      <c r="BL100" s="125"/>
      <c r="BM100" s="125"/>
      <c r="BN100" s="125"/>
      <c r="BO100" s="125"/>
      <c r="BP100" s="125"/>
      <c r="BQ100" s="125"/>
      <c r="BR100" s="125"/>
      <c r="BS100" s="125"/>
      <c r="BT100" s="125"/>
      <c r="BU100" s="125"/>
      <c r="BV100" s="125"/>
      <c r="BW100" s="125"/>
      <c r="BX100" s="125"/>
      <c r="BY100" s="125"/>
      <c r="BZ100" s="125"/>
      <c r="CA100" s="125"/>
      <c r="CB100" s="125"/>
      <c r="CC100" s="125"/>
      <c r="CD100" s="125"/>
      <c r="CE100" s="125"/>
      <c r="CF100" s="125"/>
      <c r="CG100" s="125"/>
      <c r="CH100" s="125"/>
      <c r="CI100" s="125"/>
      <c r="CJ100" s="125"/>
      <c r="CK100" s="125"/>
      <c r="CL100" s="125"/>
      <c r="CM100" s="125"/>
      <c r="CN100" s="125"/>
      <c r="CO100" s="125"/>
      <c r="CP100" s="125"/>
      <c r="CQ100" s="125"/>
      <c r="CR100" s="125"/>
      <c r="CS100" s="125"/>
      <c r="CT100" s="125"/>
      <c r="CU100" s="125"/>
    </row>
    <row r="101" spans="1:99" ht="86.4" x14ac:dyDescent="0.3">
      <c r="A101" s="104">
        <v>974</v>
      </c>
      <c r="B101" s="342" t="s">
        <v>531</v>
      </c>
      <c r="D101" s="125">
        <v>3</v>
      </c>
      <c r="E101" s="125">
        <v>2</v>
      </c>
      <c r="F101" s="125">
        <v>2</v>
      </c>
      <c r="G101" s="125">
        <v>2</v>
      </c>
      <c r="H101" s="125">
        <v>2</v>
      </c>
      <c r="I101" s="125">
        <v>2</v>
      </c>
      <c r="J101" s="125">
        <v>2</v>
      </c>
      <c r="K101" s="125">
        <v>2</v>
      </c>
      <c r="L101" s="125">
        <v>3</v>
      </c>
      <c r="M101" s="125">
        <v>3</v>
      </c>
      <c r="N101" s="125">
        <v>2</v>
      </c>
      <c r="O101" s="125">
        <v>2</v>
      </c>
      <c r="P101" s="125">
        <v>2</v>
      </c>
      <c r="Q101" s="125">
        <v>3</v>
      </c>
      <c r="R101" s="125">
        <v>3</v>
      </c>
      <c r="S101" s="125">
        <v>2</v>
      </c>
      <c r="T101" s="125">
        <v>2</v>
      </c>
      <c r="U101" s="125">
        <v>2</v>
      </c>
      <c r="V101" s="125">
        <v>2</v>
      </c>
      <c r="W101" s="125">
        <v>2</v>
      </c>
      <c r="X101" s="125">
        <v>2</v>
      </c>
      <c r="Y101" s="125">
        <v>3</v>
      </c>
      <c r="Z101" s="125">
        <v>2</v>
      </c>
      <c r="AA101" s="125">
        <v>2</v>
      </c>
      <c r="AB101" s="125">
        <v>2</v>
      </c>
      <c r="AC101" s="125">
        <v>2</v>
      </c>
      <c r="AD101" s="125">
        <v>2</v>
      </c>
      <c r="AE101" s="125">
        <v>2</v>
      </c>
      <c r="AF101" s="125">
        <v>3</v>
      </c>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c r="BI101" s="125"/>
      <c r="BJ101" s="125"/>
      <c r="BK101" s="125"/>
      <c r="BL101" s="125"/>
      <c r="BM101" s="125"/>
      <c r="BN101" s="125"/>
      <c r="BO101" s="125"/>
      <c r="BP101" s="125"/>
      <c r="BQ101" s="125"/>
      <c r="BR101" s="125"/>
      <c r="BS101" s="125"/>
      <c r="BT101" s="125"/>
      <c r="BU101" s="125"/>
      <c r="BV101" s="125"/>
      <c r="BW101" s="125"/>
      <c r="BX101" s="125"/>
      <c r="BY101" s="125"/>
      <c r="BZ101" s="125"/>
      <c r="CA101" s="125"/>
      <c r="CB101" s="125"/>
      <c r="CC101" s="125"/>
      <c r="CD101" s="125"/>
      <c r="CE101" s="125"/>
      <c r="CF101" s="125"/>
      <c r="CG101" s="125"/>
      <c r="CH101" s="125"/>
      <c r="CI101" s="125"/>
      <c r="CJ101" s="125"/>
      <c r="CK101" s="125"/>
      <c r="CL101" s="125"/>
      <c r="CM101" s="125"/>
      <c r="CN101" s="125"/>
      <c r="CO101" s="125"/>
      <c r="CP101" s="125"/>
      <c r="CQ101" s="125"/>
      <c r="CR101" s="125"/>
      <c r="CS101" s="125"/>
      <c r="CT101" s="125"/>
      <c r="CU101" s="125"/>
    </row>
    <row r="102" spans="1:99" ht="28.8" x14ac:dyDescent="0.3">
      <c r="A102" s="104">
        <v>975</v>
      </c>
      <c r="B102" s="342" t="s">
        <v>324</v>
      </c>
      <c r="D102" s="125">
        <v>1</v>
      </c>
      <c r="E102" s="125">
        <v>2</v>
      </c>
      <c r="F102" s="125">
        <v>1</v>
      </c>
      <c r="G102" s="125">
        <v>1</v>
      </c>
      <c r="H102" s="125">
        <v>1</v>
      </c>
      <c r="I102" s="125">
        <v>2</v>
      </c>
      <c r="J102" s="125">
        <v>2</v>
      </c>
      <c r="K102" s="125">
        <v>2</v>
      </c>
      <c r="L102" s="125">
        <v>2</v>
      </c>
      <c r="M102" s="125">
        <v>2</v>
      </c>
      <c r="N102" s="125">
        <v>1</v>
      </c>
      <c r="O102" s="125">
        <v>1</v>
      </c>
      <c r="P102" s="125">
        <v>2</v>
      </c>
      <c r="Q102" s="125">
        <v>1</v>
      </c>
      <c r="R102" s="125">
        <v>2</v>
      </c>
      <c r="S102" s="125">
        <v>2</v>
      </c>
      <c r="T102" s="125">
        <v>2</v>
      </c>
      <c r="U102" s="125">
        <v>2</v>
      </c>
      <c r="V102" s="125">
        <v>2</v>
      </c>
      <c r="W102" s="125">
        <v>2</v>
      </c>
      <c r="X102" s="125">
        <v>2</v>
      </c>
      <c r="Y102" s="125">
        <v>1</v>
      </c>
      <c r="Z102" s="125">
        <v>2</v>
      </c>
      <c r="AA102" s="125">
        <v>2</v>
      </c>
      <c r="AB102" s="125">
        <v>1</v>
      </c>
      <c r="AC102" s="125">
        <v>1</v>
      </c>
      <c r="AD102" s="125">
        <v>1</v>
      </c>
      <c r="AE102" s="125">
        <v>1</v>
      </c>
      <c r="AF102" s="125">
        <v>2</v>
      </c>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c r="BD102" s="125"/>
      <c r="BE102" s="125"/>
      <c r="BF102" s="125"/>
      <c r="BG102" s="125"/>
      <c r="BH102" s="125"/>
      <c r="BI102" s="125"/>
      <c r="BJ102" s="125"/>
      <c r="BK102" s="125"/>
      <c r="BL102" s="125"/>
      <c r="BM102" s="125"/>
      <c r="BN102" s="125"/>
      <c r="BO102" s="125"/>
      <c r="BP102" s="125"/>
      <c r="BQ102" s="125"/>
      <c r="BR102" s="125"/>
      <c r="BS102" s="125"/>
      <c r="BT102" s="125"/>
      <c r="BU102" s="125"/>
      <c r="BV102" s="125"/>
      <c r="BW102" s="125"/>
      <c r="BX102" s="125"/>
      <c r="BY102" s="125"/>
      <c r="BZ102" s="125"/>
      <c r="CA102" s="125"/>
      <c r="CB102" s="125"/>
      <c r="CC102" s="125"/>
      <c r="CD102" s="125"/>
      <c r="CE102" s="125"/>
      <c r="CF102" s="125"/>
      <c r="CG102" s="125"/>
      <c r="CH102" s="125"/>
      <c r="CI102" s="125"/>
      <c r="CJ102" s="125"/>
      <c r="CK102" s="125"/>
      <c r="CL102" s="125"/>
      <c r="CM102" s="125"/>
      <c r="CN102" s="125"/>
      <c r="CO102" s="125"/>
      <c r="CP102" s="125"/>
      <c r="CQ102" s="125"/>
      <c r="CR102" s="125"/>
      <c r="CS102" s="125"/>
      <c r="CT102" s="125"/>
      <c r="CU102" s="125"/>
    </row>
    <row r="103" spans="1:99" ht="57.6" x14ac:dyDescent="0.3">
      <c r="A103" s="104">
        <v>979</v>
      </c>
      <c r="B103" s="342" t="s">
        <v>533</v>
      </c>
      <c r="D103" s="125">
        <v>2</v>
      </c>
      <c r="E103" s="125">
        <v>1</v>
      </c>
      <c r="F103" s="125">
        <v>1</v>
      </c>
      <c r="G103" s="125">
        <v>1</v>
      </c>
      <c r="H103" s="125">
        <v>2</v>
      </c>
      <c r="I103" s="125">
        <v>1</v>
      </c>
      <c r="J103" s="125">
        <v>1</v>
      </c>
      <c r="K103" s="125">
        <v>1</v>
      </c>
      <c r="L103" s="125">
        <v>1</v>
      </c>
      <c r="M103" s="125">
        <v>1</v>
      </c>
      <c r="N103" s="125">
        <v>1</v>
      </c>
      <c r="O103" s="125">
        <v>2</v>
      </c>
      <c r="P103" s="125">
        <v>1</v>
      </c>
      <c r="Q103" s="125">
        <v>2</v>
      </c>
      <c r="R103" s="125">
        <v>1</v>
      </c>
      <c r="S103" s="125">
        <v>1</v>
      </c>
      <c r="T103" s="125">
        <v>1</v>
      </c>
      <c r="U103" s="125">
        <v>1</v>
      </c>
      <c r="V103" s="125">
        <v>1</v>
      </c>
      <c r="W103" s="125">
        <v>1</v>
      </c>
      <c r="X103" s="125">
        <v>1</v>
      </c>
      <c r="Y103" s="125">
        <v>1</v>
      </c>
      <c r="Z103" s="125">
        <v>1</v>
      </c>
      <c r="AA103" s="125">
        <v>1</v>
      </c>
      <c r="AB103" s="125">
        <v>2</v>
      </c>
      <c r="AC103" s="125">
        <v>1</v>
      </c>
      <c r="AD103" s="125">
        <v>1</v>
      </c>
      <c r="AE103" s="125">
        <v>2</v>
      </c>
      <c r="AF103" s="125">
        <v>1</v>
      </c>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5"/>
      <c r="BF103" s="125"/>
      <c r="BG103" s="125"/>
      <c r="BH103" s="125"/>
      <c r="BI103" s="125"/>
      <c r="BJ103" s="125"/>
      <c r="BK103" s="125"/>
      <c r="BL103" s="125"/>
      <c r="BM103" s="125"/>
      <c r="BN103" s="125"/>
      <c r="BO103" s="125"/>
      <c r="BP103" s="125"/>
      <c r="BQ103" s="125"/>
      <c r="BR103" s="125"/>
      <c r="BS103" s="125"/>
      <c r="BT103" s="125"/>
      <c r="BU103" s="125"/>
      <c r="BV103" s="125"/>
      <c r="BW103" s="125"/>
      <c r="BX103" s="125"/>
      <c r="BY103" s="125"/>
      <c r="BZ103" s="125"/>
      <c r="CA103" s="125"/>
      <c r="CB103" s="125"/>
      <c r="CC103" s="125"/>
      <c r="CD103" s="125"/>
      <c r="CE103" s="125"/>
      <c r="CF103" s="125"/>
      <c r="CG103" s="125"/>
      <c r="CH103" s="125"/>
      <c r="CI103" s="125"/>
      <c r="CJ103" s="125"/>
      <c r="CK103" s="125"/>
      <c r="CL103" s="125"/>
      <c r="CM103" s="125"/>
      <c r="CN103" s="125"/>
      <c r="CO103" s="125"/>
      <c r="CP103" s="125"/>
      <c r="CQ103" s="125"/>
      <c r="CR103" s="125"/>
      <c r="CS103" s="125"/>
      <c r="CT103" s="125"/>
      <c r="CU103" s="125"/>
    </row>
    <row r="104" spans="1:99" ht="28.8" x14ac:dyDescent="0.3">
      <c r="A104" s="104">
        <v>980</v>
      </c>
      <c r="B104" s="342" t="s">
        <v>318</v>
      </c>
      <c r="D104" s="125" t="s">
        <v>1001</v>
      </c>
      <c r="E104" s="125" t="s">
        <v>1002</v>
      </c>
      <c r="F104" s="125" t="s">
        <v>1003</v>
      </c>
      <c r="G104" s="125" t="s">
        <v>1004</v>
      </c>
      <c r="H104" s="125" t="s">
        <v>1002</v>
      </c>
      <c r="I104" s="125" t="s">
        <v>1005</v>
      </c>
      <c r="J104" s="125" t="s">
        <v>1005</v>
      </c>
      <c r="K104" s="125" t="s">
        <v>1002</v>
      </c>
      <c r="L104" s="125" t="s">
        <v>1002</v>
      </c>
      <c r="M104" s="125" t="s">
        <v>1002</v>
      </c>
      <c r="N104" s="125" t="s">
        <v>1003</v>
      </c>
      <c r="O104" s="125" t="s">
        <v>1006</v>
      </c>
      <c r="P104" s="125" t="s">
        <v>1007</v>
      </c>
      <c r="Q104" s="125" t="s">
        <v>1008</v>
      </c>
      <c r="R104" s="125" t="s">
        <v>1002</v>
      </c>
      <c r="S104" s="125" t="s">
        <v>1002</v>
      </c>
      <c r="T104" s="125" t="s">
        <v>1002</v>
      </c>
      <c r="U104" s="125" t="s">
        <v>1002</v>
      </c>
      <c r="V104" s="125" t="s">
        <v>1009</v>
      </c>
      <c r="W104" s="125" t="s">
        <v>1002</v>
      </c>
      <c r="X104" s="125" t="s">
        <v>1002</v>
      </c>
      <c r="Y104" s="125" t="s">
        <v>1004</v>
      </c>
      <c r="Z104" s="125" t="s">
        <v>1010</v>
      </c>
      <c r="AA104" s="125" t="s">
        <v>1002</v>
      </c>
      <c r="AB104" s="125" t="s">
        <v>1011</v>
      </c>
      <c r="AC104" s="125" t="s">
        <v>1012</v>
      </c>
      <c r="AD104" s="125" t="s">
        <v>1013</v>
      </c>
      <c r="AE104" s="125" t="s">
        <v>1014</v>
      </c>
      <c r="AF104" s="125" t="s">
        <v>1002</v>
      </c>
      <c r="AG104" s="125"/>
      <c r="AH104" s="125"/>
      <c r="AI104" s="125"/>
      <c r="AJ104" s="125"/>
      <c r="AK104" s="125"/>
      <c r="AL104" s="125"/>
      <c r="AM104" s="125"/>
      <c r="AN104" s="125"/>
      <c r="AO104" s="125"/>
      <c r="AP104" s="125"/>
      <c r="AQ104" s="125"/>
      <c r="AR104" s="125"/>
      <c r="AS104" s="125"/>
      <c r="AT104" s="125"/>
      <c r="AU104" s="125"/>
      <c r="AV104" s="125"/>
      <c r="AW104" s="125"/>
      <c r="AX104" s="125"/>
      <c r="AY104" s="125"/>
      <c r="AZ104" s="125"/>
      <c r="BA104" s="125"/>
      <c r="BB104" s="125"/>
      <c r="BC104" s="125"/>
      <c r="BD104" s="125"/>
      <c r="BE104" s="125"/>
      <c r="BF104" s="125"/>
      <c r="BG104" s="125"/>
      <c r="BH104" s="125"/>
      <c r="BI104" s="125"/>
      <c r="BJ104" s="125"/>
      <c r="BK104" s="125"/>
      <c r="BL104" s="125"/>
      <c r="BM104" s="125"/>
      <c r="BN104" s="125"/>
      <c r="BO104" s="125"/>
      <c r="BP104" s="125"/>
      <c r="BQ104" s="125"/>
      <c r="BR104" s="125"/>
      <c r="BS104" s="125"/>
      <c r="BT104" s="125"/>
      <c r="BU104" s="125"/>
      <c r="BV104" s="125"/>
      <c r="BW104" s="125"/>
      <c r="BX104" s="125"/>
      <c r="BY104" s="125"/>
      <c r="BZ104" s="125"/>
      <c r="CA104" s="125"/>
      <c r="CB104" s="125"/>
      <c r="CC104" s="125"/>
      <c r="CD104" s="125"/>
      <c r="CE104" s="125"/>
      <c r="CF104" s="125"/>
      <c r="CG104" s="125"/>
      <c r="CH104" s="125"/>
      <c r="CI104" s="125"/>
      <c r="CJ104" s="125"/>
      <c r="CK104" s="125"/>
      <c r="CL104" s="125"/>
      <c r="CM104" s="125"/>
      <c r="CN104" s="125"/>
      <c r="CO104" s="125"/>
      <c r="CP104" s="125"/>
      <c r="CQ104" s="125"/>
      <c r="CR104" s="125"/>
      <c r="CS104" s="125"/>
      <c r="CT104" s="125"/>
      <c r="CU104" s="125"/>
    </row>
    <row r="105" spans="1:99" x14ac:dyDescent="0.3">
      <c r="A105" s="104">
        <v>995</v>
      </c>
      <c r="B105" s="342" t="s">
        <v>178</v>
      </c>
      <c r="D105" s="125">
        <v>0</v>
      </c>
      <c r="E105" s="125">
        <v>0</v>
      </c>
      <c r="F105" s="125">
        <v>0</v>
      </c>
      <c r="G105" s="125">
        <v>0</v>
      </c>
      <c r="H105" s="125">
        <v>0</v>
      </c>
      <c r="I105" s="125">
        <v>0</v>
      </c>
      <c r="J105" s="125">
        <v>0</v>
      </c>
      <c r="K105" s="125">
        <v>0</v>
      </c>
      <c r="L105" s="125">
        <v>0</v>
      </c>
      <c r="M105" s="125">
        <v>0</v>
      </c>
      <c r="N105" s="125">
        <v>0</v>
      </c>
      <c r="O105" s="125">
        <v>0</v>
      </c>
      <c r="P105" s="125">
        <v>0</v>
      </c>
      <c r="Q105" s="125">
        <v>0</v>
      </c>
      <c r="R105" s="125">
        <v>0</v>
      </c>
      <c r="S105" s="125">
        <v>0</v>
      </c>
      <c r="T105" s="125">
        <v>0</v>
      </c>
      <c r="U105" s="125">
        <v>0</v>
      </c>
      <c r="V105" s="125">
        <v>0</v>
      </c>
      <c r="W105" s="125">
        <v>0</v>
      </c>
      <c r="X105" s="125">
        <v>0</v>
      </c>
      <c r="Y105" s="125">
        <v>0</v>
      </c>
      <c r="Z105" s="125"/>
      <c r="AA105" s="125">
        <v>0</v>
      </c>
      <c r="AB105" s="125">
        <v>0</v>
      </c>
      <c r="AC105" s="125">
        <v>0</v>
      </c>
      <c r="AD105" s="125">
        <v>0</v>
      </c>
      <c r="AE105" s="125">
        <v>0</v>
      </c>
      <c r="AF105" s="125">
        <v>0</v>
      </c>
      <c r="AG105" s="125"/>
      <c r="AH105" s="125"/>
      <c r="AI105" s="125"/>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c r="BD105" s="125"/>
      <c r="BE105" s="125"/>
      <c r="BF105" s="125"/>
      <c r="BG105" s="125"/>
      <c r="BH105" s="125"/>
      <c r="BI105" s="125"/>
      <c r="BJ105" s="125"/>
      <c r="BK105" s="125"/>
      <c r="BL105" s="125"/>
      <c r="BM105" s="125"/>
      <c r="BN105" s="125"/>
      <c r="BO105" s="125"/>
      <c r="BP105" s="125"/>
      <c r="BQ105" s="125"/>
      <c r="BR105" s="125"/>
      <c r="BS105" s="125"/>
      <c r="BT105" s="125"/>
      <c r="BU105" s="125"/>
      <c r="BV105" s="125"/>
      <c r="BW105" s="125"/>
      <c r="BX105" s="125"/>
      <c r="BY105" s="125"/>
      <c r="BZ105" s="125"/>
      <c r="CA105" s="125"/>
      <c r="CB105" s="125"/>
      <c r="CC105" s="125"/>
      <c r="CD105" s="125"/>
      <c r="CE105" s="125"/>
      <c r="CF105" s="125"/>
      <c r="CG105" s="125"/>
      <c r="CH105" s="125"/>
      <c r="CI105" s="125"/>
      <c r="CJ105" s="125"/>
      <c r="CK105" s="125"/>
      <c r="CL105" s="125"/>
      <c r="CM105" s="125"/>
      <c r="CN105" s="125"/>
      <c r="CO105" s="125"/>
      <c r="CP105" s="125"/>
      <c r="CQ105" s="125"/>
      <c r="CR105" s="125"/>
      <c r="CS105" s="125"/>
      <c r="CT105" s="125"/>
      <c r="CU105" s="125"/>
    </row>
    <row r="106" spans="1:99" x14ac:dyDescent="0.3">
      <c r="A106" s="104">
        <v>996</v>
      </c>
      <c r="B106" s="342" t="s">
        <v>179</v>
      </c>
      <c r="D106" s="125">
        <v>0</v>
      </c>
      <c r="E106" s="125">
        <v>0</v>
      </c>
      <c r="F106" s="125">
        <v>0</v>
      </c>
      <c r="G106" s="125">
        <v>0</v>
      </c>
      <c r="H106" s="125">
        <v>0</v>
      </c>
      <c r="I106" s="125">
        <v>0</v>
      </c>
      <c r="J106" s="125">
        <v>0</v>
      </c>
      <c r="K106" s="125">
        <v>0</v>
      </c>
      <c r="L106" s="125">
        <v>0</v>
      </c>
      <c r="M106" s="125">
        <v>0</v>
      </c>
      <c r="N106" s="125">
        <v>0</v>
      </c>
      <c r="O106" s="125">
        <v>0</v>
      </c>
      <c r="P106" s="125">
        <v>0</v>
      </c>
      <c r="Q106" s="125">
        <v>0</v>
      </c>
      <c r="R106" s="125">
        <v>0</v>
      </c>
      <c r="S106" s="125">
        <v>0</v>
      </c>
      <c r="T106" s="125">
        <v>0</v>
      </c>
      <c r="U106" s="125">
        <v>0</v>
      </c>
      <c r="V106" s="125">
        <v>0</v>
      </c>
      <c r="W106" s="125">
        <v>0</v>
      </c>
      <c r="X106" s="125">
        <v>0</v>
      </c>
      <c r="Y106" s="125">
        <v>0</v>
      </c>
      <c r="Z106" s="125"/>
      <c r="AA106" s="125">
        <v>0</v>
      </c>
      <c r="AB106" s="125">
        <v>0</v>
      </c>
      <c r="AC106" s="125">
        <v>0</v>
      </c>
      <c r="AD106" s="125">
        <v>0</v>
      </c>
      <c r="AE106" s="125">
        <v>0</v>
      </c>
      <c r="AF106" s="125">
        <v>0</v>
      </c>
      <c r="AG106" s="125"/>
      <c r="AH106" s="125"/>
      <c r="AI106" s="125"/>
      <c r="AJ106" s="125"/>
      <c r="AK106" s="125"/>
      <c r="AL106" s="125"/>
      <c r="AM106" s="125"/>
      <c r="AN106" s="125"/>
      <c r="AO106" s="125"/>
      <c r="AP106" s="125"/>
      <c r="AQ106" s="125"/>
      <c r="AR106" s="125"/>
      <c r="AS106" s="125"/>
      <c r="AT106" s="125"/>
      <c r="AU106" s="125"/>
      <c r="AV106" s="125"/>
      <c r="AW106" s="125"/>
      <c r="AX106" s="125"/>
      <c r="AY106" s="125"/>
      <c r="AZ106" s="125"/>
      <c r="BA106" s="125"/>
      <c r="BB106" s="125"/>
      <c r="BC106" s="125"/>
      <c r="BD106" s="125"/>
      <c r="BE106" s="125"/>
      <c r="BF106" s="125"/>
      <c r="BG106" s="125"/>
      <c r="BH106" s="125"/>
      <c r="BI106" s="125"/>
      <c r="BJ106" s="125"/>
      <c r="BK106" s="125"/>
      <c r="BL106" s="125"/>
      <c r="BM106" s="125"/>
      <c r="BN106" s="125"/>
      <c r="BO106" s="125"/>
      <c r="BP106" s="125"/>
      <c r="BQ106" s="125"/>
      <c r="BR106" s="125"/>
      <c r="BS106" s="125"/>
      <c r="BT106" s="125"/>
      <c r="BU106" s="125"/>
      <c r="BV106" s="125"/>
      <c r="BW106" s="125"/>
      <c r="BX106" s="125"/>
      <c r="BY106" s="125"/>
      <c r="BZ106" s="125"/>
      <c r="CA106" s="125"/>
      <c r="CB106" s="125"/>
      <c r="CC106" s="125"/>
      <c r="CD106" s="125"/>
      <c r="CE106" s="125"/>
      <c r="CF106" s="125"/>
      <c r="CG106" s="125"/>
      <c r="CH106" s="125"/>
      <c r="CI106" s="125"/>
      <c r="CJ106" s="125"/>
      <c r="CK106" s="125"/>
      <c r="CL106" s="125"/>
      <c r="CM106" s="125"/>
      <c r="CN106" s="125"/>
      <c r="CO106" s="125"/>
      <c r="CP106" s="125"/>
      <c r="CQ106" s="125"/>
      <c r="CR106" s="125"/>
      <c r="CS106" s="125"/>
      <c r="CT106" s="125"/>
      <c r="CU106" s="125"/>
    </row>
    <row r="107" spans="1:99" x14ac:dyDescent="0.3">
      <c r="A107" s="104">
        <v>998</v>
      </c>
      <c r="B107" s="342" t="s">
        <v>180</v>
      </c>
      <c r="D107" s="125">
        <v>54</v>
      </c>
      <c r="E107" s="125">
        <v>54</v>
      </c>
      <c r="F107" s="125">
        <v>54</v>
      </c>
      <c r="G107" s="125">
        <v>54</v>
      </c>
      <c r="H107" s="125">
        <v>54</v>
      </c>
      <c r="I107" s="125">
        <v>54</v>
      </c>
      <c r="J107" s="125">
        <v>54</v>
      </c>
      <c r="K107" s="125">
        <v>54</v>
      </c>
      <c r="L107" s="125">
        <v>54</v>
      </c>
      <c r="M107" s="125">
        <v>54</v>
      </c>
      <c r="N107" s="125">
        <v>54</v>
      </c>
      <c r="O107" s="125">
        <v>54</v>
      </c>
      <c r="P107" s="125">
        <v>54</v>
      </c>
      <c r="Q107" s="125">
        <v>54</v>
      </c>
      <c r="R107" s="125">
        <v>54</v>
      </c>
      <c r="S107" s="125">
        <v>54</v>
      </c>
      <c r="T107" s="125">
        <v>54</v>
      </c>
      <c r="U107" s="125">
        <v>54</v>
      </c>
      <c r="V107" s="125">
        <v>54</v>
      </c>
      <c r="W107" s="125">
        <v>54</v>
      </c>
      <c r="X107" s="125">
        <v>54</v>
      </c>
      <c r="Y107" s="125">
        <v>54</v>
      </c>
      <c r="Z107" s="125">
        <v>54</v>
      </c>
      <c r="AA107" s="125">
        <v>54</v>
      </c>
      <c r="AB107" s="125">
        <v>54</v>
      </c>
      <c r="AC107" s="125">
        <v>54</v>
      </c>
      <c r="AD107" s="125">
        <v>54</v>
      </c>
      <c r="AE107" s="125">
        <v>54</v>
      </c>
      <c r="AF107" s="125">
        <v>54</v>
      </c>
      <c r="AG107" s="125"/>
      <c r="AH107" s="125"/>
      <c r="AI107" s="125"/>
      <c r="AJ107" s="125"/>
      <c r="AK107" s="125"/>
      <c r="AL107" s="125"/>
      <c r="AM107" s="125"/>
      <c r="AN107" s="125"/>
      <c r="AO107" s="125"/>
      <c r="AP107" s="125"/>
      <c r="AQ107" s="125"/>
      <c r="AR107" s="125"/>
      <c r="AS107" s="125"/>
      <c r="AT107" s="125"/>
      <c r="AU107" s="125"/>
      <c r="AV107" s="125"/>
      <c r="AW107" s="125"/>
      <c r="AX107" s="125"/>
      <c r="AY107" s="125"/>
      <c r="AZ107" s="125"/>
      <c r="BA107" s="125"/>
      <c r="BB107" s="125"/>
      <c r="BC107" s="125"/>
      <c r="BD107" s="125"/>
      <c r="BE107" s="125"/>
      <c r="BF107" s="125"/>
      <c r="BG107" s="125"/>
      <c r="BH107" s="125"/>
      <c r="BI107" s="125"/>
      <c r="BJ107" s="125"/>
      <c r="BK107" s="125"/>
      <c r="BL107" s="125"/>
      <c r="BM107" s="125"/>
      <c r="BN107" s="125"/>
      <c r="BO107" s="125"/>
      <c r="BP107" s="125"/>
      <c r="BQ107" s="125"/>
      <c r="BR107" s="125"/>
      <c r="BS107" s="125"/>
      <c r="BT107" s="125"/>
      <c r="BU107" s="125"/>
      <c r="BV107" s="125"/>
      <c r="BW107" s="125"/>
      <c r="BX107" s="125"/>
      <c r="BY107" s="125"/>
      <c r="BZ107" s="125"/>
      <c r="CA107" s="125"/>
      <c r="CB107" s="125"/>
      <c r="CC107" s="125"/>
      <c r="CD107" s="125"/>
      <c r="CE107" s="125"/>
      <c r="CF107" s="125"/>
      <c r="CG107" s="125"/>
      <c r="CH107" s="125"/>
      <c r="CI107" s="125"/>
      <c r="CJ107" s="125"/>
      <c r="CK107" s="125"/>
      <c r="CL107" s="125"/>
      <c r="CM107" s="125"/>
      <c r="CN107" s="125"/>
      <c r="CO107" s="125"/>
      <c r="CP107" s="125"/>
      <c r="CQ107" s="125"/>
      <c r="CR107" s="125"/>
      <c r="CS107" s="125"/>
      <c r="CT107" s="125"/>
      <c r="CU107" s="125"/>
    </row>
    <row r="108" spans="1:99" x14ac:dyDescent="0.3">
      <c r="A108" s="104">
        <v>999</v>
      </c>
      <c r="B108" s="342" t="s">
        <v>181</v>
      </c>
      <c r="D108" s="125">
        <v>541777</v>
      </c>
      <c r="E108" s="125">
        <v>541000</v>
      </c>
      <c r="F108" s="125">
        <v>54949</v>
      </c>
      <c r="G108" s="125">
        <v>541001</v>
      </c>
      <c r="H108" s="125">
        <v>541002</v>
      </c>
      <c r="I108" s="125">
        <v>54937</v>
      </c>
      <c r="J108" s="125">
        <v>541003</v>
      </c>
      <c r="K108" s="125">
        <v>544178</v>
      </c>
      <c r="L108" s="125">
        <v>541004</v>
      </c>
      <c r="M108" s="125">
        <v>541727</v>
      </c>
      <c r="N108" s="125">
        <v>541010</v>
      </c>
      <c r="O108" s="125">
        <v>541025</v>
      </c>
      <c r="P108" s="125">
        <v>541028</v>
      </c>
      <c r="Q108" s="125">
        <v>541007</v>
      </c>
      <c r="R108" s="125">
        <v>541024</v>
      </c>
      <c r="S108" s="125">
        <v>541027</v>
      </c>
      <c r="T108" s="125">
        <v>541026</v>
      </c>
      <c r="U108" s="125">
        <v>541011</v>
      </c>
      <c r="V108" s="125">
        <v>541012</v>
      </c>
      <c r="W108" s="125">
        <v>541013</v>
      </c>
      <c r="X108" s="125">
        <v>541014</v>
      </c>
      <c r="Y108" s="125">
        <v>541015</v>
      </c>
      <c r="Z108" s="125">
        <v>541016</v>
      </c>
      <c r="AA108" s="125">
        <v>541017</v>
      </c>
      <c r="AB108" s="125">
        <v>541018</v>
      </c>
      <c r="AC108" s="125">
        <v>541019</v>
      </c>
      <c r="AD108" s="125">
        <v>541009</v>
      </c>
      <c r="AE108" s="125">
        <v>541020</v>
      </c>
      <c r="AF108" s="125">
        <v>541022</v>
      </c>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c r="BD108" s="125"/>
      <c r="BE108" s="125"/>
      <c r="BF108" s="125"/>
      <c r="BG108" s="125"/>
      <c r="BH108" s="125"/>
      <c r="BI108" s="125"/>
      <c r="BJ108" s="125"/>
      <c r="BK108" s="125"/>
      <c r="BL108" s="125"/>
      <c r="BM108" s="125"/>
      <c r="BN108" s="125"/>
      <c r="BO108" s="125"/>
      <c r="BP108" s="125"/>
      <c r="BQ108" s="125"/>
      <c r="BR108" s="125"/>
      <c r="BS108" s="125"/>
      <c r="BT108" s="125"/>
      <c r="BU108" s="125"/>
      <c r="BV108" s="125"/>
      <c r="BW108" s="125"/>
      <c r="BX108" s="125"/>
      <c r="BY108" s="125"/>
      <c r="BZ108" s="125"/>
      <c r="CA108" s="125"/>
      <c r="CB108" s="125"/>
      <c r="CC108" s="125"/>
      <c r="CD108" s="125"/>
      <c r="CE108" s="125"/>
      <c r="CF108" s="125"/>
      <c r="CG108" s="125"/>
      <c r="CH108" s="125"/>
      <c r="CI108" s="125"/>
      <c r="CJ108" s="125"/>
      <c r="CK108" s="125"/>
      <c r="CL108" s="125"/>
      <c r="CM108" s="125"/>
      <c r="CN108" s="125"/>
      <c r="CO108" s="125"/>
      <c r="CP108" s="125"/>
      <c r="CQ108" s="125"/>
      <c r="CR108" s="125"/>
      <c r="CS108" s="125"/>
      <c r="CT108" s="125"/>
      <c r="CU108" s="125"/>
    </row>
    <row r="109" spans="1:99" x14ac:dyDescent="0.3">
      <c r="A109" s="104">
        <v>1052</v>
      </c>
      <c r="B109" s="342" t="s">
        <v>1015</v>
      </c>
      <c r="D109" s="125">
        <v>0</v>
      </c>
      <c r="E109" s="125">
        <v>0</v>
      </c>
      <c r="F109" s="125">
        <v>0</v>
      </c>
      <c r="G109" s="125">
        <v>0</v>
      </c>
      <c r="H109" s="125">
        <v>0</v>
      </c>
      <c r="I109" s="125">
        <v>0</v>
      </c>
      <c r="J109" s="125">
        <v>0</v>
      </c>
      <c r="K109" s="125">
        <v>0</v>
      </c>
      <c r="L109" s="125">
        <v>0</v>
      </c>
      <c r="M109" s="125">
        <v>0</v>
      </c>
      <c r="N109" s="125">
        <v>0</v>
      </c>
      <c r="O109" s="125">
        <v>0</v>
      </c>
      <c r="P109" s="125">
        <v>0</v>
      </c>
      <c r="Q109" s="125">
        <v>0</v>
      </c>
      <c r="R109" s="125">
        <v>0</v>
      </c>
      <c r="S109" s="125">
        <v>0</v>
      </c>
      <c r="T109" s="125">
        <v>0</v>
      </c>
      <c r="U109" s="125">
        <v>0</v>
      </c>
      <c r="V109" s="125">
        <v>0</v>
      </c>
      <c r="W109" s="125">
        <v>0</v>
      </c>
      <c r="X109" s="125">
        <v>0</v>
      </c>
      <c r="Y109" s="125">
        <v>0</v>
      </c>
      <c r="Z109" s="125">
        <v>0</v>
      </c>
      <c r="AA109" s="125">
        <v>0</v>
      </c>
      <c r="AB109" s="125">
        <v>0</v>
      </c>
      <c r="AC109" s="125">
        <v>0</v>
      </c>
      <c r="AD109" s="125">
        <v>0</v>
      </c>
      <c r="AE109" s="125">
        <v>0</v>
      </c>
      <c r="AF109" s="125">
        <v>0</v>
      </c>
      <c r="AG109" s="125"/>
      <c r="AH109" s="125"/>
      <c r="AI109" s="125"/>
      <c r="AJ109" s="125"/>
      <c r="AK109" s="125"/>
      <c r="AL109" s="125"/>
      <c r="AM109" s="125"/>
      <c r="AN109" s="125"/>
      <c r="AO109" s="125"/>
      <c r="AP109" s="125"/>
      <c r="AQ109" s="125"/>
      <c r="AR109" s="125"/>
      <c r="AS109" s="125"/>
      <c r="AT109" s="125"/>
      <c r="AU109" s="125"/>
      <c r="AV109" s="125"/>
      <c r="AW109" s="125"/>
      <c r="AX109" s="125"/>
      <c r="AY109" s="125"/>
      <c r="AZ109" s="125"/>
      <c r="BA109" s="125"/>
      <c r="BB109" s="125"/>
      <c r="BC109" s="125"/>
      <c r="BD109" s="125"/>
      <c r="BE109" s="125"/>
      <c r="BF109" s="125"/>
      <c r="BG109" s="125"/>
      <c r="BH109" s="125"/>
      <c r="BI109" s="125"/>
      <c r="BJ109" s="125"/>
      <c r="BK109" s="125"/>
      <c r="BL109" s="125"/>
      <c r="BM109" s="125"/>
      <c r="BN109" s="125"/>
      <c r="BO109" s="125"/>
      <c r="BP109" s="125"/>
      <c r="BQ109" s="125"/>
      <c r="BR109" s="125"/>
      <c r="BS109" s="125"/>
      <c r="BT109" s="125"/>
      <c r="BU109" s="125"/>
      <c r="BV109" s="125"/>
      <c r="BW109" s="125"/>
      <c r="BX109" s="125"/>
      <c r="BY109" s="125"/>
      <c r="BZ109" s="125"/>
      <c r="CA109" s="125"/>
      <c r="CB109" s="125"/>
      <c r="CC109" s="125"/>
      <c r="CD109" s="125"/>
      <c r="CE109" s="125"/>
      <c r="CF109" s="125"/>
      <c r="CG109" s="125"/>
      <c r="CH109" s="125"/>
      <c r="CI109" s="125"/>
      <c r="CJ109" s="125"/>
      <c r="CK109" s="125"/>
      <c r="CL109" s="125"/>
      <c r="CM109" s="125"/>
      <c r="CN109" s="125"/>
      <c r="CO109" s="125"/>
      <c r="CP109" s="125"/>
      <c r="CQ109" s="125"/>
      <c r="CR109" s="125"/>
      <c r="CS109" s="125"/>
      <c r="CT109" s="125"/>
      <c r="CU109" s="125"/>
    </row>
    <row r="110" spans="1:99" ht="28.8" x14ac:dyDescent="0.3">
      <c r="A110" s="104">
        <v>1058</v>
      </c>
      <c r="B110" s="342" t="s">
        <v>620</v>
      </c>
      <c r="D110" s="125">
        <v>2</v>
      </c>
      <c r="E110" s="125">
        <v>2</v>
      </c>
      <c r="F110" s="125">
        <v>2</v>
      </c>
      <c r="G110" s="125">
        <v>2</v>
      </c>
      <c r="H110" s="125">
        <v>2</v>
      </c>
      <c r="I110" s="125">
        <v>2</v>
      </c>
      <c r="J110" s="125">
        <v>2</v>
      </c>
      <c r="K110" s="125">
        <v>2</v>
      </c>
      <c r="L110" s="125">
        <v>2</v>
      </c>
      <c r="M110" s="125">
        <v>2</v>
      </c>
      <c r="N110" s="125">
        <v>2</v>
      </c>
      <c r="O110" s="125">
        <v>2</v>
      </c>
      <c r="P110" s="125">
        <v>2</v>
      </c>
      <c r="Q110" s="125">
        <v>2</v>
      </c>
      <c r="R110" s="125">
        <v>2</v>
      </c>
      <c r="S110" s="125">
        <v>2</v>
      </c>
      <c r="T110" s="125">
        <v>2</v>
      </c>
      <c r="U110" s="125">
        <v>2</v>
      </c>
      <c r="V110" s="125">
        <v>2</v>
      </c>
      <c r="W110" s="125">
        <v>2</v>
      </c>
      <c r="X110" s="125">
        <v>2</v>
      </c>
      <c r="Y110" s="125">
        <v>1</v>
      </c>
      <c r="Z110" s="125">
        <v>2</v>
      </c>
      <c r="AA110" s="125">
        <v>2</v>
      </c>
      <c r="AB110" s="125">
        <v>1</v>
      </c>
      <c r="AC110" s="125">
        <v>2</v>
      </c>
      <c r="AD110" s="125">
        <v>2</v>
      </c>
      <c r="AE110" s="125">
        <v>2</v>
      </c>
      <c r="AF110" s="125">
        <v>2</v>
      </c>
      <c r="AG110" s="125"/>
      <c r="AH110" s="125"/>
      <c r="AI110" s="125"/>
      <c r="AJ110" s="125"/>
      <c r="AK110" s="125"/>
      <c r="AL110" s="125"/>
      <c r="AM110" s="125"/>
      <c r="AN110" s="125"/>
      <c r="AO110" s="125"/>
      <c r="AP110" s="125"/>
      <c r="AQ110" s="125"/>
      <c r="AR110" s="125"/>
      <c r="AS110" s="125"/>
      <c r="AT110" s="125"/>
      <c r="AU110" s="125"/>
      <c r="AV110" s="125"/>
      <c r="AW110" s="125"/>
      <c r="AX110" s="125"/>
      <c r="AY110" s="125"/>
      <c r="AZ110" s="125"/>
      <c r="BA110" s="125"/>
      <c r="BB110" s="125"/>
      <c r="BC110" s="125"/>
      <c r="BD110" s="125"/>
      <c r="BE110" s="125"/>
      <c r="BF110" s="125"/>
      <c r="BG110" s="125"/>
      <c r="BH110" s="125"/>
      <c r="BI110" s="125"/>
      <c r="BJ110" s="125"/>
      <c r="BK110" s="125"/>
      <c r="BL110" s="125"/>
      <c r="BM110" s="125"/>
      <c r="BN110" s="125"/>
      <c r="BO110" s="125"/>
      <c r="BP110" s="125"/>
      <c r="BQ110" s="125"/>
      <c r="BR110" s="125"/>
      <c r="BS110" s="125"/>
      <c r="BT110" s="125"/>
      <c r="BU110" s="125"/>
      <c r="BV110" s="125"/>
      <c r="BW110" s="125"/>
      <c r="BX110" s="125"/>
      <c r="BY110" s="125"/>
      <c r="BZ110" s="125"/>
      <c r="CA110" s="125"/>
      <c r="CB110" s="125"/>
      <c r="CC110" s="125"/>
      <c r="CD110" s="125"/>
      <c r="CE110" s="125"/>
      <c r="CF110" s="125"/>
      <c r="CG110" s="125"/>
      <c r="CH110" s="125"/>
      <c r="CI110" s="125"/>
      <c r="CJ110" s="125"/>
      <c r="CK110" s="125"/>
      <c r="CL110" s="125"/>
      <c r="CM110" s="125"/>
      <c r="CN110" s="125"/>
      <c r="CO110" s="125"/>
      <c r="CP110" s="125"/>
      <c r="CQ110" s="125"/>
      <c r="CR110" s="125"/>
      <c r="CS110" s="125"/>
      <c r="CT110" s="125"/>
      <c r="CU110" s="125"/>
    </row>
    <row r="111" spans="1:99" ht="28.8" x14ac:dyDescent="0.3">
      <c r="A111" s="104">
        <v>1059</v>
      </c>
      <c r="B111" s="342" t="s">
        <v>1016</v>
      </c>
      <c r="D111" s="125">
        <v>1</v>
      </c>
      <c r="E111" s="125">
        <v>1</v>
      </c>
      <c r="F111" s="125">
        <v>1</v>
      </c>
      <c r="G111" s="125">
        <v>1</v>
      </c>
      <c r="H111" s="125">
        <v>1</v>
      </c>
      <c r="I111" s="125">
        <v>1</v>
      </c>
      <c r="J111" s="125">
        <v>1</v>
      </c>
      <c r="K111" s="125">
        <v>1</v>
      </c>
      <c r="L111" s="125">
        <v>1</v>
      </c>
      <c r="M111" s="125">
        <v>1</v>
      </c>
      <c r="N111" s="125">
        <v>1</v>
      </c>
      <c r="O111" s="125">
        <v>2</v>
      </c>
      <c r="P111" s="125">
        <v>1</v>
      </c>
      <c r="Q111" s="125">
        <v>1</v>
      </c>
      <c r="R111" s="125">
        <v>1</v>
      </c>
      <c r="S111" s="125">
        <v>1</v>
      </c>
      <c r="T111" s="125">
        <v>1</v>
      </c>
      <c r="U111" s="125">
        <v>1</v>
      </c>
      <c r="V111" s="125">
        <v>1</v>
      </c>
      <c r="W111" s="125">
        <v>1</v>
      </c>
      <c r="X111" s="125">
        <v>1</v>
      </c>
      <c r="Y111" s="125">
        <v>1</v>
      </c>
      <c r="Z111" s="125">
        <v>1</v>
      </c>
      <c r="AA111" s="125">
        <v>1</v>
      </c>
      <c r="AB111" s="125">
        <v>1</v>
      </c>
      <c r="AC111" s="125">
        <v>1</v>
      </c>
      <c r="AD111" s="125">
        <v>1</v>
      </c>
      <c r="AE111" s="125">
        <v>1</v>
      </c>
      <c r="AF111" s="125">
        <v>1</v>
      </c>
      <c r="AG111" s="125"/>
      <c r="AH111" s="125"/>
      <c r="AI111" s="125"/>
      <c r="AJ111" s="125"/>
      <c r="AK111" s="125"/>
      <c r="AL111" s="125"/>
      <c r="AM111" s="125"/>
      <c r="AN111" s="125"/>
      <c r="AO111" s="125"/>
      <c r="AP111" s="125"/>
      <c r="AQ111" s="125"/>
      <c r="AR111" s="125"/>
      <c r="AS111" s="125"/>
      <c r="AT111" s="125"/>
      <c r="AU111" s="125"/>
      <c r="AV111" s="125"/>
      <c r="AW111" s="125"/>
      <c r="AX111" s="125"/>
      <c r="AY111" s="125"/>
      <c r="AZ111" s="125"/>
      <c r="BA111" s="125"/>
      <c r="BB111" s="125"/>
      <c r="BC111" s="125"/>
      <c r="BD111" s="125"/>
      <c r="BE111" s="125"/>
      <c r="BF111" s="125"/>
      <c r="BG111" s="125"/>
      <c r="BH111" s="125"/>
      <c r="BI111" s="125"/>
      <c r="BJ111" s="125"/>
      <c r="BK111" s="125"/>
      <c r="BL111" s="125"/>
      <c r="BM111" s="125"/>
      <c r="BN111" s="125"/>
      <c r="BO111" s="125"/>
      <c r="BP111" s="125"/>
      <c r="BQ111" s="125"/>
      <c r="BR111" s="125"/>
      <c r="BS111" s="125"/>
      <c r="BT111" s="125"/>
      <c r="BU111" s="125"/>
      <c r="BV111" s="125"/>
      <c r="BW111" s="125"/>
      <c r="BX111" s="125"/>
      <c r="BY111" s="125"/>
      <c r="BZ111" s="125"/>
      <c r="CA111" s="125"/>
      <c r="CB111" s="125"/>
      <c r="CC111" s="125"/>
      <c r="CD111" s="125"/>
      <c r="CE111" s="125"/>
      <c r="CF111" s="125"/>
      <c r="CG111" s="125"/>
      <c r="CH111" s="125"/>
      <c r="CI111" s="125"/>
      <c r="CJ111" s="125"/>
      <c r="CK111" s="125"/>
      <c r="CL111" s="125"/>
      <c r="CM111" s="125"/>
      <c r="CN111" s="125"/>
      <c r="CO111" s="125"/>
      <c r="CP111" s="125"/>
      <c r="CQ111" s="125"/>
      <c r="CR111" s="125"/>
      <c r="CS111" s="125"/>
      <c r="CT111" s="125"/>
      <c r="CU111" s="125"/>
    </row>
    <row r="112" spans="1:99" x14ac:dyDescent="0.3">
      <c r="A112" s="104">
        <v>1066</v>
      </c>
      <c r="B112" s="342" t="s">
        <v>1017</v>
      </c>
      <c r="D112" s="125" t="s">
        <v>1018</v>
      </c>
      <c r="E112" s="125" t="s">
        <v>1019</v>
      </c>
      <c r="F112" s="125" t="s">
        <v>1020</v>
      </c>
      <c r="G112" s="125" t="s">
        <v>1021</v>
      </c>
      <c r="H112" s="125" t="s">
        <v>1022</v>
      </c>
      <c r="I112" s="125" t="s">
        <v>1023</v>
      </c>
      <c r="J112" s="125" t="s">
        <v>1024</v>
      </c>
      <c r="K112" s="125" t="s">
        <v>1025</v>
      </c>
      <c r="L112" s="125" t="s">
        <v>1024</v>
      </c>
      <c r="M112" s="125" t="s">
        <v>1026</v>
      </c>
      <c r="N112" s="125" t="s">
        <v>1027</v>
      </c>
      <c r="O112" s="125" t="s">
        <v>1028</v>
      </c>
      <c r="P112" s="125" t="s">
        <v>1029</v>
      </c>
      <c r="Q112" s="125" t="s">
        <v>1030</v>
      </c>
      <c r="R112" s="125" t="s">
        <v>1026</v>
      </c>
      <c r="S112" s="125" t="s">
        <v>1031</v>
      </c>
      <c r="T112" s="125" t="s">
        <v>1032</v>
      </c>
      <c r="U112" s="125" t="s">
        <v>1033</v>
      </c>
      <c r="V112" s="125" t="s">
        <v>1026</v>
      </c>
      <c r="W112" s="125" t="s">
        <v>1034</v>
      </c>
      <c r="X112" s="125" t="s">
        <v>1035</v>
      </c>
      <c r="Y112" s="125" t="s">
        <v>1036</v>
      </c>
      <c r="Z112" s="125" t="s">
        <v>1037</v>
      </c>
      <c r="AA112" s="125" t="s">
        <v>1038</v>
      </c>
      <c r="AB112" s="125" t="s">
        <v>1039</v>
      </c>
      <c r="AC112" s="125" t="s">
        <v>1040</v>
      </c>
      <c r="AD112" s="125" t="s">
        <v>1033</v>
      </c>
      <c r="AE112" s="125" t="s">
        <v>1041</v>
      </c>
      <c r="AF112" s="125" t="s">
        <v>1042</v>
      </c>
      <c r="AG112" s="125"/>
      <c r="AH112" s="125"/>
      <c r="AI112" s="125"/>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c r="BD112" s="125"/>
      <c r="BE112" s="125"/>
      <c r="BF112" s="125"/>
      <c r="BG112" s="125"/>
      <c r="BH112" s="125"/>
      <c r="BI112" s="125"/>
      <c r="BJ112" s="125"/>
      <c r="BK112" s="125"/>
      <c r="BL112" s="125"/>
      <c r="BM112" s="125"/>
      <c r="BN112" s="125"/>
      <c r="BO112" s="125"/>
      <c r="BP112" s="125"/>
      <c r="BQ112" s="125"/>
      <c r="BR112" s="125"/>
      <c r="BS112" s="125"/>
      <c r="BT112" s="125"/>
      <c r="BU112" s="125"/>
      <c r="BV112" s="125"/>
      <c r="BW112" s="125"/>
      <c r="BX112" s="125"/>
      <c r="BY112" s="125"/>
      <c r="BZ112" s="125"/>
      <c r="CA112" s="125"/>
      <c r="CB112" s="125"/>
      <c r="CC112" s="125"/>
      <c r="CD112" s="125"/>
      <c r="CE112" s="125"/>
      <c r="CF112" s="125"/>
      <c r="CG112" s="125"/>
      <c r="CH112" s="125"/>
      <c r="CI112" s="125"/>
      <c r="CJ112" s="125"/>
      <c r="CK112" s="125"/>
      <c r="CL112" s="125"/>
      <c r="CM112" s="125"/>
      <c r="CN112" s="125"/>
      <c r="CO112" s="125"/>
      <c r="CP112" s="125"/>
      <c r="CQ112" s="125"/>
      <c r="CR112" s="125"/>
      <c r="CS112" s="125"/>
      <c r="CT112" s="125"/>
      <c r="CU112" s="125"/>
    </row>
    <row r="113" spans="1:99" x14ac:dyDescent="0.3">
      <c r="A113" s="104">
        <v>9000</v>
      </c>
      <c r="B113" s="342" t="s">
        <v>545</v>
      </c>
      <c r="C113" s="342" t="s">
        <v>234</v>
      </c>
      <c r="D113" s="125">
        <v>21734043</v>
      </c>
      <c r="E113" s="125">
        <v>466534431</v>
      </c>
      <c r="F113" s="125">
        <v>4148815</v>
      </c>
      <c r="G113" s="125">
        <v>17367198</v>
      </c>
      <c r="H113" s="125">
        <v>12227312</v>
      </c>
      <c r="I113" s="125">
        <v>66600683</v>
      </c>
      <c r="J113" s="125">
        <v>12245715</v>
      </c>
      <c r="K113" s="125">
        <v>23729493</v>
      </c>
      <c r="L113" s="125">
        <v>7011028</v>
      </c>
      <c r="M113" s="125">
        <v>3545275</v>
      </c>
      <c r="N113" s="125">
        <v>9438950</v>
      </c>
      <c r="O113" s="125">
        <v>1483250</v>
      </c>
      <c r="P113" s="125">
        <v>1341253</v>
      </c>
      <c r="Q113" s="125">
        <v>40379901</v>
      </c>
      <c r="R113" s="125">
        <v>4722596</v>
      </c>
      <c r="S113" s="125">
        <v>2665782</v>
      </c>
      <c r="T113" s="125">
        <v>890798</v>
      </c>
      <c r="U113" s="125">
        <v>16168423</v>
      </c>
      <c r="V113" s="125">
        <v>11143298</v>
      </c>
      <c r="W113" s="125">
        <v>277030912</v>
      </c>
      <c r="X113" s="125">
        <v>399744618</v>
      </c>
      <c r="Y113" s="125">
        <v>47139806</v>
      </c>
      <c r="Z113" s="125">
        <v>2125772949</v>
      </c>
      <c r="AA113" s="125">
        <v>2732078</v>
      </c>
      <c r="AB113" s="125">
        <v>4518719</v>
      </c>
      <c r="AC113" s="125">
        <v>43095241</v>
      </c>
      <c r="AD113" s="125">
        <v>27865310</v>
      </c>
      <c r="AE113" s="125">
        <v>8059565</v>
      </c>
      <c r="AF113" s="125">
        <v>3157189</v>
      </c>
      <c r="AG113" s="125"/>
      <c r="AH113" s="125"/>
      <c r="AI113" s="125"/>
      <c r="AJ113" s="125"/>
      <c r="AK113" s="125"/>
      <c r="AL113" s="125"/>
      <c r="AM113" s="125"/>
      <c r="AN113" s="125"/>
      <c r="AO113" s="125"/>
      <c r="AP113" s="125"/>
      <c r="AQ113" s="125"/>
      <c r="AR113" s="125"/>
      <c r="AS113" s="125"/>
      <c r="AT113" s="125"/>
      <c r="AU113" s="125"/>
      <c r="AV113" s="125"/>
      <c r="AW113" s="125"/>
      <c r="AX113" s="125"/>
      <c r="AY113" s="125"/>
      <c r="AZ113" s="125"/>
      <c r="BA113" s="125"/>
      <c r="BB113" s="125"/>
      <c r="BC113" s="125"/>
      <c r="BD113" s="125"/>
      <c r="BE113" s="125"/>
      <c r="BF113" s="125"/>
      <c r="BG113" s="125"/>
      <c r="BH113" s="125"/>
      <c r="BI113" s="125"/>
      <c r="BJ113" s="125"/>
      <c r="BK113" s="125"/>
      <c r="BL113" s="125"/>
      <c r="BM113" s="125"/>
      <c r="BN113" s="125"/>
      <c r="BO113" s="125"/>
      <c r="BP113" s="125"/>
      <c r="BQ113" s="125"/>
      <c r="BR113" s="125"/>
      <c r="BS113" s="125"/>
      <c r="BT113" s="125"/>
      <c r="BU113" s="125"/>
      <c r="BV113" s="125"/>
      <c r="BW113" s="125"/>
      <c r="BX113" s="125"/>
      <c r="BY113" s="125"/>
      <c r="BZ113" s="125"/>
      <c r="CA113" s="125"/>
      <c r="CB113" s="125"/>
      <c r="CC113" s="125"/>
      <c r="CD113" s="125"/>
      <c r="CE113" s="125"/>
      <c r="CF113" s="125"/>
      <c r="CG113" s="125"/>
      <c r="CH113" s="125"/>
      <c r="CI113" s="125"/>
      <c r="CJ113" s="125"/>
      <c r="CK113" s="125"/>
      <c r="CL113" s="125"/>
      <c r="CM113" s="125"/>
      <c r="CN113" s="125"/>
      <c r="CO113" s="125"/>
      <c r="CP113" s="125"/>
      <c r="CQ113" s="125"/>
      <c r="CR113" s="125"/>
      <c r="CS113" s="125"/>
      <c r="CT113" s="125"/>
      <c r="CU113" s="125"/>
    </row>
    <row r="114" spans="1:99" ht="57.6" x14ac:dyDescent="0.3">
      <c r="A114" s="104">
        <v>9001</v>
      </c>
      <c r="B114" s="342" t="s">
        <v>546</v>
      </c>
      <c r="C114" s="342" t="s">
        <v>547</v>
      </c>
      <c r="D114" s="125">
        <v>8860685</v>
      </c>
      <c r="E114" s="125">
        <v>0</v>
      </c>
      <c r="F114" s="125">
        <v>0</v>
      </c>
      <c r="G114" s="125">
        <v>0</v>
      </c>
      <c r="H114" s="125">
        <v>0</v>
      </c>
      <c r="I114" s="125">
        <v>22856042</v>
      </c>
      <c r="J114" s="125">
        <v>0</v>
      </c>
      <c r="K114" s="125">
        <v>0</v>
      </c>
      <c r="L114" s="125">
        <v>0</v>
      </c>
      <c r="M114" s="125">
        <v>345777</v>
      </c>
      <c r="N114" s="125">
        <v>0</v>
      </c>
      <c r="O114" s="125">
        <v>0</v>
      </c>
      <c r="P114" s="125">
        <v>0</v>
      </c>
      <c r="Q114" s="125">
        <v>0</v>
      </c>
      <c r="R114" s="125">
        <v>0</v>
      </c>
      <c r="S114" s="125">
        <v>0</v>
      </c>
      <c r="T114" s="125">
        <v>0</v>
      </c>
      <c r="U114" s="125">
        <v>0</v>
      </c>
      <c r="V114" s="125">
        <v>0</v>
      </c>
      <c r="W114" s="125">
        <v>0</v>
      </c>
      <c r="X114" s="125">
        <v>0</v>
      </c>
      <c r="Y114" s="125">
        <v>0</v>
      </c>
      <c r="Z114" s="125">
        <v>0</v>
      </c>
      <c r="AA114" s="125">
        <v>0</v>
      </c>
      <c r="AB114" s="125">
        <v>0</v>
      </c>
      <c r="AC114" s="125">
        <v>0</v>
      </c>
      <c r="AD114" s="125">
        <v>0</v>
      </c>
      <c r="AE114" s="125">
        <v>3344311</v>
      </c>
      <c r="AF114" s="125">
        <v>0</v>
      </c>
      <c r="AG114" s="125"/>
      <c r="AH114" s="125"/>
      <c r="AI114" s="125"/>
      <c r="AJ114" s="125"/>
      <c r="AK114" s="125"/>
      <c r="AL114" s="125"/>
      <c r="AM114" s="125"/>
      <c r="AN114" s="125"/>
      <c r="AO114" s="125"/>
      <c r="AP114" s="125"/>
      <c r="AQ114" s="125"/>
      <c r="AR114" s="125"/>
      <c r="AS114" s="125"/>
      <c r="AT114" s="125"/>
      <c r="AU114" s="125"/>
      <c r="AV114" s="125"/>
      <c r="AW114" s="125"/>
      <c r="AX114" s="125"/>
      <c r="AY114" s="125"/>
      <c r="AZ114" s="125"/>
      <c r="BA114" s="125"/>
      <c r="BB114" s="125"/>
      <c r="BC114" s="125"/>
      <c r="BD114" s="125"/>
      <c r="BE114" s="125"/>
      <c r="BF114" s="125"/>
      <c r="BG114" s="125"/>
      <c r="BH114" s="125"/>
      <c r="BI114" s="125"/>
      <c r="BJ114" s="125"/>
      <c r="BK114" s="125"/>
      <c r="BL114" s="125"/>
      <c r="BM114" s="125"/>
      <c r="BN114" s="125"/>
      <c r="BO114" s="125"/>
      <c r="BP114" s="125"/>
      <c r="BQ114" s="125"/>
      <c r="BR114" s="125"/>
      <c r="BS114" s="125"/>
      <c r="BT114" s="125"/>
      <c r="BU114" s="125"/>
      <c r="BV114" s="125"/>
      <c r="BW114" s="125"/>
      <c r="BX114" s="125"/>
      <c r="BY114" s="125"/>
      <c r="BZ114" s="125"/>
      <c r="CA114" s="125"/>
      <c r="CB114" s="125"/>
      <c r="CC114" s="125"/>
      <c r="CD114" s="125"/>
      <c r="CE114" s="125"/>
      <c r="CF114" s="125"/>
      <c r="CG114" s="125"/>
      <c r="CH114" s="125"/>
      <c r="CI114" s="125"/>
      <c r="CJ114" s="125"/>
      <c r="CK114" s="125"/>
      <c r="CL114" s="125"/>
      <c r="CM114" s="125"/>
      <c r="CN114" s="125"/>
      <c r="CO114" s="125"/>
      <c r="CP114" s="125"/>
      <c r="CQ114" s="125"/>
      <c r="CR114" s="125"/>
      <c r="CS114" s="125"/>
      <c r="CT114" s="125"/>
      <c r="CU114" s="125"/>
    </row>
    <row r="115" spans="1:99" ht="57.6" x14ac:dyDescent="0.3">
      <c r="A115" s="104">
        <v>9002</v>
      </c>
      <c r="B115" s="342" t="s">
        <v>548</v>
      </c>
      <c r="C115" s="342" t="s">
        <v>549</v>
      </c>
      <c r="D115" s="125">
        <v>71338</v>
      </c>
      <c r="E115" s="125">
        <v>0</v>
      </c>
      <c r="F115" s="125">
        <v>0</v>
      </c>
      <c r="G115" s="125">
        <v>0</v>
      </c>
      <c r="H115" s="125">
        <v>0</v>
      </c>
      <c r="I115" s="125">
        <v>1698620</v>
      </c>
      <c r="J115" s="125">
        <v>0</v>
      </c>
      <c r="K115" s="125">
        <v>0</v>
      </c>
      <c r="L115" s="125">
        <v>0</v>
      </c>
      <c r="M115" s="125">
        <v>16915</v>
      </c>
      <c r="N115" s="125">
        <v>0</v>
      </c>
      <c r="O115" s="125">
        <v>0</v>
      </c>
      <c r="P115" s="125">
        <v>0</v>
      </c>
      <c r="Q115" s="125">
        <v>0</v>
      </c>
      <c r="R115" s="125">
        <v>0</v>
      </c>
      <c r="S115" s="125">
        <v>0</v>
      </c>
      <c r="T115" s="125">
        <v>0</v>
      </c>
      <c r="U115" s="125">
        <v>0</v>
      </c>
      <c r="V115" s="125">
        <v>0</v>
      </c>
      <c r="W115" s="125">
        <v>0</v>
      </c>
      <c r="X115" s="125">
        <v>0</v>
      </c>
      <c r="Y115" s="125">
        <v>0</v>
      </c>
      <c r="Z115" s="125">
        <v>0</v>
      </c>
      <c r="AA115" s="125">
        <v>0</v>
      </c>
      <c r="AB115" s="125">
        <v>0</v>
      </c>
      <c r="AC115" s="125">
        <v>0</v>
      </c>
      <c r="AD115" s="125">
        <v>0</v>
      </c>
      <c r="AE115" s="125">
        <v>5255</v>
      </c>
      <c r="AF115" s="125">
        <v>0</v>
      </c>
      <c r="AG115" s="125"/>
      <c r="AH115" s="125"/>
      <c r="AI115" s="125"/>
      <c r="AJ115" s="125"/>
      <c r="AK115" s="125"/>
      <c r="AL115" s="125"/>
      <c r="AM115" s="125"/>
      <c r="AN115" s="125"/>
      <c r="AO115" s="125"/>
      <c r="AP115" s="125"/>
      <c r="AQ115" s="125"/>
      <c r="AR115" s="125"/>
      <c r="AS115" s="125"/>
      <c r="AT115" s="125"/>
      <c r="AU115" s="125"/>
      <c r="AV115" s="125"/>
      <c r="AW115" s="125"/>
      <c r="AX115" s="125"/>
      <c r="AY115" s="125"/>
      <c r="AZ115" s="125"/>
      <c r="BA115" s="125"/>
      <c r="BB115" s="125"/>
      <c r="BC115" s="125"/>
      <c r="BD115" s="125"/>
      <c r="BE115" s="125"/>
      <c r="BF115" s="125"/>
      <c r="BG115" s="125"/>
      <c r="BH115" s="125"/>
      <c r="BI115" s="125"/>
      <c r="BJ115" s="125"/>
      <c r="BK115" s="125"/>
      <c r="BL115" s="125"/>
      <c r="BM115" s="125"/>
      <c r="BN115" s="125"/>
      <c r="BO115" s="125"/>
      <c r="BP115" s="125"/>
      <c r="BQ115" s="125"/>
      <c r="BR115" s="125"/>
      <c r="BS115" s="125"/>
      <c r="BT115" s="125"/>
      <c r="BU115" s="125"/>
      <c r="BV115" s="125"/>
      <c r="BW115" s="125"/>
      <c r="BX115" s="125"/>
      <c r="BY115" s="125"/>
      <c r="BZ115" s="125"/>
      <c r="CA115" s="125"/>
      <c r="CB115" s="125"/>
      <c r="CC115" s="125"/>
      <c r="CD115" s="125"/>
      <c r="CE115" s="125"/>
      <c r="CF115" s="125"/>
      <c r="CG115" s="125"/>
      <c r="CH115" s="125"/>
      <c r="CI115" s="125"/>
      <c r="CJ115" s="125"/>
      <c r="CK115" s="125"/>
      <c r="CL115" s="125"/>
      <c r="CM115" s="125"/>
      <c r="CN115" s="125"/>
      <c r="CO115" s="125"/>
      <c r="CP115" s="125"/>
      <c r="CQ115" s="125"/>
      <c r="CR115" s="125"/>
      <c r="CS115" s="125"/>
      <c r="CT115" s="125"/>
      <c r="CU115" s="125"/>
    </row>
    <row r="116" spans="1:99" ht="57.6" x14ac:dyDescent="0.3">
      <c r="A116" s="104">
        <v>9003</v>
      </c>
      <c r="B116" s="342" t="s">
        <v>550</v>
      </c>
      <c r="C116" s="342" t="s">
        <v>551</v>
      </c>
      <c r="D116" s="125">
        <v>71338</v>
      </c>
      <c r="E116" s="125">
        <v>0</v>
      </c>
      <c r="F116" s="125">
        <v>0</v>
      </c>
      <c r="G116" s="125">
        <v>0</v>
      </c>
      <c r="H116" s="125">
        <v>0</v>
      </c>
      <c r="I116" s="125">
        <v>1998620</v>
      </c>
      <c r="J116" s="125">
        <v>0</v>
      </c>
      <c r="K116" s="125">
        <v>0</v>
      </c>
      <c r="L116" s="125">
        <v>0</v>
      </c>
      <c r="M116" s="125">
        <v>95071</v>
      </c>
      <c r="N116" s="125">
        <v>0</v>
      </c>
      <c r="O116" s="125">
        <v>0</v>
      </c>
      <c r="P116" s="125">
        <v>0</v>
      </c>
      <c r="Q116" s="125">
        <v>0</v>
      </c>
      <c r="R116" s="125">
        <v>0</v>
      </c>
      <c r="S116" s="125">
        <v>0</v>
      </c>
      <c r="T116" s="125">
        <v>0</v>
      </c>
      <c r="U116" s="125">
        <v>0</v>
      </c>
      <c r="V116" s="125">
        <v>0</v>
      </c>
      <c r="W116" s="125">
        <v>0</v>
      </c>
      <c r="X116" s="125">
        <v>0</v>
      </c>
      <c r="Y116" s="125">
        <v>0</v>
      </c>
      <c r="Z116" s="125">
        <v>0</v>
      </c>
      <c r="AA116" s="125">
        <v>0</v>
      </c>
      <c r="AB116" s="125">
        <v>0</v>
      </c>
      <c r="AC116" s="125">
        <v>0</v>
      </c>
      <c r="AD116" s="125">
        <v>0</v>
      </c>
      <c r="AE116" s="125">
        <v>5255</v>
      </c>
      <c r="AF116" s="125">
        <v>0</v>
      </c>
      <c r="AG116" s="125"/>
      <c r="AH116" s="125"/>
      <c r="AI116" s="125"/>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c r="BD116" s="125"/>
      <c r="BE116" s="125"/>
      <c r="BF116" s="125"/>
      <c r="BG116" s="125"/>
      <c r="BH116" s="125"/>
      <c r="BI116" s="125"/>
      <c r="BJ116" s="125"/>
      <c r="BK116" s="125"/>
      <c r="BL116" s="125"/>
      <c r="BM116" s="125"/>
      <c r="BN116" s="125"/>
      <c r="BO116" s="125"/>
      <c r="BP116" s="125"/>
      <c r="BQ116" s="125"/>
      <c r="BR116" s="125"/>
      <c r="BS116" s="125"/>
      <c r="BT116" s="125"/>
      <c r="BU116" s="125"/>
      <c r="BV116" s="125"/>
      <c r="BW116" s="125"/>
      <c r="BX116" s="125"/>
      <c r="BY116" s="125"/>
      <c r="BZ116" s="125"/>
      <c r="CA116" s="125"/>
      <c r="CB116" s="125"/>
      <c r="CC116" s="125"/>
      <c r="CD116" s="125"/>
      <c r="CE116" s="125"/>
      <c r="CF116" s="125"/>
      <c r="CG116" s="125"/>
      <c r="CH116" s="125"/>
      <c r="CI116" s="125"/>
      <c r="CJ116" s="125"/>
      <c r="CK116" s="125"/>
      <c r="CL116" s="125"/>
      <c r="CM116" s="125"/>
      <c r="CN116" s="125"/>
      <c r="CO116" s="125"/>
      <c r="CP116" s="125"/>
      <c r="CQ116" s="125"/>
      <c r="CR116" s="125"/>
      <c r="CS116" s="125"/>
      <c r="CT116" s="125"/>
      <c r="CU116" s="125"/>
    </row>
    <row r="117" spans="1:99" ht="72" x14ac:dyDescent="0.3">
      <c r="A117" s="104">
        <v>9004</v>
      </c>
      <c r="B117" s="342" t="s">
        <v>552</v>
      </c>
      <c r="C117" s="342" t="s">
        <v>553</v>
      </c>
      <c r="D117" s="125" t="s">
        <v>234</v>
      </c>
      <c r="E117" s="125" t="s">
        <v>234</v>
      </c>
      <c r="F117" s="125" t="s">
        <v>234</v>
      </c>
      <c r="G117" s="125" t="s">
        <v>234</v>
      </c>
      <c r="H117" s="125" t="s">
        <v>234</v>
      </c>
      <c r="I117" s="125" t="s">
        <v>234</v>
      </c>
      <c r="J117" s="125" t="s">
        <v>234</v>
      </c>
      <c r="K117" s="125" t="s">
        <v>234</v>
      </c>
      <c r="L117" s="125" t="s">
        <v>234</v>
      </c>
      <c r="M117" s="125" t="s">
        <v>234</v>
      </c>
      <c r="N117" s="125" t="s">
        <v>234</v>
      </c>
      <c r="O117" s="125" t="s">
        <v>234</v>
      </c>
      <c r="P117" s="125" t="s">
        <v>234</v>
      </c>
      <c r="Q117" s="125" t="s">
        <v>234</v>
      </c>
      <c r="R117" s="125" t="s">
        <v>234</v>
      </c>
      <c r="S117" s="125" t="s">
        <v>234</v>
      </c>
      <c r="T117" s="125" t="s">
        <v>234</v>
      </c>
      <c r="U117" s="125" t="s">
        <v>234</v>
      </c>
      <c r="V117" s="125" t="s">
        <v>234</v>
      </c>
      <c r="W117" s="125" t="s">
        <v>234</v>
      </c>
      <c r="X117" s="125" t="s">
        <v>234</v>
      </c>
      <c r="Y117" s="125" t="s">
        <v>234</v>
      </c>
      <c r="Z117" s="125" t="s">
        <v>234</v>
      </c>
      <c r="AA117" s="125" t="s">
        <v>234</v>
      </c>
      <c r="AB117" s="125" t="s">
        <v>234</v>
      </c>
      <c r="AC117" s="125" t="s">
        <v>234</v>
      </c>
      <c r="AD117" s="125" t="s">
        <v>234</v>
      </c>
      <c r="AE117" s="125" t="s">
        <v>234</v>
      </c>
      <c r="AF117" s="125" t="s">
        <v>234</v>
      </c>
      <c r="AG117" s="125"/>
      <c r="AH117" s="125"/>
      <c r="AI117" s="125"/>
      <c r="AJ117" s="125"/>
      <c r="AK117" s="125"/>
      <c r="AL117" s="125"/>
      <c r="AM117" s="125"/>
      <c r="AN117" s="125"/>
      <c r="AO117" s="125"/>
      <c r="AP117" s="125"/>
      <c r="AQ117" s="125"/>
      <c r="AR117" s="125"/>
      <c r="AS117" s="125"/>
      <c r="AT117" s="125"/>
      <c r="AU117" s="125"/>
      <c r="AV117" s="125"/>
      <c r="AW117" s="125"/>
      <c r="AX117" s="125"/>
      <c r="AY117" s="125"/>
      <c r="AZ117" s="125"/>
      <c r="BA117" s="125"/>
      <c r="BB117" s="125"/>
      <c r="BC117" s="125"/>
      <c r="BD117" s="125"/>
      <c r="BE117" s="125"/>
      <c r="BF117" s="125"/>
      <c r="BG117" s="125"/>
      <c r="BH117" s="125"/>
      <c r="BI117" s="125"/>
      <c r="BJ117" s="125"/>
      <c r="BK117" s="125"/>
      <c r="BL117" s="125"/>
      <c r="BM117" s="125"/>
      <c r="BN117" s="125"/>
      <c r="BO117" s="125"/>
      <c r="BP117" s="125"/>
      <c r="BQ117" s="125"/>
      <c r="BR117" s="125"/>
      <c r="BS117" s="125"/>
      <c r="BT117" s="125"/>
      <c r="BU117" s="125"/>
      <c r="BV117" s="125"/>
      <c r="BW117" s="125"/>
      <c r="BX117" s="125"/>
      <c r="BY117" s="125"/>
      <c r="BZ117" s="125"/>
      <c r="CA117" s="125"/>
      <c r="CB117" s="125"/>
      <c r="CC117" s="125"/>
      <c r="CD117" s="125"/>
      <c r="CE117" s="125"/>
      <c r="CF117" s="125"/>
      <c r="CG117" s="125"/>
      <c r="CH117" s="125"/>
      <c r="CI117" s="125"/>
      <c r="CJ117" s="125"/>
      <c r="CK117" s="125"/>
      <c r="CL117" s="125"/>
      <c r="CM117" s="125"/>
      <c r="CN117" s="125"/>
      <c r="CO117" s="125"/>
      <c r="CP117" s="125"/>
      <c r="CQ117" s="125"/>
      <c r="CR117" s="125"/>
      <c r="CS117" s="125"/>
      <c r="CT117" s="125"/>
      <c r="CU117" s="125"/>
    </row>
    <row r="118" spans="1:99" s="376" customFormat="1" ht="57.6" x14ac:dyDescent="0.3">
      <c r="A118" s="375">
        <v>9005</v>
      </c>
      <c r="B118" s="553" t="s">
        <v>554</v>
      </c>
      <c r="C118" s="553" t="s">
        <v>555</v>
      </c>
      <c r="D118" s="376">
        <v>317199</v>
      </c>
      <c r="E118" s="376">
        <v>0</v>
      </c>
      <c r="F118" s="376">
        <v>0</v>
      </c>
      <c r="G118" s="376">
        <v>0</v>
      </c>
      <c r="H118" s="376">
        <v>0</v>
      </c>
      <c r="I118" s="376">
        <v>430070</v>
      </c>
      <c r="J118" s="376">
        <v>0</v>
      </c>
      <c r="K118" s="376">
        <v>0</v>
      </c>
      <c r="L118" s="376">
        <v>0</v>
      </c>
      <c r="M118" s="376">
        <v>133168</v>
      </c>
      <c r="N118" s="376">
        <v>0</v>
      </c>
      <c r="O118" s="376">
        <v>0</v>
      </c>
      <c r="P118" s="376">
        <v>0</v>
      </c>
      <c r="Q118" s="376">
        <v>0</v>
      </c>
      <c r="R118" s="376">
        <v>0</v>
      </c>
      <c r="S118" s="376">
        <v>0</v>
      </c>
      <c r="T118" s="376">
        <v>0</v>
      </c>
      <c r="U118" s="376">
        <v>0</v>
      </c>
      <c r="V118" s="376">
        <v>0</v>
      </c>
      <c r="W118" s="376">
        <v>0</v>
      </c>
      <c r="X118" s="376">
        <v>0</v>
      </c>
      <c r="Y118" s="376">
        <v>0</v>
      </c>
      <c r="Z118" s="376">
        <v>0</v>
      </c>
      <c r="AA118" s="376">
        <v>0</v>
      </c>
      <c r="AB118" s="376">
        <v>0</v>
      </c>
      <c r="AC118" s="376">
        <v>0</v>
      </c>
      <c r="AD118" s="376">
        <v>0</v>
      </c>
      <c r="AE118" s="376">
        <v>85630</v>
      </c>
      <c r="AF118" s="376">
        <v>0</v>
      </c>
    </row>
    <row r="119" spans="1:99" ht="28.8" x14ac:dyDescent="0.3">
      <c r="A119" s="104">
        <v>9006</v>
      </c>
      <c r="B119" s="342" t="s">
        <v>556</v>
      </c>
      <c r="C119" s="342" t="s">
        <v>557</v>
      </c>
      <c r="D119" s="125">
        <v>237900</v>
      </c>
      <c r="E119" s="125">
        <v>0</v>
      </c>
      <c r="F119" s="125">
        <v>0</v>
      </c>
      <c r="G119" s="125">
        <v>0</v>
      </c>
      <c r="H119" s="125">
        <v>0</v>
      </c>
      <c r="I119" s="125">
        <v>241739</v>
      </c>
      <c r="J119" s="125">
        <v>0</v>
      </c>
      <c r="K119" s="125">
        <v>0</v>
      </c>
      <c r="L119" s="125">
        <v>0</v>
      </c>
      <c r="M119" s="125">
        <v>338755</v>
      </c>
      <c r="N119" s="125">
        <v>0</v>
      </c>
      <c r="O119" s="125">
        <v>0</v>
      </c>
      <c r="P119" s="125">
        <v>0</v>
      </c>
      <c r="Q119" s="125">
        <v>0</v>
      </c>
      <c r="R119" s="125">
        <v>0</v>
      </c>
      <c r="S119" s="125">
        <v>0</v>
      </c>
      <c r="T119" s="125">
        <v>0</v>
      </c>
      <c r="U119" s="125">
        <v>0</v>
      </c>
      <c r="V119" s="125">
        <v>0</v>
      </c>
      <c r="W119" s="125">
        <v>0</v>
      </c>
      <c r="X119" s="125">
        <v>0</v>
      </c>
      <c r="Y119" s="125">
        <v>0</v>
      </c>
      <c r="Z119" s="125">
        <v>0</v>
      </c>
      <c r="AA119" s="125">
        <v>0</v>
      </c>
      <c r="AB119" s="125">
        <v>0</v>
      </c>
      <c r="AC119" s="125">
        <v>0</v>
      </c>
      <c r="AD119" s="125">
        <v>0</v>
      </c>
      <c r="AE119" s="125">
        <v>33789</v>
      </c>
      <c r="AF119" s="125">
        <v>0</v>
      </c>
      <c r="AG119" s="125"/>
      <c r="AH119" s="125"/>
      <c r="AI119" s="125"/>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c r="BD119" s="125"/>
      <c r="BE119" s="125"/>
      <c r="BF119" s="125"/>
      <c r="BG119" s="125"/>
      <c r="BH119" s="125"/>
      <c r="BI119" s="125"/>
      <c r="BJ119" s="125"/>
      <c r="BK119" s="125"/>
      <c r="BL119" s="125"/>
      <c r="BM119" s="125"/>
      <c r="BN119" s="125"/>
      <c r="BO119" s="125"/>
      <c r="BP119" s="125"/>
      <c r="BQ119" s="125"/>
      <c r="BR119" s="125"/>
      <c r="BS119" s="125"/>
      <c r="BT119" s="125"/>
      <c r="BU119" s="125"/>
      <c r="BV119" s="125"/>
      <c r="BW119" s="125"/>
      <c r="BX119" s="125"/>
      <c r="BY119" s="125"/>
      <c r="BZ119" s="125"/>
      <c r="CA119" s="125"/>
      <c r="CB119" s="125"/>
      <c r="CC119" s="125"/>
      <c r="CD119" s="125"/>
      <c r="CE119" s="125"/>
      <c r="CF119" s="125"/>
      <c r="CG119" s="125"/>
      <c r="CH119" s="125"/>
      <c r="CI119" s="125"/>
      <c r="CJ119" s="125"/>
      <c r="CK119" s="125"/>
      <c r="CL119" s="125"/>
      <c r="CM119" s="125"/>
      <c r="CN119" s="125"/>
      <c r="CO119" s="125"/>
      <c r="CP119" s="125"/>
      <c r="CQ119" s="125"/>
      <c r="CR119" s="125"/>
      <c r="CS119" s="125"/>
      <c r="CT119" s="125"/>
      <c r="CU119" s="125"/>
    </row>
    <row r="120" spans="1:99" ht="28.8" x14ac:dyDescent="0.3">
      <c r="A120" s="104">
        <v>9007</v>
      </c>
      <c r="B120" s="342" t="s">
        <v>827</v>
      </c>
      <c r="C120" s="342" t="s">
        <v>558</v>
      </c>
      <c r="D120" s="125">
        <v>1.3332999999999999</v>
      </c>
      <c r="E120" s="125">
        <v>0</v>
      </c>
      <c r="F120" s="125">
        <v>0</v>
      </c>
      <c r="G120" s="125">
        <v>0</v>
      </c>
      <c r="H120" s="125">
        <v>0</v>
      </c>
      <c r="I120" s="125">
        <v>1.7790999999999999</v>
      </c>
      <c r="J120" s="125">
        <v>0</v>
      </c>
      <c r="K120" s="125">
        <v>0</v>
      </c>
      <c r="L120" s="125">
        <v>0</v>
      </c>
      <c r="M120" s="125">
        <v>0.3931</v>
      </c>
      <c r="N120" s="125">
        <v>0</v>
      </c>
      <c r="O120" s="125">
        <v>0</v>
      </c>
      <c r="P120" s="125">
        <v>0</v>
      </c>
      <c r="Q120" s="125">
        <v>0</v>
      </c>
      <c r="R120" s="125">
        <v>0</v>
      </c>
      <c r="S120" s="125">
        <v>0</v>
      </c>
      <c r="T120" s="125">
        <v>0</v>
      </c>
      <c r="U120" s="125">
        <v>0</v>
      </c>
      <c r="V120" s="125">
        <v>0</v>
      </c>
      <c r="W120" s="125">
        <v>0</v>
      </c>
      <c r="X120" s="125">
        <v>0</v>
      </c>
      <c r="Y120" s="125">
        <v>0</v>
      </c>
      <c r="Z120" s="125">
        <v>0</v>
      </c>
      <c r="AA120" s="125">
        <v>0</v>
      </c>
      <c r="AB120" s="125">
        <v>0</v>
      </c>
      <c r="AC120" s="125">
        <v>0</v>
      </c>
      <c r="AD120" s="125">
        <v>0</v>
      </c>
      <c r="AE120" s="125">
        <v>2.5343</v>
      </c>
      <c r="AF120" s="125">
        <v>0</v>
      </c>
      <c r="AG120" s="125"/>
      <c r="AH120" s="125"/>
      <c r="AI120" s="125"/>
      <c r="AJ120" s="125"/>
      <c r="AK120" s="125"/>
      <c r="AL120" s="125"/>
      <c r="AM120" s="125"/>
      <c r="AN120" s="125"/>
      <c r="AO120" s="125"/>
      <c r="AP120" s="125"/>
      <c r="AQ120" s="125"/>
      <c r="AR120" s="125"/>
      <c r="AS120" s="125"/>
      <c r="AT120" s="125"/>
      <c r="AU120" s="125"/>
      <c r="AV120" s="125"/>
      <c r="AW120" s="125"/>
      <c r="AX120" s="125"/>
      <c r="AY120" s="125"/>
      <c r="AZ120" s="125"/>
      <c r="BA120" s="125"/>
      <c r="BB120" s="125"/>
      <c r="BC120" s="125"/>
      <c r="BD120" s="125"/>
      <c r="BE120" s="125"/>
      <c r="BF120" s="125"/>
      <c r="BG120" s="125"/>
      <c r="BH120" s="125"/>
      <c r="BI120" s="125"/>
      <c r="BJ120" s="125"/>
      <c r="BK120" s="125"/>
      <c r="BL120" s="125"/>
      <c r="BM120" s="125"/>
      <c r="BN120" s="125"/>
      <c r="BO120" s="125"/>
      <c r="BP120" s="125"/>
      <c r="BQ120" s="125"/>
      <c r="BR120" s="125"/>
      <c r="BS120" s="125"/>
      <c r="BT120" s="125"/>
      <c r="BU120" s="125"/>
      <c r="BV120" s="125"/>
      <c r="BW120" s="125"/>
      <c r="BX120" s="125"/>
      <c r="BY120" s="125"/>
      <c r="BZ120" s="125"/>
      <c r="CA120" s="125"/>
      <c r="CB120" s="125"/>
      <c r="CC120" s="125"/>
      <c r="CD120" s="125"/>
      <c r="CE120" s="125"/>
      <c r="CF120" s="125"/>
      <c r="CG120" s="125"/>
      <c r="CH120" s="125"/>
      <c r="CI120" s="125"/>
      <c r="CJ120" s="125"/>
      <c r="CK120" s="125"/>
      <c r="CL120" s="125"/>
      <c r="CM120" s="125"/>
      <c r="CN120" s="125"/>
      <c r="CO120" s="125"/>
      <c r="CP120" s="125"/>
      <c r="CQ120" s="125"/>
      <c r="CR120" s="125"/>
      <c r="CS120" s="125"/>
      <c r="CT120" s="125"/>
      <c r="CU120" s="125"/>
    </row>
    <row r="121" spans="1:99" x14ac:dyDescent="0.3">
      <c r="A121" s="104">
        <v>9008</v>
      </c>
      <c r="B121" s="342" t="s">
        <v>559</v>
      </c>
      <c r="C121" s="342" t="s">
        <v>234</v>
      </c>
      <c r="D121" s="125">
        <v>0</v>
      </c>
      <c r="E121" s="125">
        <v>6.85</v>
      </c>
      <c r="F121" s="125">
        <v>90.72</v>
      </c>
      <c r="G121" s="125">
        <v>7.01</v>
      </c>
      <c r="H121" s="125">
        <v>1.65</v>
      </c>
      <c r="I121" s="125">
        <v>0</v>
      </c>
      <c r="J121" s="125">
        <v>55.73</v>
      </c>
      <c r="K121" s="125">
        <v>67.88</v>
      </c>
      <c r="L121" s="125">
        <v>38.700000000000003</v>
      </c>
      <c r="M121" s="125">
        <v>0</v>
      </c>
      <c r="N121" s="125">
        <v>435.45</v>
      </c>
      <c r="O121" s="125">
        <v>43.55</v>
      </c>
      <c r="P121" s="125">
        <v>77.05</v>
      </c>
      <c r="Q121" s="125">
        <v>0.5</v>
      </c>
      <c r="R121" s="125">
        <v>1.41</v>
      </c>
      <c r="S121" s="125">
        <v>9.6199999999999992</v>
      </c>
      <c r="T121" s="125">
        <v>257.39</v>
      </c>
      <c r="U121" s="125">
        <v>3.16</v>
      </c>
      <c r="V121" s="125">
        <v>32.94</v>
      </c>
      <c r="W121" s="125">
        <v>6.69</v>
      </c>
      <c r="X121" s="125">
        <v>1.21</v>
      </c>
      <c r="Y121" s="125">
        <v>64.69</v>
      </c>
      <c r="Z121" s="125">
        <v>10.08</v>
      </c>
      <c r="AA121" s="125">
        <v>5.78</v>
      </c>
      <c r="AB121" s="125">
        <v>28.01</v>
      </c>
      <c r="AC121" s="125">
        <v>3.18</v>
      </c>
      <c r="AD121" s="125">
        <v>99.57</v>
      </c>
      <c r="AE121" s="125">
        <v>0</v>
      </c>
      <c r="AF121" s="125">
        <v>50.21</v>
      </c>
      <c r="AG121" s="125"/>
      <c r="AH121" s="125"/>
      <c r="AI121" s="125"/>
      <c r="AJ121" s="125"/>
      <c r="AK121" s="125"/>
      <c r="AL121" s="125"/>
      <c r="AM121" s="125"/>
      <c r="AN121" s="125"/>
      <c r="AO121" s="125"/>
      <c r="AP121" s="125"/>
      <c r="AQ121" s="125"/>
      <c r="AR121" s="125"/>
      <c r="AS121" s="125"/>
      <c r="AT121" s="125"/>
      <c r="AU121" s="125"/>
      <c r="AV121" s="125"/>
      <c r="AW121" s="125"/>
      <c r="AX121" s="125"/>
      <c r="AY121" s="125"/>
      <c r="AZ121" s="125"/>
      <c r="BA121" s="125"/>
      <c r="BB121" s="125"/>
      <c r="BC121" s="125"/>
      <c r="BD121" s="125"/>
      <c r="BE121" s="125"/>
      <c r="BF121" s="125"/>
      <c r="BG121" s="125"/>
      <c r="BH121" s="125"/>
      <c r="BI121" s="125"/>
      <c r="BJ121" s="125"/>
      <c r="BK121" s="125"/>
      <c r="BL121" s="125"/>
      <c r="BM121" s="125"/>
      <c r="BN121" s="125"/>
      <c r="BO121" s="125"/>
      <c r="BP121" s="125"/>
      <c r="BQ121" s="125"/>
      <c r="BR121" s="125"/>
      <c r="BS121" s="125"/>
      <c r="BT121" s="125"/>
      <c r="BU121" s="125"/>
      <c r="BV121" s="125"/>
      <c r="BW121" s="125"/>
      <c r="BX121" s="125"/>
      <c r="BY121" s="125"/>
      <c r="BZ121" s="125"/>
      <c r="CA121" s="125"/>
      <c r="CB121" s="125"/>
      <c r="CC121" s="125"/>
      <c r="CD121" s="125"/>
      <c r="CE121" s="125"/>
      <c r="CF121" s="125"/>
      <c r="CG121" s="125"/>
      <c r="CH121" s="125"/>
      <c r="CI121" s="125"/>
      <c r="CJ121" s="125"/>
      <c r="CK121" s="125"/>
      <c r="CL121" s="125"/>
      <c r="CM121" s="125"/>
      <c r="CN121" s="125"/>
      <c r="CO121" s="125"/>
      <c r="CP121" s="125"/>
      <c r="CQ121" s="125"/>
      <c r="CR121" s="125"/>
      <c r="CS121" s="125"/>
      <c r="CT121" s="125"/>
      <c r="CU121" s="125"/>
    </row>
    <row r="122" spans="1:99" ht="57.6" x14ac:dyDescent="0.3">
      <c r="A122" s="104">
        <v>9010</v>
      </c>
      <c r="B122" s="342" t="s">
        <v>560</v>
      </c>
      <c r="C122" s="342" t="s">
        <v>561</v>
      </c>
      <c r="D122" s="125">
        <v>0</v>
      </c>
      <c r="E122" s="125">
        <v>0</v>
      </c>
      <c r="F122" s="125">
        <v>0</v>
      </c>
      <c r="G122" s="125">
        <v>0</v>
      </c>
      <c r="H122" s="125">
        <v>0</v>
      </c>
      <c r="I122" s="125">
        <v>0</v>
      </c>
      <c r="J122" s="125">
        <v>0</v>
      </c>
      <c r="K122" s="125">
        <v>0</v>
      </c>
      <c r="L122" s="125">
        <v>0</v>
      </c>
      <c r="M122" s="125">
        <v>0</v>
      </c>
      <c r="N122" s="125">
        <v>0</v>
      </c>
      <c r="O122" s="125">
        <v>0</v>
      </c>
      <c r="P122" s="125">
        <v>0</v>
      </c>
      <c r="Q122" s="125">
        <v>0</v>
      </c>
      <c r="R122" s="125">
        <v>0</v>
      </c>
      <c r="S122" s="125">
        <v>0</v>
      </c>
      <c r="T122" s="125">
        <v>0</v>
      </c>
      <c r="U122" s="125">
        <v>0</v>
      </c>
      <c r="V122" s="125">
        <v>0</v>
      </c>
      <c r="W122" s="125">
        <v>0</v>
      </c>
      <c r="X122" s="125">
        <v>0</v>
      </c>
      <c r="Y122" s="125">
        <v>0</v>
      </c>
      <c r="Z122" s="125">
        <v>0</v>
      </c>
      <c r="AA122" s="125">
        <v>0</v>
      </c>
      <c r="AB122" s="125">
        <v>0</v>
      </c>
      <c r="AC122" s="125">
        <v>0</v>
      </c>
      <c r="AD122" s="125">
        <v>0</v>
      </c>
      <c r="AE122" s="125">
        <v>0</v>
      </c>
      <c r="AF122" s="125">
        <v>0</v>
      </c>
      <c r="AG122" s="125"/>
      <c r="AH122" s="125"/>
      <c r="AI122" s="125"/>
      <c r="AJ122" s="125"/>
      <c r="AK122" s="125"/>
      <c r="AL122" s="125"/>
      <c r="AM122" s="125"/>
      <c r="AN122" s="125"/>
      <c r="AO122" s="125"/>
      <c r="AP122" s="125"/>
      <c r="AQ122" s="125"/>
      <c r="AR122" s="125"/>
      <c r="AS122" s="125"/>
      <c r="AT122" s="125"/>
      <c r="AU122" s="125"/>
      <c r="AV122" s="125"/>
      <c r="AW122" s="125"/>
      <c r="AX122" s="125"/>
      <c r="AY122" s="125"/>
      <c r="AZ122" s="125"/>
      <c r="BA122" s="125"/>
      <c r="BB122" s="125"/>
      <c r="BC122" s="125"/>
      <c r="BD122" s="125"/>
      <c r="BE122" s="125"/>
      <c r="BF122" s="125"/>
      <c r="BG122" s="125"/>
      <c r="BH122" s="125"/>
      <c r="BI122" s="125"/>
      <c r="BJ122" s="125"/>
      <c r="BK122" s="125"/>
      <c r="BL122" s="125"/>
      <c r="BM122" s="125"/>
      <c r="BN122" s="125"/>
      <c r="BO122" s="125"/>
      <c r="BP122" s="125"/>
      <c r="BQ122" s="125"/>
      <c r="BR122" s="125"/>
      <c r="BS122" s="125"/>
      <c r="BT122" s="125"/>
      <c r="BU122" s="125"/>
      <c r="BV122" s="125"/>
      <c r="BW122" s="125"/>
      <c r="BX122" s="125"/>
      <c r="BY122" s="125"/>
      <c r="BZ122" s="125"/>
      <c r="CA122" s="125"/>
      <c r="CB122" s="125"/>
      <c r="CC122" s="125"/>
      <c r="CD122" s="125"/>
      <c r="CE122" s="125"/>
      <c r="CF122" s="125"/>
      <c r="CG122" s="125"/>
      <c r="CH122" s="125"/>
      <c r="CI122" s="125"/>
      <c r="CJ122" s="125"/>
      <c r="CK122" s="125"/>
      <c r="CL122" s="125"/>
      <c r="CM122" s="125"/>
      <c r="CN122" s="125"/>
      <c r="CO122" s="125"/>
      <c r="CP122" s="125"/>
      <c r="CQ122" s="125"/>
      <c r="CR122" s="125"/>
      <c r="CS122" s="125"/>
      <c r="CT122" s="125"/>
      <c r="CU122" s="125"/>
    </row>
    <row r="123" spans="1:99" ht="43.2" x14ac:dyDescent="0.3">
      <c r="A123" s="104">
        <v>9011</v>
      </c>
      <c r="B123" s="342" t="s">
        <v>1043</v>
      </c>
      <c r="C123" s="342" t="s">
        <v>562</v>
      </c>
      <c r="D123" s="125">
        <v>0</v>
      </c>
      <c r="E123" s="125">
        <v>0</v>
      </c>
      <c r="F123" s="125">
        <v>0</v>
      </c>
      <c r="G123" s="125">
        <v>0</v>
      </c>
      <c r="H123" s="125">
        <v>0</v>
      </c>
      <c r="I123" s="125">
        <v>0</v>
      </c>
      <c r="J123" s="125">
        <v>0</v>
      </c>
      <c r="K123" s="125">
        <v>0</v>
      </c>
      <c r="L123" s="125">
        <v>0</v>
      </c>
      <c r="M123" s="125">
        <v>0</v>
      </c>
      <c r="N123" s="125">
        <v>0</v>
      </c>
      <c r="O123" s="125">
        <v>0</v>
      </c>
      <c r="P123" s="125">
        <v>0</v>
      </c>
      <c r="Q123" s="125">
        <v>0</v>
      </c>
      <c r="R123" s="125">
        <v>0</v>
      </c>
      <c r="S123" s="125">
        <v>0</v>
      </c>
      <c r="T123" s="125">
        <v>0</v>
      </c>
      <c r="U123" s="125">
        <v>0</v>
      </c>
      <c r="V123" s="125">
        <v>0</v>
      </c>
      <c r="W123" s="125">
        <v>0</v>
      </c>
      <c r="X123" s="125">
        <v>0</v>
      </c>
      <c r="Y123" s="125">
        <v>0</v>
      </c>
      <c r="Z123" s="125">
        <v>0</v>
      </c>
      <c r="AA123" s="125">
        <v>0</v>
      </c>
      <c r="AB123" s="125">
        <v>0</v>
      </c>
      <c r="AC123" s="125">
        <v>0</v>
      </c>
      <c r="AD123" s="125">
        <v>0</v>
      </c>
      <c r="AE123" s="125">
        <v>0</v>
      </c>
      <c r="AF123" s="125">
        <v>0</v>
      </c>
      <c r="AG123" s="125"/>
      <c r="AH123" s="125"/>
      <c r="AI123" s="125"/>
      <c r="AJ123" s="125"/>
      <c r="AK123" s="125"/>
      <c r="AL123" s="125"/>
      <c r="AM123" s="125"/>
      <c r="AN123" s="125"/>
      <c r="AO123" s="125"/>
      <c r="AP123" s="125"/>
      <c r="AQ123" s="125"/>
      <c r="AR123" s="125"/>
      <c r="AS123" s="125"/>
      <c r="AT123" s="125"/>
      <c r="AU123" s="125"/>
      <c r="AV123" s="125"/>
      <c r="AW123" s="125"/>
      <c r="AX123" s="125"/>
      <c r="AY123" s="125"/>
      <c r="AZ123" s="125"/>
      <c r="BA123" s="125"/>
      <c r="BB123" s="125"/>
      <c r="BC123" s="125"/>
      <c r="BD123" s="125"/>
      <c r="BE123" s="125"/>
      <c r="BF123" s="125"/>
      <c r="BG123" s="125"/>
      <c r="BH123" s="125"/>
      <c r="BI123" s="125"/>
      <c r="BJ123" s="125"/>
      <c r="BK123" s="125"/>
      <c r="BL123" s="125"/>
      <c r="BM123" s="125"/>
      <c r="BN123" s="125"/>
      <c r="BO123" s="125"/>
      <c r="BP123" s="125"/>
      <c r="BQ123" s="125"/>
      <c r="BR123" s="125"/>
      <c r="BS123" s="125"/>
      <c r="BT123" s="125"/>
      <c r="BU123" s="125"/>
      <c r="BV123" s="125"/>
      <c r="BW123" s="125"/>
      <c r="BX123" s="125"/>
      <c r="BY123" s="125"/>
      <c r="BZ123" s="125"/>
      <c r="CA123" s="125"/>
      <c r="CB123" s="125"/>
      <c r="CC123" s="125"/>
      <c r="CD123" s="125"/>
      <c r="CE123" s="125"/>
      <c r="CF123" s="125"/>
      <c r="CG123" s="125"/>
      <c r="CH123" s="125"/>
      <c r="CI123" s="125"/>
      <c r="CJ123" s="125"/>
      <c r="CK123" s="125"/>
      <c r="CL123" s="125"/>
      <c r="CM123" s="125"/>
      <c r="CN123" s="125"/>
      <c r="CO123" s="125"/>
      <c r="CP123" s="125"/>
      <c r="CQ123" s="125"/>
      <c r="CR123" s="125"/>
      <c r="CS123" s="125"/>
      <c r="CT123" s="125"/>
      <c r="CU123" s="125"/>
    </row>
    <row r="124" spans="1:99" ht="57.6" x14ac:dyDescent="0.3">
      <c r="A124" s="104">
        <v>9012</v>
      </c>
      <c r="B124" s="342" t="s">
        <v>1044</v>
      </c>
      <c r="C124" s="342" t="s">
        <v>562</v>
      </c>
      <c r="D124" s="125">
        <v>0</v>
      </c>
      <c r="E124" s="125">
        <v>0</v>
      </c>
      <c r="F124" s="125">
        <v>0</v>
      </c>
      <c r="G124" s="125">
        <v>0</v>
      </c>
      <c r="H124" s="125">
        <v>0</v>
      </c>
      <c r="I124" s="125">
        <v>0</v>
      </c>
      <c r="J124" s="125">
        <v>0</v>
      </c>
      <c r="K124" s="125">
        <v>0</v>
      </c>
      <c r="L124" s="125">
        <v>0</v>
      </c>
      <c r="M124" s="125">
        <v>0</v>
      </c>
      <c r="N124" s="125">
        <v>0</v>
      </c>
      <c r="O124" s="125">
        <v>0</v>
      </c>
      <c r="P124" s="125">
        <v>0</v>
      </c>
      <c r="Q124" s="125">
        <v>0</v>
      </c>
      <c r="R124" s="125">
        <v>0</v>
      </c>
      <c r="S124" s="125">
        <v>0</v>
      </c>
      <c r="T124" s="125">
        <v>0</v>
      </c>
      <c r="U124" s="125">
        <v>0</v>
      </c>
      <c r="V124" s="125">
        <v>0</v>
      </c>
      <c r="W124" s="125">
        <v>0</v>
      </c>
      <c r="X124" s="125">
        <v>0</v>
      </c>
      <c r="Y124" s="125">
        <v>0</v>
      </c>
      <c r="Z124" s="125">
        <v>0</v>
      </c>
      <c r="AA124" s="125">
        <v>0</v>
      </c>
      <c r="AB124" s="125">
        <v>0</v>
      </c>
      <c r="AC124" s="125">
        <v>0</v>
      </c>
      <c r="AD124" s="125">
        <v>0</v>
      </c>
      <c r="AE124" s="125">
        <v>0</v>
      </c>
      <c r="AF124" s="125">
        <v>0</v>
      </c>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125"/>
      <c r="BF124" s="125"/>
      <c r="BG124" s="125"/>
      <c r="BH124" s="125"/>
      <c r="BI124" s="125"/>
      <c r="BJ124" s="125"/>
      <c r="BK124" s="125"/>
      <c r="BL124" s="125"/>
      <c r="BM124" s="125"/>
      <c r="BN124" s="125"/>
      <c r="BO124" s="125"/>
      <c r="BP124" s="125"/>
      <c r="BQ124" s="125"/>
      <c r="BR124" s="125"/>
      <c r="BS124" s="125"/>
      <c r="BT124" s="125"/>
      <c r="BU124" s="125"/>
      <c r="BV124" s="125"/>
      <c r="BW124" s="125"/>
      <c r="BX124" s="125"/>
      <c r="BY124" s="125"/>
      <c r="BZ124" s="125"/>
      <c r="CA124" s="125"/>
      <c r="CB124" s="125"/>
      <c r="CC124" s="125"/>
      <c r="CD124" s="125"/>
      <c r="CE124" s="125"/>
      <c r="CF124" s="125"/>
      <c r="CG124" s="125"/>
      <c r="CH124" s="125"/>
      <c r="CI124" s="125"/>
      <c r="CJ124" s="125"/>
      <c r="CK124" s="125"/>
      <c r="CL124" s="125"/>
      <c r="CM124" s="125"/>
      <c r="CN124" s="125"/>
      <c r="CO124" s="125"/>
      <c r="CP124" s="125"/>
      <c r="CQ124" s="125"/>
      <c r="CR124" s="125"/>
      <c r="CS124" s="125"/>
      <c r="CT124" s="125"/>
      <c r="CU124" s="125"/>
    </row>
    <row r="125" spans="1:99" ht="72" x14ac:dyDescent="0.3">
      <c r="A125" s="104">
        <v>9013</v>
      </c>
      <c r="B125" s="342" t="s">
        <v>563</v>
      </c>
      <c r="C125" s="342" t="s">
        <v>564</v>
      </c>
      <c r="D125" s="125">
        <v>0</v>
      </c>
      <c r="E125" s="125">
        <v>0</v>
      </c>
      <c r="F125" s="125">
        <v>0</v>
      </c>
      <c r="G125" s="125">
        <v>0</v>
      </c>
      <c r="H125" s="125">
        <v>0</v>
      </c>
      <c r="I125" s="125">
        <v>0</v>
      </c>
      <c r="J125" s="125">
        <v>0</v>
      </c>
      <c r="K125" s="125">
        <v>0</v>
      </c>
      <c r="L125" s="125">
        <v>0</v>
      </c>
      <c r="M125" s="125">
        <v>0</v>
      </c>
      <c r="N125" s="125">
        <v>0</v>
      </c>
      <c r="O125" s="125">
        <v>0</v>
      </c>
      <c r="P125" s="125">
        <v>0</v>
      </c>
      <c r="Q125" s="125">
        <v>0</v>
      </c>
      <c r="R125" s="125">
        <v>0</v>
      </c>
      <c r="S125" s="125">
        <v>0</v>
      </c>
      <c r="T125" s="125">
        <v>0</v>
      </c>
      <c r="U125" s="125">
        <v>0</v>
      </c>
      <c r="V125" s="125">
        <v>0</v>
      </c>
      <c r="W125" s="125">
        <v>0</v>
      </c>
      <c r="X125" s="125">
        <v>0</v>
      </c>
      <c r="Y125" s="125">
        <v>0</v>
      </c>
      <c r="Z125" s="125">
        <v>0</v>
      </c>
      <c r="AA125" s="125">
        <v>0</v>
      </c>
      <c r="AB125" s="125">
        <v>0</v>
      </c>
      <c r="AC125" s="125">
        <v>0</v>
      </c>
      <c r="AD125" s="125">
        <v>0</v>
      </c>
      <c r="AE125" s="125">
        <v>0</v>
      </c>
      <c r="AF125" s="125">
        <v>0</v>
      </c>
      <c r="AG125" s="125"/>
      <c r="AH125" s="125"/>
      <c r="AI125" s="125"/>
      <c r="AJ125" s="125"/>
      <c r="AK125" s="125"/>
      <c r="AL125" s="125"/>
      <c r="AM125" s="125"/>
      <c r="AN125" s="125"/>
      <c r="AO125" s="125"/>
      <c r="AP125" s="125"/>
      <c r="AQ125" s="125"/>
      <c r="AR125" s="125"/>
      <c r="AS125" s="125"/>
      <c r="AT125" s="125"/>
      <c r="AU125" s="125"/>
      <c r="AV125" s="125"/>
      <c r="AW125" s="125"/>
      <c r="AX125" s="125"/>
      <c r="AY125" s="125"/>
      <c r="AZ125" s="125"/>
      <c r="BA125" s="125"/>
      <c r="BB125" s="125"/>
      <c r="BC125" s="125"/>
      <c r="BD125" s="125"/>
      <c r="BE125" s="125"/>
      <c r="BF125" s="125"/>
      <c r="BG125" s="125"/>
      <c r="BH125" s="125"/>
      <c r="BI125" s="125"/>
      <c r="BJ125" s="125"/>
      <c r="BK125" s="125"/>
      <c r="BL125" s="125"/>
      <c r="BM125" s="125"/>
      <c r="BN125" s="125"/>
      <c r="BO125" s="125"/>
      <c r="BP125" s="125"/>
      <c r="BQ125" s="125"/>
      <c r="BR125" s="125"/>
      <c r="BS125" s="125"/>
      <c r="BT125" s="125"/>
      <c r="BU125" s="125"/>
      <c r="BV125" s="125"/>
      <c r="BW125" s="125"/>
      <c r="BX125" s="125"/>
      <c r="BY125" s="125"/>
      <c r="BZ125" s="125"/>
      <c r="CA125" s="125"/>
      <c r="CB125" s="125"/>
      <c r="CC125" s="125"/>
      <c r="CD125" s="125"/>
      <c r="CE125" s="125"/>
      <c r="CF125" s="125"/>
      <c r="CG125" s="125"/>
      <c r="CH125" s="125"/>
      <c r="CI125" s="125"/>
      <c r="CJ125" s="125"/>
      <c r="CK125" s="125"/>
      <c r="CL125" s="125"/>
      <c r="CM125" s="125"/>
      <c r="CN125" s="125"/>
      <c r="CO125" s="125"/>
      <c r="CP125" s="125"/>
      <c r="CQ125" s="125"/>
      <c r="CR125" s="125"/>
      <c r="CS125" s="125"/>
      <c r="CT125" s="125"/>
      <c r="CU125" s="125"/>
    </row>
    <row r="126" spans="1:99" ht="57.6" x14ac:dyDescent="0.3">
      <c r="A126" s="104">
        <v>9014</v>
      </c>
      <c r="B126" s="342" t="s">
        <v>565</v>
      </c>
      <c r="C126" s="342" t="s">
        <v>566</v>
      </c>
      <c r="D126" s="125">
        <v>0</v>
      </c>
      <c r="E126" s="125">
        <v>0</v>
      </c>
      <c r="F126" s="125">
        <v>0</v>
      </c>
      <c r="G126" s="125">
        <v>0</v>
      </c>
      <c r="H126" s="125">
        <v>0</v>
      </c>
      <c r="I126" s="125">
        <v>0</v>
      </c>
      <c r="J126" s="125">
        <v>0</v>
      </c>
      <c r="K126" s="125">
        <v>0</v>
      </c>
      <c r="L126" s="125">
        <v>0</v>
      </c>
      <c r="M126" s="125">
        <v>0</v>
      </c>
      <c r="N126" s="125">
        <v>0</v>
      </c>
      <c r="O126" s="125">
        <v>0</v>
      </c>
      <c r="P126" s="125">
        <v>0</v>
      </c>
      <c r="Q126" s="125">
        <v>0</v>
      </c>
      <c r="R126" s="125">
        <v>0</v>
      </c>
      <c r="S126" s="125">
        <v>0</v>
      </c>
      <c r="T126" s="125">
        <v>0</v>
      </c>
      <c r="U126" s="125">
        <v>0</v>
      </c>
      <c r="V126" s="125">
        <v>0</v>
      </c>
      <c r="W126" s="125">
        <v>0</v>
      </c>
      <c r="X126" s="125">
        <v>0</v>
      </c>
      <c r="Y126" s="125">
        <v>0</v>
      </c>
      <c r="Z126" s="125">
        <v>0</v>
      </c>
      <c r="AA126" s="125">
        <v>0</v>
      </c>
      <c r="AB126" s="125">
        <v>0</v>
      </c>
      <c r="AC126" s="125">
        <v>0</v>
      </c>
      <c r="AD126" s="125">
        <v>0</v>
      </c>
      <c r="AE126" s="125">
        <v>0</v>
      </c>
      <c r="AF126" s="125">
        <v>0</v>
      </c>
      <c r="AG126" s="125"/>
      <c r="AH126" s="125"/>
      <c r="AI126" s="125"/>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c r="BD126" s="125"/>
      <c r="BE126" s="125"/>
      <c r="BF126" s="125"/>
      <c r="BG126" s="125"/>
      <c r="BH126" s="125"/>
      <c r="BI126" s="125"/>
      <c r="BJ126" s="125"/>
      <c r="BK126" s="125"/>
      <c r="BL126" s="125"/>
      <c r="BM126" s="125"/>
      <c r="BN126" s="125"/>
      <c r="BO126" s="125"/>
      <c r="BP126" s="125"/>
      <c r="BQ126" s="125"/>
      <c r="BR126" s="125"/>
      <c r="BS126" s="125"/>
      <c r="BT126" s="125"/>
      <c r="BU126" s="125"/>
      <c r="BV126" s="125"/>
      <c r="BW126" s="125"/>
      <c r="BX126" s="125"/>
      <c r="BY126" s="125"/>
      <c r="BZ126" s="125"/>
      <c r="CA126" s="125"/>
      <c r="CB126" s="125"/>
      <c r="CC126" s="125"/>
      <c r="CD126" s="125"/>
      <c r="CE126" s="125"/>
      <c r="CF126" s="125"/>
      <c r="CG126" s="125"/>
      <c r="CH126" s="125"/>
      <c r="CI126" s="125"/>
      <c r="CJ126" s="125"/>
      <c r="CK126" s="125"/>
      <c r="CL126" s="125"/>
      <c r="CM126" s="125"/>
      <c r="CN126" s="125"/>
      <c r="CO126" s="125"/>
      <c r="CP126" s="125"/>
      <c r="CQ126" s="125"/>
      <c r="CR126" s="125"/>
      <c r="CS126" s="125"/>
      <c r="CT126" s="125"/>
      <c r="CU126" s="125"/>
    </row>
    <row r="127" spans="1:99" ht="43.2" x14ac:dyDescent="0.3">
      <c r="A127" s="104">
        <v>9015</v>
      </c>
      <c r="B127" s="342" t="s">
        <v>1045</v>
      </c>
      <c r="C127" s="342" t="s">
        <v>234</v>
      </c>
      <c r="D127" s="125">
        <v>0</v>
      </c>
      <c r="E127" s="125">
        <v>0</v>
      </c>
      <c r="F127" s="125">
        <v>0</v>
      </c>
      <c r="G127" s="125">
        <v>0</v>
      </c>
      <c r="H127" s="125">
        <v>0</v>
      </c>
      <c r="I127" s="125">
        <v>0</v>
      </c>
      <c r="J127" s="125">
        <v>0</v>
      </c>
      <c r="K127" s="125">
        <v>0</v>
      </c>
      <c r="L127" s="125">
        <v>0</v>
      </c>
      <c r="M127" s="125">
        <v>0</v>
      </c>
      <c r="N127" s="125">
        <v>0</v>
      </c>
      <c r="O127" s="125">
        <v>0</v>
      </c>
      <c r="P127" s="125">
        <v>0</v>
      </c>
      <c r="Q127" s="125">
        <v>0</v>
      </c>
      <c r="R127" s="125">
        <v>0</v>
      </c>
      <c r="S127" s="125">
        <v>0</v>
      </c>
      <c r="T127" s="125">
        <v>0</v>
      </c>
      <c r="U127" s="125">
        <v>0</v>
      </c>
      <c r="V127" s="125">
        <v>0</v>
      </c>
      <c r="W127" s="125">
        <v>0</v>
      </c>
      <c r="X127" s="125">
        <v>0</v>
      </c>
      <c r="Y127" s="125">
        <v>0</v>
      </c>
      <c r="Z127" s="125">
        <v>0</v>
      </c>
      <c r="AA127" s="125">
        <v>0</v>
      </c>
      <c r="AB127" s="125">
        <v>0</v>
      </c>
      <c r="AC127" s="125">
        <v>0</v>
      </c>
      <c r="AD127" s="125">
        <v>0</v>
      </c>
      <c r="AE127" s="125">
        <v>0</v>
      </c>
      <c r="AF127" s="125">
        <v>0</v>
      </c>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c r="BD127" s="125"/>
      <c r="BE127" s="125"/>
      <c r="BF127" s="125"/>
      <c r="BG127" s="125"/>
      <c r="BH127" s="125"/>
      <c r="BI127" s="125"/>
      <c r="BJ127" s="125"/>
      <c r="BK127" s="125"/>
      <c r="BL127" s="125"/>
      <c r="BM127" s="125"/>
      <c r="BN127" s="125"/>
      <c r="BO127" s="125"/>
      <c r="BP127" s="125"/>
      <c r="BQ127" s="125"/>
      <c r="BR127" s="125"/>
      <c r="BS127" s="125"/>
      <c r="BT127" s="125"/>
      <c r="BU127" s="125"/>
      <c r="BV127" s="125"/>
      <c r="BW127" s="125"/>
      <c r="BX127" s="125"/>
      <c r="BY127" s="125"/>
      <c r="BZ127" s="125"/>
      <c r="CA127" s="125"/>
      <c r="CB127" s="125"/>
      <c r="CC127" s="125"/>
      <c r="CD127" s="125"/>
      <c r="CE127" s="125"/>
      <c r="CF127" s="125"/>
      <c r="CG127" s="125"/>
      <c r="CH127" s="125"/>
      <c r="CI127" s="125"/>
      <c r="CJ127" s="125"/>
      <c r="CK127" s="125"/>
      <c r="CL127" s="125"/>
      <c r="CM127" s="125"/>
      <c r="CN127" s="125"/>
      <c r="CO127" s="125"/>
      <c r="CP127" s="125"/>
      <c r="CQ127" s="125"/>
      <c r="CR127" s="125"/>
      <c r="CS127" s="125"/>
      <c r="CT127" s="125"/>
      <c r="CU127" s="125"/>
    </row>
    <row r="128" spans="1:99" ht="57.6" x14ac:dyDescent="0.3">
      <c r="A128" s="104">
        <v>9016</v>
      </c>
      <c r="B128" s="342" t="s">
        <v>1046</v>
      </c>
      <c r="C128" s="342" t="s">
        <v>234</v>
      </c>
      <c r="D128" s="125">
        <v>0</v>
      </c>
      <c r="E128" s="125">
        <v>0</v>
      </c>
      <c r="F128" s="125">
        <v>0</v>
      </c>
      <c r="G128" s="125">
        <v>0</v>
      </c>
      <c r="H128" s="125">
        <v>0</v>
      </c>
      <c r="I128" s="125">
        <v>0</v>
      </c>
      <c r="J128" s="125">
        <v>0</v>
      </c>
      <c r="K128" s="125">
        <v>0</v>
      </c>
      <c r="L128" s="125">
        <v>0</v>
      </c>
      <c r="M128" s="125">
        <v>0</v>
      </c>
      <c r="N128" s="125">
        <v>0</v>
      </c>
      <c r="O128" s="125">
        <v>0</v>
      </c>
      <c r="P128" s="125">
        <v>0</v>
      </c>
      <c r="Q128" s="125">
        <v>0</v>
      </c>
      <c r="R128" s="125">
        <v>0</v>
      </c>
      <c r="S128" s="125">
        <v>0</v>
      </c>
      <c r="T128" s="125">
        <v>0</v>
      </c>
      <c r="U128" s="125">
        <v>0</v>
      </c>
      <c r="V128" s="125">
        <v>0</v>
      </c>
      <c r="W128" s="125">
        <v>0</v>
      </c>
      <c r="X128" s="125">
        <v>0</v>
      </c>
      <c r="Y128" s="125">
        <v>0</v>
      </c>
      <c r="Z128" s="125">
        <v>0</v>
      </c>
      <c r="AA128" s="125">
        <v>0</v>
      </c>
      <c r="AB128" s="125">
        <v>0</v>
      </c>
      <c r="AC128" s="125">
        <v>0</v>
      </c>
      <c r="AD128" s="125">
        <v>0</v>
      </c>
      <c r="AE128" s="125">
        <v>0</v>
      </c>
      <c r="AF128" s="125">
        <v>0</v>
      </c>
      <c r="AG128" s="125"/>
      <c r="AH128" s="125"/>
      <c r="AI128" s="125"/>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c r="BD128" s="125"/>
      <c r="BE128" s="125"/>
      <c r="BF128" s="125"/>
      <c r="BG128" s="125"/>
      <c r="BH128" s="125"/>
      <c r="BI128" s="125"/>
      <c r="BJ128" s="125"/>
      <c r="BK128" s="125"/>
      <c r="BL128" s="125"/>
      <c r="BM128" s="125"/>
      <c r="BN128" s="125"/>
      <c r="BO128" s="125"/>
      <c r="BP128" s="125"/>
      <c r="BQ128" s="125"/>
      <c r="BR128" s="125"/>
      <c r="BS128" s="125"/>
      <c r="BT128" s="125"/>
      <c r="BU128" s="125"/>
      <c r="BV128" s="125"/>
      <c r="BW128" s="125"/>
      <c r="BX128" s="125"/>
      <c r="BY128" s="125"/>
      <c r="BZ128" s="125"/>
      <c r="CA128" s="125"/>
      <c r="CB128" s="125"/>
      <c r="CC128" s="125"/>
      <c r="CD128" s="125"/>
      <c r="CE128" s="125"/>
      <c r="CF128" s="125"/>
      <c r="CG128" s="125"/>
      <c r="CH128" s="125"/>
      <c r="CI128" s="125"/>
      <c r="CJ128" s="125"/>
      <c r="CK128" s="125"/>
      <c r="CL128" s="125"/>
      <c r="CM128" s="125"/>
      <c r="CN128" s="125"/>
      <c r="CO128" s="125"/>
      <c r="CP128" s="125"/>
      <c r="CQ128" s="125"/>
      <c r="CR128" s="125"/>
      <c r="CS128" s="125"/>
      <c r="CT128" s="125"/>
      <c r="CU128" s="125"/>
    </row>
    <row r="129" spans="1:99" ht="72" x14ac:dyDescent="0.3">
      <c r="A129" s="104">
        <v>9017</v>
      </c>
      <c r="B129" s="342" t="s">
        <v>567</v>
      </c>
      <c r="C129" s="342" t="s">
        <v>568</v>
      </c>
      <c r="D129" s="125">
        <v>0</v>
      </c>
      <c r="E129" s="125">
        <v>0</v>
      </c>
      <c r="F129" s="125">
        <v>0</v>
      </c>
      <c r="G129" s="125">
        <v>0</v>
      </c>
      <c r="H129" s="125">
        <v>0</v>
      </c>
      <c r="I129" s="125">
        <v>0</v>
      </c>
      <c r="J129" s="125">
        <v>0</v>
      </c>
      <c r="K129" s="125">
        <v>0</v>
      </c>
      <c r="L129" s="125">
        <v>0</v>
      </c>
      <c r="M129" s="125">
        <v>0</v>
      </c>
      <c r="N129" s="125">
        <v>0</v>
      </c>
      <c r="O129" s="125">
        <v>0</v>
      </c>
      <c r="P129" s="125">
        <v>0</v>
      </c>
      <c r="Q129" s="125">
        <v>0</v>
      </c>
      <c r="R129" s="125">
        <v>0</v>
      </c>
      <c r="S129" s="125">
        <v>0</v>
      </c>
      <c r="T129" s="125">
        <v>0</v>
      </c>
      <c r="U129" s="125">
        <v>0</v>
      </c>
      <c r="V129" s="125">
        <v>0</v>
      </c>
      <c r="W129" s="125">
        <v>0</v>
      </c>
      <c r="X129" s="125">
        <v>0</v>
      </c>
      <c r="Y129" s="125">
        <v>0</v>
      </c>
      <c r="Z129" s="125">
        <v>0</v>
      </c>
      <c r="AA129" s="125">
        <v>0</v>
      </c>
      <c r="AB129" s="125">
        <v>0</v>
      </c>
      <c r="AC129" s="125">
        <v>0</v>
      </c>
      <c r="AD129" s="125">
        <v>0</v>
      </c>
      <c r="AE129" s="125">
        <v>0</v>
      </c>
      <c r="AF129" s="125">
        <v>0</v>
      </c>
      <c r="AG129" s="125"/>
      <c r="AH129" s="125"/>
      <c r="AI129" s="125"/>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c r="BD129" s="125"/>
      <c r="BE129" s="125"/>
      <c r="BF129" s="125"/>
      <c r="BG129" s="125"/>
      <c r="BH129" s="125"/>
      <c r="BI129" s="125"/>
      <c r="BJ129" s="125"/>
      <c r="BK129" s="125"/>
      <c r="BL129" s="125"/>
      <c r="BM129" s="125"/>
      <c r="BN129" s="125"/>
      <c r="BO129" s="125"/>
      <c r="BP129" s="125"/>
      <c r="BQ129" s="125"/>
      <c r="BR129" s="125"/>
      <c r="BS129" s="125"/>
      <c r="BT129" s="125"/>
      <c r="BU129" s="125"/>
      <c r="BV129" s="125"/>
      <c r="BW129" s="125"/>
      <c r="BX129" s="125"/>
      <c r="BY129" s="125"/>
      <c r="BZ129" s="125"/>
      <c r="CA129" s="125"/>
      <c r="CB129" s="125"/>
      <c r="CC129" s="125"/>
      <c r="CD129" s="125"/>
      <c r="CE129" s="125"/>
      <c r="CF129" s="125"/>
      <c r="CG129" s="125"/>
      <c r="CH129" s="125"/>
      <c r="CI129" s="125"/>
      <c r="CJ129" s="125"/>
      <c r="CK129" s="125"/>
      <c r="CL129" s="125"/>
      <c r="CM129" s="125"/>
      <c r="CN129" s="125"/>
      <c r="CO129" s="125"/>
      <c r="CP129" s="125"/>
      <c r="CQ129" s="125"/>
      <c r="CR129" s="125"/>
      <c r="CS129" s="125"/>
      <c r="CT129" s="125"/>
      <c r="CU129" s="125"/>
    </row>
    <row r="130" spans="1:99" ht="115.2" x14ac:dyDescent="0.3">
      <c r="A130" s="104">
        <v>9018</v>
      </c>
      <c r="B130" s="342" t="s">
        <v>569</v>
      </c>
      <c r="C130" s="342" t="s">
        <v>570</v>
      </c>
      <c r="D130" s="125">
        <v>44176</v>
      </c>
      <c r="E130" s="125">
        <v>0</v>
      </c>
      <c r="F130" s="125">
        <v>0</v>
      </c>
      <c r="G130" s="125">
        <v>0</v>
      </c>
      <c r="H130" s="125">
        <v>0</v>
      </c>
      <c r="I130" s="125">
        <v>1698620</v>
      </c>
      <c r="J130" s="125">
        <v>0</v>
      </c>
      <c r="K130" s="125">
        <v>0</v>
      </c>
      <c r="L130" s="125">
        <v>0</v>
      </c>
      <c r="M130" s="125">
        <v>14525</v>
      </c>
      <c r="N130" s="125">
        <v>0</v>
      </c>
      <c r="O130" s="125">
        <v>0</v>
      </c>
      <c r="P130" s="125">
        <v>0</v>
      </c>
      <c r="Q130" s="125">
        <v>0</v>
      </c>
      <c r="R130" s="125">
        <v>0</v>
      </c>
      <c r="S130" s="125">
        <v>0</v>
      </c>
      <c r="T130" s="125">
        <v>0</v>
      </c>
      <c r="U130" s="125">
        <v>0</v>
      </c>
      <c r="V130" s="125">
        <v>0</v>
      </c>
      <c r="W130" s="125">
        <v>0</v>
      </c>
      <c r="X130" s="125">
        <v>0</v>
      </c>
      <c r="Y130" s="125">
        <v>0</v>
      </c>
      <c r="Z130" s="125">
        <v>0</v>
      </c>
      <c r="AA130" s="125">
        <v>0</v>
      </c>
      <c r="AB130" s="125">
        <v>0</v>
      </c>
      <c r="AC130" s="125">
        <v>0</v>
      </c>
      <c r="AD130" s="125">
        <v>0</v>
      </c>
      <c r="AE130" s="125">
        <v>5255</v>
      </c>
      <c r="AF130" s="125">
        <v>0</v>
      </c>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125"/>
      <c r="BF130" s="125"/>
      <c r="BG130" s="125"/>
      <c r="BH130" s="125"/>
      <c r="BI130" s="125"/>
      <c r="BJ130" s="125"/>
      <c r="BK130" s="125"/>
      <c r="BL130" s="125"/>
      <c r="BM130" s="125"/>
      <c r="BN130" s="125"/>
      <c r="BO130" s="125"/>
      <c r="BP130" s="125"/>
      <c r="BQ130" s="125"/>
      <c r="BR130" s="125"/>
      <c r="BS130" s="125"/>
      <c r="BT130" s="125"/>
      <c r="BU130" s="125"/>
      <c r="BV130" s="125"/>
      <c r="BW130" s="125"/>
      <c r="BX130" s="125"/>
      <c r="BY130" s="125"/>
      <c r="BZ130" s="125"/>
      <c r="CA130" s="125"/>
      <c r="CB130" s="125"/>
      <c r="CC130" s="125"/>
      <c r="CD130" s="125"/>
      <c r="CE130" s="125"/>
      <c r="CF130" s="125"/>
      <c r="CG130" s="125"/>
      <c r="CH130" s="125"/>
      <c r="CI130" s="125"/>
      <c r="CJ130" s="125"/>
      <c r="CK130" s="125"/>
      <c r="CL130" s="125"/>
      <c r="CM130" s="125"/>
      <c r="CN130" s="125"/>
      <c r="CO130" s="125"/>
      <c r="CP130" s="125"/>
      <c r="CQ130" s="125"/>
      <c r="CR130" s="125"/>
      <c r="CS130" s="125"/>
      <c r="CT130" s="125"/>
      <c r="CU130" s="125"/>
    </row>
    <row r="131" spans="1:99" ht="144" x14ac:dyDescent="0.3">
      <c r="A131" s="104">
        <v>9019</v>
      </c>
      <c r="B131" s="342" t="s">
        <v>571</v>
      </c>
      <c r="C131" s="342" t="s">
        <v>572</v>
      </c>
      <c r="D131" s="125">
        <v>44176</v>
      </c>
      <c r="E131" s="125">
        <v>0</v>
      </c>
      <c r="F131" s="125">
        <v>0</v>
      </c>
      <c r="G131" s="125">
        <v>0</v>
      </c>
      <c r="H131" s="125">
        <v>0</v>
      </c>
      <c r="I131" s="125">
        <v>1698620</v>
      </c>
      <c r="J131" s="125">
        <v>0</v>
      </c>
      <c r="K131" s="125">
        <v>0</v>
      </c>
      <c r="L131" s="125">
        <v>0</v>
      </c>
      <c r="M131" s="125">
        <v>14525</v>
      </c>
      <c r="N131" s="125">
        <v>0</v>
      </c>
      <c r="O131" s="125">
        <v>0</v>
      </c>
      <c r="P131" s="125">
        <v>0</v>
      </c>
      <c r="Q131" s="125">
        <v>0</v>
      </c>
      <c r="R131" s="125">
        <v>0</v>
      </c>
      <c r="S131" s="125">
        <v>0</v>
      </c>
      <c r="T131" s="125">
        <v>0</v>
      </c>
      <c r="U131" s="125">
        <v>0</v>
      </c>
      <c r="V131" s="125">
        <v>0</v>
      </c>
      <c r="W131" s="125">
        <v>0</v>
      </c>
      <c r="X131" s="125">
        <v>0</v>
      </c>
      <c r="Y131" s="125">
        <v>0</v>
      </c>
      <c r="Z131" s="125">
        <v>0</v>
      </c>
      <c r="AA131" s="125">
        <v>0</v>
      </c>
      <c r="AB131" s="125">
        <v>0</v>
      </c>
      <c r="AC131" s="125">
        <v>0</v>
      </c>
      <c r="AD131" s="125">
        <v>0</v>
      </c>
      <c r="AE131" s="125">
        <v>5255</v>
      </c>
      <c r="AF131" s="125">
        <v>0</v>
      </c>
      <c r="AG131" s="125"/>
      <c r="AH131" s="125"/>
      <c r="AI131" s="125"/>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c r="BD131" s="125"/>
      <c r="BE131" s="125"/>
      <c r="BF131" s="125"/>
      <c r="BG131" s="125"/>
      <c r="BH131" s="125"/>
      <c r="BI131" s="125"/>
      <c r="BJ131" s="125"/>
      <c r="BK131" s="125"/>
      <c r="BL131" s="125"/>
      <c r="BM131" s="125"/>
      <c r="BN131" s="125"/>
      <c r="BO131" s="125"/>
      <c r="BP131" s="125"/>
      <c r="BQ131" s="125"/>
      <c r="BR131" s="125"/>
      <c r="BS131" s="125"/>
      <c r="BT131" s="125"/>
      <c r="BU131" s="125"/>
      <c r="BV131" s="125"/>
      <c r="BW131" s="125"/>
      <c r="BX131" s="125"/>
      <c r="BY131" s="125"/>
      <c r="BZ131" s="125"/>
      <c r="CA131" s="125"/>
      <c r="CB131" s="125"/>
      <c r="CC131" s="125"/>
      <c r="CD131" s="125"/>
      <c r="CE131" s="125"/>
      <c r="CF131" s="125"/>
      <c r="CG131" s="125"/>
      <c r="CH131" s="125"/>
      <c r="CI131" s="125"/>
      <c r="CJ131" s="125"/>
      <c r="CK131" s="125"/>
      <c r="CL131" s="125"/>
      <c r="CM131" s="125"/>
      <c r="CN131" s="125"/>
      <c r="CO131" s="125"/>
      <c r="CP131" s="125"/>
      <c r="CQ131" s="125"/>
      <c r="CR131" s="125"/>
      <c r="CS131" s="125"/>
      <c r="CT131" s="125"/>
      <c r="CU131" s="125"/>
    </row>
    <row r="132" spans="1:99" x14ac:dyDescent="0.3">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c r="AA132" s="125"/>
      <c r="AB132" s="125"/>
      <c r="AC132" s="125"/>
      <c r="AD132" s="125"/>
      <c r="AE132" s="125"/>
      <c r="AF132" s="125"/>
      <c r="AG132" s="125"/>
      <c r="AH132" s="125"/>
      <c r="AI132" s="125"/>
      <c r="AJ132" s="125"/>
      <c r="AK132" s="125"/>
      <c r="AL132" s="125"/>
      <c r="AM132" s="125"/>
      <c r="AN132" s="125"/>
      <c r="AO132" s="125"/>
      <c r="AP132" s="125"/>
      <c r="AQ132" s="125"/>
      <c r="AR132" s="125"/>
      <c r="AS132" s="125"/>
      <c r="AT132" s="125"/>
      <c r="AU132" s="125"/>
      <c r="AV132" s="125"/>
      <c r="AW132" s="125"/>
      <c r="AX132" s="125"/>
      <c r="AY132" s="125"/>
      <c r="AZ132" s="125"/>
      <c r="BA132" s="125"/>
      <c r="BB132" s="125"/>
      <c r="BC132" s="125"/>
      <c r="BD132" s="125"/>
      <c r="BE132" s="125"/>
      <c r="BF132" s="125"/>
      <c r="BG132" s="125"/>
      <c r="BH132" s="125"/>
      <c r="BI132" s="125"/>
      <c r="BJ132" s="125"/>
      <c r="BK132" s="125"/>
      <c r="BL132" s="125"/>
      <c r="BM132" s="125"/>
      <c r="BN132" s="125"/>
      <c r="BO132" s="125"/>
      <c r="BP132" s="125"/>
      <c r="BQ132" s="125"/>
      <c r="BR132" s="125"/>
      <c r="BS132" s="125"/>
      <c r="BT132" s="125"/>
      <c r="BU132" s="125"/>
      <c r="BV132" s="125"/>
      <c r="BW132" s="125"/>
      <c r="BX132" s="125"/>
      <c r="BY132" s="125"/>
      <c r="BZ132" s="125"/>
      <c r="CA132" s="125"/>
      <c r="CB132" s="125"/>
      <c r="CC132" s="125"/>
      <c r="CD132" s="125"/>
      <c r="CE132" s="125"/>
      <c r="CF132" s="125"/>
      <c r="CG132" s="125"/>
      <c r="CH132" s="125"/>
      <c r="CI132" s="125"/>
      <c r="CJ132" s="125"/>
      <c r="CK132" s="125"/>
      <c r="CL132" s="125"/>
      <c r="CM132" s="125"/>
      <c r="CN132" s="125"/>
      <c r="CO132" s="125"/>
      <c r="CP132" s="125"/>
      <c r="CQ132" s="125"/>
      <c r="CR132" s="125"/>
      <c r="CS132" s="125"/>
      <c r="CT132" s="125"/>
      <c r="CU132" s="125"/>
    </row>
    <row r="133" spans="1:99" x14ac:dyDescent="0.3">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c r="AA133" s="125"/>
      <c r="AB133" s="125"/>
      <c r="AC133" s="125"/>
      <c r="AD133" s="125"/>
      <c r="AE133" s="125"/>
      <c r="AF133" s="125"/>
      <c r="AG133" s="125"/>
      <c r="AH133" s="125"/>
      <c r="AI133" s="125"/>
      <c r="AJ133" s="125"/>
      <c r="AK133" s="125"/>
      <c r="AL133" s="125"/>
      <c r="AM133" s="125"/>
      <c r="AN133" s="125"/>
      <c r="AO133" s="125"/>
      <c r="AP133" s="125"/>
      <c r="AQ133" s="125"/>
      <c r="AR133" s="125"/>
      <c r="AS133" s="125"/>
      <c r="AT133" s="125"/>
      <c r="AU133" s="125"/>
      <c r="AV133" s="125"/>
      <c r="AW133" s="125"/>
      <c r="AX133" s="125"/>
      <c r="AY133" s="125"/>
      <c r="AZ133" s="125"/>
      <c r="BA133" s="125"/>
      <c r="BB133" s="125"/>
      <c r="BC133" s="125"/>
      <c r="BD133" s="125"/>
      <c r="BE133" s="125"/>
      <c r="BF133" s="125"/>
      <c r="BG133" s="125"/>
      <c r="BH133" s="125"/>
      <c r="BI133" s="125"/>
      <c r="BJ133" s="125"/>
      <c r="BK133" s="125"/>
      <c r="BL133" s="125"/>
      <c r="BM133" s="125"/>
      <c r="BN133" s="125"/>
      <c r="BO133" s="125"/>
      <c r="BP133" s="125"/>
      <c r="BQ133" s="125"/>
      <c r="BR133" s="125"/>
      <c r="BS133" s="125"/>
      <c r="BT133" s="125"/>
      <c r="BU133" s="125"/>
      <c r="BV133" s="125"/>
      <c r="BW133" s="125"/>
      <c r="BX133" s="125"/>
      <c r="BY133" s="125"/>
      <c r="BZ133" s="125"/>
      <c r="CA133" s="125"/>
      <c r="CB133" s="125"/>
      <c r="CC133" s="125"/>
      <c r="CD133" s="125"/>
      <c r="CE133" s="125"/>
      <c r="CF133" s="125"/>
      <c r="CG133" s="125"/>
      <c r="CH133" s="125"/>
      <c r="CI133" s="125"/>
      <c r="CJ133" s="125"/>
      <c r="CK133" s="125"/>
      <c r="CL133" s="125"/>
      <c r="CM133" s="125"/>
      <c r="CN133" s="125"/>
      <c r="CO133" s="125"/>
      <c r="CP133" s="125"/>
      <c r="CQ133" s="125"/>
      <c r="CR133" s="125"/>
      <c r="CS133" s="125"/>
      <c r="CT133" s="125"/>
      <c r="CU133" s="125"/>
    </row>
    <row r="134" spans="1:99" x14ac:dyDescent="0.3">
      <c r="D134" s="558">
        <f>D113</f>
        <v>21734043</v>
      </c>
      <c r="E134" s="558">
        <f t="shared" ref="E134:AF134" si="0">E113</f>
        <v>466534431</v>
      </c>
      <c r="F134" s="558">
        <f t="shared" si="0"/>
        <v>4148815</v>
      </c>
      <c r="G134" s="558">
        <f t="shared" si="0"/>
        <v>17367198</v>
      </c>
      <c r="H134" s="558">
        <f t="shared" si="0"/>
        <v>12227312</v>
      </c>
      <c r="I134" s="558">
        <f t="shared" si="0"/>
        <v>66600683</v>
      </c>
      <c r="J134" s="558">
        <f t="shared" si="0"/>
        <v>12245715</v>
      </c>
      <c r="K134" s="558">
        <f t="shared" si="0"/>
        <v>23729493</v>
      </c>
      <c r="L134" s="558">
        <f t="shared" si="0"/>
        <v>7011028</v>
      </c>
      <c r="M134" s="558">
        <f t="shared" si="0"/>
        <v>3545275</v>
      </c>
      <c r="N134" s="558">
        <f t="shared" si="0"/>
        <v>9438950</v>
      </c>
      <c r="O134" s="558">
        <f t="shared" si="0"/>
        <v>1483250</v>
      </c>
      <c r="P134" s="558">
        <f t="shared" si="0"/>
        <v>1341253</v>
      </c>
      <c r="Q134" s="558">
        <f t="shared" si="0"/>
        <v>40379901</v>
      </c>
      <c r="R134" s="558">
        <f t="shared" si="0"/>
        <v>4722596</v>
      </c>
      <c r="S134" s="558">
        <f t="shared" si="0"/>
        <v>2665782</v>
      </c>
      <c r="T134" s="558">
        <f t="shared" si="0"/>
        <v>890798</v>
      </c>
      <c r="U134" s="558">
        <f t="shared" si="0"/>
        <v>16168423</v>
      </c>
      <c r="V134" s="558">
        <f t="shared" si="0"/>
        <v>11143298</v>
      </c>
      <c r="W134" s="558">
        <f t="shared" si="0"/>
        <v>277030912</v>
      </c>
      <c r="X134" s="558">
        <f t="shared" si="0"/>
        <v>399744618</v>
      </c>
      <c r="Y134" s="558">
        <f t="shared" si="0"/>
        <v>47139806</v>
      </c>
      <c r="Z134" s="558">
        <f t="shared" si="0"/>
        <v>2125772949</v>
      </c>
      <c r="AA134" s="558">
        <f t="shared" si="0"/>
        <v>2732078</v>
      </c>
      <c r="AB134" s="558">
        <f t="shared" si="0"/>
        <v>4518719</v>
      </c>
      <c r="AC134" s="558">
        <f t="shared" si="0"/>
        <v>43095241</v>
      </c>
      <c r="AD134" s="558">
        <f t="shared" si="0"/>
        <v>27865310</v>
      </c>
      <c r="AE134" s="558">
        <f t="shared" si="0"/>
        <v>8059565</v>
      </c>
      <c r="AF134" s="558">
        <f t="shared" si="0"/>
        <v>3157189</v>
      </c>
      <c r="AG134" s="125"/>
      <c r="AH134" s="125"/>
      <c r="AI134" s="125"/>
      <c r="AJ134" s="125"/>
      <c r="AK134" s="125"/>
      <c r="AL134" s="125"/>
      <c r="AM134" s="125"/>
      <c r="AN134" s="125"/>
      <c r="AO134" s="125"/>
      <c r="AP134" s="125"/>
      <c r="AQ134" s="125"/>
      <c r="AR134" s="125"/>
      <c r="AS134" s="125"/>
      <c r="AT134" s="125"/>
      <c r="AU134" s="125"/>
      <c r="AV134" s="125"/>
      <c r="AW134" s="125"/>
      <c r="AX134" s="125"/>
      <c r="AY134" s="125"/>
      <c r="AZ134" s="125"/>
      <c r="BA134" s="125"/>
      <c r="BB134" s="125"/>
      <c r="BC134" s="125"/>
      <c r="BD134" s="125"/>
      <c r="BE134" s="125"/>
      <c r="BF134" s="125"/>
      <c r="BG134" s="125"/>
      <c r="BH134" s="125"/>
      <c r="BI134" s="125"/>
      <c r="BJ134" s="125"/>
      <c r="BK134" s="125"/>
      <c r="BL134" s="125"/>
      <c r="BM134" s="125"/>
      <c r="BN134" s="125"/>
      <c r="BO134" s="125"/>
      <c r="BP134" s="125"/>
      <c r="BQ134" s="125"/>
      <c r="BR134" s="125"/>
      <c r="BS134" s="125"/>
      <c r="BT134" s="125"/>
      <c r="BU134" s="125"/>
      <c r="BV134" s="125"/>
      <c r="BW134" s="125"/>
      <c r="BX134" s="125"/>
      <c r="BY134" s="125"/>
      <c r="BZ134" s="125"/>
      <c r="CA134" s="125"/>
      <c r="CB134" s="125"/>
      <c r="CC134" s="125"/>
      <c r="CD134" s="125"/>
      <c r="CE134" s="125"/>
      <c r="CF134" s="125"/>
      <c r="CG134" s="125"/>
      <c r="CH134" s="125"/>
      <c r="CI134" s="125"/>
      <c r="CJ134" s="125"/>
      <c r="CK134" s="125"/>
      <c r="CL134" s="125"/>
      <c r="CM134" s="125"/>
      <c r="CN134" s="125"/>
      <c r="CO134" s="125"/>
      <c r="CP134" s="125"/>
      <c r="CQ134" s="125"/>
      <c r="CR134" s="125"/>
      <c r="CS134" s="125"/>
      <c r="CT134" s="125"/>
      <c r="CU134" s="125"/>
    </row>
    <row r="135" spans="1:99" x14ac:dyDescent="0.3">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c r="AA135" s="125"/>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125"/>
      <c r="BF135" s="125"/>
      <c r="BG135" s="125"/>
      <c r="BH135" s="125"/>
      <c r="BI135" s="125"/>
      <c r="BJ135" s="125"/>
      <c r="BK135" s="125"/>
      <c r="BL135" s="125"/>
      <c r="BM135" s="125"/>
      <c r="BN135" s="125"/>
      <c r="BO135" s="125"/>
      <c r="BP135" s="125"/>
      <c r="BQ135" s="125"/>
      <c r="BR135" s="125"/>
      <c r="BS135" s="125"/>
      <c r="BT135" s="125"/>
      <c r="BU135" s="125"/>
      <c r="BV135" s="125"/>
      <c r="BW135" s="125"/>
      <c r="BX135" s="125"/>
      <c r="BY135" s="125"/>
      <c r="BZ135" s="125"/>
      <c r="CA135" s="125"/>
      <c r="CB135" s="125"/>
      <c r="CC135" s="125"/>
      <c r="CD135" s="125"/>
      <c r="CE135" s="125"/>
      <c r="CF135" s="125"/>
      <c r="CG135" s="125"/>
      <c r="CH135" s="125"/>
      <c r="CI135" s="125"/>
      <c r="CJ135" s="125"/>
      <c r="CK135" s="125"/>
      <c r="CL135" s="125"/>
      <c r="CM135" s="125"/>
      <c r="CN135" s="125"/>
      <c r="CO135" s="125"/>
      <c r="CP135" s="125"/>
      <c r="CQ135" s="125"/>
      <c r="CR135" s="125"/>
      <c r="CS135" s="125"/>
      <c r="CT135" s="125"/>
      <c r="CU135" s="125"/>
    </row>
    <row r="136" spans="1:99" x14ac:dyDescent="0.3">
      <c r="B136" s="342" t="s">
        <v>575</v>
      </c>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c r="AA136" s="125"/>
      <c r="AB136" s="125"/>
      <c r="AC136" s="125"/>
      <c r="AD136" s="125"/>
      <c r="AE136" s="125"/>
      <c r="AF136" s="125"/>
      <c r="AG136" s="125"/>
      <c r="AH136" s="125"/>
      <c r="AI136" s="125"/>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c r="BD136" s="125"/>
      <c r="BE136" s="125"/>
      <c r="BF136" s="125"/>
      <c r="BG136" s="125"/>
      <c r="BH136" s="125"/>
      <c r="BI136" s="125"/>
      <c r="BJ136" s="125"/>
      <c r="BK136" s="125"/>
      <c r="BL136" s="125"/>
      <c r="BM136" s="125"/>
      <c r="BN136" s="125"/>
      <c r="BO136" s="125"/>
      <c r="BP136" s="125"/>
      <c r="BQ136" s="125"/>
      <c r="BR136" s="125"/>
      <c r="BS136" s="125"/>
      <c r="BT136" s="125"/>
      <c r="BU136" s="125"/>
      <c r="BV136" s="125"/>
      <c r="BW136" s="125"/>
      <c r="BX136" s="125"/>
      <c r="BY136" s="125"/>
      <c r="BZ136" s="125"/>
      <c r="CA136" s="125"/>
      <c r="CB136" s="125"/>
      <c r="CC136" s="125"/>
      <c r="CD136" s="125"/>
      <c r="CE136" s="125"/>
      <c r="CF136" s="125"/>
      <c r="CG136" s="125"/>
      <c r="CH136" s="125"/>
      <c r="CI136" s="125"/>
      <c r="CJ136" s="125"/>
      <c r="CK136" s="125"/>
      <c r="CL136" s="125"/>
      <c r="CM136" s="125"/>
      <c r="CN136" s="125"/>
      <c r="CO136" s="125"/>
      <c r="CP136" s="125"/>
      <c r="CQ136" s="125"/>
      <c r="CR136" s="125"/>
      <c r="CS136" s="125"/>
      <c r="CT136" s="125"/>
      <c r="CU136" s="125"/>
    </row>
    <row r="137" spans="1:99" x14ac:dyDescent="0.3">
      <c r="A137" s="560">
        <v>906</v>
      </c>
      <c r="D137" s="125">
        <f>D80</f>
        <v>1</v>
      </c>
      <c r="E137" s="125">
        <f t="shared" ref="E137:AF137" si="1">E80</f>
        <v>1</v>
      </c>
      <c r="F137" s="125">
        <f t="shared" si="1"/>
        <v>1</v>
      </c>
      <c r="G137" s="125">
        <f t="shared" si="1"/>
        <v>1</v>
      </c>
      <c r="H137" s="125">
        <f t="shared" si="1"/>
        <v>1</v>
      </c>
      <c r="I137" s="125">
        <f t="shared" si="1"/>
        <v>1</v>
      </c>
      <c r="J137" s="125">
        <f t="shared" si="1"/>
        <v>1</v>
      </c>
      <c r="K137" s="125">
        <f t="shared" si="1"/>
        <v>1</v>
      </c>
      <c r="L137" s="125">
        <f t="shared" si="1"/>
        <v>1</v>
      </c>
      <c r="M137" s="125">
        <f t="shared" si="1"/>
        <v>1</v>
      </c>
      <c r="N137" s="125">
        <f t="shared" si="1"/>
        <v>1</v>
      </c>
      <c r="O137" s="125">
        <f t="shared" si="1"/>
        <v>1</v>
      </c>
      <c r="P137" s="125">
        <f t="shared" si="1"/>
        <v>1</v>
      </c>
      <c r="Q137" s="125">
        <f t="shared" si="1"/>
        <v>1</v>
      </c>
      <c r="R137" s="125">
        <f t="shared" si="1"/>
        <v>1</v>
      </c>
      <c r="S137" s="125">
        <f t="shared" si="1"/>
        <v>1</v>
      </c>
      <c r="T137" s="125">
        <f t="shared" si="1"/>
        <v>1</v>
      </c>
      <c r="U137" s="125">
        <f t="shared" si="1"/>
        <v>1</v>
      </c>
      <c r="V137" s="125">
        <f t="shared" si="1"/>
        <v>1</v>
      </c>
      <c r="W137" s="125">
        <f t="shared" si="1"/>
        <v>1</v>
      </c>
      <c r="X137" s="125">
        <f t="shared" si="1"/>
        <v>1</v>
      </c>
      <c r="Y137" s="125">
        <f t="shared" si="1"/>
        <v>1</v>
      </c>
      <c r="Z137" s="125">
        <f t="shared" si="1"/>
        <v>1</v>
      </c>
      <c r="AA137" s="125">
        <f t="shared" si="1"/>
        <v>1</v>
      </c>
      <c r="AB137" s="125">
        <f t="shared" si="1"/>
        <v>1</v>
      </c>
      <c r="AC137" s="125">
        <f t="shared" si="1"/>
        <v>1</v>
      </c>
      <c r="AD137" s="125">
        <f t="shared" si="1"/>
        <v>1</v>
      </c>
      <c r="AE137" s="125">
        <f t="shared" si="1"/>
        <v>1</v>
      </c>
      <c r="AF137" s="125">
        <f t="shared" si="1"/>
        <v>1</v>
      </c>
      <c r="AG137" s="125"/>
      <c r="AH137" s="125"/>
      <c r="AI137" s="125"/>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c r="BD137" s="125"/>
      <c r="BE137" s="125"/>
      <c r="BF137" s="125"/>
      <c r="BG137" s="125"/>
      <c r="BH137" s="125"/>
      <c r="BI137" s="125"/>
      <c r="BJ137" s="125"/>
      <c r="BK137" s="125"/>
      <c r="BL137" s="125"/>
      <c r="BM137" s="125"/>
      <c r="BN137" s="125"/>
      <c r="BO137" s="125"/>
      <c r="BP137" s="125"/>
      <c r="BQ137" s="125"/>
      <c r="BR137" s="125"/>
      <c r="BS137" s="125"/>
      <c r="BT137" s="125"/>
      <c r="BU137" s="125"/>
      <c r="BV137" s="125"/>
      <c r="BW137" s="125"/>
      <c r="BX137" s="125"/>
      <c r="BY137" s="125"/>
      <c r="BZ137" s="125"/>
      <c r="CA137" s="125"/>
      <c r="CB137" s="125"/>
      <c r="CC137" s="125"/>
      <c r="CD137" s="125"/>
      <c r="CE137" s="125"/>
      <c r="CF137" s="125"/>
      <c r="CG137" s="125"/>
      <c r="CH137" s="125"/>
      <c r="CI137" s="125"/>
      <c r="CJ137" s="125"/>
      <c r="CK137" s="125"/>
      <c r="CL137" s="125"/>
      <c r="CM137" s="125"/>
      <c r="CN137" s="125"/>
      <c r="CO137" s="125"/>
      <c r="CP137" s="125"/>
      <c r="CQ137" s="125"/>
      <c r="CR137" s="125"/>
      <c r="CS137" s="125"/>
      <c r="CT137" s="125"/>
      <c r="CU137" s="125"/>
    </row>
    <row r="138" spans="1:99" x14ac:dyDescent="0.3">
      <c r="A138" s="560">
        <v>907</v>
      </c>
      <c r="D138">
        <f>D81</f>
        <v>2</v>
      </c>
      <c r="E138" s="125">
        <f t="shared" ref="E138:AF138" si="2">E81</f>
        <v>2</v>
      </c>
      <c r="F138" s="125">
        <f t="shared" si="2"/>
        <v>1</v>
      </c>
      <c r="G138" s="125">
        <f t="shared" si="2"/>
        <v>2</v>
      </c>
      <c r="H138" s="125">
        <f t="shared" si="2"/>
        <v>1</v>
      </c>
      <c r="I138" s="125">
        <f t="shared" si="2"/>
        <v>2</v>
      </c>
      <c r="J138" s="125">
        <f t="shared" si="2"/>
        <v>2</v>
      </c>
      <c r="K138" s="125">
        <f t="shared" si="2"/>
        <v>2</v>
      </c>
      <c r="L138" s="125">
        <f t="shared" si="2"/>
        <v>2</v>
      </c>
      <c r="M138" s="125">
        <f t="shared" si="2"/>
        <v>1</v>
      </c>
      <c r="N138" s="125">
        <f t="shared" si="2"/>
        <v>1</v>
      </c>
      <c r="O138" s="125">
        <f t="shared" si="2"/>
        <v>2</v>
      </c>
      <c r="P138" s="125">
        <f t="shared" si="2"/>
        <v>2</v>
      </c>
      <c r="Q138" s="125">
        <f t="shared" si="2"/>
        <v>2</v>
      </c>
      <c r="R138" s="125">
        <f t="shared" si="2"/>
        <v>1</v>
      </c>
      <c r="S138" s="125">
        <f t="shared" si="2"/>
        <v>2</v>
      </c>
      <c r="T138" s="125">
        <f t="shared" si="2"/>
        <v>2</v>
      </c>
      <c r="U138" s="125">
        <f t="shared" si="2"/>
        <v>2</v>
      </c>
      <c r="V138" s="125">
        <f t="shared" si="2"/>
        <v>2</v>
      </c>
      <c r="W138" s="125">
        <f t="shared" si="2"/>
        <v>2</v>
      </c>
      <c r="X138" s="125">
        <f t="shared" si="2"/>
        <v>2</v>
      </c>
      <c r="Y138" s="125">
        <f t="shared" si="2"/>
        <v>2</v>
      </c>
      <c r="Z138" s="125">
        <f t="shared" si="2"/>
        <v>2</v>
      </c>
      <c r="AA138" s="125">
        <f t="shared" si="2"/>
        <v>2</v>
      </c>
      <c r="AB138" s="125">
        <f t="shared" si="2"/>
        <v>2</v>
      </c>
      <c r="AC138" s="125">
        <f t="shared" si="2"/>
        <v>1</v>
      </c>
      <c r="AD138" s="125">
        <f t="shared" si="2"/>
        <v>1</v>
      </c>
      <c r="AE138" s="125">
        <f t="shared" si="2"/>
        <v>2</v>
      </c>
      <c r="AF138" s="125">
        <f t="shared" si="2"/>
        <v>2</v>
      </c>
      <c r="AG138" s="125"/>
      <c r="AH138" s="125"/>
      <c r="AI138" s="125"/>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c r="BD138" s="125"/>
      <c r="BE138" s="125"/>
      <c r="BF138" s="125"/>
      <c r="BG138" s="125"/>
      <c r="BH138" s="125"/>
      <c r="BI138" s="125"/>
      <c r="BJ138" s="125"/>
      <c r="BK138" s="125"/>
      <c r="BL138" s="125"/>
      <c r="BM138" s="125"/>
      <c r="BN138" s="125"/>
      <c r="BO138" s="125"/>
      <c r="BP138" s="125"/>
      <c r="BQ138" s="125"/>
      <c r="BR138" s="125"/>
      <c r="BS138" s="125"/>
      <c r="BT138" s="125"/>
      <c r="BU138" s="125"/>
      <c r="BV138" s="125"/>
      <c r="BW138" s="125"/>
      <c r="BX138" s="125"/>
      <c r="BY138" s="125"/>
      <c r="BZ138" s="125"/>
      <c r="CA138" s="125"/>
      <c r="CB138" s="125"/>
      <c r="CC138" s="125"/>
      <c r="CD138" s="125"/>
      <c r="CE138" s="125"/>
      <c r="CF138" s="125"/>
      <c r="CG138" s="125"/>
      <c r="CH138" s="125"/>
      <c r="CI138" s="125"/>
      <c r="CJ138" s="125"/>
      <c r="CK138" s="125"/>
      <c r="CL138" s="125"/>
      <c r="CM138" s="125"/>
      <c r="CN138" s="125"/>
      <c r="CO138" s="125"/>
      <c r="CP138" s="125"/>
      <c r="CQ138" s="125"/>
      <c r="CR138" s="125"/>
      <c r="CS138" s="125"/>
      <c r="CT138" s="125"/>
      <c r="CU138" s="125"/>
    </row>
    <row r="139" spans="1:99" s="125" customFormat="1" x14ac:dyDescent="0.3">
      <c r="A139" s="560">
        <v>1058</v>
      </c>
      <c r="B139" s="342"/>
      <c r="C139" s="342"/>
      <c r="D139" s="125">
        <f>D110</f>
        <v>2</v>
      </c>
      <c r="E139" s="125">
        <f t="shared" ref="E139:AF139" si="3">E110</f>
        <v>2</v>
      </c>
      <c r="F139" s="125">
        <f t="shared" si="3"/>
        <v>2</v>
      </c>
      <c r="G139" s="125">
        <f t="shared" si="3"/>
        <v>2</v>
      </c>
      <c r="H139" s="125">
        <f t="shared" si="3"/>
        <v>2</v>
      </c>
      <c r="I139" s="125">
        <f t="shared" si="3"/>
        <v>2</v>
      </c>
      <c r="J139" s="125">
        <f t="shared" si="3"/>
        <v>2</v>
      </c>
      <c r="K139" s="125">
        <f t="shared" si="3"/>
        <v>2</v>
      </c>
      <c r="L139" s="125">
        <f t="shared" si="3"/>
        <v>2</v>
      </c>
      <c r="M139" s="125">
        <f t="shared" si="3"/>
        <v>2</v>
      </c>
      <c r="N139" s="125">
        <f t="shared" si="3"/>
        <v>2</v>
      </c>
      <c r="O139" s="125">
        <f t="shared" si="3"/>
        <v>2</v>
      </c>
      <c r="P139" s="125">
        <f t="shared" si="3"/>
        <v>2</v>
      </c>
      <c r="Q139" s="125">
        <f t="shared" si="3"/>
        <v>2</v>
      </c>
      <c r="R139" s="125">
        <f t="shared" si="3"/>
        <v>2</v>
      </c>
      <c r="S139" s="125">
        <f t="shared" si="3"/>
        <v>2</v>
      </c>
      <c r="T139" s="125">
        <f t="shared" si="3"/>
        <v>2</v>
      </c>
      <c r="U139" s="125">
        <f t="shared" si="3"/>
        <v>2</v>
      </c>
      <c r="V139" s="125">
        <f t="shared" si="3"/>
        <v>2</v>
      </c>
      <c r="W139" s="125">
        <f t="shared" si="3"/>
        <v>2</v>
      </c>
      <c r="X139" s="125">
        <f t="shared" si="3"/>
        <v>2</v>
      </c>
      <c r="Y139" s="125">
        <f t="shared" si="3"/>
        <v>1</v>
      </c>
      <c r="Z139" s="125">
        <f t="shared" si="3"/>
        <v>2</v>
      </c>
      <c r="AA139" s="125">
        <f t="shared" si="3"/>
        <v>2</v>
      </c>
      <c r="AB139" s="125">
        <f t="shared" si="3"/>
        <v>1</v>
      </c>
      <c r="AC139" s="125">
        <f t="shared" si="3"/>
        <v>2</v>
      </c>
      <c r="AD139" s="125">
        <f t="shared" si="3"/>
        <v>2</v>
      </c>
      <c r="AE139" s="125">
        <f t="shared" si="3"/>
        <v>2</v>
      </c>
      <c r="AF139" s="125">
        <f t="shared" si="3"/>
        <v>2</v>
      </c>
    </row>
    <row r="140" spans="1:99" s="125" customFormat="1" x14ac:dyDescent="0.3">
      <c r="A140" s="560">
        <v>1059</v>
      </c>
      <c r="B140" s="342"/>
      <c r="C140" s="342"/>
      <c r="D140" s="125">
        <f>D111</f>
        <v>1</v>
      </c>
      <c r="E140" s="125">
        <f t="shared" ref="E140:AF140" si="4">E111</f>
        <v>1</v>
      </c>
      <c r="F140" s="125">
        <f t="shared" si="4"/>
        <v>1</v>
      </c>
      <c r="G140" s="125">
        <f t="shared" si="4"/>
        <v>1</v>
      </c>
      <c r="H140" s="125">
        <f t="shared" si="4"/>
        <v>1</v>
      </c>
      <c r="I140" s="125">
        <f t="shared" si="4"/>
        <v>1</v>
      </c>
      <c r="J140" s="125">
        <f t="shared" si="4"/>
        <v>1</v>
      </c>
      <c r="K140" s="125">
        <f t="shared" si="4"/>
        <v>1</v>
      </c>
      <c r="L140" s="125">
        <f t="shared" si="4"/>
        <v>1</v>
      </c>
      <c r="M140" s="125">
        <f t="shared" si="4"/>
        <v>1</v>
      </c>
      <c r="N140" s="125">
        <f t="shared" si="4"/>
        <v>1</v>
      </c>
      <c r="O140" s="125">
        <f t="shared" si="4"/>
        <v>2</v>
      </c>
      <c r="P140" s="125">
        <f t="shared" si="4"/>
        <v>1</v>
      </c>
      <c r="Q140" s="125">
        <f t="shared" si="4"/>
        <v>1</v>
      </c>
      <c r="R140" s="125">
        <f t="shared" si="4"/>
        <v>1</v>
      </c>
      <c r="S140" s="125">
        <f t="shared" si="4"/>
        <v>1</v>
      </c>
      <c r="T140" s="125">
        <f t="shared" si="4"/>
        <v>1</v>
      </c>
      <c r="U140" s="125">
        <f t="shared" si="4"/>
        <v>1</v>
      </c>
      <c r="V140" s="125">
        <f t="shared" si="4"/>
        <v>1</v>
      </c>
      <c r="W140" s="125">
        <f t="shared" si="4"/>
        <v>1</v>
      </c>
      <c r="X140" s="125">
        <f t="shared" si="4"/>
        <v>1</v>
      </c>
      <c r="Y140" s="125">
        <f t="shared" si="4"/>
        <v>1</v>
      </c>
      <c r="Z140" s="125">
        <f t="shared" si="4"/>
        <v>1</v>
      </c>
      <c r="AA140" s="125">
        <f t="shared" si="4"/>
        <v>1</v>
      </c>
      <c r="AB140" s="125">
        <f t="shared" si="4"/>
        <v>1</v>
      </c>
      <c r="AC140" s="125">
        <f t="shared" si="4"/>
        <v>1</v>
      </c>
      <c r="AD140" s="125">
        <f t="shared" si="4"/>
        <v>1</v>
      </c>
      <c r="AE140" s="125">
        <f t="shared" si="4"/>
        <v>1</v>
      </c>
      <c r="AF140" s="125">
        <f t="shared" si="4"/>
        <v>1</v>
      </c>
    </row>
    <row r="141" spans="1:99" x14ac:dyDescent="0.3">
      <c r="A141" s="104">
        <v>951</v>
      </c>
      <c r="D141" s="125">
        <f>D86</f>
        <v>2</v>
      </c>
      <c r="E141" s="125">
        <f t="shared" ref="E141:AF141" si="5">E86</f>
        <v>2</v>
      </c>
      <c r="F141" s="125">
        <f t="shared" si="5"/>
        <v>2</v>
      </c>
      <c r="G141" s="125">
        <f t="shared" si="5"/>
        <v>2</v>
      </c>
      <c r="H141" s="125">
        <f t="shared" si="5"/>
        <v>2</v>
      </c>
      <c r="I141" s="125">
        <f t="shared" si="5"/>
        <v>2</v>
      </c>
      <c r="J141" s="125">
        <f t="shared" si="5"/>
        <v>2</v>
      </c>
      <c r="K141" s="125">
        <f t="shared" si="5"/>
        <v>2</v>
      </c>
      <c r="L141" s="125">
        <f t="shared" si="5"/>
        <v>2</v>
      </c>
      <c r="M141" s="125">
        <f t="shared" si="5"/>
        <v>2</v>
      </c>
      <c r="N141" s="125">
        <f t="shared" si="5"/>
        <v>2</v>
      </c>
      <c r="O141" s="125">
        <f t="shared" si="5"/>
        <v>2</v>
      </c>
      <c r="P141" s="125">
        <f t="shared" si="5"/>
        <v>2</v>
      </c>
      <c r="Q141" s="125">
        <f t="shared" si="5"/>
        <v>2</v>
      </c>
      <c r="R141" s="125">
        <f t="shared" si="5"/>
        <v>2</v>
      </c>
      <c r="S141" s="125">
        <f t="shared" si="5"/>
        <v>2</v>
      </c>
      <c r="T141" s="125">
        <f t="shared" si="5"/>
        <v>2</v>
      </c>
      <c r="U141" s="125">
        <f t="shared" si="5"/>
        <v>2</v>
      </c>
      <c r="V141" s="125">
        <f t="shared" si="5"/>
        <v>2</v>
      </c>
      <c r="W141" s="125">
        <f t="shared" si="5"/>
        <v>2</v>
      </c>
      <c r="X141" s="125">
        <f t="shared" si="5"/>
        <v>2</v>
      </c>
      <c r="Y141" s="125">
        <f t="shared" si="5"/>
        <v>2</v>
      </c>
      <c r="Z141" s="125">
        <f t="shared" si="5"/>
        <v>2</v>
      </c>
      <c r="AA141" s="125">
        <f t="shared" si="5"/>
        <v>2</v>
      </c>
      <c r="AB141" s="125">
        <f t="shared" si="5"/>
        <v>2</v>
      </c>
      <c r="AC141" s="125">
        <f t="shared" si="5"/>
        <v>2</v>
      </c>
      <c r="AD141" s="125">
        <f t="shared" si="5"/>
        <v>2</v>
      </c>
      <c r="AE141" s="125">
        <f t="shared" si="5"/>
        <v>2</v>
      </c>
      <c r="AF141" s="125">
        <f t="shared" si="5"/>
        <v>2</v>
      </c>
      <c r="AG141" s="125"/>
      <c r="AH141" s="125"/>
      <c r="AI141" s="125"/>
      <c r="AJ141" s="125"/>
      <c r="AK141" s="125"/>
      <c r="AL141" s="125"/>
      <c r="AM141" s="125"/>
      <c r="AN141" s="125"/>
      <c r="AO141" s="125"/>
      <c r="AP141" s="125"/>
      <c r="AQ141" s="125"/>
      <c r="AR141" s="125"/>
      <c r="AS141" s="125"/>
      <c r="AT141" s="125"/>
      <c r="AU141" s="125"/>
      <c r="AV141" s="125"/>
      <c r="AW141" s="125"/>
      <c r="AX141" s="125"/>
      <c r="AY141" s="125"/>
      <c r="AZ141" s="125"/>
      <c r="BA141" s="125"/>
      <c r="BB141" s="125"/>
      <c r="BC141" s="125"/>
      <c r="BD141" s="125"/>
      <c r="BE141" s="125"/>
      <c r="BF141" s="125"/>
      <c r="BG141" s="125"/>
      <c r="BH141" s="125"/>
      <c r="BI141" s="125"/>
      <c r="BJ141" s="125"/>
      <c r="BK141" s="125"/>
      <c r="BL141" s="125"/>
      <c r="BM141" s="125"/>
      <c r="BN141" s="125"/>
      <c r="BO141" s="125"/>
      <c r="BP141" s="125"/>
      <c r="BQ141" s="125"/>
      <c r="BR141" s="125"/>
      <c r="BS141" s="125"/>
      <c r="BT141" s="125"/>
      <c r="BU141" s="125"/>
      <c r="BV141" s="125"/>
      <c r="BW141" s="125"/>
      <c r="BX141" s="125"/>
      <c r="BY141" s="125"/>
      <c r="BZ141" s="125"/>
      <c r="CA141" s="125"/>
      <c r="CB141" s="125"/>
      <c r="CC141" s="125"/>
      <c r="CD141" s="125"/>
      <c r="CE141" s="125"/>
      <c r="CF141" s="125"/>
      <c r="CG141" s="125"/>
      <c r="CH141" s="125"/>
      <c r="CI141" s="125"/>
      <c r="CJ141" s="125"/>
      <c r="CK141" s="125"/>
      <c r="CL141" s="125"/>
      <c r="CM141" s="125"/>
      <c r="CN141" s="125"/>
      <c r="CO141" s="125"/>
      <c r="CP141" s="125"/>
      <c r="CQ141" s="125"/>
      <c r="CR141" s="125"/>
      <c r="CS141" s="125"/>
      <c r="CT141" s="125"/>
      <c r="CU141" s="125"/>
    </row>
    <row r="142" spans="1:99" x14ac:dyDescent="0.3">
      <c r="A142" s="104">
        <v>953</v>
      </c>
      <c r="D142" s="125">
        <f>D88</f>
        <v>2</v>
      </c>
      <c r="E142" s="125">
        <f t="shared" ref="E142:AF142" si="6">E88</f>
        <v>2</v>
      </c>
      <c r="F142" s="125">
        <f t="shared" si="6"/>
        <v>2</v>
      </c>
      <c r="G142" s="125">
        <f t="shared" si="6"/>
        <v>2</v>
      </c>
      <c r="H142" s="125">
        <f t="shared" si="6"/>
        <v>2</v>
      </c>
      <c r="I142" s="125">
        <f t="shared" si="6"/>
        <v>2</v>
      </c>
      <c r="J142" s="125">
        <f t="shared" si="6"/>
        <v>2</v>
      </c>
      <c r="K142" s="125">
        <f t="shared" si="6"/>
        <v>2</v>
      </c>
      <c r="L142" s="125">
        <f t="shared" si="6"/>
        <v>2</v>
      </c>
      <c r="M142" s="125">
        <f t="shared" si="6"/>
        <v>2</v>
      </c>
      <c r="N142" s="125">
        <f t="shared" si="6"/>
        <v>2</v>
      </c>
      <c r="O142" s="125">
        <f t="shared" si="6"/>
        <v>2</v>
      </c>
      <c r="P142" s="125">
        <f t="shared" si="6"/>
        <v>2</v>
      </c>
      <c r="Q142" s="125">
        <f t="shared" si="6"/>
        <v>2</v>
      </c>
      <c r="R142" s="125">
        <f t="shared" si="6"/>
        <v>2</v>
      </c>
      <c r="S142" s="125">
        <f t="shared" si="6"/>
        <v>2</v>
      </c>
      <c r="T142" s="125">
        <f t="shared" si="6"/>
        <v>2</v>
      </c>
      <c r="U142" s="125">
        <f t="shared" si="6"/>
        <v>2</v>
      </c>
      <c r="V142" s="125">
        <f t="shared" si="6"/>
        <v>2</v>
      </c>
      <c r="W142" s="125">
        <f t="shared" si="6"/>
        <v>2</v>
      </c>
      <c r="X142" s="125">
        <f t="shared" si="6"/>
        <v>2</v>
      </c>
      <c r="Y142" s="125">
        <f t="shared" si="6"/>
        <v>2</v>
      </c>
      <c r="Z142" s="125">
        <f t="shared" si="6"/>
        <v>2</v>
      </c>
      <c r="AA142" s="125">
        <f t="shared" si="6"/>
        <v>2</v>
      </c>
      <c r="AB142" s="125">
        <f t="shared" si="6"/>
        <v>2</v>
      </c>
      <c r="AC142" s="125">
        <f t="shared" si="6"/>
        <v>2</v>
      </c>
      <c r="AD142" s="125">
        <f t="shared" si="6"/>
        <v>2</v>
      </c>
      <c r="AE142" s="125">
        <f t="shared" si="6"/>
        <v>2</v>
      </c>
      <c r="AF142" s="125">
        <f t="shared" si="6"/>
        <v>2</v>
      </c>
      <c r="AG142" s="125"/>
      <c r="AH142" s="125"/>
      <c r="AI142" s="125"/>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c r="BD142" s="125"/>
      <c r="BE142" s="125"/>
      <c r="BF142" s="125"/>
      <c r="BG142" s="125"/>
      <c r="BH142" s="125"/>
      <c r="BI142" s="125"/>
      <c r="BJ142" s="125"/>
      <c r="BK142" s="125"/>
      <c r="BL142" s="125"/>
      <c r="BM142" s="125"/>
      <c r="BN142" s="125"/>
      <c r="BO142" s="125"/>
      <c r="BP142" s="125"/>
      <c r="BQ142" s="125"/>
      <c r="BR142" s="125"/>
      <c r="BS142" s="125"/>
      <c r="BT142" s="125"/>
      <c r="BU142" s="125"/>
      <c r="BV142" s="125"/>
      <c r="BW142" s="125"/>
      <c r="BX142" s="125"/>
      <c r="BY142" s="125"/>
      <c r="BZ142" s="125"/>
      <c r="CA142" s="125"/>
      <c r="CB142" s="125"/>
      <c r="CC142" s="125"/>
      <c r="CD142" s="125"/>
      <c r="CE142" s="125"/>
      <c r="CF142" s="125"/>
      <c r="CG142" s="125"/>
      <c r="CH142" s="125"/>
      <c r="CI142" s="125"/>
      <c r="CJ142" s="125"/>
      <c r="CK142" s="125"/>
      <c r="CL142" s="125"/>
      <c r="CM142" s="125"/>
      <c r="CN142" s="125"/>
      <c r="CO142" s="125"/>
      <c r="CP142" s="125"/>
      <c r="CQ142" s="125"/>
      <c r="CR142" s="125"/>
      <c r="CS142" s="125"/>
      <c r="CT142" s="125"/>
      <c r="CU142" s="125"/>
    </row>
    <row r="143" spans="1:99" x14ac:dyDescent="0.3">
      <c r="A143" s="104">
        <v>955</v>
      </c>
      <c r="D143" s="125">
        <f>D90</f>
        <v>0</v>
      </c>
      <c r="E143" s="125">
        <f t="shared" ref="E143:AF143" si="7">E90</f>
        <v>0</v>
      </c>
      <c r="F143" s="125">
        <f t="shared" si="7"/>
        <v>2</v>
      </c>
      <c r="G143" s="125">
        <f t="shared" si="7"/>
        <v>0</v>
      </c>
      <c r="H143" s="125">
        <f t="shared" si="7"/>
        <v>0</v>
      </c>
      <c r="I143" s="125">
        <f t="shared" si="7"/>
        <v>0</v>
      </c>
      <c r="J143" s="125">
        <f t="shared" si="7"/>
        <v>0</v>
      </c>
      <c r="K143" s="125">
        <f t="shared" si="7"/>
        <v>0</v>
      </c>
      <c r="L143" s="125">
        <f t="shared" si="7"/>
        <v>0</v>
      </c>
      <c r="M143" s="125">
        <f t="shared" si="7"/>
        <v>0</v>
      </c>
      <c r="N143" s="125">
        <f t="shared" si="7"/>
        <v>1</v>
      </c>
      <c r="O143" s="125">
        <f t="shared" si="7"/>
        <v>0</v>
      </c>
      <c r="P143" s="125">
        <f t="shared" si="7"/>
        <v>0</v>
      </c>
      <c r="Q143" s="125">
        <f t="shared" si="7"/>
        <v>0</v>
      </c>
      <c r="R143" s="125">
        <f t="shared" si="7"/>
        <v>0</v>
      </c>
      <c r="S143" s="125">
        <f t="shared" si="7"/>
        <v>0</v>
      </c>
      <c r="T143" s="125">
        <f t="shared" si="7"/>
        <v>0</v>
      </c>
      <c r="U143" s="125">
        <f t="shared" si="7"/>
        <v>0</v>
      </c>
      <c r="V143" s="125">
        <f t="shared" si="7"/>
        <v>0</v>
      </c>
      <c r="W143" s="125">
        <f t="shared" si="7"/>
        <v>0</v>
      </c>
      <c r="X143" s="125">
        <f t="shared" si="7"/>
        <v>0</v>
      </c>
      <c r="Y143" s="125">
        <f t="shared" si="7"/>
        <v>0</v>
      </c>
      <c r="Z143" s="125">
        <f t="shared" si="7"/>
        <v>0</v>
      </c>
      <c r="AA143" s="125">
        <f t="shared" si="7"/>
        <v>0</v>
      </c>
      <c r="AB143" s="125">
        <f t="shared" si="7"/>
        <v>0</v>
      </c>
      <c r="AC143" s="125">
        <f t="shared" si="7"/>
        <v>0</v>
      </c>
      <c r="AD143" s="125">
        <f t="shared" si="7"/>
        <v>1</v>
      </c>
      <c r="AE143" s="125">
        <f t="shared" si="7"/>
        <v>0</v>
      </c>
      <c r="AF143" s="125">
        <f t="shared" si="7"/>
        <v>0</v>
      </c>
      <c r="AG143" s="125"/>
      <c r="AH143" s="125"/>
      <c r="AI143" s="125"/>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c r="BD143" s="125"/>
      <c r="BE143" s="125"/>
      <c r="BF143" s="125"/>
      <c r="BG143" s="125"/>
      <c r="BH143" s="125"/>
      <c r="BI143" s="125"/>
      <c r="BJ143" s="125"/>
      <c r="BK143" s="125"/>
      <c r="BL143" s="125"/>
      <c r="BM143" s="125"/>
      <c r="BN143" s="125"/>
      <c r="BO143" s="125"/>
      <c r="BP143" s="125"/>
      <c r="BQ143" s="125"/>
      <c r="BR143" s="125"/>
      <c r="BS143" s="125"/>
      <c r="BT143" s="125"/>
      <c r="BU143" s="125"/>
      <c r="BV143" s="125"/>
      <c r="BW143" s="125"/>
      <c r="BX143" s="125"/>
      <c r="BY143" s="125"/>
      <c r="BZ143" s="125"/>
      <c r="CA143" s="125"/>
      <c r="CB143" s="125"/>
      <c r="CC143" s="125"/>
      <c r="CD143" s="125"/>
      <c r="CE143" s="125"/>
      <c r="CF143" s="125"/>
      <c r="CG143" s="125"/>
      <c r="CH143" s="125"/>
      <c r="CI143" s="125"/>
      <c r="CJ143" s="125"/>
      <c r="CK143" s="125"/>
      <c r="CL143" s="125"/>
      <c r="CM143" s="125"/>
      <c r="CN143" s="125"/>
      <c r="CO143" s="125"/>
      <c r="CP143" s="125"/>
      <c r="CQ143" s="125"/>
      <c r="CR143" s="125"/>
      <c r="CS143" s="125"/>
      <c r="CT143" s="125"/>
      <c r="CU143" s="125"/>
    </row>
    <row r="144" spans="1:99" x14ac:dyDescent="0.3">
      <c r="A144" s="104">
        <v>957</v>
      </c>
      <c r="D144" s="125">
        <f>D92</f>
        <v>0</v>
      </c>
      <c r="E144" s="125">
        <f t="shared" ref="E144:AF144" si="8">E92</f>
        <v>0</v>
      </c>
      <c r="F144" s="125">
        <f t="shared" si="8"/>
        <v>0</v>
      </c>
      <c r="G144" s="125">
        <f t="shared" si="8"/>
        <v>1</v>
      </c>
      <c r="H144" s="125">
        <f t="shared" si="8"/>
        <v>0</v>
      </c>
      <c r="I144" s="125">
        <f t="shared" si="8"/>
        <v>0</v>
      </c>
      <c r="J144" s="125">
        <f t="shared" si="8"/>
        <v>0</v>
      </c>
      <c r="K144" s="125">
        <f t="shared" si="8"/>
        <v>0</v>
      </c>
      <c r="L144" s="125">
        <f t="shared" si="8"/>
        <v>0</v>
      </c>
      <c r="M144" s="125">
        <f t="shared" si="8"/>
        <v>0</v>
      </c>
      <c r="N144" s="125">
        <f t="shared" si="8"/>
        <v>0</v>
      </c>
      <c r="O144" s="125">
        <f t="shared" si="8"/>
        <v>0</v>
      </c>
      <c r="P144" s="125">
        <f t="shared" si="8"/>
        <v>0</v>
      </c>
      <c r="Q144" s="125">
        <f t="shared" si="8"/>
        <v>0</v>
      </c>
      <c r="R144" s="125">
        <f t="shared" si="8"/>
        <v>0</v>
      </c>
      <c r="S144" s="125">
        <f t="shared" si="8"/>
        <v>0</v>
      </c>
      <c r="T144" s="125">
        <f t="shared" si="8"/>
        <v>0</v>
      </c>
      <c r="U144" s="125">
        <f t="shared" si="8"/>
        <v>0</v>
      </c>
      <c r="V144" s="125">
        <f t="shared" si="8"/>
        <v>0</v>
      </c>
      <c r="W144" s="125">
        <f t="shared" si="8"/>
        <v>0</v>
      </c>
      <c r="X144" s="125">
        <f t="shared" si="8"/>
        <v>0</v>
      </c>
      <c r="Y144" s="125">
        <f t="shared" si="8"/>
        <v>2</v>
      </c>
      <c r="Z144" s="125">
        <f t="shared" si="8"/>
        <v>0</v>
      </c>
      <c r="AA144" s="125">
        <f t="shared" si="8"/>
        <v>0</v>
      </c>
      <c r="AB144" s="125">
        <f t="shared" si="8"/>
        <v>2</v>
      </c>
      <c r="AC144" s="125">
        <f t="shared" si="8"/>
        <v>1</v>
      </c>
      <c r="AD144" s="125">
        <f t="shared" si="8"/>
        <v>0</v>
      </c>
      <c r="AE144" s="125">
        <f t="shared" si="8"/>
        <v>0</v>
      </c>
      <c r="AF144" s="125">
        <f t="shared" si="8"/>
        <v>0</v>
      </c>
      <c r="AG144" s="125"/>
      <c r="AH144" s="125"/>
      <c r="AI144" s="125"/>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c r="BD144" s="125"/>
      <c r="BE144" s="125"/>
      <c r="BF144" s="125"/>
      <c r="BG144" s="125"/>
      <c r="BH144" s="125"/>
      <c r="BI144" s="125"/>
      <c r="BJ144" s="125"/>
      <c r="BK144" s="125"/>
      <c r="BL144" s="125"/>
      <c r="BM144" s="125"/>
      <c r="BN144" s="125"/>
      <c r="BO144" s="125"/>
      <c r="BP144" s="125"/>
      <c r="BQ144" s="125"/>
      <c r="BR144" s="125"/>
      <c r="BS144" s="125"/>
      <c r="BT144" s="125"/>
      <c r="BU144" s="125"/>
      <c r="BV144" s="125"/>
      <c r="BW144" s="125"/>
      <c r="BX144" s="125"/>
      <c r="BY144" s="125"/>
      <c r="BZ144" s="125"/>
      <c r="CA144" s="125"/>
      <c r="CB144" s="125"/>
      <c r="CC144" s="125"/>
      <c r="CD144" s="125"/>
      <c r="CE144" s="125"/>
      <c r="CF144" s="125"/>
      <c r="CG144" s="125"/>
      <c r="CH144" s="125"/>
      <c r="CI144" s="125"/>
      <c r="CJ144" s="125"/>
      <c r="CK144" s="125"/>
      <c r="CL144" s="125"/>
      <c r="CM144" s="125"/>
      <c r="CN144" s="125"/>
      <c r="CO144" s="125"/>
      <c r="CP144" s="125"/>
      <c r="CQ144" s="125"/>
      <c r="CR144" s="125"/>
      <c r="CS144" s="125"/>
      <c r="CT144" s="125"/>
      <c r="CU144" s="125"/>
    </row>
    <row r="145" spans="1:99" x14ac:dyDescent="0.3">
      <c r="A145" s="373">
        <v>959</v>
      </c>
      <c r="D145" s="125">
        <f>D94</f>
        <v>3</v>
      </c>
      <c r="E145" s="125">
        <f t="shared" ref="E145:AF145" si="9">E94</f>
        <v>2</v>
      </c>
      <c r="F145" s="125">
        <f t="shared" si="9"/>
        <v>2</v>
      </c>
      <c r="G145" s="125">
        <f t="shared" si="9"/>
        <v>2</v>
      </c>
      <c r="H145" s="125">
        <f t="shared" si="9"/>
        <v>2</v>
      </c>
      <c r="I145" s="125">
        <f t="shared" si="9"/>
        <v>2</v>
      </c>
      <c r="J145" s="125">
        <f t="shared" si="9"/>
        <v>2</v>
      </c>
      <c r="K145" s="125">
        <f t="shared" si="9"/>
        <v>2</v>
      </c>
      <c r="L145" s="125">
        <f t="shared" si="9"/>
        <v>3</v>
      </c>
      <c r="M145" s="125">
        <f t="shared" si="9"/>
        <v>3</v>
      </c>
      <c r="N145" s="125">
        <f t="shared" si="9"/>
        <v>2</v>
      </c>
      <c r="O145" s="125">
        <f t="shared" si="9"/>
        <v>2</v>
      </c>
      <c r="P145" s="125">
        <f t="shared" si="9"/>
        <v>2</v>
      </c>
      <c r="Q145" s="125">
        <f t="shared" si="9"/>
        <v>3</v>
      </c>
      <c r="R145" s="125">
        <f t="shared" si="9"/>
        <v>3</v>
      </c>
      <c r="S145" s="125">
        <f t="shared" si="9"/>
        <v>2</v>
      </c>
      <c r="T145" s="125">
        <f t="shared" si="9"/>
        <v>2</v>
      </c>
      <c r="U145" s="125">
        <f t="shared" si="9"/>
        <v>2</v>
      </c>
      <c r="V145" s="125">
        <f t="shared" si="9"/>
        <v>2</v>
      </c>
      <c r="W145" s="125">
        <f t="shared" si="9"/>
        <v>2</v>
      </c>
      <c r="X145" s="125">
        <f t="shared" si="9"/>
        <v>2</v>
      </c>
      <c r="Y145" s="125">
        <f t="shared" si="9"/>
        <v>3</v>
      </c>
      <c r="Z145" s="125">
        <f t="shared" si="9"/>
        <v>2</v>
      </c>
      <c r="AA145" s="125">
        <f t="shared" si="9"/>
        <v>2</v>
      </c>
      <c r="AB145" s="125">
        <f t="shared" si="9"/>
        <v>2</v>
      </c>
      <c r="AC145" s="125">
        <f t="shared" si="9"/>
        <v>2</v>
      </c>
      <c r="AD145" s="125">
        <f t="shared" si="9"/>
        <v>2</v>
      </c>
      <c r="AE145" s="125">
        <f t="shared" si="9"/>
        <v>2</v>
      </c>
      <c r="AF145" s="125">
        <f t="shared" si="9"/>
        <v>3</v>
      </c>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c r="BD145" s="125"/>
      <c r="BE145" s="125"/>
      <c r="BF145" s="125"/>
      <c r="BG145" s="125"/>
      <c r="BH145" s="125"/>
      <c r="BI145" s="125"/>
      <c r="BJ145" s="125"/>
      <c r="BK145" s="125"/>
      <c r="BL145" s="125"/>
      <c r="BM145" s="125"/>
      <c r="BN145" s="125"/>
      <c r="BO145" s="125"/>
      <c r="BP145" s="125"/>
      <c r="BQ145" s="125"/>
      <c r="BR145" s="125"/>
      <c r="BS145" s="125"/>
      <c r="BT145" s="125"/>
      <c r="BU145" s="125"/>
      <c r="BV145" s="125"/>
      <c r="BW145" s="125"/>
      <c r="BX145" s="125"/>
      <c r="BY145" s="125"/>
      <c r="BZ145" s="125"/>
      <c r="CA145" s="125"/>
      <c r="CB145" s="125"/>
      <c r="CC145" s="125"/>
      <c r="CD145" s="125"/>
      <c r="CE145" s="125"/>
      <c r="CF145" s="125"/>
      <c r="CG145" s="125"/>
      <c r="CH145" s="125"/>
      <c r="CI145" s="125"/>
      <c r="CJ145" s="125"/>
      <c r="CK145" s="125"/>
      <c r="CL145" s="125"/>
      <c r="CM145" s="125"/>
      <c r="CN145" s="125"/>
      <c r="CO145" s="125"/>
      <c r="CP145" s="125"/>
      <c r="CQ145" s="125"/>
      <c r="CR145" s="125"/>
      <c r="CS145" s="125"/>
      <c r="CT145" s="125"/>
      <c r="CU145" s="125"/>
    </row>
    <row r="146" spans="1:99" x14ac:dyDescent="0.3">
      <c r="A146" s="381">
        <v>965</v>
      </c>
      <c r="D146" s="125"/>
      <c r="E146" s="125"/>
      <c r="F146" s="125"/>
      <c r="G146" s="125"/>
      <c r="H146" s="125"/>
      <c r="I146" s="125"/>
      <c r="J146" s="125"/>
      <c r="K146" s="125"/>
      <c r="L146" s="125"/>
      <c r="M146" s="125"/>
      <c r="N146" s="125"/>
      <c r="O146" s="125"/>
      <c r="P146" s="125"/>
      <c r="Q146" s="125"/>
      <c r="R146" s="125"/>
      <c r="S146" s="125"/>
      <c r="T146" s="125"/>
      <c r="U146" s="125"/>
      <c r="V146" s="125"/>
      <c r="W146" s="125"/>
      <c r="X146" s="125"/>
      <c r="Y146" s="125"/>
      <c r="Z146" s="125"/>
      <c r="AA146" s="125"/>
      <c r="AB146" s="125"/>
      <c r="AC146" s="125"/>
      <c r="AD146" s="125"/>
      <c r="AE146" s="125"/>
      <c r="AF146" s="125"/>
      <c r="AG146" s="125"/>
      <c r="AH146" s="125"/>
      <c r="AI146" s="125"/>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c r="BD146" s="125"/>
      <c r="BE146" s="125"/>
      <c r="BF146" s="125"/>
      <c r="BG146" s="125"/>
      <c r="BH146" s="125"/>
      <c r="BI146" s="125"/>
      <c r="BJ146" s="125"/>
      <c r="BK146" s="125"/>
      <c r="BL146" s="125"/>
      <c r="BM146" s="125"/>
      <c r="BN146" s="125"/>
      <c r="BO146" s="125"/>
      <c r="BP146" s="125"/>
      <c r="BQ146" s="125"/>
      <c r="BR146" s="125"/>
      <c r="BS146" s="125"/>
      <c r="BT146" s="125"/>
      <c r="BU146" s="125"/>
      <c r="BV146" s="125"/>
      <c r="BW146" s="125"/>
      <c r="BX146" s="125"/>
      <c r="BY146" s="125"/>
      <c r="BZ146" s="125"/>
      <c r="CA146" s="125"/>
      <c r="CB146" s="125"/>
      <c r="CC146" s="125"/>
      <c r="CD146" s="125"/>
      <c r="CE146" s="125"/>
      <c r="CF146" s="125"/>
      <c r="CG146" s="125"/>
      <c r="CH146" s="125"/>
      <c r="CI146" s="125"/>
      <c r="CJ146" s="125"/>
      <c r="CK146" s="125"/>
      <c r="CL146" s="125"/>
      <c r="CM146" s="125"/>
      <c r="CN146" s="125"/>
      <c r="CO146" s="125"/>
      <c r="CP146" s="125"/>
      <c r="CQ146" s="125"/>
      <c r="CR146" s="125"/>
      <c r="CS146" s="125"/>
      <c r="CT146" s="125"/>
      <c r="CU146" s="125"/>
    </row>
    <row r="147" spans="1:99" x14ac:dyDescent="0.3">
      <c r="A147" s="104">
        <v>973</v>
      </c>
      <c r="D147" s="125">
        <f>D100</f>
        <v>0</v>
      </c>
      <c r="E147" s="125">
        <f t="shared" ref="E147:AF153" si="10">E100</f>
        <v>0</v>
      </c>
      <c r="F147" s="125">
        <f t="shared" si="10"/>
        <v>0</v>
      </c>
      <c r="G147" s="125">
        <f t="shared" si="10"/>
        <v>0</v>
      </c>
      <c r="H147" s="125">
        <f t="shared" si="10"/>
        <v>0</v>
      </c>
      <c r="I147" s="125">
        <f t="shared" si="10"/>
        <v>0</v>
      </c>
      <c r="J147" s="125">
        <f t="shared" si="10"/>
        <v>0</v>
      </c>
      <c r="K147" s="125">
        <f t="shared" si="10"/>
        <v>0</v>
      </c>
      <c r="L147" s="125">
        <f t="shared" si="10"/>
        <v>0</v>
      </c>
      <c r="M147" s="125">
        <f t="shared" si="10"/>
        <v>0</v>
      </c>
      <c r="N147" s="125">
        <f t="shared" si="10"/>
        <v>0</v>
      </c>
      <c r="O147" s="125">
        <f t="shared" si="10"/>
        <v>0</v>
      </c>
      <c r="P147" s="125">
        <f t="shared" si="10"/>
        <v>0</v>
      </c>
      <c r="Q147" s="125">
        <f t="shared" si="10"/>
        <v>0</v>
      </c>
      <c r="R147" s="125">
        <f t="shared" si="10"/>
        <v>0</v>
      </c>
      <c r="S147" s="125">
        <f t="shared" si="10"/>
        <v>0</v>
      </c>
      <c r="T147" s="125">
        <f t="shared" si="10"/>
        <v>0</v>
      </c>
      <c r="U147" s="125">
        <f t="shared" si="10"/>
        <v>0</v>
      </c>
      <c r="V147" s="125">
        <f t="shared" si="10"/>
        <v>1</v>
      </c>
      <c r="W147" s="125">
        <f t="shared" si="10"/>
        <v>0</v>
      </c>
      <c r="X147" s="125">
        <f t="shared" si="10"/>
        <v>0</v>
      </c>
      <c r="Y147" s="125">
        <f t="shared" si="10"/>
        <v>0</v>
      </c>
      <c r="Z147" s="125">
        <f t="shared" si="10"/>
        <v>0</v>
      </c>
      <c r="AA147" s="125">
        <f t="shared" si="10"/>
        <v>0</v>
      </c>
      <c r="AB147" s="125">
        <f t="shared" si="10"/>
        <v>0</v>
      </c>
      <c r="AC147" s="125">
        <f t="shared" si="10"/>
        <v>0</v>
      </c>
      <c r="AD147" s="125">
        <f t="shared" si="10"/>
        <v>0</v>
      </c>
      <c r="AE147" s="125">
        <f t="shared" si="10"/>
        <v>0</v>
      </c>
      <c r="AF147" s="125">
        <f t="shared" si="10"/>
        <v>0</v>
      </c>
      <c r="AG147" s="125"/>
      <c r="AH147" s="125"/>
      <c r="AI147" s="125"/>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c r="BD147" s="125"/>
      <c r="BE147" s="125"/>
      <c r="BF147" s="125"/>
      <c r="BG147" s="125"/>
      <c r="BH147" s="125"/>
      <c r="BI147" s="125"/>
      <c r="BJ147" s="125"/>
      <c r="BK147" s="125"/>
      <c r="BL147" s="125"/>
      <c r="BM147" s="125"/>
      <c r="BN147" s="125"/>
      <c r="BO147" s="125"/>
      <c r="BP147" s="125"/>
      <c r="BQ147" s="125"/>
      <c r="BR147" s="125"/>
      <c r="BS147" s="125"/>
      <c r="BT147" s="125"/>
      <c r="BU147" s="125"/>
      <c r="BV147" s="125"/>
      <c r="BW147" s="125"/>
      <c r="BX147" s="125"/>
      <c r="BY147" s="125"/>
      <c r="BZ147" s="125"/>
      <c r="CA147" s="125"/>
      <c r="CB147" s="125"/>
      <c r="CC147" s="125"/>
      <c r="CD147" s="125"/>
      <c r="CE147" s="125"/>
      <c r="CF147" s="125"/>
      <c r="CG147" s="125"/>
      <c r="CH147" s="125"/>
      <c r="CI147" s="125"/>
      <c r="CJ147" s="125"/>
      <c r="CK147" s="125"/>
      <c r="CL147" s="125"/>
      <c r="CM147" s="125"/>
      <c r="CN147" s="125"/>
      <c r="CO147" s="125"/>
      <c r="CP147" s="125"/>
      <c r="CQ147" s="125"/>
      <c r="CR147" s="125"/>
      <c r="CS147" s="125"/>
      <c r="CT147" s="125"/>
      <c r="CU147" s="125"/>
    </row>
    <row r="148" spans="1:99" x14ac:dyDescent="0.3">
      <c r="A148" s="104">
        <v>974</v>
      </c>
      <c r="D148" s="125">
        <f t="shared" ref="D148:S153" si="11">D101</f>
        <v>3</v>
      </c>
      <c r="E148" s="125">
        <f t="shared" si="11"/>
        <v>2</v>
      </c>
      <c r="F148" s="125">
        <f t="shared" si="11"/>
        <v>2</v>
      </c>
      <c r="G148" s="125">
        <f t="shared" si="11"/>
        <v>2</v>
      </c>
      <c r="H148" s="125">
        <f t="shared" si="11"/>
        <v>2</v>
      </c>
      <c r="I148" s="125">
        <f t="shared" si="11"/>
        <v>2</v>
      </c>
      <c r="J148" s="125">
        <f t="shared" si="11"/>
        <v>2</v>
      </c>
      <c r="K148" s="125">
        <f t="shared" si="11"/>
        <v>2</v>
      </c>
      <c r="L148" s="125">
        <f t="shared" si="11"/>
        <v>3</v>
      </c>
      <c r="M148" s="125">
        <f t="shared" si="11"/>
        <v>3</v>
      </c>
      <c r="N148" s="125">
        <f t="shared" si="11"/>
        <v>2</v>
      </c>
      <c r="O148" s="125">
        <f t="shared" si="11"/>
        <v>2</v>
      </c>
      <c r="P148" s="125">
        <f t="shared" si="11"/>
        <v>2</v>
      </c>
      <c r="Q148" s="125">
        <f t="shared" si="11"/>
        <v>3</v>
      </c>
      <c r="R148" s="125">
        <f t="shared" si="11"/>
        <v>3</v>
      </c>
      <c r="S148" s="125">
        <f t="shared" si="11"/>
        <v>2</v>
      </c>
      <c r="T148" s="125">
        <f t="shared" si="10"/>
        <v>2</v>
      </c>
      <c r="U148" s="125">
        <f t="shared" si="10"/>
        <v>2</v>
      </c>
      <c r="V148" s="125">
        <f t="shared" si="10"/>
        <v>2</v>
      </c>
      <c r="W148" s="125">
        <f t="shared" si="10"/>
        <v>2</v>
      </c>
      <c r="X148" s="125">
        <f t="shared" si="10"/>
        <v>2</v>
      </c>
      <c r="Y148" s="125">
        <f t="shared" si="10"/>
        <v>3</v>
      </c>
      <c r="Z148" s="125">
        <f t="shared" si="10"/>
        <v>2</v>
      </c>
      <c r="AA148" s="125">
        <f t="shared" si="10"/>
        <v>2</v>
      </c>
      <c r="AB148" s="125">
        <f t="shared" si="10"/>
        <v>2</v>
      </c>
      <c r="AC148" s="125">
        <f t="shared" si="10"/>
        <v>2</v>
      </c>
      <c r="AD148" s="125">
        <f t="shared" si="10"/>
        <v>2</v>
      </c>
      <c r="AE148" s="125">
        <f t="shared" si="10"/>
        <v>2</v>
      </c>
      <c r="AF148" s="125">
        <f t="shared" si="10"/>
        <v>3</v>
      </c>
      <c r="AG148" s="125"/>
      <c r="AH148" s="125"/>
      <c r="AI148" s="125"/>
      <c r="AJ148" s="125"/>
      <c r="AK148" s="125"/>
      <c r="AL148" s="125"/>
      <c r="AM148" s="125"/>
      <c r="AN148" s="125"/>
      <c r="AO148" s="125"/>
      <c r="AP148" s="125"/>
      <c r="AQ148" s="125"/>
      <c r="AR148" s="125"/>
      <c r="AS148" s="125"/>
      <c r="AT148" s="125"/>
      <c r="AU148" s="125"/>
      <c r="AV148" s="125"/>
      <c r="AW148" s="125"/>
      <c r="AX148" s="125"/>
      <c r="AY148" s="125"/>
      <c r="AZ148" s="125"/>
      <c r="BA148" s="125"/>
      <c r="BB148" s="125"/>
      <c r="BC148" s="125"/>
      <c r="BD148" s="125"/>
      <c r="BE148" s="125"/>
      <c r="BF148" s="125"/>
      <c r="BG148" s="125"/>
      <c r="BH148" s="125"/>
      <c r="BI148" s="125"/>
      <c r="BJ148" s="125"/>
      <c r="BK148" s="125"/>
      <c r="BL148" s="125"/>
      <c r="BM148" s="125"/>
      <c r="BN148" s="125"/>
      <c r="BO148" s="125"/>
      <c r="BP148" s="125"/>
      <c r="BQ148" s="125"/>
      <c r="BR148" s="125"/>
      <c r="BS148" s="125"/>
      <c r="BT148" s="125"/>
      <c r="BU148" s="125"/>
      <c r="BV148" s="125"/>
      <c r="BW148" s="125"/>
      <c r="BX148" s="125"/>
      <c r="BY148" s="125"/>
      <c r="BZ148" s="125"/>
      <c r="CA148" s="125"/>
      <c r="CB148" s="125"/>
      <c r="CC148" s="125"/>
      <c r="CD148" s="125"/>
      <c r="CE148" s="125"/>
      <c r="CF148" s="125"/>
      <c r="CG148" s="125"/>
      <c r="CH148" s="125"/>
      <c r="CI148" s="125"/>
      <c r="CJ148" s="125"/>
      <c r="CK148" s="125"/>
      <c r="CL148" s="125"/>
      <c r="CM148" s="125"/>
      <c r="CN148" s="125"/>
      <c r="CO148" s="125"/>
      <c r="CP148" s="125"/>
      <c r="CQ148" s="125"/>
      <c r="CR148" s="125"/>
      <c r="CS148" s="125"/>
      <c r="CT148" s="125"/>
      <c r="CU148" s="125"/>
    </row>
    <row r="149" spans="1:99" x14ac:dyDescent="0.3">
      <c r="A149" s="104">
        <v>975</v>
      </c>
      <c r="D149" s="125">
        <f t="shared" si="11"/>
        <v>1</v>
      </c>
      <c r="E149" s="125">
        <f t="shared" si="10"/>
        <v>2</v>
      </c>
      <c r="F149" s="125">
        <f t="shared" si="10"/>
        <v>1</v>
      </c>
      <c r="G149" s="125">
        <f t="shared" si="10"/>
        <v>1</v>
      </c>
      <c r="H149" s="125">
        <f t="shared" si="10"/>
        <v>1</v>
      </c>
      <c r="I149" s="125">
        <f t="shared" si="10"/>
        <v>2</v>
      </c>
      <c r="J149" s="125">
        <f t="shared" si="10"/>
        <v>2</v>
      </c>
      <c r="K149" s="125">
        <f t="shared" si="10"/>
        <v>2</v>
      </c>
      <c r="L149" s="125">
        <f t="shared" si="10"/>
        <v>2</v>
      </c>
      <c r="M149" s="125">
        <f t="shared" si="10"/>
        <v>2</v>
      </c>
      <c r="N149" s="125">
        <f t="shared" si="10"/>
        <v>1</v>
      </c>
      <c r="O149" s="125">
        <f t="shared" si="10"/>
        <v>1</v>
      </c>
      <c r="P149" s="125">
        <f t="shared" si="10"/>
        <v>2</v>
      </c>
      <c r="Q149" s="125">
        <f t="shared" si="10"/>
        <v>1</v>
      </c>
      <c r="R149" s="125">
        <f t="shared" si="10"/>
        <v>2</v>
      </c>
      <c r="S149" s="125">
        <f t="shared" si="10"/>
        <v>2</v>
      </c>
      <c r="T149" s="125">
        <f t="shared" si="10"/>
        <v>2</v>
      </c>
      <c r="U149" s="125">
        <f t="shared" si="10"/>
        <v>2</v>
      </c>
      <c r="V149" s="125">
        <f t="shared" si="10"/>
        <v>2</v>
      </c>
      <c r="W149" s="125">
        <f t="shared" si="10"/>
        <v>2</v>
      </c>
      <c r="X149" s="125">
        <f t="shared" si="10"/>
        <v>2</v>
      </c>
      <c r="Y149" s="125">
        <f t="shared" si="10"/>
        <v>1</v>
      </c>
      <c r="Z149" s="125">
        <f t="shared" si="10"/>
        <v>2</v>
      </c>
      <c r="AA149" s="125">
        <f t="shared" si="10"/>
        <v>2</v>
      </c>
      <c r="AB149" s="125">
        <f t="shared" si="10"/>
        <v>1</v>
      </c>
      <c r="AC149" s="125">
        <f t="shared" si="10"/>
        <v>1</v>
      </c>
      <c r="AD149" s="125">
        <f t="shared" si="10"/>
        <v>1</v>
      </c>
      <c r="AE149" s="125">
        <f t="shared" si="10"/>
        <v>1</v>
      </c>
      <c r="AF149" s="125">
        <f t="shared" si="10"/>
        <v>2</v>
      </c>
      <c r="AG149" s="125"/>
      <c r="AH149" s="125"/>
      <c r="AI149" s="125"/>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c r="BD149" s="125"/>
      <c r="BE149" s="125"/>
      <c r="BF149" s="125"/>
      <c r="BG149" s="125"/>
      <c r="BH149" s="125"/>
      <c r="BI149" s="125"/>
      <c r="BJ149" s="125"/>
      <c r="BK149" s="125"/>
      <c r="BL149" s="125"/>
      <c r="BM149" s="125"/>
      <c r="BN149" s="125"/>
      <c r="BO149" s="125"/>
      <c r="BP149" s="125"/>
      <c r="BQ149" s="125"/>
      <c r="BR149" s="125"/>
      <c r="BS149" s="125"/>
      <c r="BT149" s="125"/>
      <c r="BU149" s="125"/>
      <c r="BV149" s="125"/>
      <c r="BW149" s="125"/>
      <c r="BX149" s="125"/>
      <c r="BY149" s="125"/>
      <c r="BZ149" s="125"/>
      <c r="CA149" s="125"/>
      <c r="CB149" s="125"/>
      <c r="CC149" s="125"/>
      <c r="CD149" s="125"/>
      <c r="CE149" s="125"/>
      <c r="CF149" s="125"/>
      <c r="CG149" s="125"/>
      <c r="CH149" s="125"/>
      <c r="CI149" s="125"/>
      <c r="CJ149" s="125"/>
      <c r="CK149" s="125"/>
      <c r="CL149" s="125"/>
      <c r="CM149" s="125"/>
      <c r="CN149" s="125"/>
      <c r="CO149" s="125"/>
      <c r="CP149" s="125"/>
      <c r="CQ149" s="125"/>
      <c r="CR149" s="125"/>
      <c r="CS149" s="125"/>
      <c r="CT149" s="125"/>
      <c r="CU149" s="125"/>
    </row>
    <row r="150" spans="1:99" x14ac:dyDescent="0.3">
      <c r="A150" s="104">
        <v>976</v>
      </c>
      <c r="D150" s="125">
        <f t="shared" si="11"/>
        <v>2</v>
      </c>
      <c r="E150" s="125">
        <f t="shared" si="10"/>
        <v>1</v>
      </c>
      <c r="F150" s="125">
        <f t="shared" si="10"/>
        <v>1</v>
      </c>
      <c r="G150" s="125">
        <f t="shared" si="10"/>
        <v>1</v>
      </c>
      <c r="H150" s="125">
        <f t="shared" si="10"/>
        <v>2</v>
      </c>
      <c r="I150" s="125">
        <f t="shared" si="10"/>
        <v>1</v>
      </c>
      <c r="J150" s="125">
        <f t="shared" si="10"/>
        <v>1</v>
      </c>
      <c r="K150" s="125">
        <f t="shared" si="10"/>
        <v>1</v>
      </c>
      <c r="L150" s="125">
        <f t="shared" si="10"/>
        <v>1</v>
      </c>
      <c r="M150" s="125">
        <f t="shared" si="10"/>
        <v>1</v>
      </c>
      <c r="N150" s="125">
        <f t="shared" si="10"/>
        <v>1</v>
      </c>
      <c r="O150" s="125">
        <f t="shared" si="10"/>
        <v>2</v>
      </c>
      <c r="P150" s="125">
        <f t="shared" si="10"/>
        <v>1</v>
      </c>
      <c r="Q150" s="125">
        <f t="shared" si="10"/>
        <v>2</v>
      </c>
      <c r="R150" s="125">
        <f t="shared" si="10"/>
        <v>1</v>
      </c>
      <c r="S150" s="125">
        <f t="shared" si="10"/>
        <v>1</v>
      </c>
      <c r="T150" s="125">
        <f t="shared" si="10"/>
        <v>1</v>
      </c>
      <c r="U150" s="125">
        <f t="shared" si="10"/>
        <v>1</v>
      </c>
      <c r="V150" s="125">
        <f t="shared" si="10"/>
        <v>1</v>
      </c>
      <c r="W150" s="125">
        <f t="shared" si="10"/>
        <v>1</v>
      </c>
      <c r="X150" s="125">
        <f t="shared" si="10"/>
        <v>1</v>
      </c>
      <c r="Y150" s="125">
        <f t="shared" si="10"/>
        <v>1</v>
      </c>
      <c r="Z150" s="125">
        <f t="shared" si="10"/>
        <v>1</v>
      </c>
      <c r="AA150" s="125">
        <f t="shared" si="10"/>
        <v>1</v>
      </c>
      <c r="AB150" s="125">
        <f t="shared" si="10"/>
        <v>2</v>
      </c>
      <c r="AC150" s="125">
        <f t="shared" si="10"/>
        <v>1</v>
      </c>
      <c r="AD150" s="125">
        <f t="shared" si="10"/>
        <v>1</v>
      </c>
      <c r="AE150" s="125">
        <f t="shared" si="10"/>
        <v>2</v>
      </c>
      <c r="AF150" s="125">
        <f t="shared" si="10"/>
        <v>1</v>
      </c>
      <c r="AG150" s="125"/>
      <c r="AH150" s="125"/>
      <c r="AI150" s="125"/>
      <c r="AJ150" s="125"/>
      <c r="AK150" s="125"/>
      <c r="AL150" s="125"/>
      <c r="AM150" s="125"/>
      <c r="AN150" s="125"/>
      <c r="AO150" s="125"/>
      <c r="AP150" s="125"/>
      <c r="AQ150" s="125"/>
      <c r="AR150" s="125"/>
      <c r="AS150" s="125"/>
      <c r="AT150" s="125"/>
      <c r="AU150" s="125"/>
      <c r="AV150" s="125"/>
      <c r="AW150" s="125"/>
      <c r="AX150" s="125"/>
      <c r="AY150" s="125"/>
      <c r="AZ150" s="125"/>
      <c r="BA150" s="125"/>
      <c r="BB150" s="125"/>
      <c r="BC150" s="125"/>
      <c r="BD150" s="125"/>
      <c r="BE150" s="125"/>
      <c r="BF150" s="125"/>
      <c r="BG150" s="125"/>
      <c r="BH150" s="125"/>
      <c r="BI150" s="125"/>
      <c r="BJ150" s="125"/>
      <c r="BK150" s="125"/>
      <c r="BL150" s="125"/>
      <c r="BM150" s="125"/>
      <c r="BN150" s="125"/>
      <c r="BO150" s="125"/>
      <c r="BP150" s="125"/>
      <c r="BQ150" s="125"/>
      <c r="BR150" s="125"/>
      <c r="BS150" s="125"/>
      <c r="BT150" s="125"/>
      <c r="BU150" s="125"/>
      <c r="BV150" s="125"/>
      <c r="BW150" s="125"/>
      <c r="BX150" s="125"/>
      <c r="BY150" s="125"/>
      <c r="BZ150" s="125"/>
      <c r="CA150" s="125"/>
      <c r="CB150" s="125"/>
      <c r="CC150" s="125"/>
      <c r="CD150" s="125"/>
      <c r="CE150" s="125"/>
      <c r="CF150" s="125"/>
      <c r="CG150" s="125"/>
      <c r="CH150" s="125"/>
      <c r="CI150" s="125"/>
      <c r="CJ150" s="125"/>
      <c r="CK150" s="125"/>
      <c r="CL150" s="125"/>
      <c r="CM150" s="125"/>
      <c r="CN150" s="125"/>
      <c r="CO150" s="125"/>
      <c r="CP150" s="125"/>
      <c r="CQ150" s="125"/>
      <c r="CR150" s="125"/>
      <c r="CS150" s="125"/>
      <c r="CT150" s="125"/>
      <c r="CU150" s="125"/>
    </row>
    <row r="151" spans="1:99" x14ac:dyDescent="0.3">
      <c r="A151" s="104">
        <v>977</v>
      </c>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c r="AA151" s="125"/>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c r="BD151" s="125"/>
      <c r="BE151" s="125"/>
      <c r="BF151" s="125"/>
      <c r="BG151" s="125"/>
      <c r="BH151" s="125"/>
      <c r="BI151" s="125"/>
      <c r="BJ151" s="125"/>
      <c r="BK151" s="125"/>
      <c r="BL151" s="125"/>
      <c r="BM151" s="125"/>
      <c r="BN151" s="125"/>
      <c r="BO151" s="125"/>
      <c r="BP151" s="125"/>
      <c r="BQ151" s="125"/>
      <c r="BR151" s="125"/>
      <c r="BS151" s="125"/>
      <c r="BT151" s="125"/>
      <c r="BU151" s="125"/>
      <c r="BV151" s="125"/>
      <c r="BW151" s="125"/>
      <c r="BX151" s="125"/>
      <c r="BY151" s="125"/>
      <c r="BZ151" s="125"/>
      <c r="CA151" s="125"/>
      <c r="CB151" s="125"/>
      <c r="CC151" s="125"/>
      <c r="CD151" s="125"/>
      <c r="CE151" s="125"/>
      <c r="CF151" s="125"/>
      <c r="CG151" s="125"/>
      <c r="CH151" s="125"/>
      <c r="CI151" s="125"/>
      <c r="CJ151" s="125"/>
      <c r="CK151" s="125"/>
      <c r="CL151" s="125"/>
      <c r="CM151" s="125"/>
      <c r="CN151" s="125"/>
      <c r="CO151" s="125"/>
      <c r="CP151" s="125"/>
      <c r="CQ151" s="125"/>
      <c r="CR151" s="125"/>
      <c r="CS151" s="125"/>
      <c r="CT151" s="125"/>
      <c r="CU151" s="125"/>
    </row>
    <row r="152" spans="1:99" x14ac:dyDescent="0.3">
      <c r="A152" s="104">
        <v>978</v>
      </c>
      <c r="D152" s="125">
        <f t="shared" si="11"/>
        <v>0</v>
      </c>
      <c r="E152" s="125">
        <f t="shared" si="10"/>
        <v>0</v>
      </c>
      <c r="F152" s="125">
        <f t="shared" si="10"/>
        <v>0</v>
      </c>
      <c r="G152" s="125">
        <f t="shared" si="10"/>
        <v>0</v>
      </c>
      <c r="H152" s="125">
        <f t="shared" si="10"/>
        <v>0</v>
      </c>
      <c r="I152" s="125">
        <f t="shared" si="10"/>
        <v>0</v>
      </c>
      <c r="J152" s="125">
        <f t="shared" si="10"/>
        <v>0</v>
      </c>
      <c r="K152" s="125">
        <f t="shared" si="10"/>
        <v>0</v>
      </c>
      <c r="L152" s="125">
        <f t="shared" si="10"/>
        <v>0</v>
      </c>
      <c r="M152" s="125">
        <f t="shared" si="10"/>
        <v>0</v>
      </c>
      <c r="N152" s="125">
        <f t="shared" si="10"/>
        <v>0</v>
      </c>
      <c r="O152" s="125">
        <f t="shared" si="10"/>
        <v>0</v>
      </c>
      <c r="P152" s="125">
        <f t="shared" si="10"/>
        <v>0</v>
      </c>
      <c r="Q152" s="125">
        <f t="shared" si="10"/>
        <v>0</v>
      </c>
      <c r="R152" s="125">
        <f t="shared" si="10"/>
        <v>0</v>
      </c>
      <c r="S152" s="125">
        <f t="shared" si="10"/>
        <v>0</v>
      </c>
      <c r="T152" s="125">
        <f t="shared" si="10"/>
        <v>0</v>
      </c>
      <c r="U152" s="125">
        <f t="shared" si="10"/>
        <v>0</v>
      </c>
      <c r="V152" s="125">
        <f t="shared" si="10"/>
        <v>0</v>
      </c>
      <c r="W152" s="125">
        <f t="shared" si="10"/>
        <v>0</v>
      </c>
      <c r="X152" s="125">
        <f t="shared" si="10"/>
        <v>0</v>
      </c>
      <c r="Y152" s="125">
        <f t="shared" si="10"/>
        <v>0</v>
      </c>
      <c r="Z152" s="125">
        <f t="shared" si="10"/>
        <v>0</v>
      </c>
      <c r="AA152" s="125">
        <f t="shared" si="10"/>
        <v>0</v>
      </c>
      <c r="AB152" s="125">
        <f t="shared" si="10"/>
        <v>0</v>
      </c>
      <c r="AC152" s="125">
        <f t="shared" si="10"/>
        <v>0</v>
      </c>
      <c r="AD152" s="125">
        <f t="shared" si="10"/>
        <v>0</v>
      </c>
      <c r="AE152" s="125">
        <f t="shared" si="10"/>
        <v>0</v>
      </c>
      <c r="AF152" s="125">
        <f t="shared" si="10"/>
        <v>0</v>
      </c>
      <c r="AG152" s="125"/>
      <c r="AH152" s="125"/>
      <c r="AI152" s="125"/>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c r="BD152" s="125"/>
      <c r="BE152" s="125"/>
      <c r="BF152" s="125"/>
      <c r="BG152" s="125"/>
      <c r="BH152" s="125"/>
      <c r="BI152" s="125"/>
      <c r="BJ152" s="125"/>
      <c r="BK152" s="125"/>
      <c r="BL152" s="125"/>
      <c r="BM152" s="125"/>
      <c r="BN152" s="125"/>
      <c r="BO152" s="125"/>
      <c r="BP152" s="125"/>
      <c r="BQ152" s="125"/>
      <c r="BR152" s="125"/>
      <c r="BS152" s="125"/>
      <c r="BT152" s="125"/>
      <c r="BU152" s="125"/>
      <c r="BV152" s="125"/>
      <c r="BW152" s="125"/>
      <c r="BX152" s="125"/>
      <c r="BY152" s="125"/>
      <c r="BZ152" s="125"/>
      <c r="CA152" s="125"/>
      <c r="CB152" s="125"/>
      <c r="CC152" s="125"/>
      <c r="CD152" s="125"/>
      <c r="CE152" s="125"/>
      <c r="CF152" s="125"/>
      <c r="CG152" s="125"/>
      <c r="CH152" s="125"/>
      <c r="CI152" s="125"/>
      <c r="CJ152" s="125"/>
      <c r="CK152" s="125"/>
      <c r="CL152" s="125"/>
      <c r="CM152" s="125"/>
      <c r="CN152" s="125"/>
      <c r="CO152" s="125"/>
      <c r="CP152" s="125"/>
      <c r="CQ152" s="125"/>
      <c r="CR152" s="125"/>
      <c r="CS152" s="125"/>
      <c r="CT152" s="125"/>
      <c r="CU152" s="125"/>
    </row>
    <row r="153" spans="1:99" x14ac:dyDescent="0.3">
      <c r="A153" s="104">
        <v>979</v>
      </c>
      <c r="D153" s="125">
        <f t="shared" si="11"/>
        <v>0</v>
      </c>
      <c r="E153" s="125">
        <f t="shared" si="10"/>
        <v>0</v>
      </c>
      <c r="F153" s="125">
        <f t="shared" si="10"/>
        <v>0</v>
      </c>
      <c r="G153" s="125">
        <f t="shared" si="10"/>
        <v>0</v>
      </c>
      <c r="H153" s="125">
        <f t="shared" si="10"/>
        <v>0</v>
      </c>
      <c r="I153" s="125">
        <f t="shared" si="10"/>
        <v>0</v>
      </c>
      <c r="J153" s="125">
        <f t="shared" si="10"/>
        <v>0</v>
      </c>
      <c r="K153" s="125">
        <f t="shared" si="10"/>
        <v>0</v>
      </c>
      <c r="L153" s="125">
        <f t="shared" si="10"/>
        <v>0</v>
      </c>
      <c r="M153" s="125">
        <f t="shared" si="10"/>
        <v>0</v>
      </c>
      <c r="N153" s="125">
        <f t="shared" si="10"/>
        <v>0</v>
      </c>
      <c r="O153" s="125">
        <f t="shared" si="10"/>
        <v>0</v>
      </c>
      <c r="P153" s="125">
        <f t="shared" si="10"/>
        <v>0</v>
      </c>
      <c r="Q153" s="125">
        <f t="shared" si="10"/>
        <v>0</v>
      </c>
      <c r="R153" s="125">
        <f t="shared" si="10"/>
        <v>0</v>
      </c>
      <c r="S153" s="125">
        <f t="shared" si="10"/>
        <v>0</v>
      </c>
      <c r="T153" s="125">
        <f t="shared" si="10"/>
        <v>0</v>
      </c>
      <c r="U153" s="125">
        <f t="shared" si="10"/>
        <v>0</v>
      </c>
      <c r="V153" s="125">
        <f t="shared" si="10"/>
        <v>0</v>
      </c>
      <c r="W153" s="125">
        <f t="shared" si="10"/>
        <v>0</v>
      </c>
      <c r="X153" s="125">
        <f t="shared" si="10"/>
        <v>0</v>
      </c>
      <c r="Y153" s="125">
        <f t="shared" si="10"/>
        <v>0</v>
      </c>
      <c r="Z153" s="125">
        <f t="shared" si="10"/>
        <v>0</v>
      </c>
      <c r="AA153" s="125">
        <f t="shared" si="10"/>
        <v>0</v>
      </c>
      <c r="AB153" s="125">
        <f t="shared" si="10"/>
        <v>0</v>
      </c>
      <c r="AC153" s="125">
        <f t="shared" si="10"/>
        <v>0</v>
      </c>
      <c r="AD153" s="125">
        <f t="shared" si="10"/>
        <v>0</v>
      </c>
      <c r="AE153" s="125">
        <f t="shared" si="10"/>
        <v>0</v>
      </c>
      <c r="AF153" s="125">
        <f t="shared" si="10"/>
        <v>0</v>
      </c>
      <c r="AG153" s="125"/>
      <c r="AH153" s="125"/>
      <c r="AI153" s="125"/>
      <c r="AJ153" s="125"/>
      <c r="AK153" s="125"/>
      <c r="AL153" s="125"/>
      <c r="AM153" s="125"/>
      <c r="AN153" s="125"/>
      <c r="AO153" s="125"/>
      <c r="AP153" s="125"/>
      <c r="AQ153" s="125"/>
      <c r="AR153" s="125"/>
      <c r="AS153" s="125"/>
      <c r="AT153" s="125"/>
      <c r="AU153" s="125"/>
      <c r="AV153" s="125"/>
      <c r="AW153" s="125"/>
      <c r="AX153" s="125"/>
      <c r="AY153" s="125"/>
      <c r="AZ153" s="125"/>
      <c r="BA153" s="125"/>
      <c r="BB153" s="125"/>
      <c r="BC153" s="125"/>
      <c r="BD153" s="125"/>
      <c r="BE153" s="125"/>
      <c r="BF153" s="125"/>
      <c r="BG153" s="125"/>
      <c r="BH153" s="125"/>
      <c r="BI153" s="125"/>
      <c r="BJ153" s="125"/>
      <c r="BK153" s="125"/>
      <c r="BL153" s="125"/>
      <c r="BM153" s="125"/>
      <c r="BN153" s="125"/>
      <c r="BO153" s="125"/>
      <c r="BP153" s="125"/>
      <c r="BQ153" s="125"/>
      <c r="BR153" s="125"/>
      <c r="BS153" s="125"/>
      <c r="BT153" s="125"/>
      <c r="BU153" s="125"/>
      <c r="BV153" s="125"/>
      <c r="BW153" s="125"/>
      <c r="BX153" s="125"/>
      <c r="BY153" s="125"/>
      <c r="BZ153" s="125"/>
      <c r="CA153" s="125"/>
      <c r="CB153" s="125"/>
      <c r="CC153" s="125"/>
      <c r="CD153" s="125"/>
      <c r="CE153" s="125"/>
      <c r="CF153" s="125"/>
      <c r="CG153" s="125"/>
      <c r="CH153" s="125"/>
      <c r="CI153" s="125"/>
      <c r="CJ153" s="125"/>
      <c r="CK153" s="125"/>
      <c r="CL153" s="125"/>
      <c r="CM153" s="125"/>
      <c r="CN153" s="125"/>
      <c r="CO153" s="125"/>
      <c r="CP153" s="125"/>
      <c r="CQ153" s="125"/>
      <c r="CR153" s="125"/>
      <c r="CS153" s="125"/>
      <c r="CT153" s="125"/>
      <c r="CU153" s="125"/>
    </row>
    <row r="154" spans="1:99" x14ac:dyDescent="0.3">
      <c r="A154" s="104">
        <v>995</v>
      </c>
      <c r="D154" s="125">
        <f>D105</f>
        <v>0</v>
      </c>
      <c r="E154" s="125">
        <f t="shared" ref="E154:AF157" si="12">E105</f>
        <v>0</v>
      </c>
      <c r="F154" s="125">
        <f t="shared" si="12"/>
        <v>0</v>
      </c>
      <c r="G154" s="125">
        <f t="shared" si="12"/>
        <v>0</v>
      </c>
      <c r="H154" s="125">
        <f t="shared" si="12"/>
        <v>0</v>
      </c>
      <c r="I154" s="125">
        <f t="shared" si="12"/>
        <v>0</v>
      </c>
      <c r="J154" s="125">
        <f t="shared" si="12"/>
        <v>0</v>
      </c>
      <c r="K154" s="125">
        <f t="shared" si="12"/>
        <v>0</v>
      </c>
      <c r="L154" s="125">
        <f t="shared" si="12"/>
        <v>0</v>
      </c>
      <c r="M154" s="125">
        <f t="shared" si="12"/>
        <v>0</v>
      </c>
      <c r="N154" s="125">
        <f t="shared" si="12"/>
        <v>0</v>
      </c>
      <c r="O154" s="125">
        <f t="shared" si="12"/>
        <v>0</v>
      </c>
      <c r="P154" s="125">
        <f t="shared" si="12"/>
        <v>0</v>
      </c>
      <c r="Q154" s="125">
        <f t="shared" si="12"/>
        <v>0</v>
      </c>
      <c r="R154" s="125">
        <f t="shared" si="12"/>
        <v>0</v>
      </c>
      <c r="S154" s="125">
        <f t="shared" si="12"/>
        <v>0</v>
      </c>
      <c r="T154" s="125">
        <f t="shared" si="12"/>
        <v>0</v>
      </c>
      <c r="U154" s="125">
        <f t="shared" si="12"/>
        <v>0</v>
      </c>
      <c r="V154" s="125">
        <f t="shared" si="12"/>
        <v>0</v>
      </c>
      <c r="W154" s="125">
        <f t="shared" si="12"/>
        <v>0</v>
      </c>
      <c r="X154" s="125">
        <f t="shared" si="12"/>
        <v>0</v>
      </c>
      <c r="Y154" s="125">
        <f t="shared" si="12"/>
        <v>0</v>
      </c>
      <c r="Z154" s="125">
        <f t="shared" si="12"/>
        <v>0</v>
      </c>
      <c r="AA154" s="125">
        <f t="shared" si="12"/>
        <v>0</v>
      </c>
      <c r="AB154" s="125">
        <f t="shared" si="12"/>
        <v>0</v>
      </c>
      <c r="AC154" s="125">
        <f t="shared" si="12"/>
        <v>0</v>
      </c>
      <c r="AD154" s="125">
        <f t="shared" si="12"/>
        <v>0</v>
      </c>
      <c r="AE154" s="125">
        <f t="shared" si="12"/>
        <v>0</v>
      </c>
      <c r="AF154" s="125">
        <f t="shared" si="12"/>
        <v>0</v>
      </c>
      <c r="AG154" s="125"/>
      <c r="AH154" s="125"/>
      <c r="AI154" s="125"/>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c r="BD154" s="125"/>
      <c r="BE154" s="125"/>
      <c r="BF154" s="125"/>
      <c r="BG154" s="125"/>
      <c r="BH154" s="125"/>
      <c r="BI154" s="125"/>
      <c r="BJ154" s="125"/>
      <c r="BK154" s="125"/>
      <c r="BL154" s="125"/>
      <c r="BM154" s="125"/>
      <c r="BN154" s="125"/>
      <c r="BO154" s="125"/>
      <c r="BP154" s="125"/>
      <c r="BQ154" s="125"/>
      <c r="BR154" s="125"/>
      <c r="BS154" s="125"/>
      <c r="BT154" s="125"/>
      <c r="BU154" s="125"/>
      <c r="BV154" s="125"/>
      <c r="BW154" s="125"/>
      <c r="BX154" s="125"/>
      <c r="BY154" s="125"/>
      <c r="BZ154" s="125"/>
      <c r="CA154" s="125"/>
      <c r="CB154" s="125"/>
      <c r="CC154" s="125"/>
      <c r="CD154" s="125"/>
      <c r="CE154" s="125"/>
      <c r="CF154" s="125"/>
      <c r="CG154" s="125"/>
      <c r="CH154" s="125"/>
      <c r="CI154" s="125"/>
      <c r="CJ154" s="125"/>
      <c r="CK154" s="125"/>
      <c r="CL154" s="125"/>
      <c r="CM154" s="125"/>
      <c r="CN154" s="125"/>
      <c r="CO154" s="125"/>
      <c r="CP154" s="125"/>
      <c r="CQ154" s="125"/>
      <c r="CR154" s="125"/>
      <c r="CS154" s="125"/>
      <c r="CT154" s="125"/>
      <c r="CU154" s="125"/>
    </row>
    <row r="155" spans="1:99" x14ac:dyDescent="0.3">
      <c r="A155" s="104">
        <v>996</v>
      </c>
      <c r="D155" s="125">
        <f t="shared" ref="D155:S157" si="13">D106</f>
        <v>0</v>
      </c>
      <c r="E155" s="125">
        <f t="shared" si="13"/>
        <v>0</v>
      </c>
      <c r="F155" s="125">
        <f t="shared" si="13"/>
        <v>0</v>
      </c>
      <c r="G155" s="125">
        <f t="shared" si="13"/>
        <v>0</v>
      </c>
      <c r="H155" s="125">
        <f t="shared" si="13"/>
        <v>0</v>
      </c>
      <c r="I155" s="125">
        <f t="shared" si="13"/>
        <v>0</v>
      </c>
      <c r="J155" s="125">
        <f t="shared" si="13"/>
        <v>0</v>
      </c>
      <c r="K155" s="125">
        <f t="shared" si="13"/>
        <v>0</v>
      </c>
      <c r="L155" s="125">
        <f t="shared" si="13"/>
        <v>0</v>
      </c>
      <c r="M155" s="125">
        <f t="shared" si="13"/>
        <v>0</v>
      </c>
      <c r="N155" s="125">
        <f t="shared" si="13"/>
        <v>0</v>
      </c>
      <c r="O155" s="125">
        <f t="shared" si="13"/>
        <v>0</v>
      </c>
      <c r="P155" s="125">
        <f t="shared" si="13"/>
        <v>0</v>
      </c>
      <c r="Q155" s="125">
        <f t="shared" si="13"/>
        <v>0</v>
      </c>
      <c r="R155" s="125">
        <f t="shared" si="13"/>
        <v>0</v>
      </c>
      <c r="S155" s="125">
        <f t="shared" si="13"/>
        <v>0</v>
      </c>
      <c r="T155" s="125">
        <f t="shared" si="12"/>
        <v>0</v>
      </c>
      <c r="U155" s="125">
        <f t="shared" si="12"/>
        <v>0</v>
      </c>
      <c r="V155" s="125">
        <f t="shared" si="12"/>
        <v>0</v>
      </c>
      <c r="W155" s="125">
        <f t="shared" si="12"/>
        <v>0</v>
      </c>
      <c r="X155" s="125">
        <f t="shared" si="12"/>
        <v>0</v>
      </c>
      <c r="Y155" s="125">
        <f t="shared" si="12"/>
        <v>0</v>
      </c>
      <c r="Z155" s="125">
        <f t="shared" si="12"/>
        <v>0</v>
      </c>
      <c r="AA155" s="125">
        <f t="shared" si="12"/>
        <v>0</v>
      </c>
      <c r="AB155" s="125">
        <f t="shared" si="12"/>
        <v>0</v>
      </c>
      <c r="AC155" s="125">
        <f t="shared" si="12"/>
        <v>0</v>
      </c>
      <c r="AD155" s="125">
        <f t="shared" si="12"/>
        <v>0</v>
      </c>
      <c r="AE155" s="125">
        <f t="shared" si="12"/>
        <v>0</v>
      </c>
      <c r="AF155" s="125">
        <f t="shared" si="12"/>
        <v>0</v>
      </c>
      <c r="AG155" s="125"/>
      <c r="AH155" s="125"/>
      <c r="AI155" s="125"/>
      <c r="AJ155" s="125"/>
      <c r="AK155" s="125"/>
      <c r="AL155" s="125"/>
      <c r="AM155" s="125"/>
      <c r="AN155" s="125"/>
      <c r="AO155" s="125"/>
      <c r="AP155" s="125"/>
      <c r="AQ155" s="125"/>
      <c r="AR155" s="125"/>
      <c r="AS155" s="125"/>
      <c r="AT155" s="125"/>
      <c r="AU155" s="125"/>
      <c r="AV155" s="125"/>
      <c r="AW155" s="125"/>
      <c r="AX155" s="125"/>
      <c r="AY155" s="125"/>
      <c r="AZ155" s="125"/>
      <c r="BA155" s="125"/>
      <c r="BB155" s="125"/>
      <c r="BC155" s="125"/>
      <c r="BD155" s="125"/>
      <c r="BE155" s="125"/>
      <c r="BF155" s="125"/>
      <c r="BG155" s="125"/>
      <c r="BH155" s="125"/>
      <c r="BI155" s="125"/>
      <c r="BJ155" s="125"/>
      <c r="BK155" s="125"/>
      <c r="BL155" s="125"/>
      <c r="BM155" s="125"/>
      <c r="BN155" s="125"/>
      <c r="BO155" s="125"/>
      <c r="BP155" s="125"/>
      <c r="BQ155" s="125"/>
      <c r="BR155" s="125"/>
      <c r="BS155" s="125"/>
      <c r="BT155" s="125"/>
      <c r="BU155" s="125"/>
      <c r="BV155" s="125"/>
      <c r="BW155" s="125"/>
      <c r="BX155" s="125"/>
      <c r="BY155" s="125"/>
      <c r="BZ155" s="125"/>
      <c r="CA155" s="125"/>
      <c r="CB155" s="125"/>
      <c r="CC155" s="125"/>
      <c r="CD155" s="125"/>
      <c r="CE155" s="125"/>
      <c r="CF155" s="125"/>
      <c r="CG155" s="125"/>
      <c r="CH155" s="125"/>
      <c r="CI155" s="125"/>
      <c r="CJ155" s="125"/>
      <c r="CK155" s="125"/>
      <c r="CL155" s="125"/>
      <c r="CM155" s="125"/>
      <c r="CN155" s="125"/>
      <c r="CO155" s="125"/>
      <c r="CP155" s="125"/>
      <c r="CQ155" s="125"/>
      <c r="CR155" s="125"/>
      <c r="CS155" s="125"/>
      <c r="CT155" s="125"/>
      <c r="CU155" s="125"/>
    </row>
    <row r="156" spans="1:99" x14ac:dyDescent="0.3">
      <c r="A156" s="104">
        <v>998</v>
      </c>
      <c r="D156" s="125">
        <f t="shared" si="13"/>
        <v>54</v>
      </c>
      <c r="E156" s="125">
        <f t="shared" si="12"/>
        <v>54</v>
      </c>
      <c r="F156" s="125">
        <f t="shared" si="12"/>
        <v>54</v>
      </c>
      <c r="G156" s="125">
        <f t="shared" si="12"/>
        <v>54</v>
      </c>
      <c r="H156" s="125">
        <f t="shared" si="12"/>
        <v>54</v>
      </c>
      <c r="I156" s="125">
        <f t="shared" si="12"/>
        <v>54</v>
      </c>
      <c r="J156" s="125">
        <f t="shared" si="12"/>
        <v>54</v>
      </c>
      <c r="K156" s="125">
        <f t="shared" si="12"/>
        <v>54</v>
      </c>
      <c r="L156" s="125">
        <f t="shared" si="12"/>
        <v>54</v>
      </c>
      <c r="M156" s="125">
        <f t="shared" si="12"/>
        <v>54</v>
      </c>
      <c r="N156" s="125">
        <f t="shared" si="12"/>
        <v>54</v>
      </c>
      <c r="O156" s="125">
        <f t="shared" si="12"/>
        <v>54</v>
      </c>
      <c r="P156" s="125">
        <f t="shared" si="12"/>
        <v>54</v>
      </c>
      <c r="Q156" s="125">
        <f t="shared" si="12"/>
        <v>54</v>
      </c>
      <c r="R156" s="125">
        <f t="shared" si="12"/>
        <v>54</v>
      </c>
      <c r="S156" s="125">
        <f t="shared" si="12"/>
        <v>54</v>
      </c>
      <c r="T156" s="125">
        <f t="shared" si="12"/>
        <v>54</v>
      </c>
      <c r="U156" s="125">
        <f t="shared" si="12"/>
        <v>54</v>
      </c>
      <c r="V156" s="125">
        <f t="shared" si="12"/>
        <v>54</v>
      </c>
      <c r="W156" s="125">
        <f t="shared" si="12"/>
        <v>54</v>
      </c>
      <c r="X156" s="125">
        <f t="shared" si="12"/>
        <v>54</v>
      </c>
      <c r="Y156" s="125">
        <f t="shared" si="12"/>
        <v>54</v>
      </c>
      <c r="Z156" s="125">
        <f t="shared" si="12"/>
        <v>54</v>
      </c>
      <c r="AA156" s="125">
        <f t="shared" si="12"/>
        <v>54</v>
      </c>
      <c r="AB156" s="125">
        <f t="shared" si="12"/>
        <v>54</v>
      </c>
      <c r="AC156" s="125">
        <f t="shared" si="12"/>
        <v>54</v>
      </c>
      <c r="AD156" s="125">
        <f t="shared" si="12"/>
        <v>54</v>
      </c>
      <c r="AE156" s="125">
        <f t="shared" si="12"/>
        <v>54</v>
      </c>
      <c r="AF156" s="125">
        <f t="shared" si="12"/>
        <v>54</v>
      </c>
      <c r="AG156" s="125"/>
      <c r="AH156" s="125"/>
      <c r="AI156" s="125"/>
      <c r="AJ156" s="125"/>
      <c r="AK156" s="125"/>
      <c r="AL156" s="125"/>
      <c r="AM156" s="125"/>
      <c r="AN156" s="125"/>
      <c r="AO156" s="125"/>
      <c r="AP156" s="125"/>
      <c r="AQ156" s="125"/>
      <c r="AR156" s="125"/>
      <c r="AS156" s="125"/>
      <c r="AT156" s="125"/>
      <c r="AU156" s="125"/>
      <c r="AV156" s="125"/>
      <c r="AW156" s="125"/>
      <c r="AX156" s="125"/>
      <c r="AY156" s="125"/>
      <c r="AZ156" s="125"/>
      <c r="BA156" s="125"/>
      <c r="BB156" s="125"/>
      <c r="BC156" s="125"/>
      <c r="BD156" s="125"/>
      <c r="BE156" s="125"/>
      <c r="BF156" s="125"/>
      <c r="BG156" s="125"/>
      <c r="BH156" s="125"/>
      <c r="BI156" s="125"/>
      <c r="BJ156" s="125"/>
      <c r="BK156" s="125"/>
      <c r="BL156" s="125"/>
      <c r="BM156" s="125"/>
      <c r="BN156" s="125"/>
      <c r="BO156" s="125"/>
      <c r="BP156" s="125"/>
      <c r="BQ156" s="125"/>
      <c r="BR156" s="125"/>
      <c r="BS156" s="125"/>
      <c r="BT156" s="125"/>
      <c r="BU156" s="125"/>
      <c r="BV156" s="125"/>
      <c r="BW156" s="125"/>
      <c r="BX156" s="125"/>
      <c r="BY156" s="125"/>
      <c r="BZ156" s="125"/>
      <c r="CA156" s="125"/>
      <c r="CB156" s="125"/>
      <c r="CC156" s="125"/>
      <c r="CD156" s="125"/>
      <c r="CE156" s="125"/>
      <c r="CF156" s="125"/>
      <c r="CG156" s="125"/>
      <c r="CH156" s="125"/>
      <c r="CI156" s="125"/>
      <c r="CJ156" s="125"/>
      <c r="CK156" s="125"/>
      <c r="CL156" s="125"/>
      <c r="CM156" s="125"/>
      <c r="CN156" s="125"/>
      <c r="CO156" s="125"/>
      <c r="CP156" s="125"/>
      <c r="CQ156" s="125"/>
      <c r="CR156" s="125"/>
      <c r="CS156" s="125"/>
      <c r="CT156" s="125"/>
      <c r="CU156" s="125"/>
    </row>
    <row r="157" spans="1:99" x14ac:dyDescent="0.3">
      <c r="A157" s="104">
        <v>999</v>
      </c>
      <c r="D157" s="125">
        <f t="shared" si="13"/>
        <v>541777</v>
      </c>
      <c r="E157" s="125">
        <f t="shared" si="12"/>
        <v>541000</v>
      </c>
      <c r="F157" s="125">
        <f t="shared" si="12"/>
        <v>54949</v>
      </c>
      <c r="G157" s="125">
        <f t="shared" si="12"/>
        <v>541001</v>
      </c>
      <c r="H157" s="125">
        <f t="shared" si="12"/>
        <v>541002</v>
      </c>
      <c r="I157" s="125">
        <f t="shared" si="12"/>
        <v>54937</v>
      </c>
      <c r="J157" s="125">
        <f t="shared" si="12"/>
        <v>541003</v>
      </c>
      <c r="K157" s="125">
        <f t="shared" si="12"/>
        <v>544178</v>
      </c>
      <c r="L157" s="125">
        <f t="shared" si="12"/>
        <v>541004</v>
      </c>
      <c r="M157" s="125">
        <f t="shared" si="12"/>
        <v>541727</v>
      </c>
      <c r="N157" s="125">
        <f t="shared" si="12"/>
        <v>541010</v>
      </c>
      <c r="O157" s="125">
        <f t="shared" si="12"/>
        <v>541025</v>
      </c>
      <c r="P157" s="125">
        <f t="shared" si="12"/>
        <v>541028</v>
      </c>
      <c r="Q157" s="125">
        <f t="shared" si="12"/>
        <v>541007</v>
      </c>
      <c r="R157" s="125">
        <f t="shared" si="12"/>
        <v>541024</v>
      </c>
      <c r="S157" s="125">
        <f t="shared" si="12"/>
        <v>541027</v>
      </c>
      <c r="T157" s="125">
        <f t="shared" si="12"/>
        <v>541026</v>
      </c>
      <c r="U157" s="125">
        <f t="shared" si="12"/>
        <v>541011</v>
      </c>
      <c r="V157" s="125">
        <f t="shared" si="12"/>
        <v>541012</v>
      </c>
      <c r="W157" s="125">
        <f t="shared" si="12"/>
        <v>541013</v>
      </c>
      <c r="X157" s="125">
        <f t="shared" si="12"/>
        <v>541014</v>
      </c>
      <c r="Y157" s="125">
        <f t="shared" si="12"/>
        <v>541015</v>
      </c>
      <c r="Z157" s="125">
        <f t="shared" si="12"/>
        <v>541016</v>
      </c>
      <c r="AA157" s="125">
        <f t="shared" si="12"/>
        <v>541017</v>
      </c>
      <c r="AB157" s="125">
        <f t="shared" si="12"/>
        <v>541018</v>
      </c>
      <c r="AC157" s="125">
        <f t="shared" si="12"/>
        <v>541019</v>
      </c>
      <c r="AD157" s="125">
        <f t="shared" si="12"/>
        <v>541009</v>
      </c>
      <c r="AE157" s="125">
        <f t="shared" si="12"/>
        <v>541020</v>
      </c>
      <c r="AF157" s="125">
        <f t="shared" si="12"/>
        <v>541022</v>
      </c>
      <c r="AG157" s="125"/>
      <c r="AH157" s="125"/>
      <c r="AI157" s="125"/>
      <c r="AJ157" s="125"/>
      <c r="AK157" s="125"/>
      <c r="AL157" s="125"/>
      <c r="AM157" s="125"/>
      <c r="AN157" s="125"/>
      <c r="AO157" s="125"/>
      <c r="AP157" s="125"/>
      <c r="AQ157" s="125"/>
      <c r="AR157" s="125"/>
      <c r="AS157" s="125"/>
      <c r="AT157" s="125"/>
      <c r="AU157" s="125"/>
      <c r="AV157" s="125"/>
      <c r="AW157" s="125"/>
      <c r="AX157" s="125"/>
      <c r="AY157" s="125"/>
      <c r="AZ157" s="125"/>
      <c r="BA157" s="125"/>
      <c r="BB157" s="125"/>
      <c r="BC157" s="125"/>
      <c r="BD157" s="125"/>
      <c r="BE157" s="125"/>
      <c r="BF157" s="125"/>
      <c r="BG157" s="125"/>
      <c r="BH157" s="125"/>
      <c r="BI157" s="125"/>
      <c r="BJ157" s="125"/>
      <c r="BK157" s="125"/>
      <c r="BL157" s="125"/>
      <c r="BM157" s="125"/>
      <c r="BN157" s="125"/>
      <c r="BO157" s="125"/>
      <c r="BP157" s="125"/>
      <c r="BQ157" s="125"/>
      <c r="BR157" s="125"/>
      <c r="BS157" s="125"/>
      <c r="BT157" s="125"/>
      <c r="BU157" s="125"/>
      <c r="BV157" s="125"/>
      <c r="BW157" s="125"/>
      <c r="BX157" s="125"/>
      <c r="BY157" s="125"/>
      <c r="BZ157" s="125"/>
      <c r="CA157" s="125"/>
      <c r="CB157" s="125"/>
      <c r="CC157" s="125"/>
      <c r="CD157" s="125"/>
      <c r="CE157" s="125"/>
      <c r="CF157" s="125"/>
      <c r="CG157" s="125"/>
      <c r="CH157" s="125"/>
      <c r="CI157" s="125"/>
      <c r="CJ157" s="125"/>
      <c r="CK157" s="125"/>
      <c r="CL157" s="125"/>
      <c r="CM157" s="125"/>
      <c r="CN157" s="125"/>
      <c r="CO157" s="125"/>
      <c r="CP157" s="125"/>
      <c r="CQ157" s="125"/>
      <c r="CR157" s="125"/>
      <c r="CS157" s="125"/>
      <c r="CT157" s="125"/>
      <c r="CU157" s="125"/>
    </row>
    <row r="158" spans="1:99" x14ac:dyDescent="0.3">
      <c r="A158" s="104">
        <v>554</v>
      </c>
      <c r="D158" s="125">
        <f>D53</f>
        <v>0</v>
      </c>
      <c r="E158" s="125">
        <f t="shared" ref="E158:AF161" si="14">E53</f>
        <v>16397731</v>
      </c>
      <c r="F158" s="125">
        <f t="shared" si="14"/>
        <v>128899</v>
      </c>
      <c r="G158" s="125">
        <f t="shared" si="14"/>
        <v>0</v>
      </c>
      <c r="H158" s="125">
        <f t="shared" si="14"/>
        <v>0</v>
      </c>
      <c r="I158" s="125">
        <f t="shared" si="14"/>
        <v>3176150</v>
      </c>
      <c r="J158" s="125">
        <f t="shared" si="14"/>
        <v>266026</v>
      </c>
      <c r="K158" s="125">
        <f t="shared" si="14"/>
        <v>86039</v>
      </c>
      <c r="L158" s="125">
        <f t="shared" si="14"/>
        <v>0</v>
      </c>
      <c r="M158" s="125">
        <f t="shared" si="14"/>
        <v>0</v>
      </c>
      <c r="N158" s="125">
        <f t="shared" si="14"/>
        <v>0</v>
      </c>
      <c r="O158" s="125">
        <f t="shared" si="14"/>
        <v>0</v>
      </c>
      <c r="P158" s="125">
        <f t="shared" si="14"/>
        <v>0</v>
      </c>
      <c r="Q158" s="125">
        <f t="shared" si="14"/>
        <v>131698</v>
      </c>
      <c r="R158" s="125">
        <f t="shared" si="14"/>
        <v>0</v>
      </c>
      <c r="S158" s="125">
        <f t="shared" si="14"/>
        <v>0</v>
      </c>
      <c r="T158" s="125">
        <f t="shared" si="14"/>
        <v>0</v>
      </c>
      <c r="U158" s="125">
        <f t="shared" si="14"/>
        <v>0</v>
      </c>
      <c r="V158" s="125">
        <f t="shared" si="14"/>
        <v>0</v>
      </c>
      <c r="W158" s="125">
        <f t="shared" si="14"/>
        <v>21458398</v>
      </c>
      <c r="X158" s="125">
        <f t="shared" si="14"/>
        <v>16194254</v>
      </c>
      <c r="Y158" s="125">
        <f t="shared" si="14"/>
        <v>5131194</v>
      </c>
      <c r="Z158" s="125">
        <f t="shared" si="14"/>
        <v>63288298</v>
      </c>
      <c r="AA158" s="125">
        <f t="shared" si="14"/>
        <v>0</v>
      </c>
      <c r="AB158" s="125">
        <f t="shared" si="14"/>
        <v>0</v>
      </c>
      <c r="AC158" s="125">
        <f t="shared" si="14"/>
        <v>295154</v>
      </c>
      <c r="AD158" s="125">
        <f t="shared" si="14"/>
        <v>0</v>
      </c>
      <c r="AE158" s="125">
        <f t="shared" si="14"/>
        <v>0</v>
      </c>
      <c r="AF158" s="125">
        <f t="shared" si="14"/>
        <v>0</v>
      </c>
      <c r="AG158" s="125"/>
      <c r="AH158" s="125"/>
      <c r="AI158" s="125"/>
      <c r="AJ158" s="125"/>
      <c r="AK158" s="125"/>
      <c r="AL158" s="125"/>
      <c r="AM158" s="125"/>
      <c r="AN158" s="125"/>
      <c r="AO158" s="125"/>
      <c r="AP158" s="125"/>
      <c r="AQ158" s="125"/>
      <c r="AR158" s="125"/>
      <c r="AS158" s="125"/>
      <c r="AT158" s="125"/>
      <c r="AU158" s="125"/>
      <c r="AV158" s="125"/>
      <c r="AW158" s="125"/>
      <c r="AX158" s="125"/>
      <c r="AY158" s="125"/>
      <c r="AZ158" s="125"/>
      <c r="BA158" s="125"/>
      <c r="BB158" s="125"/>
      <c r="BC158" s="125"/>
      <c r="BD158" s="125"/>
      <c r="BE158" s="125"/>
      <c r="BF158" s="125"/>
      <c r="BG158" s="125"/>
      <c r="BH158" s="125"/>
      <c r="BI158" s="125"/>
      <c r="BJ158" s="125"/>
      <c r="BK158" s="125"/>
      <c r="BL158" s="125"/>
      <c r="BM158" s="125"/>
      <c r="BN158" s="125"/>
      <c r="BO158" s="125"/>
      <c r="BP158" s="125"/>
      <c r="BQ158" s="125"/>
      <c r="BR158" s="125"/>
      <c r="BS158" s="125"/>
      <c r="BT158" s="125"/>
      <c r="BU158" s="125"/>
      <c r="BV158" s="125"/>
      <c r="BW158" s="125"/>
      <c r="BX158" s="125"/>
      <c r="BY158" s="125"/>
      <c r="BZ158" s="125"/>
      <c r="CA158" s="125"/>
      <c r="CB158" s="125"/>
      <c r="CC158" s="125"/>
      <c r="CD158" s="125"/>
      <c r="CE158" s="125"/>
      <c r="CF158" s="125"/>
      <c r="CG158" s="125"/>
      <c r="CH158" s="125"/>
      <c r="CI158" s="125"/>
      <c r="CJ158" s="125"/>
      <c r="CK158" s="125"/>
      <c r="CL158" s="125"/>
      <c r="CM158" s="125"/>
      <c r="CN158" s="125"/>
      <c r="CO158" s="125"/>
      <c r="CP158" s="125"/>
      <c r="CQ158" s="125"/>
      <c r="CR158" s="125"/>
      <c r="CS158" s="125"/>
      <c r="CT158" s="125"/>
      <c r="CU158" s="125"/>
    </row>
    <row r="159" spans="1:99" x14ac:dyDescent="0.3">
      <c r="A159" s="104">
        <v>555</v>
      </c>
      <c r="D159" s="125">
        <f t="shared" ref="D159:S161" si="15">D54</f>
        <v>0</v>
      </c>
      <c r="E159" s="125">
        <f t="shared" si="15"/>
        <v>16397731</v>
      </c>
      <c r="F159" s="125">
        <f t="shared" si="15"/>
        <v>0</v>
      </c>
      <c r="G159" s="125">
        <f t="shared" si="15"/>
        <v>0</v>
      </c>
      <c r="H159" s="125">
        <f t="shared" si="15"/>
        <v>0</v>
      </c>
      <c r="I159" s="125">
        <f t="shared" si="15"/>
        <v>2632435</v>
      </c>
      <c r="J159" s="125">
        <f t="shared" si="15"/>
        <v>0</v>
      </c>
      <c r="K159" s="125">
        <f t="shared" si="15"/>
        <v>0</v>
      </c>
      <c r="L159" s="125">
        <f t="shared" si="15"/>
        <v>0</v>
      </c>
      <c r="M159" s="125">
        <f t="shared" si="15"/>
        <v>0</v>
      </c>
      <c r="N159" s="125">
        <f t="shared" si="15"/>
        <v>0</v>
      </c>
      <c r="O159" s="125">
        <f t="shared" si="15"/>
        <v>0</v>
      </c>
      <c r="P159" s="125">
        <f t="shared" si="15"/>
        <v>0</v>
      </c>
      <c r="Q159" s="125">
        <f t="shared" si="15"/>
        <v>0</v>
      </c>
      <c r="R159" s="125">
        <f t="shared" si="15"/>
        <v>0</v>
      </c>
      <c r="S159" s="125">
        <f t="shared" si="15"/>
        <v>0</v>
      </c>
      <c r="T159" s="125">
        <f t="shared" si="14"/>
        <v>0</v>
      </c>
      <c r="U159" s="125">
        <f t="shared" si="14"/>
        <v>0</v>
      </c>
      <c r="V159" s="125">
        <f t="shared" si="14"/>
        <v>0</v>
      </c>
      <c r="W159" s="125">
        <f t="shared" si="14"/>
        <v>21392066</v>
      </c>
      <c r="X159" s="125">
        <f t="shared" si="14"/>
        <v>15917099</v>
      </c>
      <c r="Y159" s="125">
        <f t="shared" si="14"/>
        <v>5131194</v>
      </c>
      <c r="Z159" s="125">
        <f t="shared" si="14"/>
        <v>62993207</v>
      </c>
      <c r="AA159" s="125">
        <f t="shared" si="14"/>
        <v>0</v>
      </c>
      <c r="AB159" s="125">
        <f t="shared" si="14"/>
        <v>0</v>
      </c>
      <c r="AC159" s="125">
        <f t="shared" si="14"/>
        <v>0</v>
      </c>
      <c r="AD159" s="125">
        <f t="shared" si="14"/>
        <v>0</v>
      </c>
      <c r="AE159" s="125">
        <f t="shared" si="14"/>
        <v>0</v>
      </c>
      <c r="AF159" s="125">
        <f t="shared" si="14"/>
        <v>0</v>
      </c>
      <c r="AG159" s="125"/>
      <c r="AH159" s="125"/>
      <c r="AI159" s="125"/>
      <c r="AJ159" s="125"/>
      <c r="AK159" s="125"/>
      <c r="AL159" s="125"/>
      <c r="AM159" s="125"/>
      <c r="AN159" s="125"/>
      <c r="AO159" s="125"/>
      <c r="AP159" s="125"/>
      <c r="AQ159" s="125"/>
      <c r="AR159" s="125"/>
      <c r="AS159" s="125"/>
      <c r="AT159" s="125"/>
      <c r="AU159" s="125"/>
      <c r="AV159" s="125"/>
      <c r="AW159" s="125"/>
      <c r="AX159" s="125"/>
      <c r="AY159" s="125"/>
      <c r="AZ159" s="125"/>
      <c r="BA159" s="125"/>
      <c r="BB159" s="125"/>
      <c r="BC159" s="125"/>
      <c r="BD159" s="125"/>
      <c r="BE159" s="125"/>
      <c r="BF159" s="125"/>
      <c r="BG159" s="125"/>
      <c r="BH159" s="125"/>
      <c r="BI159" s="125"/>
      <c r="BJ159" s="125"/>
      <c r="BK159" s="125"/>
      <c r="BL159" s="125"/>
      <c r="BM159" s="125"/>
      <c r="BN159" s="125"/>
      <c r="BO159" s="125"/>
      <c r="BP159" s="125"/>
      <c r="BQ159" s="125"/>
      <c r="BR159" s="125"/>
      <c r="BS159" s="125"/>
      <c r="BT159" s="125"/>
      <c r="BU159" s="125"/>
      <c r="BV159" s="125"/>
      <c r="BW159" s="125"/>
      <c r="BX159" s="125"/>
      <c r="BY159" s="125"/>
      <c r="BZ159" s="125"/>
      <c r="CA159" s="125"/>
      <c r="CB159" s="125"/>
      <c r="CC159" s="125"/>
      <c r="CD159" s="125"/>
      <c r="CE159" s="125"/>
      <c r="CF159" s="125"/>
      <c r="CG159" s="125"/>
      <c r="CH159" s="125"/>
      <c r="CI159" s="125"/>
      <c r="CJ159" s="125"/>
      <c r="CK159" s="125"/>
      <c r="CL159" s="125"/>
      <c r="CM159" s="125"/>
      <c r="CN159" s="125"/>
      <c r="CO159" s="125"/>
      <c r="CP159" s="125"/>
      <c r="CQ159" s="125"/>
      <c r="CR159" s="125"/>
      <c r="CS159" s="125"/>
      <c r="CT159" s="125"/>
      <c r="CU159" s="125"/>
    </row>
    <row r="160" spans="1:99" x14ac:dyDescent="0.3">
      <c r="A160" s="104">
        <v>556</v>
      </c>
      <c r="D160" s="125">
        <f t="shared" si="15"/>
        <v>0</v>
      </c>
      <c r="E160" s="125">
        <f t="shared" si="14"/>
        <v>5858424</v>
      </c>
      <c r="F160" s="125">
        <f t="shared" si="14"/>
        <v>522958</v>
      </c>
      <c r="G160" s="125">
        <f t="shared" si="14"/>
        <v>0</v>
      </c>
      <c r="H160" s="125">
        <f t="shared" si="14"/>
        <v>0</v>
      </c>
      <c r="I160" s="125">
        <f t="shared" si="14"/>
        <v>189929</v>
      </c>
      <c r="J160" s="125">
        <f t="shared" si="14"/>
        <v>1599276</v>
      </c>
      <c r="K160" s="125">
        <f t="shared" si="14"/>
        <v>879185</v>
      </c>
      <c r="L160" s="125">
        <f t="shared" si="14"/>
        <v>0</v>
      </c>
      <c r="M160" s="125">
        <f t="shared" si="14"/>
        <v>0</v>
      </c>
      <c r="N160" s="125">
        <f t="shared" si="14"/>
        <v>0</v>
      </c>
      <c r="O160" s="125">
        <f t="shared" si="14"/>
        <v>0</v>
      </c>
      <c r="P160" s="125">
        <f t="shared" si="14"/>
        <v>0</v>
      </c>
      <c r="Q160" s="125">
        <f t="shared" si="14"/>
        <v>2526679</v>
      </c>
      <c r="R160" s="125">
        <f t="shared" si="14"/>
        <v>0</v>
      </c>
      <c r="S160" s="125">
        <f t="shared" si="14"/>
        <v>0</v>
      </c>
      <c r="T160" s="125">
        <f t="shared" si="14"/>
        <v>0</v>
      </c>
      <c r="U160" s="125">
        <f t="shared" si="14"/>
        <v>0</v>
      </c>
      <c r="V160" s="125">
        <f t="shared" si="14"/>
        <v>0</v>
      </c>
      <c r="W160" s="125">
        <f t="shared" si="14"/>
        <v>3266508</v>
      </c>
      <c r="X160" s="125">
        <f t="shared" si="14"/>
        <v>14112517</v>
      </c>
      <c r="Y160" s="125">
        <f t="shared" si="14"/>
        <v>114631</v>
      </c>
      <c r="Z160" s="125">
        <f t="shared" si="14"/>
        <v>12540221</v>
      </c>
      <c r="AA160" s="125">
        <f t="shared" si="14"/>
        <v>0</v>
      </c>
      <c r="AB160" s="125">
        <f t="shared" si="14"/>
        <v>0</v>
      </c>
      <c r="AC160" s="125">
        <f t="shared" si="14"/>
        <v>2855142</v>
      </c>
      <c r="AD160" s="125">
        <f t="shared" si="14"/>
        <v>0</v>
      </c>
      <c r="AE160" s="125">
        <f t="shared" si="14"/>
        <v>0</v>
      </c>
      <c r="AF160" s="125">
        <f t="shared" si="14"/>
        <v>0</v>
      </c>
      <c r="AG160" s="125"/>
      <c r="AH160" s="125"/>
      <c r="AI160" s="125"/>
      <c r="AJ160" s="125"/>
      <c r="AK160" s="125"/>
      <c r="AL160" s="125"/>
      <c r="AM160" s="125"/>
      <c r="AN160" s="125"/>
      <c r="AO160" s="125"/>
      <c r="AP160" s="125"/>
      <c r="AQ160" s="125"/>
      <c r="AR160" s="125"/>
      <c r="AS160" s="125"/>
      <c r="AT160" s="125"/>
      <c r="AU160" s="125"/>
      <c r="AV160" s="125"/>
      <c r="AW160" s="125"/>
      <c r="AX160" s="125"/>
      <c r="AY160" s="125"/>
      <c r="AZ160" s="125"/>
      <c r="BA160" s="125"/>
      <c r="BB160" s="125"/>
      <c r="BC160" s="125"/>
      <c r="BD160" s="125"/>
      <c r="BE160" s="125"/>
      <c r="BF160" s="125"/>
      <c r="BG160" s="125"/>
      <c r="BH160" s="125"/>
      <c r="BI160" s="125"/>
      <c r="BJ160" s="125"/>
      <c r="BK160" s="125"/>
      <c r="BL160" s="125"/>
      <c r="BM160" s="125"/>
      <c r="BN160" s="125"/>
      <c r="BO160" s="125"/>
      <c r="BP160" s="125"/>
      <c r="BQ160" s="125"/>
      <c r="BR160" s="125"/>
      <c r="BS160" s="125"/>
      <c r="BT160" s="125"/>
      <c r="BU160" s="125"/>
      <c r="BV160" s="125"/>
      <c r="BW160" s="125"/>
      <c r="BX160" s="125"/>
      <c r="BY160" s="125"/>
      <c r="BZ160" s="125"/>
      <c r="CA160" s="125"/>
      <c r="CB160" s="125"/>
      <c r="CC160" s="125"/>
      <c r="CD160" s="125"/>
      <c r="CE160" s="125"/>
      <c r="CF160" s="125"/>
      <c r="CG160" s="125"/>
      <c r="CH160" s="125"/>
      <c r="CI160" s="125"/>
      <c r="CJ160" s="125"/>
      <c r="CK160" s="125"/>
      <c r="CL160" s="125"/>
      <c r="CM160" s="125"/>
      <c r="CN160" s="125"/>
      <c r="CO160" s="125"/>
      <c r="CP160" s="125"/>
      <c r="CQ160" s="125"/>
      <c r="CR160" s="125"/>
      <c r="CS160" s="125"/>
      <c r="CT160" s="125"/>
      <c r="CU160" s="125"/>
    </row>
    <row r="161" spans="1:99" x14ac:dyDescent="0.3">
      <c r="A161" s="104">
        <v>557</v>
      </c>
      <c r="D161" s="125">
        <f t="shared" si="15"/>
        <v>0</v>
      </c>
      <c r="E161" s="125">
        <f t="shared" si="14"/>
        <v>5858424</v>
      </c>
      <c r="F161" s="125">
        <f t="shared" si="14"/>
        <v>522958</v>
      </c>
      <c r="G161" s="125">
        <f t="shared" si="14"/>
        <v>0</v>
      </c>
      <c r="H161" s="125">
        <f t="shared" si="14"/>
        <v>0</v>
      </c>
      <c r="I161" s="125">
        <f t="shared" si="14"/>
        <v>0</v>
      </c>
      <c r="J161" s="125">
        <f t="shared" si="14"/>
        <v>1599276</v>
      </c>
      <c r="K161" s="125">
        <f t="shared" si="14"/>
        <v>879185</v>
      </c>
      <c r="L161" s="125">
        <f t="shared" si="14"/>
        <v>0</v>
      </c>
      <c r="M161" s="125">
        <f t="shared" si="14"/>
        <v>0</v>
      </c>
      <c r="N161" s="125">
        <f t="shared" si="14"/>
        <v>0</v>
      </c>
      <c r="O161" s="125">
        <f t="shared" si="14"/>
        <v>0</v>
      </c>
      <c r="P161" s="125">
        <f t="shared" si="14"/>
        <v>0</v>
      </c>
      <c r="Q161" s="125">
        <f t="shared" si="14"/>
        <v>2390282</v>
      </c>
      <c r="R161" s="125">
        <f t="shared" si="14"/>
        <v>0</v>
      </c>
      <c r="S161" s="125">
        <f t="shared" si="14"/>
        <v>0</v>
      </c>
      <c r="T161" s="125">
        <f t="shared" si="14"/>
        <v>0</v>
      </c>
      <c r="U161" s="125">
        <f t="shared" si="14"/>
        <v>0</v>
      </c>
      <c r="V161" s="125">
        <f t="shared" si="14"/>
        <v>0</v>
      </c>
      <c r="W161" s="125">
        <f t="shared" si="14"/>
        <v>3244397</v>
      </c>
      <c r="X161" s="125">
        <f t="shared" si="14"/>
        <v>14112517</v>
      </c>
      <c r="Y161" s="125">
        <f t="shared" si="14"/>
        <v>0</v>
      </c>
      <c r="Z161" s="125">
        <f t="shared" si="14"/>
        <v>12033469</v>
      </c>
      <c r="AA161" s="125">
        <f t="shared" si="14"/>
        <v>0</v>
      </c>
      <c r="AB161" s="125">
        <f t="shared" si="14"/>
        <v>0</v>
      </c>
      <c r="AC161" s="125">
        <f t="shared" si="14"/>
        <v>1435565</v>
      </c>
      <c r="AD161" s="125">
        <f t="shared" si="14"/>
        <v>0</v>
      </c>
      <c r="AE161" s="125">
        <f t="shared" si="14"/>
        <v>0</v>
      </c>
      <c r="AF161" s="125">
        <f t="shared" si="14"/>
        <v>0</v>
      </c>
      <c r="AG161" s="125"/>
      <c r="AH161" s="125"/>
      <c r="AI161" s="125"/>
      <c r="AJ161" s="125"/>
      <c r="AK161" s="125"/>
      <c r="AL161" s="125"/>
      <c r="AM161" s="125"/>
      <c r="AN161" s="125"/>
      <c r="AO161" s="125"/>
      <c r="AP161" s="125"/>
      <c r="AQ161" s="125"/>
      <c r="AR161" s="125"/>
      <c r="AS161" s="125"/>
      <c r="AT161" s="125"/>
      <c r="AU161" s="125"/>
      <c r="AV161" s="125"/>
      <c r="AW161" s="125"/>
      <c r="AX161" s="125"/>
      <c r="AY161" s="125"/>
      <c r="AZ161" s="125"/>
      <c r="BA161" s="125"/>
      <c r="BB161" s="125"/>
      <c r="BC161" s="125"/>
      <c r="BD161" s="125"/>
      <c r="BE161" s="125"/>
      <c r="BF161" s="125"/>
      <c r="BG161" s="125"/>
      <c r="BH161" s="125"/>
      <c r="BI161" s="125"/>
      <c r="BJ161" s="125"/>
      <c r="BK161" s="125"/>
      <c r="BL161" s="125"/>
      <c r="BM161" s="125"/>
      <c r="BN161" s="125"/>
      <c r="BO161" s="125"/>
      <c r="BP161" s="125"/>
      <c r="BQ161" s="125"/>
      <c r="BR161" s="125"/>
      <c r="BS161" s="125"/>
      <c r="BT161" s="125"/>
      <c r="BU161" s="125"/>
      <c r="BV161" s="125"/>
      <c r="BW161" s="125"/>
      <c r="BX161" s="125"/>
      <c r="BY161" s="125"/>
      <c r="BZ161" s="125"/>
      <c r="CA161" s="125"/>
      <c r="CB161" s="125"/>
      <c r="CC161" s="125"/>
      <c r="CD161" s="125"/>
      <c r="CE161" s="125"/>
      <c r="CF161" s="125"/>
      <c r="CG161" s="125"/>
      <c r="CH161" s="125"/>
      <c r="CI161" s="125"/>
      <c r="CJ161" s="125"/>
      <c r="CK161" s="125"/>
      <c r="CL161" s="125"/>
      <c r="CM161" s="125"/>
      <c r="CN161" s="125"/>
      <c r="CO161" s="125"/>
      <c r="CP161" s="125"/>
      <c r="CQ161" s="125"/>
      <c r="CR161" s="125"/>
      <c r="CS161" s="125"/>
      <c r="CT161" s="125"/>
      <c r="CU161" s="125"/>
    </row>
    <row r="162" spans="1:99" x14ac:dyDescent="0.3">
      <c r="A162" s="104">
        <v>606</v>
      </c>
      <c r="D162" s="125">
        <f>D63</f>
        <v>0</v>
      </c>
      <c r="E162" s="125">
        <f t="shared" ref="E162:AF162" si="16">E63</f>
        <v>1</v>
      </c>
      <c r="F162" s="125">
        <f t="shared" si="16"/>
        <v>1</v>
      </c>
      <c r="G162" s="125">
        <f t="shared" si="16"/>
        <v>0</v>
      </c>
      <c r="H162" s="125">
        <f t="shared" si="16"/>
        <v>0</v>
      </c>
      <c r="I162" s="125">
        <f t="shared" si="16"/>
        <v>1</v>
      </c>
      <c r="J162" s="125">
        <f t="shared" si="16"/>
        <v>1</v>
      </c>
      <c r="K162" s="125">
        <f t="shared" si="16"/>
        <v>1</v>
      </c>
      <c r="L162" s="125">
        <f t="shared" si="16"/>
        <v>0</v>
      </c>
      <c r="M162" s="125">
        <f t="shared" si="16"/>
        <v>0</v>
      </c>
      <c r="N162" s="125">
        <f t="shared" si="16"/>
        <v>0</v>
      </c>
      <c r="O162" s="125">
        <f t="shared" si="16"/>
        <v>0</v>
      </c>
      <c r="P162" s="125">
        <f t="shared" si="16"/>
        <v>0</v>
      </c>
      <c r="Q162" s="125">
        <f t="shared" si="16"/>
        <v>1</v>
      </c>
      <c r="R162" s="125">
        <f t="shared" si="16"/>
        <v>0</v>
      </c>
      <c r="S162" s="125">
        <f t="shared" si="16"/>
        <v>0</v>
      </c>
      <c r="T162" s="125">
        <f t="shared" si="16"/>
        <v>0</v>
      </c>
      <c r="U162" s="125">
        <f t="shared" si="16"/>
        <v>0</v>
      </c>
      <c r="V162" s="125">
        <f t="shared" si="16"/>
        <v>0</v>
      </c>
      <c r="W162" s="125">
        <f t="shared" si="16"/>
        <v>1</v>
      </c>
      <c r="X162" s="125">
        <f t="shared" si="16"/>
        <v>1</v>
      </c>
      <c r="Y162" s="125">
        <f t="shared" si="16"/>
        <v>1</v>
      </c>
      <c r="Z162" s="125">
        <f t="shared" si="16"/>
        <v>1</v>
      </c>
      <c r="AA162" s="125">
        <f t="shared" si="16"/>
        <v>0</v>
      </c>
      <c r="AB162" s="125">
        <f t="shared" si="16"/>
        <v>0</v>
      </c>
      <c r="AC162" s="125">
        <f t="shared" si="16"/>
        <v>1</v>
      </c>
      <c r="AD162" s="125">
        <f t="shared" si="16"/>
        <v>0</v>
      </c>
      <c r="AE162" s="125">
        <f t="shared" si="16"/>
        <v>0</v>
      </c>
      <c r="AF162" s="125">
        <f t="shared" si="16"/>
        <v>0</v>
      </c>
      <c r="AG162" s="125"/>
      <c r="AH162" s="125"/>
      <c r="AI162" s="125"/>
      <c r="AJ162" s="125"/>
      <c r="AK162" s="125"/>
      <c r="AL162" s="125"/>
      <c r="AM162" s="125"/>
      <c r="AN162" s="125"/>
      <c r="AO162" s="125"/>
      <c r="AP162" s="125"/>
      <c r="AQ162" s="125"/>
      <c r="AR162" s="125"/>
      <c r="AS162" s="125"/>
      <c r="AT162" s="125"/>
      <c r="AU162" s="125"/>
      <c r="AV162" s="125"/>
      <c r="AW162" s="125"/>
      <c r="AX162" s="125"/>
      <c r="AY162" s="125"/>
      <c r="AZ162" s="125"/>
      <c r="BA162" s="125"/>
      <c r="BB162" s="125"/>
      <c r="BC162" s="125"/>
      <c r="BD162" s="125"/>
      <c r="BE162" s="125"/>
      <c r="BF162" s="125"/>
      <c r="BG162" s="125"/>
      <c r="BH162" s="125"/>
      <c r="BI162" s="125"/>
      <c r="BJ162" s="125"/>
      <c r="BK162" s="125"/>
      <c r="BL162" s="125"/>
      <c r="BM162" s="125"/>
      <c r="BN162" s="125"/>
      <c r="BO162" s="125"/>
      <c r="BP162" s="125"/>
      <c r="BQ162" s="125"/>
      <c r="BR162" s="125"/>
      <c r="BS162" s="125"/>
      <c r="BT162" s="125"/>
      <c r="BU162" s="125"/>
      <c r="BV162" s="125"/>
      <c r="BW162" s="125"/>
      <c r="BX162" s="125"/>
      <c r="BY162" s="125"/>
      <c r="BZ162" s="125"/>
      <c r="CA162" s="125"/>
      <c r="CB162" s="125"/>
      <c r="CC162" s="125"/>
      <c r="CD162" s="125"/>
      <c r="CE162" s="125"/>
      <c r="CF162" s="125"/>
      <c r="CG162" s="125"/>
      <c r="CH162" s="125"/>
      <c r="CI162" s="125"/>
      <c r="CJ162" s="125"/>
      <c r="CK162" s="125"/>
      <c r="CL162" s="125"/>
      <c r="CM162" s="125"/>
      <c r="CN162" s="125"/>
      <c r="CO162" s="125"/>
      <c r="CP162" s="125"/>
      <c r="CQ162" s="125"/>
      <c r="CR162" s="125"/>
      <c r="CS162" s="125"/>
      <c r="CT162" s="125"/>
      <c r="CU162" s="125"/>
    </row>
    <row r="163" spans="1:99" x14ac:dyDescent="0.3">
      <c r="A163" s="104">
        <v>662</v>
      </c>
      <c r="B163" s="342" t="s">
        <v>291</v>
      </c>
      <c r="D163" s="125">
        <f>D78</f>
        <v>0</v>
      </c>
      <c r="E163" s="125">
        <f t="shared" ref="E163:AF163" si="17">E78</f>
        <v>0</v>
      </c>
      <c r="F163" s="125">
        <f t="shared" si="17"/>
        <v>0</v>
      </c>
      <c r="G163" s="125">
        <f t="shared" si="17"/>
        <v>0</v>
      </c>
      <c r="H163" s="125">
        <f t="shared" si="17"/>
        <v>0</v>
      </c>
      <c r="I163" s="125">
        <f t="shared" si="17"/>
        <v>0</v>
      </c>
      <c r="J163" s="125">
        <f t="shared" si="17"/>
        <v>0</v>
      </c>
      <c r="K163" s="125">
        <f t="shared" si="17"/>
        <v>0</v>
      </c>
      <c r="L163" s="125">
        <f t="shared" si="17"/>
        <v>0</v>
      </c>
      <c r="M163" s="125">
        <f t="shared" si="17"/>
        <v>0</v>
      </c>
      <c r="N163" s="125">
        <f t="shared" si="17"/>
        <v>0</v>
      </c>
      <c r="O163" s="125">
        <f t="shared" si="17"/>
        <v>0</v>
      </c>
      <c r="P163" s="125">
        <f t="shared" si="17"/>
        <v>0</v>
      </c>
      <c r="Q163" s="125">
        <f t="shared" si="17"/>
        <v>0</v>
      </c>
      <c r="R163" s="125">
        <f t="shared" si="17"/>
        <v>0</v>
      </c>
      <c r="S163" s="125">
        <f t="shared" si="17"/>
        <v>0</v>
      </c>
      <c r="T163" s="125">
        <f t="shared" si="17"/>
        <v>0</v>
      </c>
      <c r="U163" s="125">
        <f t="shared" si="17"/>
        <v>0</v>
      </c>
      <c r="V163" s="125">
        <f t="shared" si="17"/>
        <v>0</v>
      </c>
      <c r="W163" s="125">
        <f t="shared" si="17"/>
        <v>0</v>
      </c>
      <c r="X163" s="125">
        <f t="shared" si="17"/>
        <v>0</v>
      </c>
      <c r="Y163" s="125">
        <f t="shared" si="17"/>
        <v>0</v>
      </c>
      <c r="Z163" s="125">
        <f t="shared" si="17"/>
        <v>0</v>
      </c>
      <c r="AA163" s="125">
        <f t="shared" si="17"/>
        <v>0</v>
      </c>
      <c r="AB163" s="125">
        <f t="shared" si="17"/>
        <v>0</v>
      </c>
      <c r="AC163" s="125">
        <f t="shared" si="17"/>
        <v>82000</v>
      </c>
      <c r="AD163" s="125">
        <f t="shared" si="17"/>
        <v>0</v>
      </c>
      <c r="AE163" s="125">
        <f t="shared" si="17"/>
        <v>0</v>
      </c>
      <c r="AF163" s="125">
        <f t="shared" si="17"/>
        <v>0</v>
      </c>
      <c r="AG163" s="125"/>
      <c r="AH163" s="125"/>
      <c r="AI163" s="125"/>
      <c r="AJ163" s="125"/>
      <c r="AK163" s="125"/>
      <c r="AL163" s="125"/>
      <c r="AM163" s="125"/>
      <c r="AN163" s="125"/>
      <c r="AO163" s="125"/>
      <c r="AP163" s="125"/>
      <c r="AQ163" s="125"/>
      <c r="AR163" s="125"/>
      <c r="AS163" s="125"/>
      <c r="AT163" s="125"/>
      <c r="AU163" s="125"/>
      <c r="AV163" s="125"/>
      <c r="AW163" s="125"/>
      <c r="AX163" s="125"/>
      <c r="AY163" s="125"/>
      <c r="AZ163" s="125"/>
      <c r="BA163" s="125"/>
      <c r="BB163" s="125"/>
      <c r="BC163" s="125"/>
      <c r="BD163" s="125"/>
      <c r="BE163" s="125"/>
      <c r="BF163" s="125"/>
      <c r="BG163" s="125"/>
      <c r="BH163" s="125"/>
      <c r="BI163" s="125"/>
      <c r="BJ163" s="125"/>
      <c r="BK163" s="125"/>
      <c r="BL163" s="125"/>
      <c r="BM163" s="125"/>
      <c r="BN163" s="125"/>
      <c r="BO163" s="125"/>
      <c r="BP163" s="125"/>
      <c r="BQ163" s="125"/>
      <c r="BR163" s="125"/>
      <c r="BS163" s="125"/>
      <c r="BT163" s="125"/>
      <c r="BU163" s="125"/>
      <c r="BV163" s="125"/>
      <c r="BW163" s="125"/>
      <c r="BX163" s="125"/>
      <c r="BY163" s="125"/>
      <c r="BZ163" s="125"/>
      <c r="CA163" s="125"/>
      <c r="CB163" s="125"/>
      <c r="CC163" s="125"/>
      <c r="CD163" s="125"/>
      <c r="CE163" s="125"/>
      <c r="CF163" s="125"/>
      <c r="CG163" s="125"/>
      <c r="CH163" s="125"/>
      <c r="CI163" s="125"/>
      <c r="CJ163" s="125"/>
      <c r="CK163" s="125"/>
      <c r="CL163" s="125"/>
      <c r="CM163" s="125"/>
      <c r="CN163" s="125"/>
      <c r="CO163" s="125"/>
      <c r="CP163" s="125"/>
      <c r="CQ163" s="125"/>
      <c r="CR163" s="125"/>
      <c r="CS163" s="125"/>
      <c r="CT163" s="125"/>
      <c r="CU163" s="125"/>
    </row>
    <row r="164" spans="1:99" x14ac:dyDescent="0.3">
      <c r="A164" s="104">
        <v>663</v>
      </c>
      <c r="B164" s="342" t="s">
        <v>496</v>
      </c>
      <c r="D164" s="125">
        <f>D79</f>
        <v>0</v>
      </c>
      <c r="E164" s="125">
        <f t="shared" ref="E164:AF164" si="18">E79</f>
        <v>15607753</v>
      </c>
      <c r="F164" s="125">
        <f t="shared" si="18"/>
        <v>0</v>
      </c>
      <c r="G164" s="125">
        <f t="shared" si="18"/>
        <v>0</v>
      </c>
      <c r="H164" s="125">
        <f t="shared" si="18"/>
        <v>0</v>
      </c>
      <c r="I164" s="125">
        <f t="shared" si="18"/>
        <v>0</v>
      </c>
      <c r="J164" s="125">
        <f t="shared" si="18"/>
        <v>0</v>
      </c>
      <c r="K164" s="125">
        <f t="shared" si="18"/>
        <v>86039</v>
      </c>
      <c r="L164" s="125">
        <f t="shared" si="18"/>
        <v>0</v>
      </c>
      <c r="M164" s="125">
        <f t="shared" si="18"/>
        <v>0</v>
      </c>
      <c r="N164" s="125">
        <f t="shared" si="18"/>
        <v>0</v>
      </c>
      <c r="O164" s="125">
        <f t="shared" si="18"/>
        <v>0</v>
      </c>
      <c r="P164" s="125">
        <f t="shared" si="18"/>
        <v>0</v>
      </c>
      <c r="Q164" s="125">
        <f t="shared" si="18"/>
        <v>0</v>
      </c>
      <c r="R164" s="125">
        <f t="shared" si="18"/>
        <v>0</v>
      </c>
      <c r="S164" s="125">
        <f t="shared" si="18"/>
        <v>0</v>
      </c>
      <c r="T164" s="125">
        <f t="shared" si="18"/>
        <v>0</v>
      </c>
      <c r="U164" s="125">
        <f t="shared" si="18"/>
        <v>0</v>
      </c>
      <c r="V164" s="125">
        <f t="shared" si="18"/>
        <v>0</v>
      </c>
      <c r="W164" s="125">
        <f t="shared" si="18"/>
        <v>0</v>
      </c>
      <c r="X164" s="125">
        <f t="shared" si="18"/>
        <v>7719362</v>
      </c>
      <c r="Y164" s="125">
        <f t="shared" si="18"/>
        <v>4170765</v>
      </c>
      <c r="Z164" s="125">
        <f t="shared" si="18"/>
        <v>9776972</v>
      </c>
      <c r="AA164" s="125">
        <f t="shared" si="18"/>
        <v>0</v>
      </c>
      <c r="AB164" s="125">
        <f t="shared" si="18"/>
        <v>0</v>
      </c>
      <c r="AC164" s="125">
        <f t="shared" si="18"/>
        <v>0</v>
      </c>
      <c r="AD164" s="125">
        <f t="shared" si="18"/>
        <v>0</v>
      </c>
      <c r="AE164" s="125">
        <f t="shared" si="18"/>
        <v>0</v>
      </c>
      <c r="AF164" s="125">
        <f t="shared" si="18"/>
        <v>0</v>
      </c>
      <c r="AG164" s="125"/>
      <c r="AH164" s="125"/>
      <c r="AI164" s="125"/>
      <c r="AJ164" s="125"/>
      <c r="AK164" s="125"/>
      <c r="AL164" s="125"/>
      <c r="AM164" s="125"/>
      <c r="AN164" s="125"/>
      <c r="AO164" s="125"/>
      <c r="AP164" s="125"/>
      <c r="AQ164" s="125"/>
      <c r="AR164" s="125"/>
      <c r="AS164" s="125"/>
      <c r="AT164" s="125"/>
      <c r="AU164" s="125"/>
      <c r="AV164" s="125"/>
      <c r="AW164" s="125"/>
      <c r="AX164" s="125"/>
      <c r="AY164" s="125"/>
      <c r="AZ164" s="125"/>
      <c r="BA164" s="125"/>
      <c r="BB164" s="125"/>
      <c r="BC164" s="125"/>
      <c r="BD164" s="125"/>
      <c r="BE164" s="125"/>
      <c r="BF164" s="125"/>
      <c r="BG164" s="125"/>
      <c r="BH164" s="125"/>
      <c r="BI164" s="125"/>
      <c r="BJ164" s="125"/>
      <c r="BK164" s="125"/>
      <c r="BL164" s="125"/>
      <c r="BM164" s="125"/>
      <c r="BN164" s="125"/>
      <c r="BO164" s="125"/>
      <c r="BP164" s="125"/>
      <c r="BQ164" s="125"/>
      <c r="BR164" s="125"/>
      <c r="BS164" s="125"/>
      <c r="BT164" s="125"/>
      <c r="BU164" s="125"/>
      <c r="BV164" s="125"/>
      <c r="BW164" s="125"/>
      <c r="BX164" s="125"/>
      <c r="BY164" s="125"/>
      <c r="BZ164" s="125"/>
      <c r="CA164" s="125"/>
      <c r="CB164" s="125"/>
      <c r="CC164" s="125"/>
      <c r="CD164" s="125"/>
      <c r="CE164" s="125"/>
      <c r="CF164" s="125"/>
      <c r="CG164" s="125"/>
      <c r="CH164" s="125"/>
      <c r="CI164" s="125"/>
      <c r="CJ164" s="125"/>
      <c r="CK164" s="125"/>
      <c r="CL164" s="125"/>
      <c r="CM164" s="125"/>
      <c r="CN164" s="125"/>
      <c r="CO164" s="125"/>
      <c r="CP164" s="125"/>
      <c r="CQ164" s="125"/>
      <c r="CR164" s="125"/>
      <c r="CS164" s="125"/>
      <c r="CT164" s="125"/>
      <c r="CU164" s="125"/>
    </row>
    <row r="165" spans="1:99" x14ac:dyDescent="0.3">
      <c r="A165" s="104">
        <v>336</v>
      </c>
      <c r="D165" s="125">
        <f>D25</f>
        <v>44176</v>
      </c>
      <c r="E165" s="125">
        <f t="shared" ref="E165:AF165" si="19">E25</f>
        <v>0</v>
      </c>
      <c r="F165" s="125">
        <f t="shared" si="19"/>
        <v>0</v>
      </c>
      <c r="G165" s="125">
        <f t="shared" si="19"/>
        <v>0</v>
      </c>
      <c r="H165" s="125">
        <f t="shared" si="19"/>
        <v>0</v>
      </c>
      <c r="I165" s="125">
        <f t="shared" si="19"/>
        <v>1698620</v>
      </c>
      <c r="J165" s="125">
        <f t="shared" si="19"/>
        <v>0</v>
      </c>
      <c r="K165" s="125">
        <f t="shared" si="19"/>
        <v>0</v>
      </c>
      <c r="L165" s="125">
        <f t="shared" si="19"/>
        <v>0</v>
      </c>
      <c r="M165" s="125">
        <f t="shared" si="19"/>
        <v>14525</v>
      </c>
      <c r="N165" s="125">
        <f t="shared" si="19"/>
        <v>0</v>
      </c>
      <c r="O165" s="125">
        <f t="shared" si="19"/>
        <v>0</v>
      </c>
      <c r="P165" s="125">
        <f t="shared" si="19"/>
        <v>0</v>
      </c>
      <c r="Q165" s="125">
        <f t="shared" si="19"/>
        <v>0</v>
      </c>
      <c r="R165" s="125">
        <f t="shared" si="19"/>
        <v>0</v>
      </c>
      <c r="S165" s="125">
        <f t="shared" si="19"/>
        <v>0</v>
      </c>
      <c r="T165" s="125">
        <f t="shared" si="19"/>
        <v>0</v>
      </c>
      <c r="U165" s="125">
        <f t="shared" si="19"/>
        <v>0</v>
      </c>
      <c r="V165" s="125">
        <f t="shared" si="19"/>
        <v>0</v>
      </c>
      <c r="W165" s="125">
        <f t="shared" si="19"/>
        <v>0</v>
      </c>
      <c r="X165" s="125">
        <f t="shared" si="19"/>
        <v>0</v>
      </c>
      <c r="Y165" s="125">
        <f t="shared" si="19"/>
        <v>0</v>
      </c>
      <c r="Z165" s="125">
        <f t="shared" si="19"/>
        <v>0</v>
      </c>
      <c r="AA165" s="125">
        <f t="shared" si="19"/>
        <v>0</v>
      </c>
      <c r="AB165" s="125">
        <f t="shared" si="19"/>
        <v>0</v>
      </c>
      <c r="AC165" s="125">
        <f t="shared" si="19"/>
        <v>0</v>
      </c>
      <c r="AD165" s="125">
        <f t="shared" si="19"/>
        <v>0</v>
      </c>
      <c r="AE165" s="125">
        <f t="shared" si="19"/>
        <v>5255</v>
      </c>
      <c r="AF165" s="125">
        <f t="shared" si="19"/>
        <v>0</v>
      </c>
      <c r="AG165" s="125"/>
      <c r="AH165" s="125"/>
      <c r="AI165" s="125"/>
      <c r="AJ165" s="125"/>
      <c r="AK165" s="125"/>
      <c r="AL165" s="125"/>
      <c r="AM165" s="125"/>
      <c r="AN165" s="125"/>
      <c r="AO165" s="125"/>
      <c r="AP165" s="125"/>
      <c r="AQ165" s="125"/>
      <c r="AR165" s="125"/>
      <c r="AS165" s="125"/>
      <c r="AT165" s="125"/>
      <c r="AU165" s="125"/>
      <c r="AV165" s="125"/>
      <c r="AW165" s="125"/>
      <c r="AX165" s="125"/>
      <c r="AY165" s="125"/>
      <c r="AZ165" s="125"/>
      <c r="BA165" s="125"/>
      <c r="BB165" s="125"/>
      <c r="BC165" s="125"/>
      <c r="BD165" s="125"/>
      <c r="BE165" s="125"/>
      <c r="BF165" s="125"/>
      <c r="BG165" s="125"/>
      <c r="BH165" s="125"/>
      <c r="BI165" s="125"/>
      <c r="BJ165" s="125"/>
      <c r="BK165" s="125"/>
      <c r="BL165" s="125"/>
      <c r="BM165" s="125"/>
      <c r="BN165" s="125"/>
      <c r="BO165" s="125"/>
      <c r="BP165" s="125"/>
      <c r="BQ165" s="125"/>
      <c r="BR165" s="125"/>
      <c r="BS165" s="125"/>
      <c r="BT165" s="125"/>
      <c r="BU165" s="125"/>
      <c r="BV165" s="125"/>
      <c r="BW165" s="125"/>
      <c r="BX165" s="125"/>
      <c r="BY165" s="125"/>
      <c r="BZ165" s="125"/>
      <c r="CA165" s="125"/>
      <c r="CB165" s="125"/>
      <c r="CC165" s="125"/>
      <c r="CD165" s="125"/>
      <c r="CE165" s="125"/>
      <c r="CF165" s="125"/>
      <c r="CG165" s="125"/>
      <c r="CH165" s="125"/>
      <c r="CI165" s="125"/>
      <c r="CJ165" s="125"/>
      <c r="CK165" s="125"/>
      <c r="CL165" s="125"/>
      <c r="CM165" s="125"/>
      <c r="CN165" s="125"/>
      <c r="CO165" s="125"/>
      <c r="CP165" s="125"/>
      <c r="CQ165" s="125"/>
      <c r="CR165" s="125"/>
      <c r="CS165" s="125"/>
      <c r="CT165" s="125"/>
      <c r="CU165" s="125"/>
    </row>
    <row r="166" spans="1:99" x14ac:dyDescent="0.3">
      <c r="A166" s="381">
        <v>44</v>
      </c>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c r="AA166" s="125"/>
      <c r="AB166" s="125"/>
      <c r="AC166" s="125"/>
      <c r="AD166" s="125"/>
      <c r="AE166" s="125"/>
      <c r="AF166" s="125"/>
      <c r="AG166" s="125"/>
      <c r="AH166" s="125"/>
      <c r="AI166" s="125"/>
      <c r="AJ166" s="125"/>
      <c r="AK166" s="125"/>
      <c r="AL166" s="125"/>
      <c r="AM166" s="125"/>
      <c r="AN166" s="125"/>
      <c r="AO166" s="125"/>
      <c r="AP166" s="125"/>
      <c r="AQ166" s="125"/>
      <c r="AR166" s="125"/>
      <c r="AS166" s="125"/>
      <c r="AT166" s="125"/>
      <c r="AU166" s="125"/>
      <c r="AV166" s="125"/>
      <c r="AW166" s="125"/>
      <c r="AX166" s="125"/>
      <c r="AY166" s="125"/>
      <c r="AZ166" s="125"/>
      <c r="BA166" s="125"/>
      <c r="BB166" s="125"/>
      <c r="BC166" s="125"/>
      <c r="BD166" s="125"/>
      <c r="BE166" s="125"/>
      <c r="BF166" s="125"/>
      <c r="BG166" s="125"/>
      <c r="BH166" s="125"/>
      <c r="BI166" s="125"/>
      <c r="BJ166" s="125"/>
      <c r="BK166" s="125"/>
      <c r="BL166" s="125"/>
      <c r="BM166" s="125"/>
      <c r="BN166" s="125"/>
      <c r="BO166" s="125"/>
      <c r="BP166" s="125"/>
      <c r="BQ166" s="125"/>
      <c r="BR166" s="125"/>
      <c r="BS166" s="125"/>
      <c r="BT166" s="125"/>
      <c r="BU166" s="125"/>
      <c r="BV166" s="125"/>
      <c r="BW166" s="125"/>
      <c r="BX166" s="125"/>
      <c r="BY166" s="125"/>
      <c r="BZ166" s="125"/>
      <c r="CA166" s="125"/>
      <c r="CB166" s="125"/>
      <c r="CC166" s="125"/>
      <c r="CD166" s="125"/>
      <c r="CE166" s="125"/>
      <c r="CF166" s="125"/>
      <c r="CG166" s="125"/>
      <c r="CH166" s="125"/>
      <c r="CI166" s="125"/>
      <c r="CJ166" s="125"/>
      <c r="CK166" s="125"/>
      <c r="CL166" s="125"/>
      <c r="CM166" s="125"/>
      <c r="CN166" s="125"/>
      <c r="CO166" s="125"/>
      <c r="CP166" s="125"/>
      <c r="CQ166" s="125"/>
      <c r="CR166" s="125"/>
      <c r="CS166" s="125"/>
      <c r="CT166" s="125"/>
      <c r="CU166" s="125"/>
    </row>
    <row r="167" spans="1:99" x14ac:dyDescent="0.3">
      <c r="A167" s="381">
        <v>45</v>
      </c>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c r="AA167" s="125"/>
      <c r="AB167" s="125"/>
      <c r="AC167" s="125"/>
      <c r="AD167" s="125"/>
      <c r="AE167" s="125"/>
      <c r="AF167" s="125"/>
      <c r="AG167" s="125"/>
      <c r="AH167" s="125"/>
      <c r="AI167" s="125"/>
      <c r="AJ167" s="125"/>
      <c r="AK167" s="125"/>
      <c r="AL167" s="125"/>
      <c r="AM167" s="125"/>
      <c r="AN167" s="125"/>
      <c r="AO167" s="125"/>
      <c r="AP167" s="125"/>
      <c r="AQ167" s="125"/>
      <c r="AR167" s="125"/>
      <c r="AS167" s="125"/>
      <c r="AT167" s="125"/>
      <c r="AU167" s="125"/>
      <c r="AV167" s="125"/>
      <c r="AW167" s="125"/>
      <c r="AX167" s="125"/>
      <c r="AY167" s="125"/>
      <c r="AZ167" s="125"/>
      <c r="BA167" s="125"/>
      <c r="BB167" s="125"/>
      <c r="BC167" s="125"/>
      <c r="BD167" s="125"/>
      <c r="BE167" s="125"/>
      <c r="BF167" s="125"/>
      <c r="BG167" s="125"/>
      <c r="BH167" s="125"/>
      <c r="BI167" s="125"/>
      <c r="BJ167" s="125"/>
      <c r="BK167" s="125"/>
      <c r="BL167" s="125"/>
      <c r="BM167" s="125"/>
      <c r="BN167" s="125"/>
      <c r="BO167" s="125"/>
      <c r="BP167" s="125"/>
      <c r="BQ167" s="125"/>
      <c r="BR167" s="125"/>
      <c r="BS167" s="125"/>
      <c r="BT167" s="125"/>
      <c r="BU167" s="125"/>
      <c r="BV167" s="125"/>
      <c r="BW167" s="125"/>
      <c r="BX167" s="125"/>
      <c r="BY167" s="125"/>
      <c r="BZ167" s="125"/>
      <c r="CA167" s="125"/>
      <c r="CB167" s="125"/>
      <c r="CC167" s="125"/>
      <c r="CD167" s="125"/>
      <c r="CE167" s="125"/>
      <c r="CF167" s="125"/>
      <c r="CG167" s="125"/>
      <c r="CH167" s="125"/>
      <c r="CI167" s="125"/>
      <c r="CJ167" s="125"/>
      <c r="CK167" s="125"/>
      <c r="CL167" s="125"/>
      <c r="CM167" s="125"/>
      <c r="CN167" s="125"/>
      <c r="CO167" s="125"/>
      <c r="CP167" s="125"/>
      <c r="CQ167" s="125"/>
      <c r="CR167" s="125"/>
      <c r="CS167" s="125"/>
      <c r="CT167" s="125"/>
      <c r="CU167" s="125"/>
    </row>
    <row r="168" spans="1:99" s="379" customFormat="1" x14ac:dyDescent="0.3">
      <c r="A168" s="381">
        <v>47</v>
      </c>
      <c r="B168" s="554"/>
      <c r="C168" s="554"/>
    </row>
    <row r="169" spans="1:99" x14ac:dyDescent="0.3">
      <c r="A169" s="381">
        <v>48</v>
      </c>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c r="AA169" s="125"/>
      <c r="AB169" s="125"/>
      <c r="AC169" s="125"/>
      <c r="AD169" s="125"/>
      <c r="AE169" s="125"/>
      <c r="AF169" s="125"/>
      <c r="AG169" s="125"/>
      <c r="AH169" s="125"/>
      <c r="AI169" s="125"/>
      <c r="AJ169" s="125"/>
      <c r="AK169" s="125"/>
      <c r="AL169" s="125"/>
      <c r="AM169" s="125"/>
      <c r="AN169" s="125"/>
      <c r="AO169" s="125"/>
      <c r="AP169" s="125"/>
      <c r="AQ169" s="125"/>
      <c r="AR169" s="125"/>
      <c r="AS169" s="125"/>
      <c r="AT169" s="125"/>
      <c r="AU169" s="125"/>
      <c r="AV169" s="125"/>
      <c r="AW169" s="125"/>
      <c r="AX169" s="125"/>
      <c r="AY169" s="125"/>
      <c r="AZ169" s="125"/>
      <c r="BA169" s="125"/>
      <c r="BB169" s="125"/>
      <c r="BC169" s="125"/>
      <c r="BD169" s="125"/>
      <c r="BE169" s="125"/>
      <c r="BF169" s="125"/>
      <c r="BG169" s="125"/>
      <c r="BH169" s="125"/>
      <c r="BI169" s="125"/>
      <c r="BJ169" s="125"/>
      <c r="BK169" s="125"/>
      <c r="BL169" s="125"/>
      <c r="BM169" s="125"/>
      <c r="BN169" s="125"/>
      <c r="BO169" s="125"/>
      <c r="BP169" s="125"/>
      <c r="BQ169" s="125"/>
      <c r="BR169" s="125"/>
      <c r="BS169" s="125"/>
      <c r="BT169" s="125"/>
      <c r="BU169" s="125"/>
      <c r="BV169" s="125"/>
      <c r="BW169" s="125"/>
      <c r="BX169" s="125"/>
      <c r="BY169" s="125"/>
      <c r="BZ169" s="125"/>
      <c r="CA169" s="125"/>
      <c r="CB169" s="125"/>
      <c r="CC169" s="125"/>
      <c r="CD169" s="125"/>
      <c r="CE169" s="125"/>
      <c r="CF169" s="125"/>
      <c r="CG169" s="125"/>
      <c r="CH169" s="125"/>
      <c r="CI169" s="125"/>
      <c r="CJ169" s="125"/>
      <c r="CK169" s="125"/>
      <c r="CL169" s="125"/>
      <c r="CM169" s="125"/>
      <c r="CN169" s="125"/>
      <c r="CO169" s="125"/>
      <c r="CP169" s="125"/>
      <c r="CQ169" s="125"/>
      <c r="CR169" s="125"/>
      <c r="CS169" s="125"/>
      <c r="CT169" s="125"/>
      <c r="CU169" s="125"/>
    </row>
    <row r="170" spans="1:99" x14ac:dyDescent="0.3">
      <c r="A170" s="104">
        <v>385</v>
      </c>
      <c r="D170" s="125">
        <f>D32</f>
        <v>8860685</v>
      </c>
      <c r="E170" s="125">
        <f t="shared" ref="E170:AF170" si="20">E32</f>
        <v>0</v>
      </c>
      <c r="F170" s="125">
        <f t="shared" si="20"/>
        <v>0</v>
      </c>
      <c r="G170" s="125">
        <f t="shared" si="20"/>
        <v>0</v>
      </c>
      <c r="H170" s="125">
        <f t="shared" si="20"/>
        <v>0</v>
      </c>
      <c r="I170" s="125">
        <f t="shared" si="20"/>
        <v>22856042</v>
      </c>
      <c r="J170" s="125">
        <f t="shared" si="20"/>
        <v>0</v>
      </c>
      <c r="K170" s="125">
        <f t="shared" si="20"/>
        <v>0</v>
      </c>
      <c r="L170" s="125">
        <f t="shared" si="20"/>
        <v>0</v>
      </c>
      <c r="M170" s="125">
        <f t="shared" si="20"/>
        <v>345777</v>
      </c>
      <c r="N170" s="125">
        <f t="shared" si="20"/>
        <v>0</v>
      </c>
      <c r="O170" s="125">
        <f t="shared" si="20"/>
        <v>0</v>
      </c>
      <c r="P170" s="125">
        <f t="shared" si="20"/>
        <v>0</v>
      </c>
      <c r="Q170" s="125">
        <f t="shared" si="20"/>
        <v>0</v>
      </c>
      <c r="R170" s="125">
        <f t="shared" si="20"/>
        <v>0</v>
      </c>
      <c r="S170" s="125">
        <f t="shared" si="20"/>
        <v>0</v>
      </c>
      <c r="T170" s="125">
        <f t="shared" si="20"/>
        <v>0</v>
      </c>
      <c r="U170" s="125">
        <f t="shared" si="20"/>
        <v>0</v>
      </c>
      <c r="V170" s="125">
        <f t="shared" si="20"/>
        <v>0</v>
      </c>
      <c r="W170" s="125">
        <f t="shared" si="20"/>
        <v>0</v>
      </c>
      <c r="X170" s="125">
        <f t="shared" si="20"/>
        <v>0</v>
      </c>
      <c r="Y170" s="125">
        <f t="shared" si="20"/>
        <v>0</v>
      </c>
      <c r="Z170" s="125">
        <f t="shared" si="20"/>
        <v>0</v>
      </c>
      <c r="AA170" s="125">
        <f t="shared" si="20"/>
        <v>0</v>
      </c>
      <c r="AB170" s="125">
        <f t="shared" si="20"/>
        <v>0</v>
      </c>
      <c r="AC170" s="125">
        <f t="shared" si="20"/>
        <v>0</v>
      </c>
      <c r="AD170" s="125">
        <f t="shared" si="20"/>
        <v>0</v>
      </c>
      <c r="AE170" s="125">
        <f t="shared" si="20"/>
        <v>3344311</v>
      </c>
      <c r="AF170" s="125">
        <f t="shared" si="20"/>
        <v>0</v>
      </c>
      <c r="AG170" s="125"/>
      <c r="AH170" s="125"/>
      <c r="AI170" s="125"/>
      <c r="AJ170" s="125"/>
      <c r="AK170" s="125"/>
      <c r="AL170" s="125"/>
      <c r="AM170" s="125"/>
      <c r="AN170" s="125"/>
      <c r="AO170" s="125"/>
      <c r="AP170" s="125"/>
      <c r="AQ170" s="125"/>
      <c r="AR170" s="125"/>
      <c r="AS170" s="125"/>
      <c r="AT170" s="125"/>
      <c r="AU170" s="125"/>
      <c r="AV170" s="125"/>
      <c r="AW170" s="125"/>
      <c r="AX170" s="125"/>
      <c r="AY170" s="125"/>
      <c r="AZ170" s="125"/>
      <c r="BA170" s="125"/>
      <c r="BB170" s="125"/>
      <c r="BC170" s="125"/>
      <c r="BD170" s="125"/>
      <c r="BE170" s="125"/>
      <c r="BF170" s="125"/>
      <c r="BG170" s="125"/>
      <c r="BH170" s="125"/>
      <c r="BI170" s="125"/>
      <c r="BJ170" s="125"/>
      <c r="BK170" s="125"/>
      <c r="BL170" s="125"/>
      <c r="BM170" s="125"/>
      <c r="BN170" s="125"/>
      <c r="BO170" s="125"/>
      <c r="BP170" s="125"/>
      <c r="BQ170" s="125"/>
      <c r="BR170" s="125"/>
      <c r="BS170" s="125"/>
      <c r="BT170" s="125"/>
      <c r="BU170" s="125"/>
      <c r="BV170" s="125"/>
      <c r="BW170" s="125"/>
      <c r="BX170" s="125"/>
      <c r="BY170" s="125"/>
      <c r="BZ170" s="125"/>
      <c r="CA170" s="125"/>
      <c r="CB170" s="125"/>
      <c r="CC170" s="125"/>
      <c r="CD170" s="125"/>
      <c r="CE170" s="125"/>
      <c r="CF170" s="125"/>
      <c r="CG170" s="125"/>
      <c r="CH170" s="125"/>
      <c r="CI170" s="125"/>
      <c r="CJ170" s="125"/>
      <c r="CK170" s="125"/>
      <c r="CL170" s="125"/>
      <c r="CM170" s="125"/>
      <c r="CN170" s="125"/>
      <c r="CO170" s="125"/>
      <c r="CP170" s="125"/>
      <c r="CQ170" s="125"/>
      <c r="CR170" s="125"/>
      <c r="CS170" s="125"/>
      <c r="CT170" s="125"/>
      <c r="CU170" s="125"/>
    </row>
    <row r="171" spans="1:99" s="367" customFormat="1" x14ac:dyDescent="0.3">
      <c r="A171" s="370">
        <v>626</v>
      </c>
      <c r="B171" s="555"/>
      <c r="C171" s="555"/>
      <c r="D171" s="367">
        <f>D66</f>
        <v>71338</v>
      </c>
      <c r="E171" s="367">
        <f t="shared" ref="E171:AF171" si="21">E66</f>
        <v>0</v>
      </c>
      <c r="F171" s="367">
        <f t="shared" si="21"/>
        <v>0</v>
      </c>
      <c r="G171" s="367">
        <f t="shared" si="21"/>
        <v>0</v>
      </c>
      <c r="H171" s="367">
        <f t="shared" si="21"/>
        <v>0</v>
      </c>
      <c r="I171" s="367">
        <f t="shared" si="21"/>
        <v>1698620</v>
      </c>
      <c r="J171" s="367">
        <f t="shared" si="21"/>
        <v>0</v>
      </c>
      <c r="K171" s="367">
        <f t="shared" si="21"/>
        <v>0</v>
      </c>
      <c r="L171" s="367">
        <f t="shared" si="21"/>
        <v>0</v>
      </c>
      <c r="M171" s="367">
        <f t="shared" si="21"/>
        <v>16915</v>
      </c>
      <c r="N171" s="367">
        <f t="shared" si="21"/>
        <v>0</v>
      </c>
      <c r="O171" s="367">
        <f t="shared" si="21"/>
        <v>0</v>
      </c>
      <c r="P171" s="367">
        <f t="shared" si="21"/>
        <v>0</v>
      </c>
      <c r="Q171" s="367">
        <f t="shared" si="21"/>
        <v>0</v>
      </c>
      <c r="R171" s="367">
        <f t="shared" si="21"/>
        <v>0</v>
      </c>
      <c r="S171" s="367">
        <f t="shared" si="21"/>
        <v>0</v>
      </c>
      <c r="T171" s="367">
        <f t="shared" si="21"/>
        <v>0</v>
      </c>
      <c r="U171" s="367">
        <f t="shared" si="21"/>
        <v>0</v>
      </c>
      <c r="V171" s="367">
        <f t="shared" si="21"/>
        <v>0</v>
      </c>
      <c r="W171" s="367">
        <f t="shared" si="21"/>
        <v>0</v>
      </c>
      <c r="X171" s="367">
        <f t="shared" si="21"/>
        <v>0</v>
      </c>
      <c r="Y171" s="367">
        <f t="shared" si="21"/>
        <v>0</v>
      </c>
      <c r="Z171" s="367">
        <f t="shared" si="21"/>
        <v>0</v>
      </c>
      <c r="AA171" s="367">
        <f t="shared" si="21"/>
        <v>0</v>
      </c>
      <c r="AB171" s="367">
        <f t="shared" si="21"/>
        <v>0</v>
      </c>
      <c r="AC171" s="367">
        <f t="shared" si="21"/>
        <v>0</v>
      </c>
      <c r="AD171" s="367">
        <f t="shared" si="21"/>
        <v>0</v>
      </c>
      <c r="AE171" s="367">
        <f t="shared" si="21"/>
        <v>5255</v>
      </c>
      <c r="AF171" s="367">
        <f t="shared" si="21"/>
        <v>0</v>
      </c>
    </row>
    <row r="172" spans="1:99" s="367" customFormat="1" x14ac:dyDescent="0.3">
      <c r="A172" s="370">
        <v>338</v>
      </c>
      <c r="B172" s="555"/>
      <c r="C172" s="555"/>
      <c r="D172" s="367">
        <f>D26</f>
        <v>71338</v>
      </c>
      <c r="E172" s="367">
        <f t="shared" ref="E172:AF172" si="22">E26</f>
        <v>0</v>
      </c>
      <c r="F172" s="367">
        <f t="shared" si="22"/>
        <v>0</v>
      </c>
      <c r="G172" s="367">
        <f t="shared" si="22"/>
        <v>0</v>
      </c>
      <c r="H172" s="367">
        <f t="shared" si="22"/>
        <v>0</v>
      </c>
      <c r="I172" s="367">
        <f t="shared" si="22"/>
        <v>1998620</v>
      </c>
      <c r="J172" s="367">
        <f t="shared" si="22"/>
        <v>0</v>
      </c>
      <c r="K172" s="367">
        <f t="shared" si="22"/>
        <v>0</v>
      </c>
      <c r="L172" s="367">
        <f t="shared" si="22"/>
        <v>0</v>
      </c>
      <c r="M172" s="367">
        <f t="shared" si="22"/>
        <v>95071</v>
      </c>
      <c r="N172" s="367">
        <f t="shared" si="22"/>
        <v>0</v>
      </c>
      <c r="O172" s="367">
        <f t="shared" si="22"/>
        <v>0</v>
      </c>
      <c r="P172" s="367">
        <f t="shared" si="22"/>
        <v>0</v>
      </c>
      <c r="Q172" s="367">
        <f t="shared" si="22"/>
        <v>0</v>
      </c>
      <c r="R172" s="367">
        <f t="shared" si="22"/>
        <v>0</v>
      </c>
      <c r="S172" s="367">
        <f t="shared" si="22"/>
        <v>0</v>
      </c>
      <c r="T172" s="367">
        <f t="shared" si="22"/>
        <v>0</v>
      </c>
      <c r="U172" s="367">
        <f t="shared" si="22"/>
        <v>0</v>
      </c>
      <c r="V172" s="367">
        <f t="shared" si="22"/>
        <v>0</v>
      </c>
      <c r="W172" s="367">
        <f t="shared" si="22"/>
        <v>0</v>
      </c>
      <c r="X172" s="367">
        <f t="shared" si="22"/>
        <v>0</v>
      </c>
      <c r="Y172" s="367">
        <f t="shared" si="22"/>
        <v>0</v>
      </c>
      <c r="Z172" s="367">
        <f t="shared" si="22"/>
        <v>0</v>
      </c>
      <c r="AA172" s="367">
        <f t="shared" si="22"/>
        <v>0</v>
      </c>
      <c r="AB172" s="367">
        <f t="shared" si="22"/>
        <v>0</v>
      </c>
      <c r="AC172" s="367">
        <f t="shared" si="22"/>
        <v>0</v>
      </c>
      <c r="AD172" s="367">
        <f t="shared" si="22"/>
        <v>0</v>
      </c>
      <c r="AE172" s="367">
        <f t="shared" si="22"/>
        <v>5255</v>
      </c>
      <c r="AF172" s="367">
        <f t="shared" si="22"/>
        <v>0</v>
      </c>
    </row>
    <row r="173" spans="1:99" s="367" customFormat="1" x14ac:dyDescent="0.3">
      <c r="A173" s="370">
        <v>620</v>
      </c>
      <c r="B173" s="555"/>
      <c r="C173" s="555"/>
      <c r="D173" s="367">
        <f>D64</f>
        <v>2</v>
      </c>
      <c r="E173" s="367">
        <f t="shared" ref="E173:AF173" si="23">E64</f>
        <v>1</v>
      </c>
      <c r="F173" s="367">
        <f t="shared" si="23"/>
        <v>2</v>
      </c>
      <c r="G173" s="367">
        <f t="shared" si="23"/>
        <v>2</v>
      </c>
      <c r="H173" s="367">
        <f t="shared" si="23"/>
        <v>2</v>
      </c>
      <c r="I173" s="367">
        <f t="shared" si="23"/>
        <v>2</v>
      </c>
      <c r="J173" s="367">
        <f t="shared" si="23"/>
        <v>2</v>
      </c>
      <c r="K173" s="367">
        <f t="shared" si="23"/>
        <v>2</v>
      </c>
      <c r="L173" s="367">
        <f t="shared" si="23"/>
        <v>2</v>
      </c>
      <c r="M173" s="367">
        <f t="shared" si="23"/>
        <v>2</v>
      </c>
      <c r="N173" s="367">
        <f t="shared" si="23"/>
        <v>2</v>
      </c>
      <c r="O173" s="367">
        <f t="shared" si="23"/>
        <v>2</v>
      </c>
      <c r="P173" s="367">
        <f t="shared" si="23"/>
        <v>2</v>
      </c>
      <c r="Q173" s="367">
        <f t="shared" si="23"/>
        <v>1</v>
      </c>
      <c r="R173" s="367">
        <f t="shared" si="23"/>
        <v>2</v>
      </c>
      <c r="S173" s="367">
        <f t="shared" si="23"/>
        <v>2</v>
      </c>
      <c r="T173" s="367">
        <f t="shared" si="23"/>
        <v>2</v>
      </c>
      <c r="U173" s="367">
        <f t="shared" si="23"/>
        <v>2</v>
      </c>
      <c r="V173" s="367">
        <f t="shared" si="23"/>
        <v>2</v>
      </c>
      <c r="W173" s="367">
        <f t="shared" si="23"/>
        <v>2</v>
      </c>
      <c r="X173" s="367">
        <f t="shared" si="23"/>
        <v>1</v>
      </c>
      <c r="Y173" s="367">
        <f t="shared" si="23"/>
        <v>2</v>
      </c>
      <c r="Z173" s="367">
        <f t="shared" si="23"/>
        <v>2</v>
      </c>
      <c r="AA173" s="367">
        <f t="shared" si="23"/>
        <v>2</v>
      </c>
      <c r="AB173" s="367">
        <f t="shared" si="23"/>
        <v>2</v>
      </c>
      <c r="AC173" s="367">
        <f t="shared" si="23"/>
        <v>2</v>
      </c>
      <c r="AD173" s="367">
        <f t="shared" si="23"/>
        <v>2</v>
      </c>
      <c r="AE173" s="367">
        <f t="shared" si="23"/>
        <v>2</v>
      </c>
      <c r="AF173" s="367">
        <f t="shared" si="23"/>
        <v>2</v>
      </c>
    </row>
    <row r="174" spans="1:99" s="367" customFormat="1" x14ac:dyDescent="0.3">
      <c r="A174" s="381">
        <v>545</v>
      </c>
      <c r="B174" s="555"/>
      <c r="C174" s="555"/>
    </row>
    <row r="175" spans="1:99" x14ac:dyDescent="0.3">
      <c r="A175" s="381">
        <v>624</v>
      </c>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c r="AA175" s="125"/>
      <c r="AB175" s="125"/>
      <c r="AC175" s="125"/>
      <c r="AD175" s="125"/>
      <c r="AE175" s="125"/>
      <c r="AF175" s="125"/>
      <c r="AG175" s="125"/>
      <c r="AH175" s="125"/>
      <c r="AI175" s="125"/>
      <c r="AJ175" s="125"/>
      <c r="AK175" s="125"/>
      <c r="AL175" s="125"/>
      <c r="AM175" s="125"/>
      <c r="AN175" s="125"/>
      <c r="AO175" s="125"/>
      <c r="AP175" s="125"/>
      <c r="AQ175" s="125"/>
      <c r="AR175" s="125"/>
      <c r="AS175" s="125"/>
      <c r="AT175" s="125"/>
      <c r="AU175" s="125"/>
      <c r="AV175" s="125"/>
      <c r="AW175" s="125"/>
      <c r="AX175" s="125"/>
      <c r="AY175" s="125"/>
      <c r="AZ175" s="125"/>
      <c r="BA175" s="125"/>
      <c r="BB175" s="125"/>
      <c r="BC175" s="125"/>
      <c r="BD175" s="125"/>
      <c r="BE175" s="125"/>
      <c r="BF175" s="125"/>
      <c r="BG175" s="125"/>
      <c r="BH175" s="125"/>
      <c r="BI175" s="125"/>
      <c r="BJ175" s="125"/>
      <c r="BK175" s="125"/>
      <c r="BL175" s="125"/>
      <c r="BM175" s="125"/>
      <c r="BN175" s="125"/>
      <c r="BO175" s="125"/>
      <c r="BP175" s="125"/>
      <c r="BQ175" s="125"/>
      <c r="BR175" s="125"/>
      <c r="BS175" s="125"/>
      <c r="BT175" s="125"/>
      <c r="BU175" s="125"/>
      <c r="BV175" s="125"/>
      <c r="BW175" s="125"/>
      <c r="BX175" s="125"/>
      <c r="BY175" s="125"/>
      <c r="BZ175" s="125"/>
      <c r="CA175" s="125"/>
      <c r="CB175" s="125"/>
      <c r="CC175" s="125"/>
      <c r="CD175" s="125"/>
      <c r="CE175" s="125"/>
      <c r="CF175" s="125"/>
      <c r="CG175" s="125"/>
      <c r="CH175" s="125"/>
      <c r="CI175" s="125"/>
      <c r="CJ175" s="125"/>
      <c r="CK175" s="125"/>
      <c r="CL175" s="125"/>
      <c r="CM175" s="125"/>
      <c r="CN175" s="125"/>
      <c r="CO175" s="125"/>
      <c r="CP175" s="125"/>
      <c r="CQ175" s="125"/>
      <c r="CR175" s="125"/>
      <c r="CS175" s="125"/>
      <c r="CT175" s="125"/>
      <c r="CU175" s="125"/>
    </row>
    <row r="176" spans="1:99" x14ac:dyDescent="0.3">
      <c r="A176" s="104">
        <v>577</v>
      </c>
      <c r="D176" s="125">
        <f>D59</f>
        <v>2</v>
      </c>
      <c r="E176" s="125">
        <f t="shared" ref="E176:AF176" si="24">E59</f>
        <v>2</v>
      </c>
      <c r="F176" s="125">
        <f t="shared" si="24"/>
        <v>2</v>
      </c>
      <c r="G176" s="125">
        <f t="shared" si="24"/>
        <v>0</v>
      </c>
      <c r="H176" s="125">
        <f t="shared" si="24"/>
        <v>0</v>
      </c>
      <c r="I176" s="125">
        <f t="shared" si="24"/>
        <v>2</v>
      </c>
      <c r="J176" s="125">
        <f t="shared" si="24"/>
        <v>2</v>
      </c>
      <c r="K176" s="125">
        <f t="shared" si="24"/>
        <v>2</v>
      </c>
      <c r="L176" s="125">
        <f t="shared" si="24"/>
        <v>2</v>
      </c>
      <c r="M176" s="125">
        <f t="shared" si="24"/>
        <v>2</v>
      </c>
      <c r="N176" s="125">
        <f t="shared" si="24"/>
        <v>2</v>
      </c>
      <c r="O176" s="125">
        <f t="shared" si="24"/>
        <v>0</v>
      </c>
      <c r="P176" s="125">
        <f t="shared" si="24"/>
        <v>0</v>
      </c>
      <c r="Q176" s="125">
        <f t="shared" si="24"/>
        <v>1</v>
      </c>
      <c r="R176" s="125">
        <f t="shared" si="24"/>
        <v>0</v>
      </c>
      <c r="S176" s="125">
        <f t="shared" si="24"/>
        <v>2</v>
      </c>
      <c r="T176" s="125">
        <f t="shared" si="24"/>
        <v>0</v>
      </c>
      <c r="U176" s="125">
        <f t="shared" si="24"/>
        <v>2</v>
      </c>
      <c r="V176" s="125">
        <f t="shared" si="24"/>
        <v>0</v>
      </c>
      <c r="W176" s="125">
        <f t="shared" si="24"/>
        <v>2</v>
      </c>
      <c r="X176" s="125">
        <f t="shared" si="24"/>
        <v>1</v>
      </c>
      <c r="Y176" s="125">
        <f t="shared" si="24"/>
        <v>2</v>
      </c>
      <c r="Z176" s="125">
        <f t="shared" si="24"/>
        <v>2</v>
      </c>
      <c r="AA176" s="125">
        <f t="shared" si="24"/>
        <v>2</v>
      </c>
      <c r="AB176" s="125">
        <f t="shared" si="24"/>
        <v>2</v>
      </c>
      <c r="AC176" s="125">
        <f t="shared" si="24"/>
        <v>0</v>
      </c>
      <c r="AD176" s="125">
        <f t="shared" si="24"/>
        <v>2</v>
      </c>
      <c r="AE176" s="125">
        <f t="shared" si="24"/>
        <v>0</v>
      </c>
      <c r="AF176" s="125">
        <f t="shared" si="24"/>
        <v>0</v>
      </c>
      <c r="AG176" s="125"/>
      <c r="AH176" s="125"/>
      <c r="AI176" s="125"/>
      <c r="AJ176" s="125"/>
      <c r="AK176" s="125"/>
      <c r="AL176" s="125"/>
      <c r="AM176" s="125"/>
      <c r="AN176" s="125"/>
      <c r="AO176" s="125"/>
      <c r="AP176" s="125"/>
      <c r="AQ176" s="125"/>
      <c r="AR176" s="125"/>
      <c r="AS176" s="125"/>
      <c r="AT176" s="125"/>
      <c r="AU176" s="125"/>
      <c r="AV176" s="125"/>
      <c r="AW176" s="125"/>
      <c r="AX176" s="125"/>
      <c r="AY176" s="125"/>
      <c r="AZ176" s="125"/>
      <c r="BA176" s="125"/>
      <c r="BB176" s="125"/>
      <c r="BC176" s="125"/>
      <c r="BD176" s="125"/>
      <c r="BE176" s="125"/>
      <c r="BF176" s="125"/>
      <c r="BG176" s="125"/>
      <c r="BH176" s="125"/>
      <c r="BI176" s="125"/>
      <c r="BJ176" s="125"/>
      <c r="BK176" s="125"/>
      <c r="BL176" s="125"/>
      <c r="BM176" s="125"/>
      <c r="BN176" s="125"/>
      <c r="BO176" s="125"/>
      <c r="BP176" s="125"/>
      <c r="BQ176" s="125"/>
      <c r="BR176" s="125"/>
      <c r="BS176" s="125"/>
      <c r="BT176" s="125"/>
      <c r="BU176" s="125"/>
      <c r="BV176" s="125"/>
      <c r="BW176" s="125"/>
      <c r="BX176" s="125"/>
      <c r="BY176" s="125"/>
      <c r="BZ176" s="125"/>
      <c r="CA176" s="125"/>
      <c r="CB176" s="125"/>
      <c r="CC176" s="125"/>
      <c r="CD176" s="125"/>
      <c r="CE176" s="125"/>
      <c r="CF176" s="125"/>
      <c r="CG176" s="125"/>
      <c r="CH176" s="125"/>
      <c r="CI176" s="125"/>
      <c r="CJ176" s="125"/>
      <c r="CK176" s="125"/>
      <c r="CL176" s="125"/>
      <c r="CM176" s="125"/>
      <c r="CN176" s="125"/>
      <c r="CO176" s="125"/>
      <c r="CP176" s="125"/>
      <c r="CQ176" s="125"/>
      <c r="CR176" s="125"/>
      <c r="CS176" s="125"/>
      <c r="CT176" s="125"/>
      <c r="CU176" s="125"/>
    </row>
    <row r="177" spans="1:99" x14ac:dyDescent="0.3">
      <c r="A177" s="104" t="s">
        <v>573</v>
      </c>
      <c r="D177" s="125">
        <f>SUM(D137:D176)</f>
        <v>9589391</v>
      </c>
      <c r="E177" s="125">
        <f t="shared" ref="E177:AF177" si="25">SUM(E137:E176)</f>
        <v>60661138</v>
      </c>
      <c r="F177" s="125">
        <f t="shared" si="25"/>
        <v>1229840</v>
      </c>
      <c r="G177" s="125">
        <f t="shared" si="25"/>
        <v>541074</v>
      </c>
      <c r="H177" s="125">
        <f t="shared" si="25"/>
        <v>541074</v>
      </c>
      <c r="I177" s="125">
        <f t="shared" si="25"/>
        <v>34305429</v>
      </c>
      <c r="J177" s="125">
        <f t="shared" si="25"/>
        <v>4005657</v>
      </c>
      <c r="K177" s="125">
        <f t="shared" si="25"/>
        <v>2474702</v>
      </c>
      <c r="L177" s="125">
        <f t="shared" si="25"/>
        <v>541081</v>
      </c>
      <c r="M177" s="125">
        <f t="shared" si="25"/>
        <v>1014091</v>
      </c>
      <c r="N177" s="125">
        <f t="shared" si="25"/>
        <v>541084</v>
      </c>
      <c r="O177" s="125">
        <f t="shared" si="25"/>
        <v>541099</v>
      </c>
      <c r="P177" s="125">
        <f t="shared" si="25"/>
        <v>541101</v>
      </c>
      <c r="Q177" s="125">
        <f t="shared" si="25"/>
        <v>5589742</v>
      </c>
      <c r="R177" s="125">
        <f t="shared" si="25"/>
        <v>541098</v>
      </c>
      <c r="S177" s="125">
        <f t="shared" si="25"/>
        <v>541102</v>
      </c>
      <c r="T177" s="125">
        <f t="shared" si="25"/>
        <v>541099</v>
      </c>
      <c r="U177" s="125">
        <f t="shared" si="25"/>
        <v>541086</v>
      </c>
      <c r="V177" s="125">
        <f t="shared" si="25"/>
        <v>541086</v>
      </c>
      <c r="W177" s="125">
        <f t="shared" si="25"/>
        <v>49902458</v>
      </c>
      <c r="X177" s="125">
        <f t="shared" si="25"/>
        <v>68596837</v>
      </c>
      <c r="Y177" s="125">
        <f t="shared" si="25"/>
        <v>15088877</v>
      </c>
      <c r="Z177" s="125">
        <f t="shared" si="25"/>
        <v>161173259</v>
      </c>
      <c r="AA177" s="125">
        <f t="shared" si="25"/>
        <v>541092</v>
      </c>
      <c r="AB177" s="125">
        <f t="shared" si="25"/>
        <v>541094</v>
      </c>
      <c r="AC177" s="125">
        <f t="shared" si="25"/>
        <v>5208953</v>
      </c>
      <c r="AD177" s="125">
        <f t="shared" si="25"/>
        <v>541083</v>
      </c>
      <c r="AE177" s="125">
        <f t="shared" si="25"/>
        <v>3901169</v>
      </c>
      <c r="AF177" s="125">
        <f t="shared" si="25"/>
        <v>541097</v>
      </c>
      <c r="AG177" s="125"/>
      <c r="AH177" s="125"/>
      <c r="AI177" s="125"/>
      <c r="AJ177" s="125"/>
      <c r="AK177" s="125"/>
      <c r="AL177" s="125"/>
      <c r="AM177" s="125"/>
      <c r="AN177" s="125"/>
      <c r="AO177" s="125"/>
      <c r="AP177" s="125"/>
      <c r="AQ177" s="125"/>
      <c r="AR177" s="125"/>
      <c r="AS177" s="125"/>
      <c r="AT177" s="125"/>
      <c r="AU177" s="125"/>
      <c r="AV177" s="125"/>
      <c r="AW177" s="125"/>
      <c r="AX177" s="125"/>
      <c r="AY177" s="125"/>
      <c r="AZ177" s="125"/>
      <c r="BA177" s="125"/>
      <c r="BB177" s="125"/>
      <c r="BC177" s="125"/>
      <c r="BD177" s="125"/>
      <c r="BE177" s="125"/>
      <c r="BF177" s="125"/>
      <c r="BG177" s="125"/>
      <c r="BH177" s="125"/>
      <c r="BI177" s="125"/>
      <c r="BJ177" s="125"/>
      <c r="BK177" s="125"/>
      <c r="BL177" s="125"/>
      <c r="BM177" s="125"/>
      <c r="BN177" s="125"/>
      <c r="BO177" s="125"/>
      <c r="BP177" s="125"/>
      <c r="BQ177" s="125"/>
      <c r="BR177" s="125"/>
      <c r="BS177" s="125"/>
      <c r="BT177" s="125"/>
      <c r="BU177" s="125"/>
      <c r="BV177" s="125"/>
      <c r="BW177" s="125"/>
      <c r="BX177" s="125"/>
      <c r="BY177" s="125"/>
      <c r="BZ177" s="125"/>
      <c r="CA177" s="125"/>
      <c r="CB177" s="125"/>
      <c r="CC177" s="125"/>
      <c r="CD177" s="125"/>
      <c r="CE177" s="125"/>
      <c r="CF177" s="125"/>
      <c r="CG177" s="125"/>
      <c r="CH177" s="125"/>
      <c r="CI177" s="125"/>
      <c r="CJ177" s="125"/>
      <c r="CK177" s="125"/>
      <c r="CL177" s="125"/>
      <c r="CM177" s="125"/>
      <c r="CN177" s="125"/>
      <c r="CO177" s="125"/>
      <c r="CP177" s="125"/>
      <c r="CQ177" s="125"/>
      <c r="CR177" s="125"/>
      <c r="CS177" s="125"/>
      <c r="CT177" s="125"/>
      <c r="CU177" s="125"/>
    </row>
    <row r="178" spans="1:99" x14ac:dyDescent="0.3">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c r="AA178" s="125"/>
      <c r="AB178" s="125"/>
      <c r="AC178" s="125"/>
      <c r="AD178" s="125"/>
      <c r="AE178" s="125"/>
      <c r="AF178" s="125"/>
      <c r="AG178" s="125"/>
      <c r="AH178" s="125"/>
      <c r="AI178" s="125"/>
      <c r="AJ178" s="125"/>
      <c r="AK178" s="125"/>
      <c r="AL178" s="125"/>
      <c r="AM178" s="125"/>
      <c r="AN178" s="125"/>
      <c r="AO178" s="125"/>
      <c r="AP178" s="125"/>
      <c r="AQ178" s="125"/>
      <c r="AR178" s="125"/>
      <c r="AS178" s="125"/>
      <c r="AT178" s="125"/>
      <c r="AU178" s="125"/>
      <c r="AV178" s="125"/>
      <c r="AW178" s="125"/>
      <c r="AX178" s="125"/>
      <c r="AY178" s="125"/>
      <c r="AZ178" s="125"/>
      <c r="BA178" s="125"/>
      <c r="BB178" s="125"/>
      <c r="BC178" s="125"/>
      <c r="BD178" s="125"/>
      <c r="BE178" s="125"/>
      <c r="BF178" s="125"/>
      <c r="BG178" s="125"/>
      <c r="BH178" s="125"/>
      <c r="BI178" s="125"/>
      <c r="BJ178" s="125"/>
      <c r="BK178" s="125"/>
      <c r="BL178" s="125"/>
      <c r="BM178" s="125"/>
      <c r="BN178" s="125"/>
      <c r="BO178" s="125"/>
      <c r="BP178" s="125"/>
      <c r="BQ178" s="125"/>
      <c r="BR178" s="125"/>
      <c r="BS178" s="125"/>
      <c r="BT178" s="125"/>
      <c r="BU178" s="125"/>
      <c r="BV178" s="125"/>
      <c r="BW178" s="125"/>
      <c r="BX178" s="125"/>
      <c r="BY178" s="125"/>
      <c r="BZ178" s="125"/>
      <c r="CA178" s="125"/>
      <c r="CB178" s="125"/>
      <c r="CC178" s="125"/>
      <c r="CD178" s="125"/>
      <c r="CE178" s="125"/>
      <c r="CF178" s="125"/>
      <c r="CG178" s="125"/>
      <c r="CH178" s="125"/>
      <c r="CI178" s="125"/>
      <c r="CJ178" s="125"/>
      <c r="CK178" s="125"/>
      <c r="CL178" s="125"/>
      <c r="CM178" s="125"/>
      <c r="CN178" s="125"/>
      <c r="CO178" s="125"/>
      <c r="CP178" s="125"/>
      <c r="CQ178" s="125"/>
      <c r="CR178" s="125"/>
      <c r="CS178" s="125"/>
      <c r="CT178" s="125"/>
      <c r="CU178" s="125"/>
    </row>
    <row r="179" spans="1:99" x14ac:dyDescent="0.3">
      <c r="A179" s="104" t="s">
        <v>574</v>
      </c>
      <c r="D179" s="558">
        <f>D134-D177</f>
        <v>12144652</v>
      </c>
      <c r="E179" s="558">
        <f t="shared" ref="E179:AF179" si="26">E134-E177</f>
        <v>405873293</v>
      </c>
      <c r="F179" s="558">
        <f t="shared" si="26"/>
        <v>2918975</v>
      </c>
      <c r="G179" s="558">
        <f t="shared" si="26"/>
        <v>16826124</v>
      </c>
      <c r="H179" s="558">
        <f t="shared" si="26"/>
        <v>11686238</v>
      </c>
      <c r="I179" s="558">
        <f t="shared" si="26"/>
        <v>32295254</v>
      </c>
      <c r="J179" s="558">
        <f t="shared" si="26"/>
        <v>8240058</v>
      </c>
      <c r="K179" s="558">
        <f t="shared" si="26"/>
        <v>21254791</v>
      </c>
      <c r="L179" s="558">
        <f t="shared" si="26"/>
        <v>6469947</v>
      </c>
      <c r="M179" s="558">
        <f t="shared" si="26"/>
        <v>2531184</v>
      </c>
      <c r="N179" s="558">
        <f t="shared" si="26"/>
        <v>8897866</v>
      </c>
      <c r="O179" s="558">
        <f t="shared" si="26"/>
        <v>942151</v>
      </c>
      <c r="P179" s="558">
        <f t="shared" si="26"/>
        <v>800152</v>
      </c>
      <c r="Q179" s="558">
        <f t="shared" si="26"/>
        <v>34790159</v>
      </c>
      <c r="R179" s="558">
        <f t="shared" si="26"/>
        <v>4181498</v>
      </c>
      <c r="S179" s="558">
        <f t="shared" si="26"/>
        <v>2124680</v>
      </c>
      <c r="T179" s="558">
        <f t="shared" si="26"/>
        <v>349699</v>
      </c>
      <c r="U179" s="558">
        <f t="shared" si="26"/>
        <v>15627337</v>
      </c>
      <c r="V179" s="558">
        <f t="shared" si="26"/>
        <v>10602212</v>
      </c>
      <c r="W179" s="558">
        <f t="shared" si="26"/>
        <v>227128454</v>
      </c>
      <c r="X179" s="558">
        <f t="shared" si="26"/>
        <v>331147781</v>
      </c>
      <c r="Y179" s="558">
        <f t="shared" si="26"/>
        <v>32050929</v>
      </c>
      <c r="Z179" s="558">
        <f t="shared" si="26"/>
        <v>1964599690</v>
      </c>
      <c r="AA179" s="558">
        <f t="shared" si="26"/>
        <v>2190986</v>
      </c>
      <c r="AB179" s="558">
        <f t="shared" si="26"/>
        <v>3977625</v>
      </c>
      <c r="AC179" s="558">
        <f t="shared" si="26"/>
        <v>37886288</v>
      </c>
      <c r="AD179" s="558">
        <f t="shared" si="26"/>
        <v>27324227</v>
      </c>
      <c r="AE179" s="558">
        <f t="shared" si="26"/>
        <v>4158396</v>
      </c>
      <c r="AF179" s="558">
        <f t="shared" si="26"/>
        <v>2616092</v>
      </c>
      <c r="AG179" s="125"/>
      <c r="AH179" s="125"/>
      <c r="AI179" s="125"/>
      <c r="AJ179" s="125"/>
      <c r="AK179" s="125"/>
      <c r="AL179" s="125"/>
      <c r="AM179" s="125"/>
      <c r="AN179" s="125"/>
      <c r="AO179" s="125"/>
      <c r="AP179" s="125"/>
      <c r="AQ179" s="125"/>
      <c r="AR179" s="125"/>
      <c r="AS179" s="125"/>
      <c r="AT179" s="125"/>
      <c r="AU179" s="125"/>
      <c r="AV179" s="125"/>
      <c r="AW179" s="125"/>
      <c r="AX179" s="125"/>
      <c r="AY179" s="125"/>
      <c r="AZ179" s="125"/>
      <c r="BA179" s="125"/>
      <c r="BB179" s="125"/>
      <c r="BC179" s="125"/>
      <c r="BD179" s="125"/>
      <c r="BE179" s="125"/>
      <c r="BF179" s="125"/>
      <c r="BG179" s="125"/>
      <c r="BH179" s="125"/>
      <c r="BI179" s="125"/>
      <c r="BJ179" s="125"/>
      <c r="BK179" s="125"/>
      <c r="BL179" s="125"/>
      <c r="BM179" s="125"/>
      <c r="BN179" s="125"/>
      <c r="BO179" s="125"/>
      <c r="BP179" s="125"/>
      <c r="BQ179" s="125"/>
      <c r="BR179" s="125"/>
      <c r="BS179" s="125"/>
      <c r="BT179" s="125"/>
      <c r="BU179" s="125"/>
      <c r="BV179" s="125"/>
      <c r="BW179" s="125"/>
      <c r="BX179" s="125"/>
      <c r="BY179" s="125"/>
      <c r="BZ179" s="125"/>
      <c r="CA179" s="125"/>
      <c r="CB179" s="125"/>
      <c r="CC179" s="125"/>
      <c r="CD179" s="125"/>
      <c r="CE179" s="125"/>
      <c r="CF179" s="125"/>
      <c r="CG179" s="125"/>
      <c r="CH179" s="125"/>
      <c r="CI179" s="125"/>
      <c r="CJ179" s="125"/>
      <c r="CK179" s="125"/>
      <c r="CL179" s="125"/>
      <c r="CM179" s="125"/>
      <c r="CN179" s="125"/>
      <c r="CO179" s="125"/>
      <c r="CP179" s="125"/>
      <c r="CQ179" s="125"/>
      <c r="CR179" s="125"/>
      <c r="CS179" s="125"/>
      <c r="CT179" s="125"/>
      <c r="CU179" s="125"/>
    </row>
    <row r="180" spans="1:99" x14ac:dyDescent="0.3">
      <c r="D180" s="125"/>
      <c r="E180" s="125"/>
      <c r="F180" s="125"/>
      <c r="G180" s="125"/>
      <c r="H180" s="125"/>
      <c r="I180" s="125"/>
      <c r="J180" s="125"/>
      <c r="K180" s="125"/>
      <c r="L180" s="125"/>
      <c r="M180" s="125"/>
      <c r="N180" s="125"/>
      <c r="O180" s="125"/>
      <c r="P180" s="125"/>
      <c r="Q180" s="125"/>
      <c r="R180" s="125"/>
      <c r="S180" s="125"/>
      <c r="T180" s="125"/>
      <c r="U180" s="125"/>
      <c r="V180" s="125"/>
      <c r="W180" s="125"/>
      <c r="X180" s="125"/>
      <c r="Y180" s="125"/>
      <c r="Z180" s="125"/>
      <c r="AA180" s="125"/>
      <c r="AB180" s="125"/>
      <c r="AC180" s="125"/>
      <c r="AD180" s="125"/>
      <c r="AE180" s="125"/>
      <c r="AF180" s="125"/>
      <c r="AG180" s="125"/>
      <c r="AH180" s="125"/>
      <c r="AI180" s="125"/>
      <c r="AJ180" s="125"/>
      <c r="AK180" s="125"/>
      <c r="AL180" s="125"/>
      <c r="AM180" s="125"/>
      <c r="AN180" s="125"/>
      <c r="AO180" s="125"/>
      <c r="AP180" s="125"/>
      <c r="AQ180" s="125"/>
      <c r="AR180" s="125"/>
      <c r="AS180" s="125"/>
      <c r="AT180" s="125"/>
      <c r="AU180" s="125"/>
      <c r="AV180" s="125"/>
      <c r="AW180" s="125"/>
      <c r="AX180" s="125"/>
      <c r="AY180" s="125"/>
      <c r="AZ180" s="125"/>
      <c r="BA180" s="125"/>
      <c r="BB180" s="125"/>
      <c r="BC180" s="125"/>
      <c r="BD180" s="125"/>
      <c r="BE180" s="125"/>
      <c r="BF180" s="125"/>
      <c r="BG180" s="125"/>
      <c r="BH180" s="125"/>
      <c r="BI180" s="125"/>
      <c r="BJ180" s="125"/>
      <c r="BK180" s="125"/>
      <c r="BL180" s="125"/>
      <c r="BM180" s="125"/>
      <c r="BN180" s="125"/>
      <c r="BO180" s="125"/>
      <c r="BP180" s="125"/>
      <c r="BQ180" s="125"/>
      <c r="BR180" s="125"/>
      <c r="BS180" s="125"/>
      <c r="BT180" s="125"/>
      <c r="BU180" s="125"/>
      <c r="BV180" s="125"/>
      <c r="BW180" s="125"/>
      <c r="BX180" s="125"/>
      <c r="BY180" s="125"/>
      <c r="BZ180" s="125"/>
      <c r="CA180" s="125"/>
      <c r="CB180" s="125"/>
      <c r="CC180" s="125"/>
      <c r="CD180" s="125"/>
      <c r="CE180" s="125"/>
      <c r="CF180" s="125"/>
      <c r="CG180" s="125"/>
      <c r="CH180" s="125"/>
      <c r="CI180" s="125"/>
      <c r="CJ180" s="125"/>
      <c r="CK180" s="125"/>
      <c r="CL180" s="125"/>
      <c r="CM180" s="125"/>
      <c r="CN180" s="125"/>
      <c r="CO180" s="125"/>
      <c r="CP180" s="125"/>
      <c r="CQ180" s="125"/>
      <c r="CR180" s="125"/>
      <c r="CS180" s="125"/>
      <c r="CT180" s="125"/>
      <c r="CU180" s="125"/>
    </row>
    <row r="181" spans="1:99" x14ac:dyDescent="0.3">
      <c r="A181" s="104">
        <v>1</v>
      </c>
      <c r="D181" s="125">
        <f>D114</f>
        <v>8860685</v>
      </c>
      <c r="E181" s="125">
        <f t="shared" ref="E181:AF183" si="27">E114</f>
        <v>0</v>
      </c>
      <c r="F181" s="125">
        <f t="shared" si="27"/>
        <v>0</v>
      </c>
      <c r="G181" s="125">
        <f t="shared" si="27"/>
        <v>0</v>
      </c>
      <c r="H181" s="125">
        <f t="shared" si="27"/>
        <v>0</v>
      </c>
      <c r="I181" s="125">
        <f t="shared" si="27"/>
        <v>22856042</v>
      </c>
      <c r="J181" s="125">
        <f t="shared" si="27"/>
        <v>0</v>
      </c>
      <c r="K181" s="125">
        <f t="shared" si="27"/>
        <v>0</v>
      </c>
      <c r="L181" s="125">
        <f t="shared" si="27"/>
        <v>0</v>
      </c>
      <c r="M181" s="125">
        <f t="shared" si="27"/>
        <v>345777</v>
      </c>
      <c r="N181" s="125">
        <f t="shared" si="27"/>
        <v>0</v>
      </c>
      <c r="O181" s="125">
        <f t="shared" si="27"/>
        <v>0</v>
      </c>
      <c r="P181" s="125">
        <f t="shared" si="27"/>
        <v>0</v>
      </c>
      <c r="Q181" s="125">
        <f t="shared" si="27"/>
        <v>0</v>
      </c>
      <c r="R181" s="125">
        <f t="shared" si="27"/>
        <v>0</v>
      </c>
      <c r="S181" s="125">
        <f t="shared" si="27"/>
        <v>0</v>
      </c>
      <c r="T181" s="125">
        <f t="shared" si="27"/>
        <v>0</v>
      </c>
      <c r="U181" s="125">
        <f t="shared" si="27"/>
        <v>0</v>
      </c>
      <c r="V181" s="125">
        <f t="shared" si="27"/>
        <v>0</v>
      </c>
      <c r="W181" s="125">
        <f t="shared" si="27"/>
        <v>0</v>
      </c>
      <c r="X181" s="125">
        <f t="shared" si="27"/>
        <v>0</v>
      </c>
      <c r="Y181" s="125">
        <f t="shared" si="27"/>
        <v>0</v>
      </c>
      <c r="Z181" s="125">
        <f t="shared" si="27"/>
        <v>0</v>
      </c>
      <c r="AA181" s="125">
        <f t="shared" si="27"/>
        <v>0</v>
      </c>
      <c r="AB181" s="125">
        <f t="shared" si="27"/>
        <v>0</v>
      </c>
      <c r="AC181" s="125">
        <f t="shared" si="27"/>
        <v>0</v>
      </c>
      <c r="AD181" s="125">
        <f t="shared" si="27"/>
        <v>0</v>
      </c>
      <c r="AE181" s="125">
        <f t="shared" si="27"/>
        <v>3344311</v>
      </c>
      <c r="AF181" s="125">
        <f t="shared" si="27"/>
        <v>0</v>
      </c>
      <c r="AG181" s="125"/>
      <c r="AH181" s="125"/>
      <c r="AI181" s="125"/>
      <c r="AJ181" s="125"/>
      <c r="AK181" s="125"/>
      <c r="AL181" s="125"/>
      <c r="AM181" s="125"/>
      <c r="AN181" s="125"/>
      <c r="AO181" s="125"/>
      <c r="AP181" s="125"/>
      <c r="AQ181" s="125"/>
      <c r="AR181" s="125"/>
      <c r="AS181" s="125"/>
      <c r="AT181" s="125"/>
      <c r="AU181" s="125"/>
      <c r="AV181" s="125"/>
      <c r="AW181" s="125"/>
      <c r="AX181" s="125"/>
      <c r="AY181" s="125"/>
      <c r="AZ181" s="125"/>
      <c r="BA181" s="125"/>
      <c r="BB181" s="125"/>
      <c r="BC181" s="125"/>
      <c r="BD181" s="125"/>
      <c r="BE181" s="125"/>
      <c r="BF181" s="125"/>
      <c r="BG181" s="125"/>
      <c r="BH181" s="125"/>
      <c r="BI181" s="125"/>
      <c r="BJ181" s="125"/>
      <c r="BK181" s="125"/>
      <c r="BL181" s="125"/>
      <c r="BM181" s="125"/>
      <c r="BN181" s="125"/>
      <c r="BO181" s="125"/>
      <c r="BP181" s="125"/>
      <c r="BQ181" s="125"/>
      <c r="BR181" s="125"/>
      <c r="BS181" s="125"/>
      <c r="BT181" s="125"/>
      <c r="BU181" s="125"/>
      <c r="BV181" s="125"/>
      <c r="BW181" s="125"/>
      <c r="BX181" s="125"/>
      <c r="BY181" s="125"/>
      <c r="BZ181" s="125"/>
      <c r="CA181" s="125"/>
      <c r="CB181" s="125"/>
      <c r="CC181" s="125"/>
      <c r="CD181" s="125"/>
      <c r="CE181" s="125"/>
      <c r="CF181" s="125"/>
      <c r="CG181" s="125"/>
      <c r="CH181" s="125"/>
      <c r="CI181" s="125"/>
      <c r="CJ181" s="125"/>
      <c r="CK181" s="125"/>
      <c r="CL181" s="125"/>
      <c r="CM181" s="125"/>
      <c r="CN181" s="125"/>
      <c r="CO181" s="125"/>
      <c r="CP181" s="125"/>
      <c r="CQ181" s="125"/>
      <c r="CR181" s="125"/>
      <c r="CS181" s="125"/>
      <c r="CT181" s="125"/>
      <c r="CU181" s="125"/>
    </row>
    <row r="182" spans="1:99" x14ac:dyDescent="0.3">
      <c r="A182" s="104">
        <v>2</v>
      </c>
      <c r="D182" s="125">
        <f t="shared" ref="D182:S183" si="28">D115</f>
        <v>71338</v>
      </c>
      <c r="E182" s="125">
        <f t="shared" si="28"/>
        <v>0</v>
      </c>
      <c r="F182" s="125">
        <f t="shared" si="28"/>
        <v>0</v>
      </c>
      <c r="G182" s="125">
        <f t="shared" si="28"/>
        <v>0</v>
      </c>
      <c r="H182" s="125">
        <f t="shared" si="28"/>
        <v>0</v>
      </c>
      <c r="I182" s="125">
        <f t="shared" si="28"/>
        <v>1698620</v>
      </c>
      <c r="J182" s="125">
        <f t="shared" si="28"/>
        <v>0</v>
      </c>
      <c r="K182" s="125">
        <f t="shared" si="28"/>
        <v>0</v>
      </c>
      <c r="L182" s="125">
        <f t="shared" si="28"/>
        <v>0</v>
      </c>
      <c r="M182" s="125">
        <f t="shared" si="28"/>
        <v>16915</v>
      </c>
      <c r="N182" s="125">
        <f t="shared" si="28"/>
        <v>0</v>
      </c>
      <c r="O182" s="125">
        <f t="shared" si="28"/>
        <v>0</v>
      </c>
      <c r="P182" s="125">
        <f t="shared" si="28"/>
        <v>0</v>
      </c>
      <c r="Q182" s="125">
        <f t="shared" si="28"/>
        <v>0</v>
      </c>
      <c r="R182" s="125">
        <f t="shared" si="28"/>
        <v>0</v>
      </c>
      <c r="S182" s="125">
        <f t="shared" si="28"/>
        <v>0</v>
      </c>
      <c r="T182" s="125">
        <f t="shared" si="27"/>
        <v>0</v>
      </c>
      <c r="U182" s="125">
        <f t="shared" si="27"/>
        <v>0</v>
      </c>
      <c r="V182" s="125">
        <f t="shared" si="27"/>
        <v>0</v>
      </c>
      <c r="W182" s="125">
        <f t="shared" si="27"/>
        <v>0</v>
      </c>
      <c r="X182" s="125">
        <f t="shared" si="27"/>
        <v>0</v>
      </c>
      <c r="Y182" s="125">
        <f t="shared" si="27"/>
        <v>0</v>
      </c>
      <c r="Z182" s="125">
        <f t="shared" si="27"/>
        <v>0</v>
      </c>
      <c r="AA182" s="125">
        <f t="shared" si="27"/>
        <v>0</v>
      </c>
      <c r="AB182" s="125">
        <f t="shared" si="27"/>
        <v>0</v>
      </c>
      <c r="AC182" s="125">
        <f t="shared" si="27"/>
        <v>0</v>
      </c>
      <c r="AD182" s="125">
        <f t="shared" si="27"/>
        <v>0</v>
      </c>
      <c r="AE182" s="125">
        <f t="shared" si="27"/>
        <v>5255</v>
      </c>
      <c r="AF182" s="125">
        <f t="shared" si="27"/>
        <v>0</v>
      </c>
      <c r="AG182" s="125"/>
      <c r="AH182" s="125"/>
      <c r="AI182" s="125"/>
      <c r="AJ182" s="125"/>
      <c r="AK182" s="125"/>
      <c r="AL182" s="125"/>
      <c r="AM182" s="125"/>
      <c r="AN182" s="125"/>
      <c r="AO182" s="125"/>
      <c r="AP182" s="125"/>
      <c r="AQ182" s="125"/>
      <c r="AR182" s="125"/>
      <c r="AS182" s="125"/>
      <c r="AT182" s="125"/>
      <c r="AU182" s="125"/>
      <c r="AV182" s="125"/>
      <c r="AW182" s="125"/>
      <c r="AX182" s="125"/>
      <c r="AY182" s="125"/>
      <c r="AZ182" s="125"/>
      <c r="BA182" s="125"/>
      <c r="BB182" s="125"/>
      <c r="BC182" s="125"/>
      <c r="BD182" s="125"/>
      <c r="BE182" s="125"/>
      <c r="BF182" s="125"/>
      <c r="BG182" s="125"/>
      <c r="BH182" s="125"/>
      <c r="BI182" s="125"/>
      <c r="BJ182" s="125"/>
      <c r="BK182" s="125"/>
      <c r="BL182" s="125"/>
      <c r="BM182" s="125"/>
      <c r="BN182" s="125"/>
      <c r="BO182" s="125"/>
      <c r="BP182" s="125"/>
      <c r="BQ182" s="125"/>
      <c r="BR182" s="125"/>
      <c r="BS182" s="125"/>
      <c r="BT182" s="125"/>
      <c r="BU182" s="125"/>
      <c r="BV182" s="125"/>
      <c r="BW182" s="125"/>
      <c r="BX182" s="125"/>
      <c r="BY182" s="125"/>
      <c r="BZ182" s="125"/>
      <c r="CA182" s="125"/>
      <c r="CB182" s="125"/>
      <c r="CC182" s="125"/>
      <c r="CD182" s="125"/>
      <c r="CE182" s="125"/>
      <c r="CF182" s="125"/>
      <c r="CG182" s="125"/>
      <c r="CH182" s="125"/>
      <c r="CI182" s="125"/>
      <c r="CJ182" s="125"/>
      <c r="CK182" s="125"/>
      <c r="CL182" s="125"/>
      <c r="CM182" s="125"/>
      <c r="CN182" s="125"/>
      <c r="CO182" s="125"/>
      <c r="CP182" s="125"/>
      <c r="CQ182" s="125"/>
      <c r="CR182" s="125"/>
      <c r="CS182" s="125"/>
      <c r="CT182" s="125"/>
      <c r="CU182" s="125"/>
    </row>
    <row r="183" spans="1:99" x14ac:dyDescent="0.3">
      <c r="A183" s="104">
        <v>3</v>
      </c>
      <c r="D183" s="125">
        <f t="shared" si="28"/>
        <v>71338</v>
      </c>
      <c r="E183" s="125">
        <f t="shared" si="27"/>
        <v>0</v>
      </c>
      <c r="F183" s="125">
        <f t="shared" si="27"/>
        <v>0</v>
      </c>
      <c r="G183" s="125">
        <f t="shared" si="27"/>
        <v>0</v>
      </c>
      <c r="H183" s="125">
        <f t="shared" si="27"/>
        <v>0</v>
      </c>
      <c r="I183" s="125">
        <f t="shared" si="27"/>
        <v>1998620</v>
      </c>
      <c r="J183" s="125">
        <f t="shared" si="27"/>
        <v>0</v>
      </c>
      <c r="K183" s="125">
        <f t="shared" si="27"/>
        <v>0</v>
      </c>
      <c r="L183" s="125">
        <f t="shared" si="27"/>
        <v>0</v>
      </c>
      <c r="M183" s="125">
        <f t="shared" si="27"/>
        <v>95071</v>
      </c>
      <c r="N183" s="125">
        <f t="shared" si="27"/>
        <v>0</v>
      </c>
      <c r="O183" s="125">
        <f t="shared" si="27"/>
        <v>0</v>
      </c>
      <c r="P183" s="125">
        <f t="shared" si="27"/>
        <v>0</v>
      </c>
      <c r="Q183" s="125">
        <f t="shared" si="27"/>
        <v>0</v>
      </c>
      <c r="R183" s="125">
        <f t="shared" si="27"/>
        <v>0</v>
      </c>
      <c r="S183" s="125">
        <f t="shared" si="27"/>
        <v>0</v>
      </c>
      <c r="T183" s="125">
        <f t="shared" si="27"/>
        <v>0</v>
      </c>
      <c r="U183" s="125">
        <f t="shared" si="27"/>
        <v>0</v>
      </c>
      <c r="V183" s="125">
        <f t="shared" si="27"/>
        <v>0</v>
      </c>
      <c r="W183" s="125">
        <f t="shared" si="27"/>
        <v>0</v>
      </c>
      <c r="X183" s="125">
        <f t="shared" si="27"/>
        <v>0</v>
      </c>
      <c r="Y183" s="125">
        <f t="shared" si="27"/>
        <v>0</v>
      </c>
      <c r="Z183" s="125">
        <f t="shared" si="27"/>
        <v>0</v>
      </c>
      <c r="AA183" s="125">
        <f t="shared" si="27"/>
        <v>0</v>
      </c>
      <c r="AB183" s="125">
        <f t="shared" si="27"/>
        <v>0</v>
      </c>
      <c r="AC183" s="125">
        <f t="shared" si="27"/>
        <v>0</v>
      </c>
      <c r="AD183" s="125">
        <f t="shared" si="27"/>
        <v>0</v>
      </c>
      <c r="AE183" s="125">
        <f t="shared" si="27"/>
        <v>5255</v>
      </c>
      <c r="AF183" s="125">
        <f t="shared" si="27"/>
        <v>0</v>
      </c>
      <c r="AG183" s="125"/>
      <c r="AH183" s="125"/>
      <c r="AI183" s="125"/>
      <c r="AJ183" s="125"/>
      <c r="AK183" s="125"/>
      <c r="AL183" s="125"/>
      <c r="AM183" s="125"/>
      <c r="AN183" s="125"/>
      <c r="AO183" s="125"/>
      <c r="AP183" s="125"/>
      <c r="AQ183" s="125"/>
      <c r="AR183" s="125"/>
      <c r="AS183" s="125"/>
      <c r="AT183" s="125"/>
      <c r="AU183" s="125"/>
      <c r="AV183" s="125"/>
      <c r="AW183" s="125"/>
      <c r="AX183" s="125"/>
      <c r="AY183" s="125"/>
      <c r="AZ183" s="125"/>
      <c r="BA183" s="125"/>
      <c r="BB183" s="125"/>
      <c r="BC183" s="125"/>
      <c r="BD183" s="125"/>
      <c r="BE183" s="125"/>
      <c r="BF183" s="125"/>
      <c r="BG183" s="125"/>
      <c r="BH183" s="125"/>
      <c r="BI183" s="125"/>
      <c r="BJ183" s="125"/>
      <c r="BK183" s="125"/>
      <c r="BL183" s="125"/>
      <c r="BM183" s="125"/>
      <c r="BN183" s="125"/>
      <c r="BO183" s="125"/>
      <c r="BP183" s="125"/>
      <c r="BQ183" s="125"/>
      <c r="BR183" s="125"/>
      <c r="BS183" s="125"/>
      <c r="BT183" s="125"/>
      <c r="BU183" s="125"/>
      <c r="BV183" s="125"/>
      <c r="BW183" s="125"/>
      <c r="BX183" s="125"/>
      <c r="BY183" s="125"/>
      <c r="BZ183" s="125"/>
      <c r="CA183" s="125"/>
      <c r="CB183" s="125"/>
      <c r="CC183" s="125"/>
      <c r="CD183" s="125"/>
      <c r="CE183" s="125"/>
      <c r="CF183" s="125"/>
      <c r="CG183" s="125"/>
      <c r="CH183" s="125"/>
      <c r="CI183" s="125"/>
      <c r="CJ183" s="125"/>
      <c r="CK183" s="125"/>
      <c r="CL183" s="125"/>
      <c r="CM183" s="125"/>
      <c r="CN183" s="125"/>
      <c r="CO183" s="125"/>
      <c r="CP183" s="125"/>
      <c r="CQ183" s="125"/>
      <c r="CR183" s="125"/>
      <c r="CS183" s="125"/>
      <c r="CT183" s="125"/>
      <c r="CU183" s="125"/>
    </row>
    <row r="184" spans="1:99" x14ac:dyDescent="0.3">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c r="AA184" s="125"/>
      <c r="AB184" s="125"/>
      <c r="AC184" s="125"/>
      <c r="AD184" s="125"/>
      <c r="AE184" s="125"/>
      <c r="AF184" s="125"/>
      <c r="AG184" s="125"/>
      <c r="AH184" s="125"/>
      <c r="AI184" s="125"/>
      <c r="AJ184" s="125"/>
      <c r="AK184" s="125"/>
      <c r="AL184" s="125"/>
      <c r="AM184" s="125"/>
      <c r="AN184" s="125"/>
      <c r="AO184" s="125"/>
      <c r="AP184" s="125"/>
      <c r="AQ184" s="125"/>
      <c r="AR184" s="125"/>
      <c r="AS184" s="125"/>
      <c r="AT184" s="125"/>
      <c r="AU184" s="125"/>
      <c r="AV184" s="125"/>
      <c r="AW184" s="125"/>
      <c r="AX184" s="125"/>
      <c r="AY184" s="125"/>
      <c r="AZ184" s="125"/>
      <c r="BA184" s="125"/>
      <c r="BB184" s="125"/>
      <c r="BC184" s="125"/>
      <c r="BD184" s="125"/>
      <c r="BE184" s="125"/>
      <c r="BF184" s="125"/>
      <c r="BG184" s="125"/>
      <c r="BH184" s="125"/>
      <c r="BI184" s="125"/>
      <c r="BJ184" s="125"/>
      <c r="BK184" s="125"/>
      <c r="BL184" s="125"/>
      <c r="BM184" s="125"/>
      <c r="BN184" s="125"/>
      <c r="BO184" s="125"/>
      <c r="BP184" s="125"/>
      <c r="BQ184" s="125"/>
      <c r="BR184" s="125"/>
      <c r="BS184" s="125"/>
      <c r="BT184" s="125"/>
      <c r="BU184" s="125"/>
      <c r="BV184" s="125"/>
      <c r="BW184" s="125"/>
      <c r="BX184" s="125"/>
      <c r="BY184" s="125"/>
      <c r="BZ184" s="125"/>
      <c r="CA184" s="125"/>
      <c r="CB184" s="125"/>
      <c r="CC184" s="125"/>
      <c r="CD184" s="125"/>
      <c r="CE184" s="125"/>
      <c r="CF184" s="125"/>
      <c r="CG184" s="125"/>
      <c r="CH184" s="125"/>
      <c r="CI184" s="125"/>
      <c r="CJ184" s="125"/>
      <c r="CK184" s="125"/>
      <c r="CL184" s="125"/>
      <c r="CM184" s="125"/>
      <c r="CN184" s="125"/>
      <c r="CO184" s="125"/>
      <c r="CP184" s="125"/>
      <c r="CQ184" s="125"/>
      <c r="CR184" s="125"/>
      <c r="CS184" s="125"/>
      <c r="CT184" s="125"/>
      <c r="CU184" s="125"/>
    </row>
    <row r="185" spans="1:99" x14ac:dyDescent="0.3">
      <c r="D185" s="558">
        <f>D179+D181+D182+D183</f>
        <v>21148013</v>
      </c>
      <c r="E185" s="558">
        <f t="shared" ref="E185:AF185" si="29">E179+E181+E182+E183</f>
        <v>405873293</v>
      </c>
      <c r="F185" s="558">
        <f t="shared" si="29"/>
        <v>2918975</v>
      </c>
      <c r="G185" s="558">
        <f t="shared" si="29"/>
        <v>16826124</v>
      </c>
      <c r="H185" s="558">
        <f t="shared" si="29"/>
        <v>11686238</v>
      </c>
      <c r="I185" s="558">
        <f t="shared" si="29"/>
        <v>58848536</v>
      </c>
      <c r="J185" s="558">
        <f t="shared" si="29"/>
        <v>8240058</v>
      </c>
      <c r="K185" s="558">
        <f t="shared" si="29"/>
        <v>21254791</v>
      </c>
      <c r="L185" s="558">
        <f t="shared" si="29"/>
        <v>6469947</v>
      </c>
      <c r="M185" s="558">
        <f t="shared" si="29"/>
        <v>2988947</v>
      </c>
      <c r="N185" s="558">
        <f t="shared" si="29"/>
        <v>8897866</v>
      </c>
      <c r="O185" s="558">
        <f t="shared" si="29"/>
        <v>942151</v>
      </c>
      <c r="P185" s="558">
        <f t="shared" si="29"/>
        <v>800152</v>
      </c>
      <c r="Q185" s="558">
        <f t="shared" si="29"/>
        <v>34790159</v>
      </c>
      <c r="R185" s="558">
        <f t="shared" si="29"/>
        <v>4181498</v>
      </c>
      <c r="S185" s="558">
        <f t="shared" si="29"/>
        <v>2124680</v>
      </c>
      <c r="T185" s="558">
        <f t="shared" si="29"/>
        <v>349699</v>
      </c>
      <c r="U185" s="558">
        <f t="shared" si="29"/>
        <v>15627337</v>
      </c>
      <c r="V185" s="558">
        <f t="shared" si="29"/>
        <v>10602212</v>
      </c>
      <c r="W185" s="558">
        <f t="shared" si="29"/>
        <v>227128454</v>
      </c>
      <c r="X185" s="558">
        <f t="shared" si="29"/>
        <v>331147781</v>
      </c>
      <c r="Y185" s="558">
        <f t="shared" si="29"/>
        <v>32050929</v>
      </c>
      <c r="Z185" s="558">
        <f t="shared" si="29"/>
        <v>1964599690</v>
      </c>
      <c r="AA185" s="558">
        <f t="shared" si="29"/>
        <v>2190986</v>
      </c>
      <c r="AB185" s="558">
        <f t="shared" si="29"/>
        <v>3977625</v>
      </c>
      <c r="AC185" s="558">
        <f t="shared" si="29"/>
        <v>37886288</v>
      </c>
      <c r="AD185" s="558">
        <f t="shared" si="29"/>
        <v>27324227</v>
      </c>
      <c r="AE185" s="558">
        <f t="shared" si="29"/>
        <v>7513217</v>
      </c>
      <c r="AF185" s="558">
        <f t="shared" si="29"/>
        <v>2616092</v>
      </c>
      <c r="AG185" s="125"/>
      <c r="AH185" s="125"/>
      <c r="AI185" s="125"/>
      <c r="AJ185" s="125"/>
      <c r="AK185" s="125"/>
      <c r="AL185" s="125"/>
      <c r="AM185" s="125"/>
      <c r="AN185" s="125"/>
      <c r="AO185" s="125"/>
      <c r="AP185" s="125"/>
      <c r="AQ185" s="125"/>
      <c r="AR185" s="125"/>
      <c r="AS185" s="125"/>
      <c r="AT185" s="125"/>
      <c r="AU185" s="125"/>
      <c r="AV185" s="125"/>
      <c r="AW185" s="125"/>
      <c r="AX185" s="125"/>
      <c r="AY185" s="125"/>
      <c r="AZ185" s="125"/>
      <c r="BA185" s="125"/>
      <c r="BB185" s="125"/>
      <c r="BC185" s="125"/>
      <c r="BD185" s="125"/>
      <c r="BE185" s="125"/>
      <c r="BF185" s="125"/>
      <c r="BG185" s="125"/>
      <c r="BH185" s="125"/>
      <c r="BI185" s="125"/>
      <c r="BJ185" s="125"/>
      <c r="BK185" s="125"/>
      <c r="BL185" s="125"/>
      <c r="BM185" s="125"/>
      <c r="BN185" s="125"/>
      <c r="BO185" s="125"/>
      <c r="BP185" s="125"/>
      <c r="BQ185" s="125"/>
      <c r="BR185" s="125"/>
      <c r="BS185" s="125"/>
      <c r="BT185" s="125"/>
      <c r="BU185" s="125"/>
      <c r="BV185" s="125"/>
      <c r="BW185" s="125"/>
      <c r="BX185" s="125"/>
      <c r="BY185" s="125"/>
      <c r="BZ185" s="125"/>
      <c r="CA185" s="125"/>
      <c r="CB185" s="125"/>
      <c r="CC185" s="125"/>
      <c r="CD185" s="125"/>
      <c r="CE185" s="125"/>
      <c r="CF185" s="125"/>
      <c r="CG185" s="125"/>
      <c r="CH185" s="125"/>
      <c r="CI185" s="125"/>
      <c r="CJ185" s="125"/>
      <c r="CK185" s="125"/>
      <c r="CL185" s="125"/>
      <c r="CM185" s="125"/>
      <c r="CN185" s="125"/>
      <c r="CO185" s="125"/>
      <c r="CP185" s="125"/>
      <c r="CQ185" s="125"/>
      <c r="CR185" s="125"/>
      <c r="CS185" s="125"/>
      <c r="CT185" s="125"/>
      <c r="CU185" s="125"/>
    </row>
    <row r="186" spans="1:99" x14ac:dyDescent="0.3">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c r="AA186" s="125"/>
      <c r="AB186" s="125"/>
      <c r="AC186" s="125"/>
      <c r="AD186" s="125"/>
      <c r="AE186" s="125"/>
      <c r="AF186" s="125"/>
      <c r="AG186" s="125"/>
      <c r="AH186" s="125"/>
      <c r="AI186" s="125"/>
      <c r="AJ186" s="125"/>
      <c r="AK186" s="125"/>
      <c r="AL186" s="125"/>
      <c r="AM186" s="125"/>
      <c r="AN186" s="125"/>
      <c r="AO186" s="125"/>
      <c r="AP186" s="125"/>
      <c r="AQ186" s="125"/>
      <c r="AR186" s="125"/>
      <c r="AS186" s="125"/>
      <c r="AT186" s="125"/>
      <c r="AU186" s="125"/>
      <c r="AV186" s="125"/>
      <c r="AW186" s="125"/>
      <c r="AX186" s="125"/>
      <c r="AY186" s="125"/>
      <c r="AZ186" s="125"/>
      <c r="BA186" s="125"/>
      <c r="BB186" s="125"/>
      <c r="BC186" s="125"/>
      <c r="BD186" s="125"/>
      <c r="BE186" s="125"/>
      <c r="BF186" s="125"/>
      <c r="BG186" s="125"/>
      <c r="BH186" s="125"/>
      <c r="BI186" s="125"/>
      <c r="BJ186" s="125"/>
      <c r="BK186" s="125"/>
      <c r="BL186" s="125"/>
      <c r="BM186" s="125"/>
      <c r="BN186" s="125"/>
      <c r="BO186" s="125"/>
      <c r="BP186" s="125"/>
      <c r="BQ186" s="125"/>
      <c r="BR186" s="125"/>
      <c r="BS186" s="125"/>
      <c r="BT186" s="125"/>
      <c r="BU186" s="125"/>
      <c r="BV186" s="125"/>
      <c r="BW186" s="125"/>
      <c r="BX186" s="125"/>
      <c r="BY186" s="125"/>
      <c r="BZ186" s="125"/>
      <c r="CA186" s="125"/>
      <c r="CB186" s="125"/>
      <c r="CC186" s="125"/>
      <c r="CD186" s="125"/>
      <c r="CE186" s="125"/>
      <c r="CF186" s="125"/>
      <c r="CG186" s="125"/>
      <c r="CH186" s="125"/>
      <c r="CI186" s="125"/>
      <c r="CJ186" s="125"/>
      <c r="CK186" s="125"/>
      <c r="CL186" s="125"/>
      <c r="CM186" s="125"/>
      <c r="CN186" s="125"/>
      <c r="CO186" s="125"/>
      <c r="CP186" s="125"/>
      <c r="CQ186" s="125"/>
      <c r="CR186" s="125"/>
      <c r="CS186" s="125"/>
      <c r="CT186" s="125"/>
      <c r="CU186" s="125"/>
    </row>
    <row r="187" spans="1:99" x14ac:dyDescent="0.3">
      <c r="D187" s="559" t="e">
        <f>'Unit Data from Audit Worksheet'!$E$120</f>
        <v>#N/A</v>
      </c>
      <c r="E187" s="559" t="e">
        <f>'Unit Data from Audit Worksheet'!$E$120</f>
        <v>#N/A</v>
      </c>
      <c r="F187" s="559" t="e">
        <f>'Unit Data from Audit Worksheet'!$E$120</f>
        <v>#N/A</v>
      </c>
      <c r="G187" s="559" t="e">
        <f>'Unit Data from Audit Worksheet'!$E$120</f>
        <v>#N/A</v>
      </c>
      <c r="H187" s="559" t="e">
        <f>'Unit Data from Audit Worksheet'!$E$120</f>
        <v>#N/A</v>
      </c>
      <c r="I187" s="559" t="e">
        <f>'Unit Data from Audit Worksheet'!$E$120</f>
        <v>#N/A</v>
      </c>
      <c r="J187" s="559" t="e">
        <f>'Unit Data from Audit Worksheet'!$E$120</f>
        <v>#N/A</v>
      </c>
      <c r="K187" s="559" t="e">
        <f>'Unit Data from Audit Worksheet'!$E$120</f>
        <v>#N/A</v>
      </c>
      <c r="L187" s="559" t="e">
        <f>'Unit Data from Audit Worksheet'!$E$120</f>
        <v>#N/A</v>
      </c>
      <c r="M187" s="559" t="e">
        <f>'Unit Data from Audit Worksheet'!$E$120</f>
        <v>#N/A</v>
      </c>
      <c r="N187" s="559" t="e">
        <f>'Unit Data from Audit Worksheet'!$E$120</f>
        <v>#N/A</v>
      </c>
      <c r="O187" s="559" t="e">
        <f>'Unit Data from Audit Worksheet'!$E$120</f>
        <v>#N/A</v>
      </c>
      <c r="P187" s="559" t="e">
        <f>'Unit Data from Audit Worksheet'!$E$120</f>
        <v>#N/A</v>
      </c>
      <c r="Q187" s="559" t="e">
        <f>'Unit Data from Audit Worksheet'!$E$120</f>
        <v>#N/A</v>
      </c>
      <c r="R187" s="559" t="e">
        <f>'Unit Data from Audit Worksheet'!$E$120</f>
        <v>#N/A</v>
      </c>
      <c r="S187" s="559" t="e">
        <f>'Unit Data from Audit Worksheet'!$E$120</f>
        <v>#N/A</v>
      </c>
      <c r="T187" s="559" t="e">
        <f>'Unit Data from Audit Worksheet'!$E$120</f>
        <v>#N/A</v>
      </c>
      <c r="U187" s="559" t="e">
        <f>'Unit Data from Audit Worksheet'!$E$120</f>
        <v>#N/A</v>
      </c>
      <c r="V187" s="559" t="e">
        <f>'Unit Data from Audit Worksheet'!$E$120</f>
        <v>#N/A</v>
      </c>
      <c r="W187" s="559" t="e">
        <f>'Unit Data from Audit Worksheet'!$E$120</f>
        <v>#N/A</v>
      </c>
      <c r="X187" s="559" t="e">
        <f>'Unit Data from Audit Worksheet'!$E$120</f>
        <v>#N/A</v>
      </c>
      <c r="Y187" s="559" t="e">
        <f>'Unit Data from Audit Worksheet'!$E$120</f>
        <v>#N/A</v>
      </c>
      <c r="Z187" s="559" t="e">
        <f>'Unit Data from Audit Worksheet'!$E$120</f>
        <v>#N/A</v>
      </c>
      <c r="AA187" s="559" t="e">
        <f>'Unit Data from Audit Worksheet'!$E$120</f>
        <v>#N/A</v>
      </c>
      <c r="AB187" s="559" t="e">
        <f>'Unit Data from Audit Worksheet'!$E$120</f>
        <v>#N/A</v>
      </c>
      <c r="AC187" s="559" t="e">
        <f>'Unit Data from Audit Worksheet'!$E$120</f>
        <v>#N/A</v>
      </c>
      <c r="AD187" s="559" t="e">
        <f>'Unit Data from Audit Worksheet'!$E$120</f>
        <v>#N/A</v>
      </c>
      <c r="AE187" s="559" t="e">
        <f>'Unit Data from Audit Worksheet'!$E$120</f>
        <v>#N/A</v>
      </c>
      <c r="AF187" s="559" t="e">
        <f>'Unit Data from Audit Worksheet'!$E$120</f>
        <v>#N/A</v>
      </c>
      <c r="AG187" s="125"/>
      <c r="AH187" s="125"/>
      <c r="AI187" s="125"/>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c r="BD187" s="125"/>
      <c r="BE187" s="125"/>
      <c r="BF187" s="125"/>
      <c r="BG187" s="125"/>
      <c r="BH187" s="125"/>
      <c r="BI187" s="125"/>
      <c r="BJ187" s="125"/>
      <c r="BK187" s="125"/>
      <c r="BL187" s="125"/>
      <c r="BM187" s="125"/>
      <c r="BN187" s="125"/>
      <c r="BO187" s="125"/>
      <c r="BP187" s="125"/>
      <c r="BQ187" s="125"/>
      <c r="BR187" s="125"/>
      <c r="BS187" s="125"/>
      <c r="BT187" s="125"/>
      <c r="BU187" s="125"/>
      <c r="BV187" s="125"/>
      <c r="BW187" s="125"/>
      <c r="BX187" s="125"/>
      <c r="BY187" s="125"/>
      <c r="BZ187" s="125"/>
      <c r="CA187" s="125"/>
      <c r="CB187" s="125"/>
      <c r="CC187" s="125"/>
      <c r="CD187" s="125"/>
      <c r="CE187" s="125"/>
      <c r="CF187" s="125"/>
      <c r="CG187" s="125"/>
      <c r="CH187" s="125"/>
      <c r="CI187" s="125"/>
      <c r="CJ187" s="125"/>
      <c r="CK187" s="125"/>
      <c r="CL187" s="125"/>
      <c r="CM187" s="125"/>
      <c r="CN187" s="125"/>
      <c r="CO187" s="125"/>
      <c r="CP187" s="125"/>
      <c r="CQ187" s="125"/>
      <c r="CR187" s="125"/>
      <c r="CS187" s="125"/>
      <c r="CT187" s="125"/>
      <c r="CU187" s="125"/>
    </row>
    <row r="188" spans="1:99" x14ac:dyDescent="0.3">
      <c r="D188" s="125"/>
      <c r="E188" s="125"/>
      <c r="F188" s="125"/>
      <c r="G188" s="125"/>
      <c r="H188" s="125"/>
      <c r="I188" s="125"/>
      <c r="J188" s="125"/>
      <c r="K188" s="125"/>
      <c r="L188" s="125"/>
      <c r="M188" s="125"/>
      <c r="N188" s="125"/>
      <c r="O188" s="125"/>
      <c r="P188" s="125"/>
      <c r="Q188" s="125"/>
      <c r="R188" s="125"/>
      <c r="S188" s="125"/>
      <c r="T188" s="125"/>
      <c r="U188" s="125"/>
      <c r="V188" s="125"/>
      <c r="W188" s="125"/>
      <c r="X188" s="125"/>
      <c r="Y188" s="125"/>
      <c r="Z188" s="125"/>
      <c r="AA188" s="125"/>
      <c r="AB188" s="125"/>
      <c r="AC188" s="125"/>
      <c r="AD188" s="125"/>
      <c r="AE188" s="125"/>
      <c r="AF188" s="125"/>
      <c r="AG188" s="125"/>
      <c r="AH188" s="125"/>
      <c r="AI188" s="125"/>
      <c r="AJ188" s="125"/>
      <c r="AK188" s="125"/>
      <c r="AL188" s="125"/>
      <c r="AM188" s="125"/>
      <c r="AN188" s="125"/>
      <c r="AO188" s="125"/>
      <c r="AP188" s="125"/>
      <c r="AQ188" s="125"/>
      <c r="AR188" s="125"/>
      <c r="AS188" s="125"/>
      <c r="AT188" s="125"/>
      <c r="AU188" s="125"/>
      <c r="AV188" s="125"/>
      <c r="AW188" s="125"/>
      <c r="AX188" s="125"/>
      <c r="AY188" s="125"/>
      <c r="AZ188" s="125"/>
      <c r="BA188" s="125"/>
      <c r="BB188" s="125"/>
      <c r="BC188" s="125"/>
      <c r="BD188" s="125"/>
      <c r="BE188" s="125"/>
      <c r="BF188" s="125"/>
      <c r="BG188" s="125"/>
      <c r="BH188" s="125"/>
      <c r="BI188" s="125"/>
      <c r="BJ188" s="125"/>
      <c r="BK188" s="125"/>
      <c r="BL188" s="125"/>
      <c r="BM188" s="125"/>
      <c r="BN188" s="125"/>
      <c r="BO188" s="125"/>
      <c r="BP188" s="125"/>
      <c r="BQ188" s="125"/>
      <c r="BR188" s="125"/>
      <c r="BS188" s="125"/>
      <c r="BT188" s="125"/>
      <c r="BU188" s="125"/>
      <c r="BV188" s="125"/>
      <c r="BW188" s="125"/>
      <c r="BX188" s="125"/>
      <c r="BY188" s="125"/>
      <c r="BZ188" s="125"/>
      <c r="CA188" s="125"/>
      <c r="CB188" s="125"/>
      <c r="CC188" s="125"/>
      <c r="CD188" s="125"/>
      <c r="CE188" s="125"/>
      <c r="CF188" s="125"/>
      <c r="CG188" s="125"/>
      <c r="CH188" s="125"/>
      <c r="CI188" s="125"/>
      <c r="CJ188" s="125"/>
      <c r="CK188" s="125"/>
      <c r="CL188" s="125"/>
      <c r="CM188" s="125"/>
      <c r="CN188" s="125"/>
      <c r="CO188" s="125"/>
      <c r="CP188" s="125"/>
      <c r="CQ188" s="125"/>
      <c r="CR188" s="125"/>
      <c r="CS188" s="125"/>
      <c r="CT188" s="125"/>
      <c r="CU188" s="125"/>
    </row>
    <row r="189" spans="1:99" x14ac:dyDescent="0.3">
      <c r="D189" s="558" t="e">
        <f>D185-D187</f>
        <v>#N/A</v>
      </c>
      <c r="E189" s="558" t="e">
        <f t="shared" ref="E189:AF189" si="30">E185-E187</f>
        <v>#N/A</v>
      </c>
      <c r="F189" s="558" t="e">
        <f t="shared" si="30"/>
        <v>#N/A</v>
      </c>
      <c r="G189" s="558" t="e">
        <f t="shared" si="30"/>
        <v>#N/A</v>
      </c>
      <c r="H189" s="558" t="e">
        <f t="shared" si="30"/>
        <v>#N/A</v>
      </c>
      <c r="I189" s="558" t="e">
        <f t="shared" si="30"/>
        <v>#N/A</v>
      </c>
      <c r="J189" s="558" t="e">
        <f t="shared" si="30"/>
        <v>#N/A</v>
      </c>
      <c r="K189" s="558" t="e">
        <f t="shared" si="30"/>
        <v>#N/A</v>
      </c>
      <c r="L189" s="558" t="e">
        <f t="shared" si="30"/>
        <v>#N/A</v>
      </c>
      <c r="M189" s="558" t="e">
        <f t="shared" si="30"/>
        <v>#N/A</v>
      </c>
      <c r="N189" s="558" t="e">
        <f t="shared" si="30"/>
        <v>#N/A</v>
      </c>
      <c r="O189" s="558" t="e">
        <f t="shared" si="30"/>
        <v>#N/A</v>
      </c>
      <c r="P189" s="558" t="e">
        <f t="shared" si="30"/>
        <v>#N/A</v>
      </c>
      <c r="Q189" s="558" t="e">
        <f t="shared" si="30"/>
        <v>#N/A</v>
      </c>
      <c r="R189" s="558" t="e">
        <f t="shared" si="30"/>
        <v>#N/A</v>
      </c>
      <c r="S189" s="558" t="e">
        <f t="shared" si="30"/>
        <v>#N/A</v>
      </c>
      <c r="T189" s="558" t="e">
        <f t="shared" si="30"/>
        <v>#N/A</v>
      </c>
      <c r="U189" s="558" t="e">
        <f t="shared" si="30"/>
        <v>#N/A</v>
      </c>
      <c r="V189" s="558" t="e">
        <f t="shared" si="30"/>
        <v>#N/A</v>
      </c>
      <c r="W189" s="558" t="e">
        <f t="shared" si="30"/>
        <v>#N/A</v>
      </c>
      <c r="X189" s="558" t="e">
        <f t="shared" si="30"/>
        <v>#N/A</v>
      </c>
      <c r="Y189" s="558" t="e">
        <f t="shared" si="30"/>
        <v>#N/A</v>
      </c>
      <c r="Z189" s="558" t="e">
        <f t="shared" si="30"/>
        <v>#N/A</v>
      </c>
      <c r="AA189" s="558" t="e">
        <f t="shared" si="30"/>
        <v>#N/A</v>
      </c>
      <c r="AB189" s="558" t="e">
        <f t="shared" si="30"/>
        <v>#N/A</v>
      </c>
      <c r="AC189" s="558" t="e">
        <f t="shared" si="30"/>
        <v>#N/A</v>
      </c>
      <c r="AD189" s="558" t="e">
        <f t="shared" si="30"/>
        <v>#N/A</v>
      </c>
      <c r="AE189" s="558" t="e">
        <f t="shared" si="30"/>
        <v>#N/A</v>
      </c>
      <c r="AF189" s="558" t="e">
        <f t="shared" si="30"/>
        <v>#N/A</v>
      </c>
      <c r="AG189" s="125"/>
      <c r="AH189" s="125"/>
      <c r="AI189" s="125"/>
      <c r="AJ189" s="125"/>
      <c r="AK189" s="125"/>
      <c r="AL189" s="125"/>
      <c r="AM189" s="125"/>
      <c r="AN189" s="125"/>
      <c r="AO189" s="125"/>
      <c r="AP189" s="125"/>
      <c r="AQ189" s="125"/>
      <c r="AR189" s="125"/>
      <c r="AS189" s="125"/>
      <c r="AT189" s="125"/>
      <c r="AU189" s="125"/>
      <c r="AV189" s="125"/>
      <c r="AW189" s="125"/>
      <c r="AX189" s="125"/>
      <c r="AY189" s="125"/>
      <c r="AZ189" s="125"/>
      <c r="BA189" s="125"/>
      <c r="BB189" s="125"/>
      <c r="BC189" s="125"/>
      <c r="BD189" s="125"/>
      <c r="BE189" s="125"/>
      <c r="BF189" s="125"/>
      <c r="BG189" s="125"/>
      <c r="BH189" s="125"/>
      <c r="BI189" s="125"/>
      <c r="BJ189" s="125"/>
      <c r="BK189" s="125"/>
      <c r="BL189" s="125"/>
      <c r="BM189" s="125"/>
      <c r="BN189" s="125"/>
      <c r="BO189" s="125"/>
      <c r="BP189" s="125"/>
      <c r="BQ189" s="125"/>
      <c r="BR189" s="125"/>
      <c r="BS189" s="125"/>
      <c r="BT189" s="125"/>
      <c r="BU189" s="125"/>
      <c r="BV189" s="125"/>
      <c r="BW189" s="125"/>
      <c r="BX189" s="125"/>
      <c r="BY189" s="125"/>
      <c r="BZ189" s="125"/>
      <c r="CA189" s="125"/>
      <c r="CB189" s="125"/>
      <c r="CC189" s="125"/>
      <c r="CD189" s="125"/>
      <c r="CE189" s="125"/>
      <c r="CF189" s="125"/>
      <c r="CG189" s="125"/>
      <c r="CH189" s="125"/>
      <c r="CI189" s="125"/>
      <c r="CJ189" s="125"/>
      <c r="CK189" s="125"/>
      <c r="CL189" s="125"/>
      <c r="CM189" s="125"/>
      <c r="CN189" s="125"/>
      <c r="CO189" s="125"/>
      <c r="CP189" s="125"/>
      <c r="CQ189" s="125"/>
      <c r="CR189" s="125"/>
      <c r="CS189" s="125"/>
      <c r="CT189" s="125"/>
      <c r="CU189" s="125"/>
    </row>
    <row r="190" spans="1:99" x14ac:dyDescent="0.3">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c r="Z190" s="125"/>
      <c r="AA190" s="125"/>
      <c r="AB190" s="125"/>
      <c r="AC190" s="125"/>
      <c r="AD190" s="125"/>
      <c r="AE190" s="125"/>
      <c r="AF190" s="125"/>
      <c r="AG190" s="125"/>
      <c r="AH190" s="125"/>
      <c r="AI190" s="125"/>
      <c r="AJ190" s="125"/>
      <c r="AK190" s="125"/>
      <c r="AL190" s="125"/>
      <c r="AM190" s="125"/>
      <c r="AN190" s="125"/>
      <c r="AO190" s="125"/>
      <c r="AP190" s="125"/>
      <c r="AQ190" s="125"/>
      <c r="AR190" s="125"/>
      <c r="AS190" s="125"/>
      <c r="AT190" s="125"/>
      <c r="AU190" s="125"/>
      <c r="AV190" s="125"/>
      <c r="AW190" s="125"/>
      <c r="AX190" s="125"/>
      <c r="AY190" s="125"/>
      <c r="AZ190" s="125"/>
      <c r="BA190" s="125"/>
      <c r="BB190" s="125"/>
      <c r="BC190" s="125"/>
      <c r="BD190" s="125"/>
      <c r="BE190" s="125"/>
      <c r="BF190" s="125"/>
      <c r="BG190" s="125"/>
      <c r="BH190" s="125"/>
      <c r="BI190" s="125"/>
      <c r="BJ190" s="125"/>
      <c r="BK190" s="125"/>
      <c r="BL190" s="125"/>
      <c r="BM190" s="125"/>
      <c r="BN190" s="125"/>
      <c r="BO190" s="125"/>
      <c r="BP190" s="125"/>
      <c r="BQ190" s="125"/>
      <c r="BR190" s="125"/>
      <c r="BS190" s="125"/>
      <c r="BT190" s="125"/>
      <c r="BU190" s="125"/>
      <c r="BV190" s="125"/>
      <c r="BW190" s="125"/>
      <c r="BX190" s="125"/>
      <c r="BY190" s="125"/>
      <c r="BZ190" s="125"/>
      <c r="CA190" s="125"/>
      <c r="CB190" s="125"/>
      <c r="CC190" s="125"/>
      <c r="CD190" s="125"/>
      <c r="CE190" s="125"/>
      <c r="CF190" s="125"/>
      <c r="CG190" s="125"/>
      <c r="CH190" s="125"/>
      <c r="CI190" s="125"/>
      <c r="CJ190" s="125"/>
      <c r="CK190" s="125"/>
      <c r="CL190" s="125"/>
      <c r="CM190" s="125"/>
      <c r="CN190" s="125"/>
      <c r="CO190" s="125"/>
      <c r="CP190" s="125"/>
      <c r="CQ190" s="125"/>
      <c r="CR190" s="125"/>
      <c r="CS190" s="125"/>
      <c r="CT190" s="125"/>
      <c r="CU190" s="125"/>
    </row>
    <row r="191" spans="1:99" s="374" customFormat="1" ht="43.2" x14ac:dyDescent="0.3">
      <c r="A191" s="373"/>
      <c r="B191" s="390"/>
      <c r="C191" s="390"/>
      <c r="D191" s="390" t="s">
        <v>627</v>
      </c>
    </row>
    <row r="192" spans="1:99" s="379" customFormat="1" x14ac:dyDescent="0.3">
      <c r="A192" s="378"/>
      <c r="B192" s="554"/>
      <c r="C192" s="554"/>
    </row>
    <row r="193" spans="1:99" x14ac:dyDescent="0.3">
      <c r="D193" s="125"/>
      <c r="E193" s="125"/>
      <c r="F193" s="125"/>
      <c r="G193" s="125"/>
      <c r="H193" s="125"/>
      <c r="I193" s="125"/>
      <c r="J193" s="125"/>
      <c r="K193" s="125"/>
      <c r="L193" s="125"/>
      <c r="M193" s="125"/>
      <c r="N193" s="125"/>
      <c r="O193" s="125"/>
      <c r="P193" s="125"/>
      <c r="Q193" s="125"/>
      <c r="R193" s="125"/>
      <c r="S193" s="125"/>
      <c r="T193" s="125"/>
      <c r="U193" s="125"/>
      <c r="V193" s="125"/>
      <c r="W193" s="125"/>
      <c r="X193" s="125"/>
      <c r="Y193" s="125"/>
      <c r="Z193" s="125"/>
      <c r="AA193" s="125"/>
      <c r="AB193" s="125"/>
      <c r="AC193" s="125"/>
      <c r="AD193" s="125"/>
      <c r="AE193" s="125"/>
      <c r="AF193" s="125"/>
      <c r="AG193" s="125"/>
      <c r="AH193" s="125"/>
      <c r="AI193" s="125"/>
      <c r="AJ193" s="125"/>
      <c r="AK193" s="125"/>
      <c r="AL193" s="125"/>
      <c r="AM193" s="125"/>
      <c r="AN193" s="125"/>
      <c r="AO193" s="125"/>
      <c r="AP193" s="125"/>
      <c r="AQ193" s="125"/>
      <c r="AR193" s="125"/>
      <c r="AS193" s="125"/>
      <c r="AT193" s="125"/>
      <c r="AU193" s="125"/>
      <c r="AV193" s="125"/>
      <c r="AW193" s="125"/>
      <c r="AX193" s="125"/>
      <c r="AY193" s="125"/>
      <c r="AZ193" s="125"/>
      <c r="BA193" s="125"/>
      <c r="BB193" s="125"/>
      <c r="BC193" s="125"/>
      <c r="BD193" s="125"/>
      <c r="BE193" s="125"/>
      <c r="BF193" s="125"/>
      <c r="BG193" s="125"/>
      <c r="BH193" s="125"/>
      <c r="BI193" s="125"/>
      <c r="BJ193" s="125"/>
      <c r="BK193" s="125"/>
      <c r="BL193" s="125"/>
      <c r="BM193" s="125"/>
      <c r="BN193" s="125"/>
      <c r="BO193" s="125"/>
      <c r="BP193" s="125"/>
      <c r="BQ193" s="125"/>
      <c r="BR193" s="125"/>
      <c r="BS193" s="125"/>
      <c r="BT193" s="125"/>
      <c r="BU193" s="125"/>
      <c r="BV193" s="125"/>
      <c r="BW193" s="125"/>
      <c r="BX193" s="125"/>
      <c r="BY193" s="125"/>
      <c r="BZ193" s="125"/>
      <c r="CA193" s="125"/>
      <c r="CB193" s="125"/>
      <c r="CC193" s="125"/>
      <c r="CD193" s="125"/>
      <c r="CE193" s="125"/>
      <c r="CF193" s="125"/>
      <c r="CG193" s="125"/>
      <c r="CH193" s="125"/>
      <c r="CI193" s="125"/>
      <c r="CJ193" s="125"/>
      <c r="CK193" s="125"/>
      <c r="CL193" s="125"/>
      <c r="CM193" s="125"/>
      <c r="CN193" s="125"/>
      <c r="CO193" s="125"/>
      <c r="CP193" s="125"/>
      <c r="CQ193" s="125"/>
      <c r="CR193" s="125"/>
      <c r="CS193" s="125"/>
      <c r="CT193" s="125"/>
      <c r="CU193" s="125"/>
    </row>
    <row r="194" spans="1:99" x14ac:dyDescent="0.3">
      <c r="D194" s="384">
        <v>21734043</v>
      </c>
      <c r="E194" s="384">
        <v>466534431</v>
      </c>
      <c r="F194" s="384">
        <v>4148815</v>
      </c>
      <c r="G194" s="384">
        <v>17367198</v>
      </c>
      <c r="H194" s="384">
        <v>12227312</v>
      </c>
      <c r="I194" s="384">
        <v>66600683</v>
      </c>
      <c r="J194" s="384">
        <v>12245715</v>
      </c>
      <c r="K194" s="384">
        <v>23729493</v>
      </c>
      <c r="L194" s="384">
        <v>7011028</v>
      </c>
      <c r="M194" s="384">
        <v>3545275</v>
      </c>
      <c r="N194" s="384">
        <v>9438950</v>
      </c>
      <c r="O194" s="384">
        <v>1483250</v>
      </c>
      <c r="P194" s="384">
        <v>1341253</v>
      </c>
      <c r="Q194" s="384">
        <v>40379901</v>
      </c>
      <c r="R194" s="384">
        <v>4722596</v>
      </c>
      <c r="S194" s="384">
        <v>2665782</v>
      </c>
      <c r="T194" s="384">
        <v>890798</v>
      </c>
      <c r="U194" s="384">
        <v>16168423</v>
      </c>
      <c r="V194" s="384">
        <v>11143298</v>
      </c>
      <c r="W194" s="384">
        <v>277030912</v>
      </c>
      <c r="X194" s="384">
        <v>399744618</v>
      </c>
      <c r="Y194" s="384">
        <v>47139806</v>
      </c>
      <c r="Z194" s="384">
        <v>2125772949</v>
      </c>
      <c r="AA194" s="384">
        <v>2732078</v>
      </c>
      <c r="AB194" s="384">
        <v>4518719</v>
      </c>
      <c r="AC194" s="384">
        <v>43095241</v>
      </c>
      <c r="AD194" s="384">
        <v>27865310</v>
      </c>
      <c r="AE194" s="384">
        <v>8059565</v>
      </c>
      <c r="AF194" s="384">
        <v>3157189</v>
      </c>
      <c r="AG194" s="125"/>
      <c r="AH194" s="125"/>
      <c r="AI194" s="125"/>
      <c r="AJ194" s="125"/>
      <c r="AK194" s="125"/>
      <c r="AL194" s="125"/>
      <c r="AM194" s="125"/>
      <c r="AN194" s="125"/>
      <c r="AO194" s="125"/>
      <c r="AP194" s="125"/>
      <c r="AQ194" s="125"/>
      <c r="AR194" s="125"/>
      <c r="AS194" s="125"/>
      <c r="AT194" s="125"/>
      <c r="AU194" s="125"/>
      <c r="AV194" s="125"/>
      <c r="AW194" s="125"/>
      <c r="AX194" s="125"/>
      <c r="AY194" s="125"/>
      <c r="AZ194" s="125"/>
      <c r="BA194" s="125"/>
      <c r="BB194" s="125"/>
      <c r="BC194" s="125"/>
      <c r="BD194" s="125"/>
      <c r="BE194" s="125"/>
      <c r="BF194" s="125"/>
      <c r="BG194" s="125"/>
      <c r="BH194" s="125"/>
      <c r="BI194" s="125"/>
      <c r="BJ194" s="125"/>
      <c r="BK194" s="125"/>
      <c r="BL194" s="125"/>
      <c r="BM194" s="125"/>
      <c r="BN194" s="125"/>
      <c r="BO194" s="125"/>
      <c r="BP194" s="125"/>
      <c r="BQ194" s="125"/>
      <c r="BR194" s="125"/>
      <c r="BS194" s="125"/>
      <c r="BT194" s="125"/>
      <c r="BU194" s="125"/>
      <c r="BV194" s="125"/>
      <c r="BW194" s="125"/>
      <c r="BX194" s="125"/>
      <c r="BY194" s="125"/>
      <c r="BZ194" s="125"/>
      <c r="CA194" s="125"/>
      <c r="CB194" s="125"/>
      <c r="CC194" s="125"/>
      <c r="CD194" s="125"/>
      <c r="CE194" s="125"/>
      <c r="CF194" s="125"/>
      <c r="CG194" s="125"/>
      <c r="CH194" s="125"/>
      <c r="CI194" s="125"/>
      <c r="CJ194" s="125"/>
      <c r="CK194" s="125"/>
      <c r="CL194" s="125"/>
      <c r="CM194" s="125"/>
      <c r="CN194" s="125"/>
      <c r="CO194" s="125"/>
      <c r="CP194" s="125"/>
      <c r="CQ194" s="125"/>
      <c r="CR194" s="125"/>
      <c r="CS194" s="125"/>
      <c r="CT194" s="125"/>
      <c r="CU194" s="125"/>
    </row>
    <row r="195" spans="1:99" x14ac:dyDescent="0.3">
      <c r="D195" s="384">
        <f>D134-D194</f>
        <v>0</v>
      </c>
      <c r="E195" s="384">
        <f t="shared" ref="E195:AF195" si="31">E134-E194</f>
        <v>0</v>
      </c>
      <c r="F195" s="384">
        <f t="shared" si="31"/>
        <v>0</v>
      </c>
      <c r="G195" s="384">
        <f t="shared" si="31"/>
        <v>0</v>
      </c>
      <c r="H195" s="384">
        <f t="shared" si="31"/>
        <v>0</v>
      </c>
      <c r="I195" s="384">
        <f t="shared" si="31"/>
        <v>0</v>
      </c>
      <c r="J195" s="384">
        <f t="shared" si="31"/>
        <v>0</v>
      </c>
      <c r="K195" s="384">
        <f t="shared" si="31"/>
        <v>0</v>
      </c>
      <c r="L195" s="384">
        <f t="shared" si="31"/>
        <v>0</v>
      </c>
      <c r="M195" s="384">
        <f t="shared" si="31"/>
        <v>0</v>
      </c>
      <c r="N195" s="384">
        <f t="shared" si="31"/>
        <v>0</v>
      </c>
      <c r="O195" s="384">
        <f t="shared" si="31"/>
        <v>0</v>
      </c>
      <c r="P195" s="384">
        <f t="shared" si="31"/>
        <v>0</v>
      </c>
      <c r="Q195" s="384">
        <f t="shared" si="31"/>
        <v>0</v>
      </c>
      <c r="R195" s="384">
        <f t="shared" si="31"/>
        <v>0</v>
      </c>
      <c r="S195" s="384">
        <f t="shared" si="31"/>
        <v>0</v>
      </c>
      <c r="T195" s="384">
        <f t="shared" si="31"/>
        <v>0</v>
      </c>
      <c r="U195" s="384">
        <f t="shared" si="31"/>
        <v>0</v>
      </c>
      <c r="V195" s="384">
        <f t="shared" si="31"/>
        <v>0</v>
      </c>
      <c r="W195" s="384">
        <f t="shared" si="31"/>
        <v>0</v>
      </c>
      <c r="X195" s="384">
        <f t="shared" si="31"/>
        <v>0</v>
      </c>
      <c r="Y195" s="384">
        <f t="shared" si="31"/>
        <v>0</v>
      </c>
      <c r="Z195" s="384">
        <f t="shared" si="31"/>
        <v>0</v>
      </c>
      <c r="AA195" s="384">
        <f t="shared" si="31"/>
        <v>0</v>
      </c>
      <c r="AB195" s="384">
        <f t="shared" si="31"/>
        <v>0</v>
      </c>
      <c r="AC195" s="384">
        <f t="shared" si="31"/>
        <v>0</v>
      </c>
      <c r="AD195" s="384">
        <f t="shared" si="31"/>
        <v>0</v>
      </c>
      <c r="AE195" s="384">
        <f t="shared" si="31"/>
        <v>0</v>
      </c>
      <c r="AF195" s="384">
        <f t="shared" si="31"/>
        <v>0</v>
      </c>
      <c r="AG195" s="125"/>
      <c r="AH195" s="125"/>
      <c r="AI195" s="125"/>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c r="BD195" s="125"/>
      <c r="BE195" s="125"/>
      <c r="BF195" s="125"/>
      <c r="BG195" s="125"/>
      <c r="BH195" s="125"/>
      <c r="BI195" s="125"/>
      <c r="BJ195" s="125"/>
      <c r="BK195" s="125"/>
      <c r="BL195" s="125"/>
      <c r="BM195" s="125"/>
      <c r="BN195" s="125"/>
      <c r="BO195" s="125"/>
      <c r="BP195" s="125"/>
      <c r="BQ195" s="125"/>
      <c r="BR195" s="125"/>
      <c r="BS195" s="125"/>
      <c r="BT195" s="125"/>
      <c r="BU195" s="125"/>
      <c r="BV195" s="125"/>
      <c r="BW195" s="125"/>
      <c r="BX195" s="125"/>
      <c r="BY195" s="125"/>
      <c r="BZ195" s="125"/>
      <c r="CA195" s="125"/>
      <c r="CB195" s="125"/>
      <c r="CC195" s="125"/>
      <c r="CD195" s="125"/>
      <c r="CE195" s="125"/>
      <c r="CF195" s="125"/>
      <c r="CG195" s="125"/>
      <c r="CH195" s="125"/>
      <c r="CI195" s="125"/>
      <c r="CJ195" s="125"/>
      <c r="CK195" s="125"/>
      <c r="CL195" s="125"/>
      <c r="CM195" s="125"/>
      <c r="CN195" s="125"/>
      <c r="CO195" s="125"/>
      <c r="CP195" s="125"/>
      <c r="CQ195" s="125"/>
      <c r="CR195" s="125"/>
      <c r="CS195" s="125"/>
      <c r="CT195" s="125"/>
      <c r="CU195" s="125"/>
    </row>
    <row r="196" spans="1:99" x14ac:dyDescent="0.3">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c r="Z196" s="125"/>
      <c r="AA196" s="125"/>
      <c r="AB196" s="125"/>
      <c r="AC196" s="125"/>
      <c r="AD196" s="125"/>
      <c r="AE196" s="125"/>
      <c r="AF196" s="125"/>
      <c r="AG196" s="125"/>
      <c r="AH196" s="125"/>
      <c r="AI196" s="125"/>
      <c r="AJ196" s="125"/>
      <c r="AK196" s="125"/>
      <c r="AL196" s="125"/>
      <c r="AM196" s="125"/>
      <c r="AN196" s="125"/>
      <c r="AO196" s="125"/>
      <c r="AP196" s="125"/>
      <c r="AQ196" s="125"/>
      <c r="AR196" s="125"/>
      <c r="AS196" s="125"/>
      <c r="AT196" s="125"/>
      <c r="AU196" s="125"/>
      <c r="AV196" s="125"/>
      <c r="AW196" s="125"/>
      <c r="AX196" s="125"/>
      <c r="AY196" s="125"/>
      <c r="AZ196" s="125"/>
      <c r="BA196" s="125"/>
      <c r="BB196" s="125"/>
      <c r="BC196" s="125"/>
      <c r="BD196" s="125"/>
      <c r="BE196" s="125"/>
      <c r="BF196" s="125"/>
      <c r="BG196" s="125"/>
      <c r="BH196" s="125"/>
      <c r="BI196" s="125"/>
      <c r="BJ196" s="125"/>
      <c r="BK196" s="125"/>
      <c r="BL196" s="125"/>
      <c r="BM196" s="125"/>
      <c r="BN196" s="125"/>
      <c r="BO196" s="125"/>
      <c r="BP196" s="125"/>
      <c r="BQ196" s="125"/>
      <c r="BR196" s="125"/>
      <c r="BS196" s="125"/>
      <c r="BT196" s="125"/>
      <c r="BU196" s="125"/>
      <c r="BV196" s="125"/>
      <c r="BW196" s="125"/>
      <c r="BX196" s="125"/>
      <c r="BY196" s="125"/>
      <c r="BZ196" s="125"/>
      <c r="CA196" s="125"/>
      <c r="CB196" s="125"/>
      <c r="CC196" s="125"/>
      <c r="CD196" s="125"/>
      <c r="CE196" s="125"/>
      <c r="CF196" s="125"/>
      <c r="CG196" s="125"/>
      <c r="CH196" s="125"/>
      <c r="CI196" s="125"/>
      <c r="CJ196" s="125"/>
      <c r="CK196" s="125"/>
      <c r="CL196" s="125"/>
      <c r="CM196" s="125"/>
      <c r="CN196" s="125"/>
      <c r="CO196" s="125"/>
      <c r="CP196" s="125"/>
      <c r="CQ196" s="125"/>
      <c r="CR196" s="125"/>
      <c r="CS196" s="125"/>
      <c r="CT196" s="125"/>
      <c r="CU196" s="125"/>
    </row>
    <row r="197" spans="1:99" x14ac:dyDescent="0.3">
      <c r="D197" s="125"/>
      <c r="E197" s="125"/>
      <c r="F197" s="125"/>
      <c r="G197" s="125"/>
      <c r="H197" s="125"/>
      <c r="I197" s="125"/>
      <c r="J197" s="125"/>
      <c r="K197" s="125"/>
      <c r="L197" s="125"/>
      <c r="M197" s="125"/>
      <c r="N197" s="125"/>
      <c r="O197" s="125"/>
      <c r="P197" s="125"/>
      <c r="Q197" s="125"/>
      <c r="R197" s="125"/>
      <c r="S197" s="125"/>
      <c r="T197" s="125"/>
      <c r="U197" s="125"/>
      <c r="V197" s="125"/>
      <c r="W197" s="125"/>
      <c r="X197" s="125"/>
      <c r="Y197" s="125"/>
      <c r="Z197" s="125"/>
      <c r="AA197" s="125"/>
      <c r="AB197" s="125"/>
      <c r="AC197" s="125"/>
      <c r="AD197" s="125"/>
      <c r="AE197" s="125"/>
      <c r="AF197" s="125"/>
      <c r="AG197" s="125"/>
      <c r="AH197" s="125"/>
      <c r="AI197" s="125"/>
      <c r="AJ197" s="125"/>
      <c r="AK197" s="125"/>
      <c r="AL197" s="125"/>
      <c r="AM197" s="125"/>
      <c r="AN197" s="125"/>
      <c r="AO197" s="125"/>
      <c r="AP197" s="125"/>
      <c r="AQ197" s="125"/>
      <c r="AR197" s="125"/>
      <c r="AS197" s="125"/>
      <c r="AT197" s="125"/>
      <c r="AU197" s="125"/>
      <c r="AV197" s="125"/>
      <c r="AW197" s="125"/>
      <c r="AX197" s="125"/>
      <c r="AY197" s="125"/>
      <c r="AZ197" s="125"/>
      <c r="BA197" s="125"/>
      <c r="BB197" s="125"/>
      <c r="BC197" s="125"/>
      <c r="BD197" s="125"/>
      <c r="BE197" s="125"/>
      <c r="BF197" s="125"/>
      <c r="BG197" s="125"/>
      <c r="BH197" s="125"/>
      <c r="BI197" s="125"/>
      <c r="BJ197" s="125"/>
      <c r="BK197" s="125"/>
      <c r="BL197" s="125"/>
      <c r="BM197" s="125"/>
      <c r="BN197" s="125"/>
      <c r="BO197" s="125"/>
      <c r="BP197" s="125"/>
      <c r="BQ197" s="125"/>
      <c r="BR197" s="125"/>
      <c r="BS197" s="125"/>
      <c r="BT197" s="125"/>
      <c r="BU197" s="125"/>
      <c r="BV197" s="125"/>
      <c r="BW197" s="125"/>
      <c r="BX197" s="125"/>
      <c r="BY197" s="125"/>
      <c r="BZ197" s="125"/>
      <c r="CA197" s="125"/>
      <c r="CB197" s="125"/>
      <c r="CC197" s="125"/>
      <c r="CD197" s="125"/>
      <c r="CE197" s="125"/>
      <c r="CF197" s="125"/>
      <c r="CG197" s="125"/>
      <c r="CH197" s="125"/>
      <c r="CI197" s="125"/>
      <c r="CJ197" s="125"/>
      <c r="CK197" s="125"/>
      <c r="CL197" s="125"/>
      <c r="CM197" s="125"/>
      <c r="CN197" s="125"/>
      <c r="CO197" s="125"/>
      <c r="CP197" s="125"/>
      <c r="CQ197" s="125"/>
      <c r="CR197" s="125"/>
      <c r="CS197" s="125"/>
      <c r="CT197" s="125"/>
      <c r="CU197" s="125"/>
    </row>
    <row r="198" spans="1:99" x14ac:dyDescent="0.3">
      <c r="D198" s="125"/>
      <c r="E198" s="125"/>
      <c r="F198" s="125"/>
      <c r="G198" s="125"/>
      <c r="H198" s="125"/>
      <c r="I198" s="125"/>
      <c r="J198" s="125"/>
      <c r="K198" s="125"/>
      <c r="L198" s="125"/>
      <c r="M198" s="125"/>
      <c r="N198" s="125"/>
      <c r="O198" s="125"/>
      <c r="P198" s="125"/>
      <c r="Q198" s="125"/>
      <c r="R198" s="125"/>
      <c r="S198" s="125"/>
      <c r="T198" s="125"/>
      <c r="U198" s="125"/>
      <c r="V198" s="125"/>
      <c r="W198" s="125"/>
      <c r="X198" s="125"/>
      <c r="Y198" s="125"/>
      <c r="Z198" s="125"/>
      <c r="AA198" s="125"/>
      <c r="AB198" s="125"/>
      <c r="AC198" s="125"/>
      <c r="AD198" s="125"/>
      <c r="AE198" s="125"/>
      <c r="AF198" s="125"/>
      <c r="AG198" s="125"/>
      <c r="AH198" s="125"/>
      <c r="AI198" s="125"/>
      <c r="AJ198" s="125"/>
      <c r="AK198" s="125"/>
      <c r="AL198" s="125"/>
      <c r="AM198" s="125"/>
      <c r="AN198" s="125"/>
      <c r="AO198" s="125"/>
      <c r="AP198" s="125"/>
      <c r="AQ198" s="125"/>
      <c r="AR198" s="125"/>
      <c r="AS198" s="125"/>
      <c r="AT198" s="125"/>
      <c r="AU198" s="125"/>
      <c r="AV198" s="125"/>
      <c r="AW198" s="125"/>
      <c r="AX198" s="125"/>
      <c r="AY198" s="125"/>
      <c r="AZ198" s="125"/>
      <c r="BA198" s="125"/>
      <c r="BB198" s="125"/>
      <c r="BC198" s="125"/>
      <c r="BD198" s="125"/>
      <c r="BE198" s="125"/>
      <c r="BF198" s="125"/>
      <c r="BG198" s="125"/>
      <c r="BH198" s="125"/>
      <c r="BI198" s="125"/>
      <c r="BJ198" s="125"/>
      <c r="BK198" s="125"/>
      <c r="BL198" s="125"/>
      <c r="BM198" s="125"/>
      <c r="BN198" s="125"/>
      <c r="BO198" s="125"/>
      <c r="BP198" s="125"/>
      <c r="BQ198" s="125"/>
      <c r="BR198" s="125"/>
      <c r="BS198" s="125"/>
      <c r="BT198" s="125"/>
      <c r="BU198" s="125"/>
      <c r="BV198" s="125"/>
      <c r="BW198" s="125"/>
      <c r="BX198" s="125"/>
      <c r="BY198" s="125"/>
      <c r="BZ198" s="125"/>
      <c r="CA198" s="125"/>
      <c r="CB198" s="125"/>
      <c r="CC198" s="125"/>
      <c r="CD198" s="125"/>
      <c r="CE198" s="125"/>
      <c r="CF198" s="125"/>
      <c r="CG198" s="125"/>
      <c r="CH198" s="125"/>
      <c r="CI198" s="125"/>
      <c r="CJ198" s="125"/>
      <c r="CK198" s="125"/>
      <c r="CL198" s="125"/>
      <c r="CM198" s="125"/>
      <c r="CN198" s="125"/>
      <c r="CO198" s="125"/>
      <c r="CP198" s="125"/>
      <c r="CQ198" s="125"/>
      <c r="CR198" s="125"/>
      <c r="CS198" s="125"/>
      <c r="CT198" s="125"/>
      <c r="CU198" s="125"/>
    </row>
    <row r="199" spans="1:99" x14ac:dyDescent="0.3">
      <c r="D199" s="125"/>
      <c r="E199" s="125"/>
      <c r="F199" s="125"/>
      <c r="G199" s="125"/>
      <c r="H199" s="125"/>
      <c r="I199" s="125"/>
      <c r="J199" s="125"/>
      <c r="K199" s="125"/>
      <c r="L199" s="125"/>
      <c r="M199" s="125"/>
      <c r="N199" s="125"/>
      <c r="O199" s="125"/>
      <c r="P199" s="125"/>
      <c r="Q199" s="125"/>
      <c r="R199" s="125"/>
      <c r="S199" s="125"/>
      <c r="T199" s="125"/>
      <c r="U199" s="125"/>
      <c r="V199" s="125"/>
      <c r="W199" s="125"/>
      <c r="X199" s="125"/>
      <c r="Y199" s="125"/>
      <c r="Z199" s="125"/>
      <c r="AA199" s="125"/>
      <c r="AB199" s="125"/>
      <c r="AC199" s="125"/>
      <c r="AD199" s="125"/>
      <c r="AE199" s="125"/>
      <c r="AF199" s="125"/>
      <c r="AG199" s="125"/>
      <c r="AH199" s="125"/>
      <c r="AI199" s="125"/>
      <c r="AJ199" s="125"/>
      <c r="AK199" s="125"/>
      <c r="AL199" s="125"/>
      <c r="AM199" s="125"/>
      <c r="AN199" s="125"/>
      <c r="AO199" s="125"/>
      <c r="AP199" s="125"/>
      <c r="AQ199" s="125"/>
      <c r="AR199" s="125"/>
      <c r="AS199" s="125"/>
      <c r="AT199" s="125"/>
      <c r="AU199" s="125"/>
      <c r="AV199" s="125"/>
      <c r="AW199" s="125"/>
      <c r="AX199" s="125"/>
      <c r="AY199" s="125"/>
      <c r="AZ199" s="125"/>
      <c r="BA199" s="125"/>
      <c r="BB199" s="125"/>
      <c r="BC199" s="125"/>
      <c r="BD199" s="125"/>
      <c r="BE199" s="125"/>
      <c r="BF199" s="125"/>
      <c r="BG199" s="125"/>
      <c r="BH199" s="125"/>
      <c r="BI199" s="125"/>
      <c r="BJ199" s="125"/>
      <c r="BK199" s="125"/>
      <c r="BL199" s="125"/>
      <c r="BM199" s="125"/>
      <c r="BN199" s="125"/>
      <c r="BO199" s="125"/>
      <c r="BP199" s="125"/>
      <c r="BQ199" s="125"/>
      <c r="BR199" s="125"/>
      <c r="BS199" s="125"/>
      <c r="BT199" s="125"/>
      <c r="BU199" s="125"/>
      <c r="BV199" s="125"/>
      <c r="BW199" s="125"/>
      <c r="BX199" s="125"/>
      <c r="BY199" s="125"/>
      <c r="BZ199" s="125"/>
      <c r="CA199" s="125"/>
      <c r="CB199" s="125"/>
      <c r="CC199" s="125"/>
      <c r="CD199" s="125"/>
      <c r="CE199" s="125"/>
      <c r="CF199" s="125"/>
      <c r="CG199" s="125"/>
      <c r="CH199" s="125"/>
      <c r="CI199" s="125"/>
      <c r="CJ199" s="125"/>
      <c r="CK199" s="125"/>
      <c r="CL199" s="125"/>
      <c r="CM199" s="125"/>
      <c r="CN199" s="125"/>
      <c r="CO199" s="125"/>
      <c r="CP199" s="125"/>
      <c r="CQ199" s="125"/>
      <c r="CR199" s="125"/>
      <c r="CS199" s="125"/>
      <c r="CT199" s="125"/>
      <c r="CU199" s="125"/>
    </row>
    <row r="200" spans="1:99" x14ac:dyDescent="0.3">
      <c r="D200" s="125"/>
      <c r="E200" s="125"/>
      <c r="F200" s="125"/>
      <c r="G200" s="125"/>
      <c r="H200" s="125"/>
      <c r="I200" s="125"/>
      <c r="J200" s="125"/>
      <c r="K200" s="125"/>
      <c r="L200" s="125"/>
      <c r="M200" s="125"/>
      <c r="N200" s="125"/>
      <c r="O200" s="125"/>
      <c r="P200" s="125"/>
      <c r="Q200" s="125"/>
      <c r="R200" s="125"/>
      <c r="S200" s="125"/>
      <c r="T200" s="125"/>
      <c r="U200" s="125"/>
      <c r="V200" s="125"/>
      <c r="W200" s="125"/>
      <c r="X200" s="125"/>
      <c r="Y200" s="125"/>
      <c r="Z200" s="125"/>
      <c r="AA200" s="125"/>
      <c r="AB200" s="125"/>
      <c r="AC200" s="125"/>
      <c r="AD200" s="125"/>
      <c r="AE200" s="125"/>
      <c r="AF200" s="125"/>
      <c r="AG200" s="125"/>
      <c r="AH200" s="125"/>
      <c r="AI200" s="125"/>
      <c r="AJ200" s="125"/>
      <c r="AK200" s="125"/>
      <c r="AL200" s="125"/>
      <c r="AM200" s="125"/>
      <c r="AN200" s="125"/>
      <c r="AO200" s="125"/>
      <c r="AP200" s="125"/>
      <c r="AQ200" s="125"/>
      <c r="AR200" s="125"/>
      <c r="AS200" s="125"/>
      <c r="AT200" s="125"/>
      <c r="AU200" s="125"/>
      <c r="AV200" s="125"/>
      <c r="AW200" s="125"/>
      <c r="AX200" s="125"/>
      <c r="AY200" s="125"/>
      <c r="AZ200" s="125"/>
      <c r="BA200" s="125"/>
      <c r="BB200" s="125"/>
      <c r="BC200" s="125"/>
      <c r="BD200" s="125"/>
      <c r="BE200" s="125"/>
      <c r="BF200" s="125"/>
      <c r="BG200" s="125"/>
      <c r="BH200" s="125"/>
      <c r="BI200" s="125"/>
      <c r="BJ200" s="125"/>
      <c r="BK200" s="125"/>
      <c r="BL200" s="125"/>
      <c r="BM200" s="125"/>
      <c r="BN200" s="125"/>
      <c r="BO200" s="125"/>
      <c r="BP200" s="125"/>
      <c r="BQ200" s="125"/>
      <c r="BR200" s="125"/>
      <c r="BS200" s="125"/>
      <c r="BT200" s="125"/>
      <c r="BU200" s="125"/>
      <c r="BV200" s="125"/>
      <c r="BW200" s="125"/>
      <c r="BX200" s="125"/>
      <c r="BY200" s="125"/>
      <c r="BZ200" s="125"/>
      <c r="CA200" s="125"/>
      <c r="CB200" s="125"/>
      <c r="CC200" s="125"/>
      <c r="CD200" s="125"/>
      <c r="CE200" s="125"/>
      <c r="CF200" s="125"/>
      <c r="CG200" s="125"/>
      <c r="CH200" s="125"/>
      <c r="CI200" s="125"/>
      <c r="CJ200" s="125"/>
      <c r="CK200" s="125"/>
      <c r="CL200" s="125"/>
      <c r="CM200" s="125"/>
      <c r="CN200" s="125"/>
      <c r="CO200" s="125"/>
      <c r="CP200" s="125"/>
      <c r="CQ200" s="125"/>
      <c r="CR200" s="125"/>
      <c r="CS200" s="125"/>
      <c r="CT200" s="125"/>
      <c r="CU200" s="125"/>
    </row>
    <row r="201" spans="1:99" x14ac:dyDescent="0.3">
      <c r="D201" s="125"/>
      <c r="E201" s="125"/>
      <c r="F201" s="125"/>
      <c r="G201" s="125"/>
      <c r="H201" s="125"/>
      <c r="I201" s="125"/>
      <c r="J201" s="125"/>
      <c r="K201" s="125"/>
      <c r="L201" s="125"/>
      <c r="M201" s="125"/>
      <c r="N201" s="125"/>
      <c r="O201" s="125"/>
      <c r="P201" s="125"/>
      <c r="Q201" s="125"/>
      <c r="R201" s="125"/>
      <c r="S201" s="125"/>
      <c r="T201" s="125"/>
      <c r="U201" s="125"/>
      <c r="V201" s="125"/>
      <c r="W201" s="125"/>
      <c r="X201" s="125"/>
      <c r="Y201" s="125"/>
      <c r="Z201" s="125"/>
      <c r="AA201" s="125"/>
      <c r="AB201" s="125"/>
      <c r="AC201" s="125"/>
      <c r="AD201" s="125"/>
      <c r="AE201" s="125"/>
      <c r="AF201" s="125"/>
      <c r="AG201" s="125"/>
      <c r="AH201" s="125"/>
      <c r="AI201" s="125"/>
      <c r="AJ201" s="125"/>
      <c r="AK201" s="125"/>
      <c r="AL201" s="125"/>
      <c r="AM201" s="125"/>
      <c r="AN201" s="125"/>
      <c r="AO201" s="125"/>
      <c r="AP201" s="125"/>
      <c r="AQ201" s="125"/>
      <c r="AR201" s="125"/>
      <c r="AS201" s="125"/>
      <c r="AT201" s="125"/>
      <c r="AU201" s="125"/>
      <c r="AV201" s="125"/>
      <c r="AW201" s="125"/>
      <c r="AX201" s="125"/>
      <c r="AY201" s="125"/>
      <c r="AZ201" s="125"/>
      <c r="BA201" s="125"/>
      <c r="BB201" s="125"/>
      <c r="BC201" s="125"/>
      <c r="BD201" s="125"/>
      <c r="BE201" s="125"/>
      <c r="BF201" s="125"/>
      <c r="BG201" s="125"/>
      <c r="BH201" s="125"/>
      <c r="BI201" s="125"/>
      <c r="BJ201" s="125"/>
      <c r="BK201" s="125"/>
      <c r="BL201" s="125"/>
      <c r="BM201" s="125"/>
      <c r="BN201" s="125"/>
      <c r="BO201" s="125"/>
      <c r="BP201" s="125"/>
      <c r="BQ201" s="125"/>
      <c r="BR201" s="125"/>
      <c r="BS201" s="125"/>
      <c r="BT201" s="125"/>
      <c r="BU201" s="125"/>
      <c r="BV201" s="125"/>
      <c r="BW201" s="125"/>
      <c r="BX201" s="125"/>
      <c r="BY201" s="125"/>
      <c r="BZ201" s="125"/>
      <c r="CA201" s="125"/>
      <c r="CB201" s="125"/>
      <c r="CC201" s="125"/>
      <c r="CD201" s="125"/>
      <c r="CE201" s="125"/>
      <c r="CF201" s="125"/>
      <c r="CG201" s="125"/>
      <c r="CH201" s="125"/>
      <c r="CI201" s="125"/>
      <c r="CJ201" s="125"/>
      <c r="CK201" s="125"/>
      <c r="CL201" s="125"/>
      <c r="CM201" s="125"/>
      <c r="CN201" s="125"/>
      <c r="CO201" s="125"/>
      <c r="CP201" s="125"/>
      <c r="CQ201" s="125"/>
      <c r="CR201" s="125"/>
      <c r="CS201" s="125"/>
      <c r="CT201" s="125"/>
      <c r="CU201" s="125"/>
    </row>
    <row r="202" spans="1:99" s="382" customFormat="1" x14ac:dyDescent="0.3">
      <c r="A202" s="381"/>
      <c r="B202" s="556"/>
      <c r="C202" s="556"/>
    </row>
    <row r="203" spans="1:99" s="382" customFormat="1" x14ac:dyDescent="0.3">
      <c r="A203" s="381"/>
      <c r="B203" s="556"/>
      <c r="C203" s="556"/>
    </row>
    <row r="204" spans="1:99" x14ac:dyDescent="0.3">
      <c r="D204" s="125"/>
      <c r="E204" s="125"/>
      <c r="F204" s="125"/>
      <c r="G204" s="125"/>
      <c r="H204" s="125"/>
      <c r="I204" s="125"/>
      <c r="J204" s="125"/>
      <c r="K204" s="125"/>
      <c r="L204" s="125"/>
      <c r="M204" s="125"/>
      <c r="N204" s="125"/>
      <c r="O204" s="125"/>
      <c r="P204" s="125"/>
      <c r="Q204" s="125"/>
      <c r="R204" s="125"/>
      <c r="S204" s="125"/>
      <c r="T204" s="125"/>
      <c r="U204" s="125"/>
      <c r="V204" s="125"/>
      <c r="W204" s="125"/>
      <c r="X204" s="125"/>
      <c r="Y204" s="125"/>
      <c r="Z204" s="125"/>
      <c r="AA204" s="125"/>
      <c r="AB204" s="125"/>
      <c r="AC204" s="125"/>
      <c r="AD204" s="125"/>
      <c r="AE204" s="125"/>
      <c r="AF204" s="125"/>
      <c r="AG204" s="125"/>
      <c r="AH204" s="125"/>
      <c r="AI204" s="125"/>
      <c r="AJ204" s="125"/>
      <c r="AK204" s="125"/>
      <c r="AL204" s="125"/>
      <c r="AM204" s="125"/>
      <c r="AN204" s="125"/>
      <c r="AO204" s="125"/>
      <c r="AP204" s="125"/>
      <c r="AQ204" s="125"/>
      <c r="AR204" s="125"/>
      <c r="AS204" s="125"/>
      <c r="AT204" s="125"/>
      <c r="AU204" s="125"/>
      <c r="AV204" s="125"/>
      <c r="AW204" s="125"/>
      <c r="AX204" s="125"/>
      <c r="AY204" s="125"/>
      <c r="AZ204" s="125"/>
      <c r="BA204" s="125"/>
      <c r="BB204" s="125"/>
      <c r="BC204" s="125"/>
      <c r="BD204" s="125"/>
      <c r="BE204" s="125"/>
      <c r="BF204" s="125"/>
      <c r="BG204" s="125"/>
      <c r="BH204" s="125"/>
      <c r="BI204" s="125"/>
      <c r="BJ204" s="125"/>
      <c r="BK204" s="125"/>
      <c r="BL204" s="125"/>
      <c r="BM204" s="125"/>
      <c r="BN204" s="125"/>
      <c r="BO204" s="125"/>
      <c r="BP204" s="125"/>
      <c r="BQ204" s="125"/>
      <c r="BR204" s="125"/>
      <c r="BS204" s="125"/>
      <c r="BT204" s="125"/>
      <c r="BU204" s="125"/>
      <c r="BV204" s="125"/>
      <c r="BW204" s="125"/>
      <c r="BX204" s="125"/>
      <c r="BY204" s="125"/>
      <c r="BZ204" s="125"/>
      <c r="CA204" s="125"/>
      <c r="CB204" s="125"/>
      <c r="CC204" s="125"/>
      <c r="CD204" s="125"/>
      <c r="CE204" s="125"/>
      <c r="CF204" s="125"/>
      <c r="CG204" s="125"/>
      <c r="CH204" s="125"/>
      <c r="CI204" s="125"/>
      <c r="CJ204" s="125"/>
      <c r="CK204" s="125"/>
      <c r="CL204" s="125"/>
      <c r="CM204" s="125"/>
      <c r="CN204" s="125"/>
      <c r="CO204" s="125"/>
      <c r="CP204" s="125"/>
      <c r="CQ204" s="125"/>
      <c r="CR204" s="125"/>
      <c r="CS204" s="125"/>
      <c r="CT204" s="125"/>
      <c r="CU204" s="125"/>
    </row>
    <row r="205" spans="1:99" x14ac:dyDescent="0.3">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c r="AA205" s="125"/>
      <c r="AB205" s="125"/>
      <c r="AC205" s="125"/>
      <c r="AD205" s="125"/>
      <c r="AE205" s="125"/>
      <c r="AF205" s="125"/>
      <c r="AG205" s="125"/>
      <c r="AH205" s="125"/>
      <c r="AI205" s="125"/>
      <c r="AJ205" s="125"/>
      <c r="AK205" s="125"/>
      <c r="AL205" s="125"/>
      <c r="AM205" s="125"/>
      <c r="AN205" s="125"/>
      <c r="AO205" s="125"/>
      <c r="AP205" s="125"/>
      <c r="AQ205" s="125"/>
      <c r="AR205" s="125"/>
      <c r="AS205" s="125"/>
      <c r="AT205" s="125"/>
      <c r="AU205" s="125"/>
      <c r="AV205" s="125"/>
      <c r="AW205" s="125"/>
      <c r="AX205" s="125"/>
      <c r="AY205" s="125"/>
      <c r="AZ205" s="125"/>
      <c r="BA205" s="125"/>
      <c r="BB205" s="125"/>
      <c r="BC205" s="125"/>
      <c r="BD205" s="125"/>
      <c r="BE205" s="125"/>
      <c r="BF205" s="125"/>
      <c r="BG205" s="125"/>
      <c r="BH205" s="125"/>
      <c r="BI205" s="125"/>
      <c r="BJ205" s="125"/>
      <c r="BK205" s="125"/>
      <c r="BL205" s="125"/>
      <c r="BM205" s="125"/>
      <c r="BN205" s="125"/>
      <c r="BO205" s="125"/>
      <c r="BP205" s="125"/>
      <c r="BQ205" s="125"/>
      <c r="BR205" s="125"/>
      <c r="BS205" s="125"/>
      <c r="BT205" s="125"/>
      <c r="BU205" s="125"/>
      <c r="BV205" s="125"/>
      <c r="BW205" s="125"/>
      <c r="BX205" s="125"/>
      <c r="BY205" s="125"/>
      <c r="BZ205" s="125"/>
      <c r="CA205" s="125"/>
      <c r="CB205" s="125"/>
      <c r="CC205" s="125"/>
      <c r="CD205" s="125"/>
      <c r="CE205" s="125"/>
      <c r="CF205" s="125"/>
      <c r="CG205" s="125"/>
      <c r="CH205" s="125"/>
      <c r="CI205" s="125"/>
      <c r="CJ205" s="125"/>
      <c r="CK205" s="125"/>
      <c r="CL205" s="125"/>
      <c r="CM205" s="125"/>
      <c r="CN205" s="125"/>
      <c r="CO205" s="125"/>
      <c r="CP205" s="125"/>
      <c r="CQ205" s="125"/>
      <c r="CR205" s="125"/>
      <c r="CS205" s="125"/>
      <c r="CT205" s="125"/>
      <c r="CU205" s="125"/>
    </row>
    <row r="206" spans="1:99" x14ac:dyDescent="0.3">
      <c r="D206" s="125"/>
      <c r="E206" s="125"/>
      <c r="F206" s="125"/>
      <c r="G206" s="125"/>
      <c r="H206" s="125"/>
      <c r="I206" s="125"/>
      <c r="J206" s="125"/>
      <c r="K206" s="125"/>
      <c r="L206" s="125"/>
      <c r="M206" s="125"/>
      <c r="N206" s="125"/>
      <c r="O206" s="125"/>
      <c r="P206" s="125"/>
      <c r="Q206" s="125"/>
      <c r="R206" s="125"/>
      <c r="S206" s="125"/>
      <c r="T206" s="125"/>
      <c r="U206" s="125"/>
      <c r="V206" s="125"/>
      <c r="W206" s="125"/>
      <c r="X206" s="125"/>
      <c r="Y206" s="125"/>
      <c r="Z206" s="125"/>
      <c r="AA206" s="125"/>
      <c r="AB206" s="125"/>
      <c r="AC206" s="125"/>
      <c r="AD206" s="125"/>
      <c r="AE206" s="125"/>
      <c r="AF206" s="125"/>
      <c r="AG206" s="125"/>
      <c r="AH206" s="125"/>
      <c r="AI206" s="125"/>
      <c r="AJ206" s="125"/>
      <c r="AK206" s="125"/>
      <c r="AL206" s="125"/>
      <c r="AM206" s="125"/>
      <c r="AN206" s="125"/>
      <c r="AO206" s="125"/>
      <c r="AP206" s="125"/>
      <c r="AQ206" s="125"/>
      <c r="AR206" s="125"/>
      <c r="AS206" s="125"/>
      <c r="AT206" s="125"/>
      <c r="AU206" s="125"/>
      <c r="AV206" s="125"/>
      <c r="AW206" s="125"/>
      <c r="AX206" s="125"/>
      <c r="AY206" s="125"/>
      <c r="AZ206" s="125"/>
      <c r="BA206" s="125"/>
      <c r="BB206" s="125"/>
      <c r="BC206" s="125"/>
      <c r="BD206" s="125"/>
      <c r="BE206" s="125"/>
      <c r="BF206" s="125"/>
      <c r="BG206" s="125"/>
      <c r="BH206" s="125"/>
      <c r="BI206" s="125"/>
      <c r="BJ206" s="125"/>
      <c r="BK206" s="125"/>
      <c r="BL206" s="125"/>
      <c r="BM206" s="125"/>
      <c r="BN206" s="125"/>
      <c r="BO206" s="125"/>
      <c r="BP206" s="125"/>
      <c r="BQ206" s="125"/>
      <c r="BR206" s="125"/>
      <c r="BS206" s="125"/>
      <c r="BT206" s="125"/>
      <c r="BU206" s="125"/>
      <c r="BV206" s="125"/>
      <c r="BW206" s="125"/>
      <c r="BX206" s="125"/>
      <c r="BY206" s="125"/>
      <c r="BZ206" s="125"/>
      <c r="CA206" s="125"/>
      <c r="CB206" s="125"/>
      <c r="CC206" s="125"/>
      <c r="CD206" s="125"/>
      <c r="CE206" s="125"/>
      <c r="CF206" s="125"/>
      <c r="CG206" s="125"/>
      <c r="CH206" s="125"/>
      <c r="CI206" s="125"/>
      <c r="CJ206" s="125"/>
      <c r="CK206" s="125"/>
      <c r="CL206" s="125"/>
      <c r="CM206" s="125"/>
      <c r="CN206" s="125"/>
      <c r="CO206" s="125"/>
      <c r="CP206" s="125"/>
      <c r="CQ206" s="125"/>
      <c r="CR206" s="125"/>
      <c r="CS206" s="125"/>
      <c r="CT206" s="125"/>
      <c r="CU206" s="125"/>
    </row>
    <row r="207" spans="1:99" x14ac:dyDescent="0.3">
      <c r="D207" s="125"/>
      <c r="E207" s="125"/>
      <c r="F207" s="125"/>
      <c r="G207" s="125"/>
      <c r="H207" s="125"/>
      <c r="I207" s="125"/>
      <c r="J207" s="125"/>
      <c r="K207" s="125"/>
      <c r="L207" s="125"/>
      <c r="M207" s="125"/>
      <c r="N207" s="125"/>
      <c r="O207" s="125"/>
      <c r="P207" s="125"/>
      <c r="Q207" s="125"/>
      <c r="R207" s="125"/>
      <c r="S207" s="125"/>
      <c r="T207" s="125"/>
      <c r="U207" s="125"/>
      <c r="V207" s="125"/>
      <c r="W207" s="125"/>
      <c r="X207" s="125"/>
      <c r="Y207" s="125"/>
      <c r="Z207" s="125"/>
      <c r="AA207" s="125"/>
      <c r="AB207" s="125"/>
      <c r="AC207" s="125"/>
      <c r="AD207" s="125"/>
      <c r="AE207" s="125"/>
      <c r="AF207" s="125"/>
      <c r="AG207" s="125"/>
      <c r="AH207" s="125"/>
      <c r="AI207" s="125"/>
      <c r="AJ207" s="125"/>
      <c r="AK207" s="125"/>
      <c r="AL207" s="125"/>
      <c r="AM207" s="125"/>
      <c r="AN207" s="125"/>
      <c r="AO207" s="125"/>
      <c r="AP207" s="125"/>
      <c r="AQ207" s="125"/>
      <c r="AR207" s="125"/>
      <c r="AS207" s="125"/>
      <c r="AT207" s="125"/>
      <c r="AU207" s="125"/>
      <c r="AV207" s="125"/>
      <c r="AW207" s="125"/>
      <c r="AX207" s="125"/>
      <c r="AY207" s="125"/>
      <c r="AZ207" s="125"/>
      <c r="BA207" s="125"/>
      <c r="BB207" s="125"/>
      <c r="BC207" s="125"/>
      <c r="BD207" s="125"/>
      <c r="BE207" s="125"/>
      <c r="BF207" s="125"/>
      <c r="BG207" s="125"/>
      <c r="BH207" s="125"/>
      <c r="BI207" s="125"/>
      <c r="BJ207" s="125"/>
      <c r="BK207" s="125"/>
      <c r="BL207" s="125"/>
      <c r="BM207" s="125"/>
      <c r="BN207" s="125"/>
      <c r="BO207" s="125"/>
      <c r="BP207" s="125"/>
      <c r="BQ207" s="125"/>
      <c r="BR207" s="125"/>
      <c r="BS207" s="125"/>
      <c r="BT207" s="125"/>
      <c r="BU207" s="125"/>
      <c r="BV207" s="125"/>
      <c r="BW207" s="125"/>
      <c r="BX207" s="125"/>
      <c r="BY207" s="125"/>
      <c r="BZ207" s="125"/>
      <c r="CA207" s="125"/>
      <c r="CB207" s="125"/>
      <c r="CC207" s="125"/>
      <c r="CD207" s="125"/>
      <c r="CE207" s="125"/>
      <c r="CF207" s="125"/>
      <c r="CG207" s="125"/>
      <c r="CH207" s="125"/>
      <c r="CI207" s="125"/>
      <c r="CJ207" s="125"/>
      <c r="CK207" s="125"/>
      <c r="CL207" s="125"/>
      <c r="CM207" s="125"/>
      <c r="CN207" s="125"/>
      <c r="CO207" s="125"/>
      <c r="CP207" s="125"/>
      <c r="CQ207" s="125"/>
      <c r="CR207" s="125"/>
      <c r="CS207" s="125"/>
      <c r="CT207" s="125"/>
      <c r="CU207" s="125"/>
    </row>
    <row r="208" spans="1:99" x14ac:dyDescent="0.3">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c r="AA208" s="125"/>
      <c r="AB208" s="125"/>
      <c r="AC208" s="125"/>
      <c r="AD208" s="125"/>
      <c r="AE208" s="125"/>
      <c r="AF208" s="125"/>
      <c r="AG208" s="125"/>
      <c r="AH208" s="125"/>
      <c r="AI208" s="125"/>
      <c r="AJ208" s="125"/>
      <c r="AK208" s="125"/>
      <c r="AL208" s="125"/>
      <c r="AM208" s="125"/>
      <c r="AN208" s="125"/>
      <c r="AO208" s="125"/>
      <c r="AP208" s="125"/>
      <c r="AQ208" s="125"/>
      <c r="AR208" s="125"/>
      <c r="AS208" s="125"/>
      <c r="AT208" s="125"/>
      <c r="AU208" s="125"/>
      <c r="AV208" s="125"/>
      <c r="AW208" s="125"/>
      <c r="AX208" s="125"/>
      <c r="AY208" s="125"/>
      <c r="AZ208" s="125"/>
      <c r="BA208" s="125"/>
      <c r="BB208" s="125"/>
      <c r="BC208" s="125"/>
      <c r="BD208" s="125"/>
      <c r="BE208" s="125"/>
      <c r="BF208" s="125"/>
      <c r="BG208" s="125"/>
      <c r="BH208" s="125"/>
      <c r="BI208" s="125"/>
      <c r="BJ208" s="125"/>
      <c r="BK208" s="125"/>
      <c r="BL208" s="125"/>
      <c r="BM208" s="125"/>
      <c r="BN208" s="125"/>
      <c r="BO208" s="125"/>
      <c r="BP208" s="125"/>
      <c r="BQ208" s="125"/>
      <c r="BR208" s="125"/>
      <c r="BS208" s="125"/>
      <c r="BT208" s="125"/>
      <c r="BU208" s="125"/>
      <c r="BV208" s="125"/>
      <c r="BW208" s="125"/>
      <c r="BX208" s="125"/>
      <c r="BY208" s="125"/>
      <c r="BZ208" s="125"/>
      <c r="CA208" s="125"/>
      <c r="CB208" s="125"/>
      <c r="CC208" s="125"/>
      <c r="CD208" s="125"/>
      <c r="CE208" s="125"/>
      <c r="CF208" s="125"/>
      <c r="CG208" s="125"/>
      <c r="CH208" s="125"/>
      <c r="CI208" s="125"/>
      <c r="CJ208" s="125"/>
      <c r="CK208" s="125"/>
      <c r="CL208" s="125"/>
      <c r="CM208" s="125"/>
      <c r="CN208" s="125"/>
      <c r="CO208" s="125"/>
      <c r="CP208" s="125"/>
      <c r="CQ208" s="125"/>
      <c r="CR208" s="125"/>
      <c r="CS208" s="125"/>
      <c r="CT208" s="125"/>
      <c r="CU208" s="125"/>
    </row>
    <row r="209" spans="1:99" x14ac:dyDescent="0.3">
      <c r="D209" s="125"/>
      <c r="E209" s="125"/>
      <c r="F209" s="125"/>
      <c r="G209" s="125"/>
      <c r="H209" s="125"/>
      <c r="I209" s="125"/>
      <c r="J209" s="125"/>
      <c r="K209" s="125"/>
      <c r="L209" s="125"/>
      <c r="M209" s="125"/>
      <c r="N209" s="125"/>
      <c r="O209" s="125"/>
      <c r="P209" s="125"/>
      <c r="Q209" s="125"/>
      <c r="R209" s="125"/>
      <c r="S209" s="125"/>
      <c r="T209" s="125"/>
      <c r="U209" s="125"/>
      <c r="V209" s="125"/>
      <c r="W209" s="125"/>
      <c r="X209" s="125"/>
      <c r="Y209" s="125"/>
      <c r="Z209" s="125"/>
      <c r="AA209" s="125"/>
      <c r="AB209" s="125"/>
      <c r="AC209" s="125"/>
      <c r="AD209" s="125"/>
      <c r="AE209" s="125"/>
      <c r="AF209" s="125"/>
      <c r="AG209" s="125"/>
      <c r="AH209" s="125"/>
      <c r="AI209" s="125"/>
      <c r="AJ209" s="125"/>
      <c r="AK209" s="125"/>
      <c r="AL209" s="125"/>
      <c r="AM209" s="125"/>
      <c r="AN209" s="125"/>
      <c r="AO209" s="125"/>
      <c r="AP209" s="125"/>
      <c r="AQ209" s="125"/>
      <c r="AR209" s="125"/>
      <c r="AS209" s="125"/>
      <c r="AT209" s="125"/>
      <c r="AU209" s="125"/>
      <c r="AV209" s="125"/>
      <c r="AW209" s="125"/>
      <c r="AX209" s="125"/>
      <c r="AY209" s="125"/>
      <c r="AZ209" s="125"/>
      <c r="BA209" s="125"/>
      <c r="BB209" s="125"/>
      <c r="BC209" s="125"/>
      <c r="BD209" s="125"/>
      <c r="BE209" s="125"/>
      <c r="BF209" s="125"/>
      <c r="BG209" s="125"/>
      <c r="BH209" s="125"/>
      <c r="BI209" s="125"/>
      <c r="BJ209" s="125"/>
      <c r="BK209" s="125"/>
      <c r="BL209" s="125"/>
      <c r="BM209" s="125"/>
      <c r="BN209" s="125"/>
      <c r="BO209" s="125"/>
      <c r="BP209" s="125"/>
      <c r="BQ209" s="125"/>
      <c r="BR209" s="125"/>
      <c r="BS209" s="125"/>
      <c r="BT209" s="125"/>
      <c r="BU209" s="125"/>
      <c r="BV209" s="125"/>
      <c r="BW209" s="125"/>
      <c r="BX209" s="125"/>
      <c r="BY209" s="125"/>
      <c r="BZ209" s="125"/>
      <c r="CA209" s="125"/>
      <c r="CB209" s="125"/>
      <c r="CC209" s="125"/>
      <c r="CD209" s="125"/>
      <c r="CE209" s="125"/>
      <c r="CF209" s="125"/>
      <c r="CG209" s="125"/>
      <c r="CH209" s="125"/>
      <c r="CI209" s="125"/>
      <c r="CJ209" s="125"/>
      <c r="CK209" s="125"/>
      <c r="CL209" s="125"/>
      <c r="CM209" s="125"/>
      <c r="CN209" s="125"/>
      <c r="CO209" s="125"/>
      <c r="CP209" s="125"/>
      <c r="CQ209" s="125"/>
      <c r="CR209" s="125"/>
      <c r="CS209" s="125"/>
      <c r="CT209" s="125"/>
      <c r="CU209" s="125"/>
    </row>
    <row r="210" spans="1:99" x14ac:dyDescent="0.3">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c r="AA210" s="125"/>
      <c r="AB210" s="125"/>
      <c r="AC210" s="125"/>
      <c r="AD210" s="125"/>
      <c r="AE210" s="125"/>
      <c r="AF210" s="125"/>
      <c r="AG210" s="125"/>
      <c r="AH210" s="125"/>
      <c r="AI210" s="125"/>
      <c r="AJ210" s="125"/>
      <c r="AK210" s="125"/>
      <c r="AL210" s="125"/>
      <c r="AM210" s="125"/>
      <c r="AN210" s="125"/>
      <c r="AO210" s="125"/>
      <c r="AP210" s="125"/>
      <c r="AQ210" s="125"/>
      <c r="AR210" s="125"/>
      <c r="AS210" s="125"/>
      <c r="AT210" s="125"/>
      <c r="AU210" s="125"/>
      <c r="AV210" s="125"/>
      <c r="AW210" s="125"/>
      <c r="AX210" s="125"/>
      <c r="AY210" s="125"/>
      <c r="AZ210" s="125"/>
      <c r="BA210" s="125"/>
      <c r="BB210" s="125"/>
      <c r="BC210" s="125"/>
      <c r="BD210" s="125"/>
      <c r="BE210" s="125"/>
      <c r="BF210" s="125"/>
      <c r="BG210" s="125"/>
      <c r="BH210" s="125"/>
      <c r="BI210" s="125"/>
      <c r="BJ210" s="125"/>
      <c r="BK210" s="125"/>
      <c r="BL210" s="125"/>
      <c r="BM210" s="125"/>
      <c r="BN210" s="125"/>
      <c r="BO210" s="125"/>
      <c r="BP210" s="125"/>
      <c r="BQ210" s="125"/>
      <c r="BR210" s="125"/>
      <c r="BS210" s="125"/>
      <c r="BT210" s="125"/>
      <c r="BU210" s="125"/>
      <c r="BV210" s="125"/>
      <c r="BW210" s="125"/>
      <c r="BX210" s="125"/>
      <c r="BY210" s="125"/>
      <c r="BZ210" s="125"/>
      <c r="CA210" s="125"/>
      <c r="CB210" s="125"/>
      <c r="CC210" s="125"/>
      <c r="CD210" s="125"/>
      <c r="CE210" s="125"/>
      <c r="CF210" s="125"/>
      <c r="CG210" s="125"/>
      <c r="CH210" s="125"/>
      <c r="CI210" s="125"/>
      <c r="CJ210" s="125"/>
      <c r="CK210" s="125"/>
      <c r="CL210" s="125"/>
      <c r="CM210" s="125"/>
      <c r="CN210" s="125"/>
      <c r="CO210" s="125"/>
      <c r="CP210" s="125"/>
      <c r="CQ210" s="125"/>
      <c r="CR210" s="125"/>
      <c r="CS210" s="125"/>
      <c r="CT210" s="125"/>
      <c r="CU210" s="125"/>
    </row>
    <row r="211" spans="1:99" s="367" customFormat="1" x14ac:dyDescent="0.3">
      <c r="A211" s="370"/>
      <c r="B211" s="555"/>
      <c r="C211" s="555"/>
    </row>
    <row r="212" spans="1:99" x14ac:dyDescent="0.3">
      <c r="D212" s="125"/>
      <c r="E212" s="125"/>
      <c r="F212" s="125"/>
      <c r="G212" s="125"/>
      <c r="H212" s="125"/>
      <c r="I212" s="125"/>
      <c r="J212" s="125"/>
      <c r="K212" s="125"/>
      <c r="L212" s="125"/>
      <c r="M212" s="125"/>
      <c r="N212" s="125"/>
      <c r="O212" s="125"/>
      <c r="P212" s="125"/>
      <c r="Q212" s="125"/>
      <c r="R212" s="125"/>
      <c r="S212" s="125"/>
      <c r="T212" s="125"/>
      <c r="U212" s="125"/>
      <c r="V212" s="125"/>
      <c r="W212" s="125"/>
      <c r="X212" s="125"/>
      <c r="Y212" s="125"/>
      <c r="Z212" s="125"/>
      <c r="AA212" s="125"/>
      <c r="AB212" s="125"/>
      <c r="AC212" s="125"/>
      <c r="AD212" s="125"/>
      <c r="AE212" s="125"/>
      <c r="AF212" s="125"/>
      <c r="AG212" s="125"/>
      <c r="AH212" s="125"/>
      <c r="AI212" s="125"/>
      <c r="AJ212" s="125"/>
      <c r="AK212" s="125"/>
      <c r="AL212" s="125"/>
      <c r="AM212" s="125"/>
      <c r="AN212" s="125"/>
      <c r="AO212" s="125"/>
      <c r="AP212" s="125"/>
      <c r="AQ212" s="125"/>
      <c r="AR212" s="125"/>
      <c r="AS212" s="125"/>
      <c r="AT212" s="125"/>
      <c r="AU212" s="125"/>
      <c r="AV212" s="125"/>
      <c r="AW212" s="125"/>
      <c r="AX212" s="125"/>
      <c r="AY212" s="125"/>
      <c r="AZ212" s="125"/>
      <c r="BA212" s="125"/>
      <c r="BB212" s="125"/>
      <c r="BC212" s="125"/>
      <c r="BD212" s="125"/>
      <c r="BE212" s="125"/>
      <c r="BF212" s="125"/>
      <c r="BG212" s="125"/>
      <c r="BH212" s="125"/>
      <c r="BI212" s="125"/>
      <c r="BJ212" s="125"/>
      <c r="BK212" s="125"/>
      <c r="BL212" s="125"/>
      <c r="BM212" s="125"/>
      <c r="BN212" s="125"/>
      <c r="BO212" s="125"/>
      <c r="BP212" s="125"/>
      <c r="BQ212" s="125"/>
      <c r="BR212" s="125"/>
      <c r="BS212" s="125"/>
      <c r="BT212" s="125"/>
      <c r="BU212" s="125"/>
      <c r="BV212" s="125"/>
      <c r="BW212" s="125"/>
      <c r="BX212" s="125"/>
      <c r="BY212" s="125"/>
      <c r="BZ212" s="125"/>
      <c r="CA212" s="125"/>
      <c r="CB212" s="125"/>
      <c r="CC212" s="125"/>
      <c r="CD212" s="125"/>
      <c r="CE212" s="125"/>
      <c r="CF212" s="125"/>
      <c r="CG212" s="125"/>
      <c r="CH212" s="125"/>
      <c r="CI212" s="125"/>
      <c r="CJ212" s="125"/>
      <c r="CK212" s="125"/>
      <c r="CL212" s="125"/>
      <c r="CM212" s="125"/>
      <c r="CN212" s="125"/>
      <c r="CO212" s="125"/>
      <c r="CP212" s="125"/>
      <c r="CQ212" s="125"/>
      <c r="CR212" s="125"/>
      <c r="CS212" s="125"/>
      <c r="CT212" s="125"/>
      <c r="CU212" s="125"/>
    </row>
    <row r="213" spans="1:99" s="379" customFormat="1" x14ac:dyDescent="0.3">
      <c r="A213" s="378"/>
      <c r="B213" s="554"/>
      <c r="C213" s="554"/>
    </row>
    <row r="214" spans="1:99" x14ac:dyDescent="0.3">
      <c r="D214" s="125"/>
      <c r="E214" s="125"/>
      <c r="F214" s="125"/>
      <c r="G214" s="125"/>
      <c r="H214" s="125"/>
      <c r="I214" s="125"/>
      <c r="J214" s="125"/>
      <c r="K214" s="125"/>
      <c r="L214" s="125"/>
      <c r="M214" s="125"/>
      <c r="N214" s="125"/>
      <c r="O214" s="125"/>
      <c r="P214" s="125"/>
      <c r="Q214" s="125"/>
      <c r="R214" s="125"/>
      <c r="S214" s="125"/>
      <c r="T214" s="125"/>
      <c r="U214" s="125"/>
      <c r="V214" s="125"/>
      <c r="W214" s="125"/>
      <c r="X214" s="125"/>
      <c r="Y214" s="125"/>
      <c r="Z214" s="125"/>
      <c r="AA214" s="125"/>
      <c r="AB214" s="125"/>
      <c r="AC214" s="125"/>
      <c r="AD214" s="125"/>
      <c r="AE214" s="125"/>
      <c r="AF214" s="125"/>
      <c r="AG214" s="125"/>
      <c r="AH214" s="125"/>
      <c r="AI214" s="125"/>
      <c r="AJ214" s="125"/>
      <c r="AK214" s="125"/>
      <c r="AL214" s="125"/>
      <c r="AM214" s="125"/>
      <c r="AN214" s="125"/>
      <c r="AO214" s="125"/>
      <c r="AP214" s="125"/>
      <c r="AQ214" s="125"/>
      <c r="AR214" s="125"/>
      <c r="AS214" s="125"/>
      <c r="AT214" s="125"/>
      <c r="AU214" s="125"/>
      <c r="AV214" s="125"/>
      <c r="AW214" s="125"/>
      <c r="AX214" s="125"/>
      <c r="AY214" s="125"/>
      <c r="AZ214" s="125"/>
      <c r="BA214" s="125"/>
      <c r="BB214" s="125"/>
      <c r="BC214" s="125"/>
      <c r="BD214" s="125"/>
      <c r="BE214" s="125"/>
      <c r="BF214" s="125"/>
      <c r="BG214" s="125"/>
      <c r="BH214" s="125"/>
      <c r="BI214" s="125"/>
      <c r="BJ214" s="125"/>
      <c r="BK214" s="125"/>
      <c r="BL214" s="125"/>
      <c r="BM214" s="125"/>
      <c r="BN214" s="125"/>
      <c r="BO214" s="125"/>
      <c r="BP214" s="125"/>
      <c r="BQ214" s="125"/>
      <c r="BR214" s="125"/>
      <c r="BS214" s="125"/>
      <c r="BT214" s="125"/>
      <c r="BU214" s="125"/>
      <c r="BV214" s="125"/>
      <c r="BW214" s="125"/>
      <c r="BX214" s="125"/>
      <c r="BY214" s="125"/>
      <c r="BZ214" s="125"/>
      <c r="CA214" s="125"/>
      <c r="CB214" s="125"/>
      <c r="CC214" s="125"/>
      <c r="CD214" s="125"/>
      <c r="CE214" s="125"/>
      <c r="CF214" s="125"/>
      <c r="CG214" s="125"/>
      <c r="CH214" s="125"/>
      <c r="CI214" s="125"/>
      <c r="CJ214" s="125"/>
      <c r="CK214" s="125"/>
      <c r="CL214" s="125"/>
      <c r="CM214" s="125"/>
      <c r="CN214" s="125"/>
      <c r="CO214" s="125"/>
      <c r="CP214" s="125"/>
      <c r="CQ214" s="125"/>
      <c r="CR214" s="125"/>
      <c r="CS214" s="125"/>
      <c r="CT214" s="125"/>
      <c r="CU214" s="125"/>
    </row>
    <row r="215" spans="1:99" x14ac:dyDescent="0.3">
      <c r="D215" s="125"/>
      <c r="E215" s="125"/>
      <c r="F215" s="125"/>
      <c r="G215" s="125"/>
      <c r="H215" s="125"/>
      <c r="I215" s="125"/>
      <c r="J215" s="125"/>
      <c r="K215" s="125"/>
      <c r="L215" s="125"/>
      <c r="M215" s="125"/>
      <c r="N215" s="125"/>
      <c r="O215" s="125"/>
      <c r="P215" s="125"/>
      <c r="Q215" s="125"/>
      <c r="R215" s="125"/>
      <c r="S215" s="125"/>
      <c r="T215" s="125"/>
      <c r="U215" s="125"/>
      <c r="V215" s="125"/>
      <c r="W215" s="125"/>
      <c r="X215" s="125"/>
      <c r="Y215" s="125"/>
      <c r="Z215" s="125"/>
      <c r="AA215" s="125"/>
      <c r="AB215" s="125"/>
      <c r="AC215" s="125"/>
      <c r="AD215" s="125"/>
      <c r="AE215" s="125"/>
      <c r="AF215" s="125"/>
      <c r="AG215" s="125"/>
      <c r="AH215" s="125"/>
      <c r="AI215" s="125"/>
      <c r="AJ215" s="125"/>
      <c r="AK215" s="125"/>
      <c r="AL215" s="125"/>
      <c r="AM215" s="125"/>
      <c r="AN215" s="125"/>
      <c r="AO215" s="125"/>
      <c r="AP215" s="125"/>
      <c r="AQ215" s="125"/>
      <c r="AR215" s="125"/>
      <c r="AS215" s="125"/>
      <c r="AT215" s="125"/>
      <c r="AU215" s="125"/>
      <c r="AV215" s="125"/>
      <c r="AW215" s="125"/>
      <c r="AX215" s="125"/>
      <c r="AY215" s="125"/>
      <c r="AZ215" s="125"/>
      <c r="BA215" s="125"/>
      <c r="BB215" s="125"/>
      <c r="BC215" s="125"/>
      <c r="BD215" s="125"/>
      <c r="BE215" s="125"/>
      <c r="BF215" s="125"/>
      <c r="BG215" s="125"/>
      <c r="BH215" s="125"/>
      <c r="BI215" s="125"/>
      <c r="BJ215" s="125"/>
      <c r="BK215" s="125"/>
      <c r="BL215" s="125"/>
      <c r="BM215" s="125"/>
      <c r="BN215" s="125"/>
      <c r="BO215" s="125"/>
      <c r="BP215" s="125"/>
      <c r="BQ215" s="125"/>
      <c r="BR215" s="125"/>
      <c r="BS215" s="125"/>
      <c r="BT215" s="125"/>
      <c r="BU215" s="125"/>
      <c r="BV215" s="125"/>
      <c r="BW215" s="125"/>
      <c r="BX215" s="125"/>
      <c r="BY215" s="125"/>
      <c r="BZ215" s="125"/>
      <c r="CA215" s="125"/>
      <c r="CB215" s="125"/>
      <c r="CC215" s="125"/>
      <c r="CD215" s="125"/>
      <c r="CE215" s="125"/>
      <c r="CF215" s="125"/>
      <c r="CG215" s="125"/>
      <c r="CH215" s="125"/>
      <c r="CI215" s="125"/>
      <c r="CJ215" s="125"/>
      <c r="CK215" s="125"/>
      <c r="CL215" s="125"/>
      <c r="CM215" s="125"/>
      <c r="CN215" s="125"/>
      <c r="CO215" s="125"/>
      <c r="CP215" s="125"/>
      <c r="CQ215" s="125"/>
      <c r="CR215" s="125"/>
      <c r="CS215" s="125"/>
      <c r="CT215" s="125"/>
      <c r="CU215" s="125"/>
    </row>
    <row r="216" spans="1:99" s="379" customFormat="1" x14ac:dyDescent="0.3">
      <c r="A216" s="378"/>
      <c r="B216" s="554"/>
      <c r="C216" s="554"/>
    </row>
    <row r="217" spans="1:99" s="376" customFormat="1" x14ac:dyDescent="0.3">
      <c r="A217" s="375"/>
      <c r="B217" s="553"/>
      <c r="C217" s="553"/>
    </row>
    <row r="218" spans="1:99" x14ac:dyDescent="0.3">
      <c r="D218" s="125"/>
      <c r="E218" s="125"/>
      <c r="F218" s="125"/>
      <c r="G218" s="125"/>
      <c r="H218" s="125"/>
      <c r="I218" s="125"/>
      <c r="J218" s="125"/>
      <c r="K218" s="125"/>
      <c r="L218" s="125"/>
      <c r="M218" s="125"/>
      <c r="N218" s="125"/>
      <c r="O218" s="125"/>
      <c r="P218" s="125"/>
      <c r="Q218" s="125"/>
      <c r="R218" s="125"/>
      <c r="S218" s="125"/>
      <c r="T218" s="125"/>
      <c r="U218" s="125"/>
      <c r="V218" s="125"/>
      <c r="W218" s="125"/>
      <c r="X218" s="125"/>
      <c r="Y218" s="125"/>
      <c r="Z218" s="125"/>
      <c r="AA218" s="125"/>
      <c r="AB218" s="125"/>
      <c r="AC218" s="125"/>
      <c r="AD218" s="125"/>
      <c r="AE218" s="125"/>
      <c r="AF218" s="125"/>
      <c r="AG218" s="125"/>
      <c r="AH218" s="125"/>
      <c r="AI218" s="125"/>
      <c r="AJ218" s="125"/>
      <c r="AK218" s="125"/>
      <c r="AL218" s="125"/>
      <c r="AM218" s="125"/>
      <c r="AN218" s="125"/>
      <c r="AO218" s="125"/>
      <c r="AP218" s="125"/>
      <c r="AQ218" s="125"/>
      <c r="AR218" s="125"/>
      <c r="AS218" s="125"/>
      <c r="AT218" s="125"/>
      <c r="AU218" s="125"/>
      <c r="AV218" s="125"/>
      <c r="AW218" s="125"/>
      <c r="AX218" s="125"/>
      <c r="AY218" s="125"/>
      <c r="AZ218" s="125"/>
      <c r="BA218" s="125"/>
      <c r="BB218" s="125"/>
      <c r="BC218" s="125"/>
      <c r="BD218" s="125"/>
      <c r="BE218" s="125"/>
      <c r="BF218" s="125"/>
      <c r="BG218" s="125"/>
      <c r="BH218" s="125"/>
      <c r="BI218" s="125"/>
      <c r="BJ218" s="125"/>
      <c r="BK218" s="125"/>
      <c r="BL218" s="125"/>
      <c r="BM218" s="125"/>
      <c r="BN218" s="125"/>
      <c r="BO218" s="125"/>
      <c r="BP218" s="125"/>
      <c r="BQ218" s="125"/>
      <c r="BR218" s="125"/>
      <c r="BS218" s="125"/>
      <c r="BT218" s="125"/>
      <c r="BU218" s="125"/>
      <c r="BV218" s="125"/>
      <c r="BW218" s="125"/>
      <c r="BX218" s="125"/>
      <c r="BY218" s="125"/>
      <c r="BZ218" s="125"/>
      <c r="CA218" s="125"/>
      <c r="CB218" s="125"/>
      <c r="CC218" s="125"/>
      <c r="CD218" s="125"/>
      <c r="CE218" s="125"/>
      <c r="CF218" s="125"/>
      <c r="CG218" s="125"/>
      <c r="CH218" s="125"/>
      <c r="CI218" s="125"/>
      <c r="CJ218" s="125"/>
      <c r="CK218" s="125"/>
      <c r="CL218" s="125"/>
      <c r="CM218" s="125"/>
      <c r="CN218" s="125"/>
      <c r="CO218" s="125"/>
      <c r="CP218" s="125"/>
      <c r="CQ218" s="125"/>
      <c r="CR218" s="125"/>
      <c r="CS218" s="125"/>
      <c r="CT218" s="125"/>
      <c r="CU218" s="125"/>
    </row>
    <row r="219" spans="1:99" x14ac:dyDescent="0.3">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c r="AA219" s="125"/>
      <c r="AB219" s="125"/>
      <c r="AC219" s="125"/>
      <c r="AD219" s="125"/>
      <c r="AE219" s="125"/>
      <c r="AF219" s="125"/>
      <c r="AG219" s="125"/>
      <c r="AH219" s="125"/>
      <c r="AI219" s="125"/>
      <c r="AJ219" s="125"/>
      <c r="AK219" s="125"/>
      <c r="AL219" s="125"/>
      <c r="AM219" s="125"/>
      <c r="AN219" s="125"/>
      <c r="AO219" s="125"/>
      <c r="AP219" s="125"/>
      <c r="AQ219" s="125"/>
      <c r="AR219" s="125"/>
      <c r="AS219" s="125"/>
      <c r="AT219" s="125"/>
      <c r="AU219" s="125"/>
      <c r="AV219" s="125"/>
      <c r="AW219" s="125"/>
      <c r="AX219" s="125"/>
      <c r="AY219" s="125"/>
      <c r="AZ219" s="125"/>
      <c r="BA219" s="125"/>
      <c r="BB219" s="125"/>
      <c r="BC219" s="125"/>
      <c r="BD219" s="125"/>
      <c r="BE219" s="125"/>
      <c r="BF219" s="125"/>
      <c r="BG219" s="125"/>
      <c r="BH219" s="125"/>
      <c r="BI219" s="125"/>
      <c r="BJ219" s="125"/>
      <c r="BK219" s="125"/>
      <c r="BL219" s="125"/>
      <c r="BM219" s="125"/>
      <c r="BN219" s="125"/>
      <c r="BO219" s="125"/>
      <c r="BP219" s="125"/>
      <c r="BQ219" s="125"/>
      <c r="BR219" s="125"/>
      <c r="BS219" s="125"/>
      <c r="BT219" s="125"/>
      <c r="BU219" s="125"/>
      <c r="BV219" s="125"/>
      <c r="BW219" s="125"/>
      <c r="BX219" s="125"/>
      <c r="BY219" s="125"/>
      <c r="BZ219" s="125"/>
      <c r="CA219" s="125"/>
      <c r="CB219" s="125"/>
      <c r="CC219" s="125"/>
      <c r="CD219" s="125"/>
      <c r="CE219" s="125"/>
      <c r="CF219" s="125"/>
      <c r="CG219" s="125"/>
      <c r="CH219" s="125"/>
      <c r="CI219" s="125"/>
      <c r="CJ219" s="125"/>
      <c r="CK219" s="125"/>
      <c r="CL219" s="125"/>
      <c r="CM219" s="125"/>
      <c r="CN219" s="125"/>
      <c r="CO219" s="125"/>
      <c r="CP219" s="125"/>
      <c r="CQ219" s="125"/>
      <c r="CR219" s="125"/>
      <c r="CS219" s="125"/>
      <c r="CT219" s="125"/>
      <c r="CU219" s="125"/>
    </row>
    <row r="220" spans="1:99" x14ac:dyDescent="0.3">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c r="AA220" s="125"/>
      <c r="AB220" s="125"/>
      <c r="AC220" s="125"/>
      <c r="AD220" s="125"/>
      <c r="AE220" s="125"/>
      <c r="AF220" s="125"/>
      <c r="AG220" s="125"/>
      <c r="AH220" s="125"/>
      <c r="AI220" s="125"/>
      <c r="AJ220" s="125"/>
      <c r="AK220" s="125"/>
      <c r="AL220" s="125"/>
      <c r="AM220" s="125"/>
      <c r="AN220" s="125"/>
      <c r="AO220" s="125"/>
      <c r="AP220" s="125"/>
      <c r="AQ220" s="125"/>
      <c r="AR220" s="125"/>
      <c r="AS220" s="125"/>
      <c r="AT220" s="125"/>
      <c r="AU220" s="125"/>
      <c r="AV220" s="125"/>
      <c r="AW220" s="125"/>
      <c r="AX220" s="125"/>
      <c r="AY220" s="125"/>
      <c r="AZ220" s="125"/>
      <c r="BA220" s="125"/>
      <c r="BB220" s="125"/>
      <c r="BC220" s="125"/>
      <c r="BD220" s="125"/>
      <c r="BE220" s="125"/>
      <c r="BF220" s="125"/>
      <c r="BG220" s="125"/>
      <c r="BH220" s="125"/>
      <c r="BI220" s="125"/>
      <c r="BJ220" s="125"/>
      <c r="BK220" s="125"/>
      <c r="BL220" s="125"/>
      <c r="BM220" s="125"/>
      <c r="BN220" s="125"/>
      <c r="BO220" s="125"/>
      <c r="BP220" s="125"/>
      <c r="BQ220" s="125"/>
      <c r="BR220" s="125"/>
      <c r="BS220" s="125"/>
      <c r="BT220" s="125"/>
      <c r="BU220" s="125"/>
      <c r="BV220" s="125"/>
      <c r="BW220" s="125"/>
      <c r="BX220" s="125"/>
      <c r="BY220" s="125"/>
      <c r="BZ220" s="125"/>
      <c r="CA220" s="125"/>
      <c r="CB220" s="125"/>
      <c r="CC220" s="125"/>
      <c r="CD220" s="125"/>
      <c r="CE220" s="125"/>
      <c r="CF220" s="125"/>
      <c r="CG220" s="125"/>
      <c r="CH220" s="125"/>
      <c r="CI220" s="125"/>
      <c r="CJ220" s="125"/>
      <c r="CK220" s="125"/>
      <c r="CL220" s="125"/>
      <c r="CM220" s="125"/>
      <c r="CN220" s="125"/>
      <c r="CO220" s="125"/>
      <c r="CP220" s="125"/>
      <c r="CQ220" s="125"/>
      <c r="CR220" s="125"/>
      <c r="CS220" s="125"/>
      <c r="CT220" s="125"/>
      <c r="CU220" s="125"/>
    </row>
    <row r="221" spans="1:99" x14ac:dyDescent="0.3">
      <c r="D221" s="125"/>
      <c r="E221" s="125"/>
      <c r="F221" s="125"/>
      <c r="G221" s="125"/>
      <c r="H221" s="125"/>
      <c r="I221" s="125"/>
      <c r="J221" s="125"/>
      <c r="K221" s="125"/>
      <c r="L221" s="125"/>
      <c r="M221" s="125"/>
      <c r="N221" s="125"/>
      <c r="O221" s="125"/>
      <c r="P221" s="125"/>
      <c r="Q221" s="125"/>
      <c r="R221" s="125"/>
      <c r="S221" s="125"/>
      <c r="T221" s="125"/>
      <c r="U221" s="125"/>
      <c r="V221" s="125"/>
      <c r="W221" s="125"/>
      <c r="X221" s="125"/>
      <c r="Y221" s="125"/>
      <c r="Z221" s="125"/>
      <c r="AA221" s="125"/>
      <c r="AB221" s="125"/>
      <c r="AC221" s="125"/>
      <c r="AD221" s="125"/>
      <c r="AE221" s="125"/>
      <c r="AF221" s="125"/>
      <c r="AG221" s="125"/>
      <c r="AH221" s="125"/>
      <c r="AI221" s="125"/>
      <c r="AJ221" s="125"/>
      <c r="AK221" s="125"/>
      <c r="AL221" s="125"/>
      <c r="AM221" s="125"/>
      <c r="AN221" s="125"/>
      <c r="AO221" s="125"/>
      <c r="AP221" s="125"/>
      <c r="AQ221" s="125"/>
      <c r="AR221" s="125"/>
      <c r="AS221" s="125"/>
      <c r="AT221" s="125"/>
      <c r="AU221" s="125"/>
      <c r="AV221" s="125"/>
      <c r="AW221" s="125"/>
      <c r="AX221" s="125"/>
      <c r="AY221" s="125"/>
      <c r="AZ221" s="125"/>
      <c r="BA221" s="125"/>
      <c r="BB221" s="125"/>
      <c r="BC221" s="125"/>
      <c r="BD221" s="125"/>
      <c r="BE221" s="125"/>
      <c r="BF221" s="125"/>
      <c r="BG221" s="125"/>
      <c r="BH221" s="125"/>
      <c r="BI221" s="125"/>
      <c r="BJ221" s="125"/>
      <c r="BK221" s="125"/>
      <c r="BL221" s="125"/>
      <c r="BM221" s="125"/>
      <c r="BN221" s="125"/>
      <c r="BO221" s="125"/>
      <c r="BP221" s="125"/>
      <c r="BQ221" s="125"/>
      <c r="BR221" s="125"/>
      <c r="BS221" s="125"/>
      <c r="BT221" s="125"/>
      <c r="BU221" s="125"/>
      <c r="BV221" s="125"/>
      <c r="BW221" s="125"/>
      <c r="BX221" s="125"/>
      <c r="BY221" s="125"/>
      <c r="BZ221" s="125"/>
      <c r="CA221" s="125"/>
      <c r="CB221" s="125"/>
      <c r="CC221" s="125"/>
      <c r="CD221" s="125"/>
      <c r="CE221" s="125"/>
      <c r="CF221" s="125"/>
      <c r="CG221" s="125"/>
      <c r="CH221" s="125"/>
      <c r="CI221" s="125"/>
      <c r="CJ221" s="125"/>
      <c r="CK221" s="125"/>
      <c r="CL221" s="125"/>
      <c r="CM221" s="125"/>
      <c r="CN221" s="125"/>
      <c r="CO221" s="125"/>
      <c r="CP221" s="125"/>
      <c r="CQ221" s="125"/>
      <c r="CR221" s="125"/>
      <c r="CS221" s="125"/>
      <c r="CT221" s="125"/>
      <c r="CU221" s="125"/>
    </row>
    <row r="222" spans="1:99" x14ac:dyDescent="0.3">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c r="AA222" s="125"/>
      <c r="AB222" s="125"/>
      <c r="AC222" s="125"/>
      <c r="AD222" s="125"/>
      <c r="AE222" s="125"/>
      <c r="AF222" s="125"/>
      <c r="AG222" s="125"/>
      <c r="AH222" s="125"/>
      <c r="AI222" s="125"/>
      <c r="AJ222" s="125"/>
      <c r="AK222" s="125"/>
      <c r="AL222" s="125"/>
      <c r="AM222" s="125"/>
      <c r="AN222" s="125"/>
      <c r="AO222" s="125"/>
      <c r="AP222" s="125"/>
      <c r="AQ222" s="125"/>
      <c r="AR222" s="125"/>
      <c r="AS222" s="125"/>
      <c r="AT222" s="125"/>
      <c r="AU222" s="125"/>
      <c r="AV222" s="125"/>
      <c r="AW222" s="125"/>
      <c r="AX222" s="125"/>
      <c r="AY222" s="125"/>
      <c r="AZ222" s="125"/>
      <c r="BA222" s="125"/>
      <c r="BB222" s="125"/>
      <c r="BC222" s="125"/>
      <c r="BD222" s="125"/>
      <c r="BE222" s="125"/>
      <c r="BF222" s="125"/>
      <c r="BG222" s="125"/>
      <c r="BH222" s="125"/>
      <c r="BI222" s="125"/>
      <c r="BJ222" s="125"/>
      <c r="BK222" s="125"/>
      <c r="BL222" s="125"/>
      <c r="BM222" s="125"/>
      <c r="BN222" s="125"/>
      <c r="BO222" s="125"/>
      <c r="BP222" s="125"/>
      <c r="BQ222" s="125"/>
      <c r="BR222" s="125"/>
      <c r="BS222" s="125"/>
      <c r="BT222" s="125"/>
      <c r="BU222" s="125"/>
      <c r="BV222" s="125"/>
      <c r="BW222" s="125"/>
      <c r="BX222" s="125"/>
      <c r="BY222" s="125"/>
      <c r="BZ222" s="125"/>
      <c r="CA222" s="125"/>
      <c r="CB222" s="125"/>
      <c r="CC222" s="125"/>
      <c r="CD222" s="125"/>
      <c r="CE222" s="125"/>
      <c r="CF222" s="125"/>
      <c r="CG222" s="125"/>
      <c r="CH222" s="125"/>
      <c r="CI222" s="125"/>
      <c r="CJ222" s="125"/>
      <c r="CK222" s="125"/>
      <c r="CL222" s="125"/>
      <c r="CM222" s="125"/>
      <c r="CN222" s="125"/>
      <c r="CO222" s="125"/>
      <c r="CP222" s="125"/>
      <c r="CQ222" s="125"/>
      <c r="CR222" s="125"/>
      <c r="CS222" s="125"/>
      <c r="CT222" s="125"/>
      <c r="CU222" s="125"/>
    </row>
    <row r="223" spans="1:99" x14ac:dyDescent="0.3">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c r="AA223" s="125"/>
      <c r="AB223" s="125"/>
      <c r="AC223" s="125"/>
      <c r="AD223" s="125"/>
      <c r="AE223" s="125"/>
      <c r="AF223" s="125"/>
      <c r="AG223" s="125"/>
      <c r="AH223" s="125"/>
      <c r="AI223" s="125"/>
      <c r="AJ223" s="125"/>
      <c r="AK223" s="125"/>
      <c r="AL223" s="125"/>
      <c r="AM223" s="125"/>
      <c r="AN223" s="125"/>
      <c r="AO223" s="125"/>
      <c r="AP223" s="125"/>
      <c r="AQ223" s="125"/>
      <c r="AR223" s="125"/>
      <c r="AS223" s="125"/>
      <c r="AT223" s="125"/>
      <c r="AU223" s="125"/>
      <c r="AV223" s="125"/>
      <c r="AW223" s="125"/>
      <c r="AX223" s="125"/>
      <c r="AY223" s="125"/>
      <c r="AZ223" s="125"/>
      <c r="BA223" s="125"/>
      <c r="BB223" s="125"/>
      <c r="BC223" s="125"/>
      <c r="BD223" s="125"/>
      <c r="BE223" s="125"/>
      <c r="BF223" s="125"/>
      <c r="BG223" s="125"/>
      <c r="BH223" s="125"/>
      <c r="BI223" s="125"/>
      <c r="BJ223" s="125"/>
      <c r="BK223" s="125"/>
      <c r="BL223" s="125"/>
      <c r="BM223" s="125"/>
      <c r="BN223" s="125"/>
      <c r="BO223" s="125"/>
      <c r="BP223" s="125"/>
      <c r="BQ223" s="125"/>
      <c r="BR223" s="125"/>
      <c r="BS223" s="125"/>
      <c r="BT223" s="125"/>
      <c r="BU223" s="125"/>
      <c r="BV223" s="125"/>
      <c r="BW223" s="125"/>
      <c r="BX223" s="125"/>
      <c r="BY223" s="125"/>
      <c r="BZ223" s="125"/>
      <c r="CA223" s="125"/>
      <c r="CB223" s="125"/>
      <c r="CC223" s="125"/>
      <c r="CD223" s="125"/>
      <c r="CE223" s="125"/>
      <c r="CF223" s="125"/>
      <c r="CG223" s="125"/>
      <c r="CH223" s="125"/>
      <c r="CI223" s="125"/>
      <c r="CJ223" s="125"/>
      <c r="CK223" s="125"/>
      <c r="CL223" s="125"/>
      <c r="CM223" s="125"/>
      <c r="CN223" s="125"/>
      <c r="CO223" s="125"/>
      <c r="CP223" s="125"/>
      <c r="CQ223" s="125"/>
      <c r="CR223" s="125"/>
      <c r="CS223" s="125"/>
      <c r="CT223" s="125"/>
      <c r="CU223" s="125"/>
    </row>
    <row r="224" spans="1:99" x14ac:dyDescent="0.3">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c r="AA224" s="125"/>
      <c r="AB224" s="125"/>
      <c r="AC224" s="125"/>
      <c r="AD224" s="125"/>
      <c r="AE224" s="125"/>
      <c r="AF224" s="125"/>
      <c r="AG224" s="125"/>
      <c r="AH224" s="125"/>
      <c r="AI224" s="125"/>
      <c r="AJ224" s="125"/>
      <c r="AK224" s="125"/>
      <c r="AL224" s="125"/>
      <c r="AM224" s="125"/>
      <c r="AN224" s="125"/>
      <c r="AO224" s="125"/>
      <c r="AP224" s="125"/>
      <c r="AQ224" s="125"/>
      <c r="AR224" s="125"/>
      <c r="AS224" s="125"/>
      <c r="AT224" s="125"/>
      <c r="AU224" s="125"/>
      <c r="AV224" s="125"/>
      <c r="AW224" s="125"/>
      <c r="AX224" s="125"/>
      <c r="AY224" s="125"/>
      <c r="AZ224" s="125"/>
      <c r="BA224" s="125"/>
      <c r="BB224" s="125"/>
      <c r="BC224" s="125"/>
      <c r="BD224" s="125"/>
      <c r="BE224" s="125"/>
      <c r="BF224" s="125"/>
      <c r="BG224" s="125"/>
      <c r="BH224" s="125"/>
      <c r="BI224" s="125"/>
      <c r="BJ224" s="125"/>
      <c r="BK224" s="125"/>
      <c r="BL224" s="125"/>
      <c r="BM224" s="125"/>
      <c r="BN224" s="125"/>
      <c r="BO224" s="125"/>
      <c r="BP224" s="125"/>
      <c r="BQ224" s="125"/>
      <c r="BR224" s="125"/>
      <c r="BS224" s="125"/>
      <c r="BT224" s="125"/>
      <c r="BU224" s="125"/>
      <c r="BV224" s="125"/>
      <c r="BW224" s="125"/>
      <c r="BX224" s="125"/>
      <c r="BY224" s="125"/>
      <c r="BZ224" s="125"/>
      <c r="CA224" s="125"/>
      <c r="CB224" s="125"/>
      <c r="CC224" s="125"/>
      <c r="CD224" s="125"/>
      <c r="CE224" s="125"/>
      <c r="CF224" s="125"/>
      <c r="CG224" s="125"/>
      <c r="CH224" s="125"/>
      <c r="CI224" s="125"/>
      <c r="CJ224" s="125"/>
      <c r="CK224" s="125"/>
      <c r="CL224" s="125"/>
      <c r="CM224" s="125"/>
      <c r="CN224" s="125"/>
      <c r="CO224" s="125"/>
      <c r="CP224" s="125"/>
      <c r="CQ224" s="125"/>
      <c r="CR224" s="125"/>
      <c r="CS224" s="125"/>
      <c r="CT224" s="125"/>
      <c r="CU224" s="125"/>
    </row>
    <row r="225" spans="4:99" x14ac:dyDescent="0.3">
      <c r="D225" s="125"/>
      <c r="E225" s="125"/>
      <c r="F225" s="125"/>
      <c r="G225" s="125"/>
      <c r="H225" s="125"/>
      <c r="I225" s="125"/>
      <c r="J225" s="125"/>
      <c r="K225" s="125"/>
      <c r="L225" s="125"/>
      <c r="M225" s="125"/>
      <c r="N225" s="125"/>
      <c r="O225" s="125"/>
      <c r="P225" s="125"/>
      <c r="Q225" s="125"/>
      <c r="R225" s="125"/>
      <c r="S225" s="125"/>
      <c r="T225" s="125"/>
      <c r="U225" s="125"/>
      <c r="V225" s="125"/>
      <c r="W225" s="125"/>
      <c r="X225" s="125"/>
      <c r="Y225" s="125"/>
      <c r="Z225" s="125"/>
      <c r="AA225" s="125"/>
      <c r="AB225" s="125"/>
      <c r="AC225" s="125"/>
      <c r="AD225" s="125"/>
      <c r="AE225" s="125"/>
      <c r="AF225" s="125"/>
      <c r="AG225" s="125"/>
      <c r="AH225" s="125"/>
      <c r="AI225" s="125"/>
      <c r="AJ225" s="125"/>
      <c r="AK225" s="125"/>
      <c r="AL225" s="125"/>
      <c r="AM225" s="125"/>
      <c r="AN225" s="125"/>
      <c r="AO225" s="125"/>
      <c r="AP225" s="125"/>
      <c r="AQ225" s="125"/>
      <c r="AR225" s="125"/>
      <c r="AS225" s="125"/>
      <c r="AT225" s="125"/>
      <c r="AU225" s="125"/>
      <c r="AV225" s="125"/>
      <c r="AW225" s="125"/>
      <c r="AX225" s="125"/>
      <c r="AY225" s="125"/>
      <c r="AZ225" s="125"/>
      <c r="BA225" s="125"/>
      <c r="BB225" s="125"/>
      <c r="BC225" s="125"/>
      <c r="BD225" s="125"/>
      <c r="BE225" s="125"/>
      <c r="BF225" s="125"/>
      <c r="BG225" s="125"/>
      <c r="BH225" s="125"/>
      <c r="BI225" s="125"/>
      <c r="BJ225" s="125"/>
      <c r="BK225" s="125"/>
      <c r="BL225" s="125"/>
      <c r="BM225" s="125"/>
      <c r="BN225" s="125"/>
      <c r="BO225" s="125"/>
      <c r="BP225" s="125"/>
      <c r="BQ225" s="125"/>
      <c r="BR225" s="125"/>
      <c r="BS225" s="125"/>
      <c r="BT225" s="125"/>
      <c r="BU225" s="125"/>
      <c r="BV225" s="125"/>
      <c r="BW225" s="125"/>
      <c r="BX225" s="125"/>
      <c r="BY225" s="125"/>
      <c r="BZ225" s="125"/>
      <c r="CA225" s="125"/>
      <c r="CB225" s="125"/>
      <c r="CC225" s="125"/>
      <c r="CD225" s="125"/>
      <c r="CE225" s="125"/>
      <c r="CF225" s="125"/>
      <c r="CG225" s="125"/>
      <c r="CH225" s="125"/>
      <c r="CI225" s="125"/>
      <c r="CJ225" s="125"/>
      <c r="CK225" s="125"/>
      <c r="CL225" s="125"/>
      <c r="CM225" s="125"/>
      <c r="CN225" s="125"/>
      <c r="CO225" s="125"/>
      <c r="CP225" s="125"/>
      <c r="CQ225" s="125"/>
      <c r="CR225" s="125"/>
      <c r="CS225" s="125"/>
      <c r="CT225" s="125"/>
      <c r="CU225" s="125"/>
    </row>
    <row r="226" spans="4:99" x14ac:dyDescent="0.3">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c r="AA226" s="125"/>
      <c r="AB226" s="125"/>
      <c r="AC226" s="125"/>
      <c r="AD226" s="125"/>
      <c r="AE226" s="125"/>
      <c r="AF226" s="125"/>
      <c r="AG226" s="125"/>
      <c r="AH226" s="125"/>
      <c r="AI226" s="125"/>
      <c r="AJ226" s="125"/>
      <c r="AK226" s="125"/>
      <c r="AL226" s="125"/>
      <c r="AM226" s="125"/>
      <c r="AN226" s="125"/>
      <c r="AO226" s="125"/>
      <c r="AP226" s="125"/>
      <c r="AQ226" s="125"/>
      <c r="AR226" s="125"/>
      <c r="AS226" s="125"/>
      <c r="AT226" s="125"/>
      <c r="AU226" s="125"/>
      <c r="AV226" s="125"/>
      <c r="AW226" s="125"/>
      <c r="AX226" s="125"/>
      <c r="AY226" s="125"/>
      <c r="AZ226" s="125"/>
      <c r="BA226" s="125"/>
      <c r="BB226" s="125"/>
      <c r="BC226" s="125"/>
      <c r="BD226" s="125"/>
      <c r="BE226" s="125"/>
      <c r="BF226" s="125"/>
      <c r="BG226" s="125"/>
      <c r="BH226" s="125"/>
      <c r="BI226" s="125"/>
      <c r="BJ226" s="125"/>
      <c r="BK226" s="125"/>
      <c r="BL226" s="125"/>
      <c r="BM226" s="125"/>
      <c r="BN226" s="125"/>
      <c r="BO226" s="125"/>
      <c r="BP226" s="125"/>
      <c r="BQ226" s="125"/>
      <c r="BR226" s="125"/>
      <c r="BS226" s="125"/>
      <c r="BT226" s="125"/>
      <c r="BU226" s="125"/>
      <c r="BV226" s="125"/>
      <c r="BW226" s="125"/>
      <c r="BX226" s="125"/>
      <c r="BY226" s="125"/>
      <c r="BZ226" s="125"/>
      <c r="CA226" s="125"/>
      <c r="CB226" s="125"/>
      <c r="CC226" s="125"/>
      <c r="CD226" s="125"/>
      <c r="CE226" s="125"/>
      <c r="CF226" s="125"/>
      <c r="CG226" s="125"/>
      <c r="CH226" s="125"/>
      <c r="CI226" s="125"/>
      <c r="CJ226" s="125"/>
      <c r="CK226" s="125"/>
      <c r="CL226" s="125"/>
      <c r="CM226" s="125"/>
      <c r="CN226" s="125"/>
      <c r="CO226" s="125"/>
      <c r="CP226" s="125"/>
      <c r="CQ226" s="125"/>
      <c r="CR226" s="125"/>
      <c r="CS226" s="125"/>
      <c r="CT226" s="125"/>
      <c r="CU226" s="125"/>
    </row>
    <row r="227" spans="4:99" x14ac:dyDescent="0.3">
      <c r="D227" s="125"/>
      <c r="E227" s="125"/>
      <c r="F227" s="125"/>
      <c r="G227" s="125"/>
      <c r="H227" s="125"/>
      <c r="I227" s="125"/>
      <c r="J227" s="125"/>
      <c r="K227" s="125"/>
      <c r="L227" s="125"/>
      <c r="M227" s="125"/>
      <c r="N227" s="125"/>
      <c r="O227" s="125"/>
      <c r="P227" s="125"/>
      <c r="Q227" s="125"/>
      <c r="R227" s="125"/>
      <c r="S227" s="125"/>
      <c r="T227" s="125"/>
      <c r="U227" s="125"/>
      <c r="V227" s="125"/>
      <c r="W227" s="125"/>
      <c r="X227" s="125"/>
      <c r="Y227" s="125"/>
      <c r="Z227" s="125"/>
      <c r="AA227" s="125"/>
      <c r="AB227" s="125"/>
      <c r="AC227" s="125"/>
      <c r="AD227" s="125"/>
      <c r="AE227" s="125"/>
      <c r="AF227" s="125"/>
      <c r="AG227" s="125"/>
      <c r="AH227" s="125"/>
      <c r="AI227" s="125"/>
      <c r="AJ227" s="125"/>
      <c r="AK227" s="125"/>
      <c r="AL227" s="125"/>
      <c r="AM227" s="125"/>
      <c r="AN227" s="125"/>
      <c r="AO227" s="125"/>
      <c r="AP227" s="125"/>
      <c r="AQ227" s="125"/>
      <c r="AR227" s="125"/>
      <c r="AS227" s="125"/>
      <c r="AT227" s="125"/>
      <c r="AU227" s="125"/>
      <c r="AV227" s="125"/>
      <c r="AW227" s="125"/>
      <c r="AX227" s="125"/>
      <c r="AY227" s="125"/>
      <c r="AZ227" s="125"/>
      <c r="BA227" s="125"/>
      <c r="BB227" s="125"/>
      <c r="BC227" s="125"/>
      <c r="BD227" s="125"/>
      <c r="BE227" s="125"/>
      <c r="BF227" s="125"/>
      <c r="BG227" s="125"/>
      <c r="BH227" s="125"/>
      <c r="BI227" s="125"/>
      <c r="BJ227" s="125"/>
      <c r="BK227" s="125"/>
      <c r="BL227" s="125"/>
      <c r="BM227" s="125"/>
      <c r="BN227" s="125"/>
      <c r="BO227" s="125"/>
      <c r="BP227" s="125"/>
      <c r="BQ227" s="125"/>
      <c r="BR227" s="125"/>
      <c r="BS227" s="125"/>
      <c r="BT227" s="125"/>
      <c r="BU227" s="125"/>
      <c r="BV227" s="125"/>
      <c r="BW227" s="125"/>
      <c r="BX227" s="125"/>
      <c r="BY227" s="125"/>
      <c r="BZ227" s="125"/>
      <c r="CA227" s="125"/>
      <c r="CB227" s="125"/>
      <c r="CC227" s="125"/>
      <c r="CD227" s="125"/>
      <c r="CE227" s="125"/>
      <c r="CF227" s="125"/>
      <c r="CG227" s="125"/>
      <c r="CH227" s="125"/>
      <c r="CI227" s="125"/>
      <c r="CJ227" s="125"/>
      <c r="CK227" s="125"/>
      <c r="CL227" s="125"/>
      <c r="CM227" s="125"/>
      <c r="CN227" s="125"/>
      <c r="CO227" s="125"/>
      <c r="CP227" s="125"/>
      <c r="CQ227" s="125"/>
      <c r="CR227" s="125"/>
      <c r="CS227" s="125"/>
      <c r="CT227" s="125"/>
      <c r="CU227" s="125"/>
    </row>
    <row r="228" spans="4:99" x14ac:dyDescent="0.3">
      <c r="D228" s="125"/>
      <c r="E228" s="125"/>
      <c r="F228" s="125"/>
      <c r="G228" s="125"/>
      <c r="H228" s="125"/>
      <c r="I228" s="125"/>
      <c r="J228" s="125"/>
      <c r="K228" s="125"/>
      <c r="L228" s="125"/>
      <c r="M228" s="125"/>
      <c r="N228" s="125"/>
      <c r="O228" s="125"/>
      <c r="P228" s="125"/>
      <c r="Q228" s="125"/>
      <c r="R228" s="125"/>
      <c r="S228" s="125"/>
      <c r="T228" s="125"/>
      <c r="U228" s="125"/>
      <c r="V228" s="125"/>
      <c r="W228" s="125"/>
      <c r="X228" s="125"/>
      <c r="Y228" s="125"/>
      <c r="Z228" s="125"/>
      <c r="AA228" s="125"/>
      <c r="AB228" s="125"/>
      <c r="AC228" s="125"/>
      <c r="AD228" s="125"/>
      <c r="AE228" s="125"/>
      <c r="AF228" s="125"/>
      <c r="AG228" s="125"/>
      <c r="AH228" s="125"/>
      <c r="AI228" s="125"/>
      <c r="AJ228" s="125"/>
      <c r="AK228" s="125"/>
      <c r="AL228" s="125"/>
      <c r="AM228" s="125"/>
      <c r="AN228" s="125"/>
      <c r="AO228" s="125"/>
      <c r="AP228" s="125"/>
      <c r="AQ228" s="125"/>
      <c r="AR228" s="125"/>
      <c r="AS228" s="125"/>
      <c r="AT228" s="125"/>
      <c r="AU228" s="125"/>
      <c r="AV228" s="125"/>
      <c r="AW228" s="125"/>
      <c r="AX228" s="125"/>
      <c r="AY228" s="125"/>
      <c r="AZ228" s="125"/>
      <c r="BA228" s="125"/>
      <c r="BB228" s="125"/>
      <c r="BC228" s="125"/>
      <c r="BD228" s="125"/>
      <c r="BE228" s="125"/>
      <c r="BF228" s="125"/>
      <c r="BG228" s="125"/>
      <c r="BH228" s="125"/>
      <c r="BI228" s="125"/>
      <c r="BJ228" s="125"/>
      <c r="BK228" s="125"/>
      <c r="BL228" s="125"/>
      <c r="BM228" s="125"/>
      <c r="BN228" s="125"/>
      <c r="BO228" s="125"/>
      <c r="BP228" s="125"/>
      <c r="BQ228" s="125"/>
      <c r="BR228" s="125"/>
      <c r="BS228" s="125"/>
      <c r="BT228" s="125"/>
      <c r="BU228" s="125"/>
      <c r="BV228" s="125"/>
      <c r="BW228" s="125"/>
      <c r="BX228" s="125"/>
      <c r="BY228" s="125"/>
      <c r="BZ228" s="125"/>
      <c r="CA228" s="125"/>
      <c r="CB228" s="125"/>
      <c r="CC228" s="125"/>
      <c r="CD228" s="125"/>
      <c r="CE228" s="125"/>
      <c r="CF228" s="125"/>
      <c r="CG228" s="125"/>
      <c r="CH228" s="125"/>
      <c r="CI228" s="125"/>
      <c r="CJ228" s="125"/>
      <c r="CK228" s="125"/>
      <c r="CL228" s="125"/>
      <c r="CM228" s="125"/>
      <c r="CN228" s="125"/>
      <c r="CO228" s="125"/>
      <c r="CP228" s="125"/>
      <c r="CQ228" s="125"/>
      <c r="CR228" s="125"/>
      <c r="CS228" s="125"/>
      <c r="CT228" s="125"/>
      <c r="CU228" s="125"/>
    </row>
    <row r="229" spans="4:99" x14ac:dyDescent="0.3">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c r="AA229" s="125"/>
      <c r="AB229" s="125"/>
      <c r="AC229" s="125"/>
      <c r="AD229" s="125"/>
      <c r="AE229" s="125"/>
      <c r="AF229" s="125"/>
      <c r="AG229" s="125"/>
      <c r="AH229" s="125"/>
      <c r="AI229" s="125"/>
      <c r="AJ229" s="125"/>
      <c r="AK229" s="125"/>
      <c r="AL229" s="125"/>
      <c r="AM229" s="125"/>
      <c r="AN229" s="125"/>
      <c r="AO229" s="125"/>
      <c r="AP229" s="125"/>
      <c r="AQ229" s="125"/>
      <c r="AR229" s="125"/>
      <c r="AS229" s="125"/>
      <c r="AT229" s="125"/>
      <c r="AU229" s="125"/>
      <c r="AV229" s="125"/>
      <c r="AW229" s="125"/>
      <c r="AX229" s="125"/>
      <c r="AY229" s="125"/>
      <c r="AZ229" s="125"/>
      <c r="BA229" s="125"/>
      <c r="BB229" s="125"/>
      <c r="BC229" s="125"/>
      <c r="BD229" s="125"/>
      <c r="BE229" s="125"/>
      <c r="BF229" s="125"/>
      <c r="BG229" s="125"/>
      <c r="BH229" s="125"/>
      <c r="BI229" s="125"/>
      <c r="BJ229" s="125"/>
      <c r="BK229" s="125"/>
      <c r="BL229" s="125"/>
      <c r="BM229" s="125"/>
      <c r="BN229" s="125"/>
      <c r="BO229" s="125"/>
      <c r="BP229" s="125"/>
      <c r="BQ229" s="125"/>
      <c r="BR229" s="125"/>
      <c r="BS229" s="125"/>
      <c r="BT229" s="125"/>
      <c r="BU229" s="125"/>
      <c r="BV229" s="125"/>
      <c r="BW229" s="125"/>
      <c r="BX229" s="125"/>
      <c r="BY229" s="125"/>
      <c r="BZ229" s="125"/>
      <c r="CA229" s="125"/>
      <c r="CB229" s="125"/>
      <c r="CC229" s="125"/>
      <c r="CD229" s="125"/>
      <c r="CE229" s="125"/>
      <c r="CF229" s="125"/>
      <c r="CG229" s="125"/>
      <c r="CH229" s="125"/>
      <c r="CI229" s="125"/>
      <c r="CJ229" s="125"/>
      <c r="CK229" s="125"/>
      <c r="CL229" s="125"/>
      <c r="CM229" s="125"/>
      <c r="CN229" s="125"/>
      <c r="CO229" s="125"/>
      <c r="CP229" s="125"/>
      <c r="CQ229" s="125"/>
      <c r="CR229" s="125"/>
      <c r="CS229" s="125"/>
      <c r="CT229" s="125"/>
      <c r="CU229" s="125"/>
    </row>
    <row r="230" spans="4:99" x14ac:dyDescent="0.3">
      <c r="D230" s="125"/>
      <c r="E230" s="125"/>
      <c r="F230" s="125"/>
      <c r="G230" s="125"/>
      <c r="H230" s="125"/>
      <c r="I230" s="125"/>
      <c r="J230" s="125"/>
      <c r="K230" s="125"/>
      <c r="L230" s="125"/>
      <c r="M230" s="125"/>
      <c r="N230" s="125"/>
      <c r="O230" s="125"/>
      <c r="P230" s="125"/>
      <c r="Q230" s="125"/>
      <c r="R230" s="125"/>
      <c r="S230" s="125"/>
      <c r="T230" s="125"/>
      <c r="U230" s="125"/>
      <c r="V230" s="125"/>
      <c r="W230" s="125"/>
      <c r="X230" s="125"/>
      <c r="Y230" s="125"/>
      <c r="Z230" s="125"/>
      <c r="AA230" s="125"/>
      <c r="AB230" s="125"/>
      <c r="AC230" s="125"/>
      <c r="AD230" s="125"/>
      <c r="AE230" s="125"/>
      <c r="AF230" s="125"/>
      <c r="AG230" s="125"/>
      <c r="AH230" s="125"/>
      <c r="AI230" s="125"/>
      <c r="AJ230" s="125"/>
      <c r="AK230" s="125"/>
      <c r="AL230" s="125"/>
      <c r="AM230" s="125"/>
      <c r="AN230" s="125"/>
      <c r="AO230" s="125"/>
      <c r="AP230" s="125"/>
      <c r="AQ230" s="125"/>
      <c r="AR230" s="125"/>
      <c r="AS230" s="125"/>
      <c r="AT230" s="125"/>
      <c r="AU230" s="125"/>
      <c r="AV230" s="125"/>
      <c r="AW230" s="125"/>
      <c r="AX230" s="125"/>
      <c r="AY230" s="125"/>
      <c r="AZ230" s="125"/>
      <c r="BA230" s="125"/>
      <c r="BB230" s="125"/>
      <c r="BC230" s="125"/>
      <c r="BD230" s="125"/>
      <c r="BE230" s="125"/>
      <c r="BF230" s="125"/>
      <c r="BG230" s="125"/>
      <c r="BH230" s="125"/>
      <c r="BI230" s="125"/>
      <c r="BJ230" s="125"/>
      <c r="BK230" s="125"/>
      <c r="BL230" s="125"/>
      <c r="BM230" s="125"/>
      <c r="BN230" s="125"/>
      <c r="BO230" s="125"/>
      <c r="BP230" s="125"/>
      <c r="BQ230" s="125"/>
      <c r="BR230" s="125"/>
      <c r="BS230" s="125"/>
      <c r="BT230" s="125"/>
      <c r="BU230" s="125"/>
      <c r="BV230" s="125"/>
      <c r="BW230" s="125"/>
      <c r="BX230" s="125"/>
      <c r="BY230" s="125"/>
      <c r="BZ230" s="125"/>
      <c r="CA230" s="125"/>
      <c r="CB230" s="125"/>
      <c r="CC230" s="125"/>
      <c r="CD230" s="125"/>
      <c r="CE230" s="125"/>
      <c r="CF230" s="125"/>
      <c r="CG230" s="125"/>
      <c r="CH230" s="125"/>
      <c r="CI230" s="125"/>
      <c r="CJ230" s="125"/>
      <c r="CK230" s="125"/>
      <c r="CL230" s="125"/>
      <c r="CM230" s="125"/>
      <c r="CN230" s="125"/>
      <c r="CO230" s="125"/>
      <c r="CP230" s="125"/>
      <c r="CQ230" s="125"/>
      <c r="CR230" s="125"/>
      <c r="CS230" s="125"/>
      <c r="CT230" s="125"/>
      <c r="CU230" s="125"/>
    </row>
    <row r="231" spans="4:99" x14ac:dyDescent="0.3">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c r="AA231" s="125"/>
      <c r="AB231" s="125"/>
      <c r="AC231" s="125"/>
      <c r="AD231" s="125"/>
      <c r="AE231" s="125"/>
      <c r="AF231" s="125"/>
      <c r="AG231" s="125"/>
      <c r="AH231" s="125"/>
      <c r="AI231" s="125"/>
      <c r="AJ231" s="125"/>
      <c r="AK231" s="125"/>
      <c r="AL231" s="125"/>
      <c r="AM231" s="125"/>
      <c r="AN231" s="125"/>
      <c r="AO231" s="125"/>
      <c r="AP231" s="125"/>
      <c r="AQ231" s="125"/>
      <c r="AR231" s="125"/>
      <c r="AS231" s="125"/>
      <c r="AT231" s="125"/>
      <c r="AU231" s="125"/>
      <c r="AV231" s="125"/>
      <c r="AW231" s="125"/>
      <c r="AX231" s="125"/>
      <c r="AY231" s="125"/>
      <c r="AZ231" s="125"/>
      <c r="BA231" s="125"/>
      <c r="BB231" s="125"/>
      <c r="BC231" s="125"/>
      <c r="BD231" s="125"/>
      <c r="BE231" s="125"/>
      <c r="BF231" s="125"/>
      <c r="BG231" s="125"/>
      <c r="BH231" s="125"/>
      <c r="BI231" s="125"/>
      <c r="BJ231" s="125"/>
      <c r="BK231" s="125"/>
      <c r="BL231" s="125"/>
      <c r="BM231" s="125"/>
      <c r="BN231" s="125"/>
      <c r="BO231" s="125"/>
      <c r="BP231" s="125"/>
      <c r="BQ231" s="125"/>
      <c r="BR231" s="125"/>
      <c r="BS231" s="125"/>
      <c r="BT231" s="125"/>
      <c r="BU231" s="125"/>
      <c r="BV231" s="125"/>
      <c r="BW231" s="125"/>
      <c r="BX231" s="125"/>
      <c r="BY231" s="125"/>
      <c r="BZ231" s="125"/>
      <c r="CA231" s="125"/>
      <c r="CB231" s="125"/>
      <c r="CC231" s="125"/>
      <c r="CD231" s="125"/>
      <c r="CE231" s="125"/>
      <c r="CF231" s="125"/>
      <c r="CG231" s="125"/>
      <c r="CH231" s="125"/>
      <c r="CI231" s="125"/>
      <c r="CJ231" s="125"/>
      <c r="CK231" s="125"/>
      <c r="CL231" s="125"/>
      <c r="CM231" s="125"/>
      <c r="CN231" s="125"/>
      <c r="CO231" s="125"/>
      <c r="CP231" s="125"/>
      <c r="CQ231" s="125"/>
      <c r="CR231" s="125"/>
      <c r="CS231" s="125"/>
      <c r="CT231" s="125"/>
      <c r="CU231" s="125"/>
    </row>
    <row r="232" spans="4:99" x14ac:dyDescent="0.3">
      <c r="D232" s="125"/>
      <c r="E232" s="125"/>
      <c r="F232" s="125"/>
      <c r="G232" s="125"/>
      <c r="H232" s="125"/>
      <c r="I232" s="125"/>
      <c r="J232" s="125"/>
      <c r="K232" s="125"/>
      <c r="L232" s="125"/>
      <c r="M232" s="125"/>
      <c r="N232" s="125"/>
      <c r="O232" s="125"/>
      <c r="P232" s="125"/>
      <c r="Q232" s="125"/>
      <c r="R232" s="125"/>
      <c r="S232" s="125"/>
      <c r="T232" s="125"/>
      <c r="U232" s="125"/>
      <c r="V232" s="125"/>
      <c r="W232" s="125"/>
      <c r="X232" s="125"/>
      <c r="Y232" s="125"/>
      <c r="Z232" s="125"/>
      <c r="AA232" s="125"/>
      <c r="AB232" s="125"/>
      <c r="AC232" s="125"/>
      <c r="AD232" s="125"/>
      <c r="AE232" s="125"/>
      <c r="AF232" s="125"/>
      <c r="AG232" s="125"/>
      <c r="AH232" s="125"/>
      <c r="AI232" s="125"/>
      <c r="AJ232" s="125"/>
      <c r="AK232" s="125"/>
      <c r="AL232" s="125"/>
      <c r="AM232" s="125"/>
      <c r="AN232" s="125"/>
      <c r="AO232" s="125"/>
      <c r="AP232" s="125"/>
      <c r="AQ232" s="125"/>
      <c r="AR232" s="125"/>
      <c r="AS232" s="125"/>
      <c r="AT232" s="125"/>
      <c r="AU232" s="125"/>
      <c r="AV232" s="125"/>
      <c r="AW232" s="125"/>
      <c r="AX232" s="125"/>
      <c r="AY232" s="125"/>
      <c r="AZ232" s="125"/>
      <c r="BA232" s="125"/>
      <c r="BB232" s="125"/>
      <c r="BC232" s="125"/>
      <c r="BD232" s="125"/>
      <c r="BE232" s="125"/>
      <c r="BF232" s="125"/>
      <c r="BG232" s="125"/>
      <c r="BH232" s="125"/>
      <c r="BI232" s="125"/>
      <c r="BJ232" s="125"/>
      <c r="BK232" s="125"/>
      <c r="BL232" s="125"/>
      <c r="BM232" s="125"/>
      <c r="BN232" s="125"/>
      <c r="BO232" s="125"/>
      <c r="BP232" s="125"/>
      <c r="BQ232" s="125"/>
      <c r="BR232" s="125"/>
      <c r="BS232" s="125"/>
      <c r="BT232" s="125"/>
      <c r="BU232" s="125"/>
      <c r="BV232" s="125"/>
      <c r="BW232" s="125"/>
      <c r="BX232" s="125"/>
      <c r="BY232" s="125"/>
      <c r="BZ232" s="125"/>
      <c r="CA232" s="125"/>
      <c r="CB232" s="125"/>
      <c r="CC232" s="125"/>
      <c r="CD232" s="125"/>
      <c r="CE232" s="125"/>
      <c r="CF232" s="125"/>
      <c r="CG232" s="125"/>
      <c r="CH232" s="125"/>
      <c r="CI232" s="125"/>
      <c r="CJ232" s="125"/>
      <c r="CK232" s="125"/>
      <c r="CL232" s="125"/>
      <c r="CM232" s="125"/>
      <c r="CN232" s="125"/>
      <c r="CO232" s="125"/>
      <c r="CP232" s="125"/>
      <c r="CQ232" s="125"/>
      <c r="CR232" s="125"/>
      <c r="CS232" s="125"/>
      <c r="CT232" s="125"/>
      <c r="CU232" s="125"/>
    </row>
    <row r="233" spans="4:99" x14ac:dyDescent="0.3">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c r="AA233" s="125"/>
      <c r="AB233" s="125"/>
      <c r="AC233" s="125"/>
      <c r="AD233" s="125"/>
      <c r="AE233" s="125"/>
      <c r="AF233" s="125"/>
      <c r="AG233" s="125"/>
      <c r="AH233" s="125"/>
      <c r="AI233" s="125"/>
      <c r="AJ233" s="125"/>
      <c r="AK233" s="125"/>
      <c r="AL233" s="125"/>
      <c r="AM233" s="125"/>
      <c r="AN233" s="125"/>
      <c r="AO233" s="125"/>
      <c r="AP233" s="125"/>
      <c r="AQ233" s="125"/>
      <c r="AR233" s="125"/>
      <c r="AS233" s="125"/>
      <c r="AT233" s="125"/>
      <c r="AU233" s="125"/>
      <c r="AV233" s="125"/>
      <c r="AW233" s="125"/>
      <c r="AX233" s="125"/>
      <c r="AY233" s="125"/>
      <c r="AZ233" s="125"/>
      <c r="BA233" s="125"/>
      <c r="BB233" s="125"/>
      <c r="BC233" s="125"/>
      <c r="BD233" s="125"/>
      <c r="BE233" s="125"/>
      <c r="BF233" s="125"/>
      <c r="BG233" s="125"/>
      <c r="BH233" s="125"/>
      <c r="BI233" s="125"/>
      <c r="BJ233" s="125"/>
      <c r="BK233" s="125"/>
      <c r="BL233" s="125"/>
      <c r="BM233" s="125"/>
      <c r="BN233" s="125"/>
      <c r="BO233" s="125"/>
      <c r="BP233" s="125"/>
      <c r="BQ233" s="125"/>
      <c r="BR233" s="125"/>
      <c r="BS233" s="125"/>
      <c r="BT233" s="125"/>
      <c r="BU233" s="125"/>
      <c r="BV233" s="125"/>
      <c r="BW233" s="125"/>
      <c r="BX233" s="125"/>
      <c r="BY233" s="125"/>
      <c r="BZ233" s="125"/>
      <c r="CA233" s="125"/>
      <c r="CB233" s="125"/>
      <c r="CC233" s="125"/>
      <c r="CD233" s="125"/>
      <c r="CE233" s="125"/>
      <c r="CF233" s="125"/>
      <c r="CG233" s="125"/>
      <c r="CH233" s="125"/>
      <c r="CI233" s="125"/>
      <c r="CJ233" s="125"/>
      <c r="CK233" s="125"/>
      <c r="CL233" s="125"/>
      <c r="CM233" s="125"/>
      <c r="CN233" s="125"/>
      <c r="CO233" s="125"/>
      <c r="CP233" s="125"/>
      <c r="CQ233" s="125"/>
      <c r="CR233" s="125"/>
      <c r="CS233" s="125"/>
      <c r="CT233" s="125"/>
      <c r="CU233" s="125"/>
    </row>
    <row r="234" spans="4:99" x14ac:dyDescent="0.3">
      <c r="D234" s="125"/>
      <c r="E234" s="125"/>
      <c r="F234" s="125"/>
      <c r="G234" s="125"/>
      <c r="H234" s="125"/>
      <c r="I234" s="125"/>
      <c r="J234" s="125"/>
      <c r="K234" s="125"/>
      <c r="L234" s="125"/>
      <c r="M234" s="125"/>
      <c r="N234" s="125"/>
      <c r="O234" s="125"/>
      <c r="P234" s="125"/>
      <c r="Q234" s="125"/>
      <c r="R234" s="125"/>
      <c r="S234" s="125"/>
      <c r="T234" s="125"/>
      <c r="U234" s="125"/>
      <c r="V234" s="125"/>
      <c r="W234" s="125"/>
      <c r="X234" s="125"/>
      <c r="Y234" s="125"/>
      <c r="Z234" s="125"/>
      <c r="AA234" s="125"/>
      <c r="AB234" s="125"/>
      <c r="AC234" s="125"/>
      <c r="AD234" s="125"/>
      <c r="AE234" s="125"/>
      <c r="AF234" s="125"/>
      <c r="AG234" s="125"/>
      <c r="AH234" s="125"/>
      <c r="AI234" s="125"/>
      <c r="AJ234" s="125"/>
      <c r="AK234" s="125"/>
      <c r="AL234" s="125"/>
      <c r="AM234" s="125"/>
      <c r="AN234" s="125"/>
      <c r="AO234" s="125"/>
      <c r="AP234" s="125"/>
      <c r="AQ234" s="125"/>
      <c r="AR234" s="125"/>
      <c r="AS234" s="125"/>
      <c r="AT234" s="125"/>
      <c r="AU234" s="125"/>
      <c r="AV234" s="125"/>
      <c r="AW234" s="125"/>
      <c r="AX234" s="125"/>
      <c r="AY234" s="125"/>
      <c r="AZ234" s="125"/>
      <c r="BA234" s="125"/>
      <c r="BB234" s="125"/>
      <c r="BC234" s="125"/>
      <c r="BD234" s="125"/>
      <c r="BE234" s="125"/>
      <c r="BF234" s="125"/>
      <c r="BG234" s="125"/>
      <c r="BH234" s="125"/>
      <c r="BI234" s="125"/>
      <c r="BJ234" s="125"/>
      <c r="BK234" s="125"/>
      <c r="BL234" s="125"/>
      <c r="BM234" s="125"/>
      <c r="BN234" s="125"/>
      <c r="BO234" s="125"/>
      <c r="BP234" s="125"/>
      <c r="BQ234" s="125"/>
      <c r="BR234" s="125"/>
      <c r="BS234" s="125"/>
      <c r="BT234" s="125"/>
      <c r="BU234" s="125"/>
      <c r="BV234" s="125"/>
      <c r="BW234" s="125"/>
      <c r="BX234" s="125"/>
      <c r="BY234" s="125"/>
      <c r="BZ234" s="125"/>
      <c r="CA234" s="125"/>
      <c r="CB234" s="125"/>
      <c r="CC234" s="125"/>
      <c r="CD234" s="125"/>
      <c r="CE234" s="125"/>
      <c r="CF234" s="125"/>
      <c r="CG234" s="125"/>
      <c r="CH234" s="125"/>
      <c r="CI234" s="125"/>
      <c r="CJ234" s="125"/>
      <c r="CK234" s="125"/>
      <c r="CL234" s="125"/>
      <c r="CM234" s="125"/>
      <c r="CN234" s="125"/>
      <c r="CO234" s="125"/>
      <c r="CP234" s="125"/>
      <c r="CQ234" s="125"/>
      <c r="CR234" s="125"/>
      <c r="CS234" s="125"/>
      <c r="CT234" s="125"/>
      <c r="CU234" s="125"/>
    </row>
    <row r="235" spans="4:99" x14ac:dyDescent="0.3">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c r="AA235" s="125"/>
      <c r="AB235" s="125"/>
      <c r="AC235" s="125"/>
      <c r="AD235" s="125"/>
      <c r="AE235" s="125"/>
      <c r="AF235" s="125"/>
      <c r="AG235" s="125"/>
      <c r="AH235" s="125"/>
      <c r="AI235" s="125"/>
      <c r="AJ235" s="125"/>
      <c r="AK235" s="125"/>
      <c r="AL235" s="125"/>
      <c r="AM235" s="125"/>
      <c r="AN235" s="125"/>
      <c r="AO235" s="125"/>
      <c r="AP235" s="125"/>
      <c r="AQ235" s="125"/>
      <c r="AR235" s="125"/>
      <c r="AS235" s="125"/>
      <c r="AT235" s="125"/>
      <c r="AU235" s="125"/>
      <c r="AV235" s="125"/>
      <c r="AW235" s="125"/>
      <c r="AX235" s="125"/>
      <c r="AY235" s="125"/>
      <c r="AZ235" s="125"/>
      <c r="BA235" s="125"/>
      <c r="BB235" s="125"/>
      <c r="BC235" s="125"/>
      <c r="BD235" s="125"/>
      <c r="BE235" s="125"/>
      <c r="BF235" s="125"/>
      <c r="BG235" s="125"/>
      <c r="BH235" s="125"/>
      <c r="BI235" s="125"/>
      <c r="BJ235" s="125"/>
      <c r="BK235" s="125"/>
      <c r="BL235" s="125"/>
      <c r="BM235" s="125"/>
      <c r="BN235" s="125"/>
      <c r="BO235" s="125"/>
      <c r="BP235" s="125"/>
      <c r="BQ235" s="125"/>
      <c r="BR235" s="125"/>
      <c r="BS235" s="125"/>
      <c r="BT235" s="125"/>
      <c r="BU235" s="125"/>
      <c r="BV235" s="125"/>
      <c r="BW235" s="125"/>
      <c r="BX235" s="125"/>
      <c r="BY235" s="125"/>
      <c r="BZ235" s="125"/>
      <c r="CA235" s="125"/>
      <c r="CB235" s="125"/>
      <c r="CC235" s="125"/>
      <c r="CD235" s="125"/>
      <c r="CE235" s="125"/>
      <c r="CF235" s="125"/>
      <c r="CG235" s="125"/>
      <c r="CH235" s="125"/>
      <c r="CI235" s="125"/>
      <c r="CJ235" s="125"/>
      <c r="CK235" s="125"/>
      <c r="CL235" s="125"/>
      <c r="CM235" s="125"/>
      <c r="CN235" s="125"/>
      <c r="CO235" s="125"/>
      <c r="CP235" s="125"/>
      <c r="CQ235" s="125"/>
      <c r="CR235" s="125"/>
      <c r="CS235" s="125"/>
      <c r="CT235" s="125"/>
      <c r="CU235" s="125"/>
    </row>
    <row r="236" spans="4:99" x14ac:dyDescent="0.3">
      <c r="D236" s="125"/>
      <c r="E236" s="125"/>
      <c r="F236" s="125"/>
      <c r="G236" s="125"/>
      <c r="H236" s="125"/>
      <c r="I236" s="125"/>
      <c r="J236" s="125"/>
      <c r="K236" s="125"/>
      <c r="L236" s="125"/>
      <c r="M236" s="125"/>
      <c r="N236" s="125"/>
      <c r="O236" s="125"/>
      <c r="P236" s="125"/>
      <c r="Q236" s="125"/>
      <c r="R236" s="125"/>
      <c r="S236" s="125"/>
      <c r="T236" s="125"/>
      <c r="U236" s="125"/>
      <c r="V236" s="125"/>
      <c r="W236" s="125"/>
      <c r="X236" s="125"/>
      <c r="Y236" s="125"/>
      <c r="Z236" s="125"/>
      <c r="AA236" s="125"/>
      <c r="AB236" s="125"/>
      <c r="AC236" s="125"/>
      <c r="AD236" s="125"/>
      <c r="AE236" s="125"/>
      <c r="AF236" s="125"/>
      <c r="AG236" s="125"/>
      <c r="AH236" s="125"/>
      <c r="AI236" s="125"/>
      <c r="AJ236" s="125"/>
      <c r="AK236" s="125"/>
      <c r="AL236" s="125"/>
      <c r="AM236" s="125"/>
      <c r="AN236" s="125"/>
      <c r="AO236" s="125"/>
      <c r="AP236" s="125"/>
      <c r="AQ236" s="125"/>
      <c r="AR236" s="125"/>
      <c r="AS236" s="125"/>
      <c r="AT236" s="125"/>
      <c r="AU236" s="125"/>
      <c r="AV236" s="125"/>
      <c r="AW236" s="125"/>
      <c r="AX236" s="125"/>
      <c r="AY236" s="125"/>
      <c r="AZ236" s="125"/>
      <c r="BA236" s="125"/>
      <c r="BB236" s="125"/>
      <c r="BC236" s="125"/>
      <c r="BD236" s="125"/>
      <c r="BE236" s="125"/>
      <c r="BF236" s="125"/>
      <c r="BG236" s="125"/>
      <c r="BH236" s="125"/>
      <c r="BI236" s="125"/>
      <c r="BJ236" s="125"/>
      <c r="BK236" s="125"/>
      <c r="BL236" s="125"/>
      <c r="BM236" s="125"/>
      <c r="BN236" s="125"/>
      <c r="BO236" s="125"/>
      <c r="BP236" s="125"/>
      <c r="BQ236" s="125"/>
      <c r="BR236" s="125"/>
      <c r="BS236" s="125"/>
      <c r="BT236" s="125"/>
      <c r="BU236" s="125"/>
      <c r="BV236" s="125"/>
      <c r="BW236" s="125"/>
      <c r="BX236" s="125"/>
      <c r="BY236" s="125"/>
      <c r="BZ236" s="125"/>
      <c r="CA236" s="125"/>
      <c r="CB236" s="125"/>
      <c r="CC236" s="125"/>
      <c r="CD236" s="125"/>
      <c r="CE236" s="125"/>
      <c r="CF236" s="125"/>
      <c r="CG236" s="125"/>
      <c r="CH236" s="125"/>
      <c r="CI236" s="125"/>
      <c r="CJ236" s="125"/>
      <c r="CK236" s="125"/>
      <c r="CL236" s="125"/>
      <c r="CM236" s="125"/>
      <c r="CN236" s="125"/>
      <c r="CO236" s="125"/>
      <c r="CP236" s="125"/>
      <c r="CQ236" s="125"/>
      <c r="CR236" s="125"/>
      <c r="CS236" s="125"/>
      <c r="CT236" s="125"/>
      <c r="CU236" s="125"/>
    </row>
    <row r="237" spans="4:99" x14ac:dyDescent="0.3">
      <c r="D237" s="125"/>
      <c r="E237" s="125"/>
      <c r="F237" s="125"/>
      <c r="G237" s="125"/>
      <c r="H237" s="125"/>
      <c r="I237" s="125"/>
      <c r="J237" s="125"/>
      <c r="K237" s="125"/>
      <c r="L237" s="125"/>
      <c r="M237" s="125"/>
      <c r="N237" s="125"/>
      <c r="O237" s="125"/>
      <c r="P237" s="125"/>
      <c r="Q237" s="125"/>
      <c r="R237" s="125"/>
      <c r="S237" s="125"/>
      <c r="T237" s="125"/>
      <c r="U237" s="125"/>
      <c r="V237" s="125"/>
      <c r="W237" s="125"/>
      <c r="X237" s="125"/>
      <c r="Y237" s="125"/>
      <c r="Z237" s="125"/>
      <c r="AA237" s="125"/>
      <c r="AB237" s="125"/>
      <c r="AC237" s="125"/>
      <c r="AD237" s="125"/>
      <c r="AE237" s="125"/>
      <c r="AF237" s="125"/>
      <c r="AG237" s="125"/>
      <c r="AH237" s="125"/>
      <c r="AI237" s="125"/>
      <c r="AJ237" s="125"/>
      <c r="AK237" s="125"/>
      <c r="AL237" s="125"/>
      <c r="AM237" s="125"/>
      <c r="AN237" s="125"/>
      <c r="AO237" s="125"/>
      <c r="AP237" s="125"/>
      <c r="AQ237" s="125"/>
      <c r="AR237" s="125"/>
      <c r="AS237" s="125"/>
      <c r="AT237" s="125"/>
      <c r="AU237" s="125"/>
      <c r="AV237" s="125"/>
      <c r="AW237" s="125"/>
      <c r="AX237" s="125"/>
      <c r="AY237" s="125"/>
      <c r="AZ237" s="125"/>
      <c r="BA237" s="125"/>
      <c r="BB237" s="125"/>
      <c r="BC237" s="125"/>
      <c r="BD237" s="125"/>
      <c r="BE237" s="125"/>
      <c r="BF237" s="125"/>
      <c r="BG237" s="125"/>
      <c r="BH237" s="125"/>
      <c r="BI237" s="125"/>
      <c r="BJ237" s="125"/>
      <c r="BK237" s="125"/>
      <c r="BL237" s="125"/>
      <c r="BM237" s="125"/>
      <c r="BN237" s="125"/>
      <c r="BO237" s="125"/>
      <c r="BP237" s="125"/>
      <c r="BQ237" s="125"/>
      <c r="BR237" s="125"/>
      <c r="BS237" s="125"/>
      <c r="BT237" s="125"/>
      <c r="BU237" s="125"/>
      <c r="BV237" s="125"/>
      <c r="BW237" s="125"/>
      <c r="BX237" s="125"/>
      <c r="BY237" s="125"/>
      <c r="BZ237" s="125"/>
      <c r="CA237" s="125"/>
      <c r="CB237" s="125"/>
      <c r="CC237" s="125"/>
      <c r="CD237" s="125"/>
      <c r="CE237" s="125"/>
      <c r="CF237" s="125"/>
      <c r="CG237" s="125"/>
      <c r="CH237" s="125"/>
      <c r="CI237" s="125"/>
      <c r="CJ237" s="125"/>
      <c r="CK237" s="125"/>
      <c r="CL237" s="125"/>
      <c r="CM237" s="125"/>
      <c r="CN237" s="125"/>
      <c r="CO237" s="125"/>
      <c r="CP237" s="125"/>
      <c r="CQ237" s="125"/>
      <c r="CR237" s="125"/>
      <c r="CS237" s="125"/>
      <c r="CT237" s="125"/>
      <c r="CU237" s="125"/>
    </row>
    <row r="238" spans="4:99" x14ac:dyDescent="0.3">
      <c r="D238" s="125"/>
      <c r="E238" s="125"/>
      <c r="F238" s="125"/>
      <c r="G238" s="125"/>
      <c r="H238" s="125"/>
      <c r="I238" s="125"/>
      <c r="J238" s="125"/>
      <c r="K238" s="125"/>
      <c r="L238" s="125"/>
      <c r="M238" s="125"/>
      <c r="N238" s="125"/>
      <c r="O238" s="125"/>
      <c r="P238" s="125"/>
      <c r="Q238" s="125"/>
      <c r="R238" s="125"/>
      <c r="S238" s="125"/>
      <c r="T238" s="125"/>
      <c r="U238" s="125"/>
      <c r="V238" s="125"/>
      <c r="W238" s="125"/>
      <c r="X238" s="125"/>
      <c r="Y238" s="125"/>
      <c r="Z238" s="125"/>
      <c r="AA238" s="125"/>
      <c r="AB238" s="125"/>
      <c r="AC238" s="125"/>
      <c r="AD238" s="125"/>
      <c r="AE238" s="125"/>
      <c r="AF238" s="125"/>
      <c r="AG238" s="125"/>
      <c r="AH238" s="125"/>
      <c r="AI238" s="125"/>
      <c r="AJ238" s="125"/>
      <c r="AK238" s="125"/>
      <c r="AL238" s="125"/>
      <c r="AM238" s="125"/>
      <c r="AN238" s="125"/>
      <c r="AO238" s="125"/>
      <c r="AP238" s="125"/>
      <c r="AQ238" s="125"/>
      <c r="AR238" s="125"/>
      <c r="AS238" s="125"/>
      <c r="AT238" s="125"/>
      <c r="AU238" s="125"/>
      <c r="AV238" s="125"/>
      <c r="AW238" s="125"/>
      <c r="AX238" s="125"/>
      <c r="AY238" s="125"/>
      <c r="AZ238" s="125"/>
      <c r="BA238" s="125"/>
      <c r="BB238" s="125"/>
      <c r="BC238" s="125"/>
      <c r="BD238" s="125"/>
      <c r="BE238" s="125"/>
      <c r="BF238" s="125"/>
      <c r="BG238" s="125"/>
      <c r="BH238" s="125"/>
      <c r="BI238" s="125"/>
      <c r="BJ238" s="125"/>
      <c r="BK238" s="125"/>
      <c r="BL238" s="125"/>
      <c r="BM238" s="125"/>
      <c r="BN238" s="125"/>
      <c r="BO238" s="125"/>
      <c r="BP238" s="125"/>
      <c r="BQ238" s="125"/>
      <c r="BR238" s="125"/>
      <c r="BS238" s="125"/>
      <c r="BT238" s="125"/>
      <c r="BU238" s="125"/>
      <c r="BV238" s="125"/>
      <c r="BW238" s="125"/>
      <c r="BX238" s="125"/>
      <c r="BY238" s="125"/>
      <c r="BZ238" s="125"/>
      <c r="CA238" s="125"/>
      <c r="CB238" s="125"/>
      <c r="CC238" s="125"/>
      <c r="CD238" s="125"/>
      <c r="CE238" s="125"/>
      <c r="CF238" s="125"/>
      <c r="CG238" s="125"/>
      <c r="CH238" s="125"/>
      <c r="CI238" s="125"/>
      <c r="CJ238" s="125"/>
      <c r="CK238" s="125"/>
      <c r="CL238" s="125"/>
      <c r="CM238" s="125"/>
      <c r="CN238" s="125"/>
      <c r="CO238" s="125"/>
      <c r="CP238" s="125"/>
      <c r="CQ238" s="125"/>
      <c r="CR238" s="125"/>
      <c r="CS238" s="125"/>
      <c r="CT238" s="125"/>
      <c r="CU238" s="125"/>
    </row>
    <row r="239" spans="4:99" x14ac:dyDescent="0.3">
      <c r="D239" s="125"/>
      <c r="E239" s="125"/>
      <c r="F239" s="125"/>
      <c r="G239" s="125"/>
      <c r="H239" s="125"/>
      <c r="I239" s="125"/>
      <c r="J239" s="125"/>
      <c r="K239" s="125"/>
      <c r="L239" s="125"/>
      <c r="M239" s="125"/>
      <c r="N239" s="125"/>
      <c r="O239" s="125"/>
      <c r="P239" s="125"/>
      <c r="Q239" s="125"/>
      <c r="R239" s="125"/>
      <c r="S239" s="125"/>
      <c r="T239" s="125"/>
      <c r="U239" s="125"/>
      <c r="V239" s="125"/>
      <c r="W239" s="125"/>
      <c r="X239" s="125"/>
      <c r="Y239" s="125"/>
      <c r="Z239" s="125"/>
      <c r="AA239" s="125"/>
      <c r="AB239" s="125"/>
      <c r="AC239" s="125"/>
      <c r="AD239" s="125"/>
      <c r="AE239" s="125"/>
      <c r="AF239" s="125"/>
      <c r="AG239" s="125"/>
      <c r="AH239" s="125"/>
      <c r="AI239" s="125"/>
      <c r="AJ239" s="125"/>
      <c r="AK239" s="125"/>
      <c r="AL239" s="125"/>
      <c r="AM239" s="125"/>
      <c r="AN239" s="125"/>
      <c r="AO239" s="125"/>
      <c r="AP239" s="125"/>
      <c r="AQ239" s="125"/>
      <c r="AR239" s="125"/>
      <c r="AS239" s="125"/>
      <c r="AT239" s="125"/>
      <c r="AU239" s="125"/>
      <c r="AV239" s="125"/>
      <c r="AW239" s="125"/>
      <c r="AX239" s="125"/>
      <c r="AY239" s="125"/>
      <c r="AZ239" s="125"/>
      <c r="BA239" s="125"/>
      <c r="BB239" s="125"/>
      <c r="BC239" s="125"/>
      <c r="BD239" s="125"/>
      <c r="BE239" s="125"/>
      <c r="BF239" s="125"/>
      <c r="BG239" s="125"/>
      <c r="BH239" s="125"/>
      <c r="BI239" s="125"/>
      <c r="BJ239" s="125"/>
      <c r="BK239" s="125"/>
      <c r="BL239" s="125"/>
      <c r="BM239" s="125"/>
      <c r="BN239" s="125"/>
      <c r="BO239" s="125"/>
      <c r="BP239" s="125"/>
      <c r="BQ239" s="125"/>
      <c r="BR239" s="125"/>
      <c r="BS239" s="125"/>
      <c r="BT239" s="125"/>
      <c r="BU239" s="125"/>
      <c r="BV239" s="125"/>
      <c r="BW239" s="125"/>
      <c r="BX239" s="125"/>
      <c r="BY239" s="125"/>
      <c r="BZ239" s="125"/>
      <c r="CA239" s="125"/>
      <c r="CB239" s="125"/>
      <c r="CC239" s="125"/>
      <c r="CD239" s="125"/>
      <c r="CE239" s="125"/>
      <c r="CF239" s="125"/>
      <c r="CG239" s="125"/>
      <c r="CH239" s="125"/>
      <c r="CI239" s="125"/>
      <c r="CJ239" s="125"/>
      <c r="CK239" s="125"/>
      <c r="CL239" s="125"/>
      <c r="CM239" s="125"/>
      <c r="CN239" s="125"/>
      <c r="CO239" s="125"/>
      <c r="CP239" s="125"/>
      <c r="CQ239" s="125"/>
      <c r="CR239" s="125"/>
      <c r="CS239" s="125"/>
      <c r="CT239" s="125"/>
      <c r="CU239" s="125"/>
    </row>
    <row r="240" spans="4:99" x14ac:dyDescent="0.3">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c r="AA240" s="125"/>
      <c r="AB240" s="125"/>
      <c r="AC240" s="125"/>
      <c r="AD240" s="125"/>
      <c r="AE240" s="125"/>
      <c r="AF240" s="125"/>
      <c r="AG240" s="125"/>
      <c r="AH240" s="125"/>
      <c r="AI240" s="125"/>
      <c r="AJ240" s="125"/>
      <c r="AK240" s="125"/>
      <c r="AL240" s="125"/>
      <c r="AM240" s="125"/>
      <c r="AN240" s="125"/>
      <c r="AO240" s="125"/>
      <c r="AP240" s="125"/>
      <c r="AQ240" s="125"/>
      <c r="AR240" s="125"/>
      <c r="AS240" s="125"/>
      <c r="AT240" s="125"/>
      <c r="AU240" s="125"/>
      <c r="AV240" s="125"/>
      <c r="AW240" s="125"/>
      <c r="AX240" s="125"/>
      <c r="AY240" s="125"/>
      <c r="AZ240" s="125"/>
      <c r="BA240" s="125"/>
      <c r="BB240" s="125"/>
      <c r="BC240" s="125"/>
      <c r="BD240" s="125"/>
      <c r="BE240" s="125"/>
      <c r="BF240" s="125"/>
      <c r="BG240" s="125"/>
      <c r="BH240" s="125"/>
      <c r="BI240" s="125"/>
      <c r="BJ240" s="125"/>
      <c r="BK240" s="125"/>
      <c r="BL240" s="125"/>
      <c r="BM240" s="125"/>
      <c r="BN240" s="125"/>
      <c r="BO240" s="125"/>
      <c r="BP240" s="125"/>
      <c r="BQ240" s="125"/>
      <c r="BR240" s="125"/>
      <c r="BS240" s="125"/>
      <c r="BT240" s="125"/>
      <c r="BU240" s="125"/>
      <c r="BV240" s="125"/>
      <c r="BW240" s="125"/>
      <c r="BX240" s="125"/>
      <c r="BY240" s="125"/>
      <c r="BZ240" s="125"/>
      <c r="CA240" s="125"/>
      <c r="CB240" s="125"/>
      <c r="CC240" s="125"/>
      <c r="CD240" s="125"/>
      <c r="CE240" s="125"/>
      <c r="CF240" s="125"/>
      <c r="CG240" s="125"/>
      <c r="CH240" s="125"/>
      <c r="CI240" s="125"/>
      <c r="CJ240" s="125"/>
      <c r="CK240" s="125"/>
      <c r="CL240" s="125"/>
      <c r="CM240" s="125"/>
      <c r="CN240" s="125"/>
      <c r="CO240" s="125"/>
      <c r="CP240" s="125"/>
      <c r="CQ240" s="125"/>
      <c r="CR240" s="125"/>
      <c r="CS240" s="125"/>
      <c r="CT240" s="125"/>
      <c r="CU240" s="125"/>
    </row>
    <row r="241" spans="1:99" x14ac:dyDescent="0.3">
      <c r="D241" s="125"/>
      <c r="E241" s="125"/>
      <c r="F241" s="125"/>
      <c r="G241" s="125"/>
      <c r="H241" s="125"/>
      <c r="I241" s="125"/>
      <c r="J241" s="125"/>
      <c r="K241" s="125"/>
      <c r="L241" s="125"/>
      <c r="M241" s="125"/>
      <c r="N241" s="125"/>
      <c r="O241" s="125"/>
      <c r="P241" s="125"/>
      <c r="Q241" s="125"/>
      <c r="R241" s="125"/>
      <c r="S241" s="125"/>
      <c r="T241" s="125"/>
      <c r="U241" s="125"/>
      <c r="V241" s="125"/>
      <c r="W241" s="125"/>
      <c r="X241" s="125"/>
      <c r="Y241" s="125"/>
      <c r="Z241" s="125"/>
      <c r="AA241" s="125"/>
      <c r="AB241" s="125"/>
      <c r="AC241" s="125"/>
      <c r="AD241" s="125"/>
      <c r="AE241" s="125"/>
      <c r="AF241" s="125"/>
      <c r="AG241" s="125"/>
      <c r="AH241" s="125"/>
      <c r="AI241" s="125"/>
      <c r="AJ241" s="125"/>
      <c r="AK241" s="125"/>
      <c r="AL241" s="125"/>
      <c r="AM241" s="125"/>
      <c r="AN241" s="125"/>
      <c r="AO241" s="125"/>
      <c r="AP241" s="125"/>
      <c r="AQ241" s="125"/>
      <c r="AR241" s="125"/>
      <c r="AS241" s="125"/>
      <c r="AT241" s="125"/>
      <c r="AU241" s="125"/>
      <c r="AV241" s="125"/>
      <c r="AW241" s="125"/>
      <c r="AX241" s="125"/>
      <c r="AY241" s="125"/>
      <c r="AZ241" s="125"/>
      <c r="BA241" s="125"/>
      <c r="BB241" s="125"/>
      <c r="BC241" s="125"/>
      <c r="BD241" s="125"/>
      <c r="BE241" s="125"/>
      <c r="BF241" s="125"/>
      <c r="BG241" s="125"/>
      <c r="BH241" s="125"/>
      <c r="BI241" s="125"/>
      <c r="BJ241" s="125"/>
      <c r="BK241" s="125"/>
      <c r="BL241" s="125"/>
      <c r="BM241" s="125"/>
      <c r="BN241" s="125"/>
      <c r="BO241" s="125"/>
      <c r="BP241" s="125"/>
      <c r="BQ241" s="125"/>
      <c r="BR241" s="125"/>
      <c r="BS241" s="125"/>
      <c r="BT241" s="125"/>
      <c r="BU241" s="125"/>
      <c r="BV241" s="125"/>
      <c r="BW241" s="125"/>
      <c r="BX241" s="125"/>
      <c r="BY241" s="125"/>
      <c r="BZ241" s="125"/>
      <c r="CA241" s="125"/>
      <c r="CB241" s="125"/>
      <c r="CC241" s="125"/>
      <c r="CD241" s="125"/>
      <c r="CE241" s="125"/>
      <c r="CF241" s="125"/>
      <c r="CG241" s="125"/>
      <c r="CH241" s="125"/>
      <c r="CI241" s="125"/>
      <c r="CJ241" s="125"/>
      <c r="CK241" s="125"/>
      <c r="CL241" s="125"/>
      <c r="CM241" s="125"/>
      <c r="CN241" s="125"/>
      <c r="CO241" s="125"/>
      <c r="CP241" s="125"/>
      <c r="CQ241" s="125"/>
      <c r="CR241" s="125"/>
      <c r="CS241" s="125"/>
      <c r="CT241" s="125"/>
      <c r="CU241" s="125"/>
    </row>
    <row r="242" spans="1:99" x14ac:dyDescent="0.3">
      <c r="D242" s="125"/>
      <c r="E242" s="125"/>
      <c r="F242" s="125"/>
      <c r="G242" s="125"/>
      <c r="H242" s="125"/>
      <c r="I242" s="125"/>
      <c r="J242" s="125"/>
      <c r="K242" s="125"/>
      <c r="L242" s="125"/>
      <c r="M242" s="125"/>
      <c r="N242" s="125"/>
      <c r="O242" s="125"/>
      <c r="P242" s="125"/>
      <c r="Q242" s="125"/>
      <c r="R242" s="125"/>
      <c r="S242" s="125"/>
      <c r="T242" s="125"/>
      <c r="U242" s="125"/>
      <c r="V242" s="125"/>
      <c r="W242" s="125"/>
      <c r="X242" s="125"/>
      <c r="Y242" s="125"/>
      <c r="Z242" s="125"/>
      <c r="AA242" s="125"/>
      <c r="AB242" s="125"/>
      <c r="AC242" s="125"/>
      <c r="AD242" s="125"/>
      <c r="AE242" s="125"/>
      <c r="AF242" s="125"/>
      <c r="AG242" s="125"/>
      <c r="AH242" s="125"/>
      <c r="AI242" s="125"/>
      <c r="AJ242" s="125"/>
      <c r="AK242" s="125"/>
      <c r="AL242" s="125"/>
      <c r="AM242" s="125"/>
      <c r="AN242" s="125"/>
      <c r="AO242" s="125"/>
      <c r="AP242" s="125"/>
      <c r="AQ242" s="125"/>
      <c r="AR242" s="125"/>
      <c r="AS242" s="125"/>
      <c r="AT242" s="125"/>
      <c r="AU242" s="125"/>
      <c r="AV242" s="125"/>
      <c r="AW242" s="125"/>
      <c r="AX242" s="125"/>
      <c r="AY242" s="125"/>
      <c r="AZ242" s="125"/>
      <c r="BA242" s="125"/>
      <c r="BB242" s="125"/>
      <c r="BC242" s="125"/>
      <c r="BD242" s="125"/>
      <c r="BE242" s="125"/>
      <c r="BF242" s="125"/>
      <c r="BG242" s="125"/>
      <c r="BH242" s="125"/>
      <c r="BI242" s="125"/>
      <c r="BJ242" s="125"/>
      <c r="BK242" s="125"/>
      <c r="BL242" s="125"/>
      <c r="BM242" s="125"/>
      <c r="BN242" s="125"/>
      <c r="BO242" s="125"/>
      <c r="BP242" s="125"/>
      <c r="BQ242" s="125"/>
      <c r="BR242" s="125"/>
      <c r="BS242" s="125"/>
      <c r="BT242" s="125"/>
      <c r="BU242" s="125"/>
      <c r="BV242" s="125"/>
      <c r="BW242" s="125"/>
      <c r="BX242" s="125"/>
      <c r="BY242" s="125"/>
      <c r="BZ242" s="125"/>
      <c r="CA242" s="125"/>
      <c r="CB242" s="125"/>
      <c r="CC242" s="125"/>
      <c r="CD242" s="125"/>
      <c r="CE242" s="125"/>
      <c r="CF242" s="125"/>
      <c r="CG242" s="125"/>
      <c r="CH242" s="125"/>
      <c r="CI242" s="125"/>
      <c r="CJ242" s="125"/>
      <c r="CK242" s="125"/>
      <c r="CL242" s="125"/>
      <c r="CM242" s="125"/>
      <c r="CN242" s="125"/>
      <c r="CO242" s="125"/>
      <c r="CP242" s="125"/>
      <c r="CQ242" s="125"/>
      <c r="CR242" s="125"/>
      <c r="CS242" s="125"/>
      <c r="CT242" s="125"/>
      <c r="CU242" s="125"/>
    </row>
    <row r="243" spans="1:99" x14ac:dyDescent="0.3">
      <c r="D243" s="125"/>
      <c r="E243" s="125"/>
      <c r="F243" s="125"/>
      <c r="G243" s="125"/>
      <c r="H243" s="125"/>
      <c r="I243" s="125"/>
      <c r="J243" s="125"/>
      <c r="K243" s="125"/>
      <c r="L243" s="125"/>
      <c r="M243" s="125"/>
      <c r="N243" s="125"/>
      <c r="O243" s="125"/>
      <c r="P243" s="125"/>
      <c r="Q243" s="125"/>
      <c r="R243" s="125"/>
      <c r="S243" s="125"/>
      <c r="T243" s="125"/>
      <c r="U243" s="125"/>
      <c r="V243" s="125"/>
      <c r="W243" s="125"/>
      <c r="X243" s="125"/>
      <c r="Y243" s="125"/>
      <c r="Z243" s="125"/>
      <c r="AA243" s="125"/>
      <c r="AB243" s="125"/>
      <c r="AC243" s="125"/>
      <c r="AD243" s="125"/>
      <c r="AE243" s="125"/>
      <c r="AF243" s="125"/>
      <c r="AG243" s="125"/>
      <c r="AH243" s="125"/>
      <c r="AI243" s="125"/>
      <c r="AJ243" s="125"/>
      <c r="AK243" s="125"/>
      <c r="AL243" s="125"/>
      <c r="AM243" s="125"/>
      <c r="AN243" s="125"/>
      <c r="AO243" s="125"/>
      <c r="AP243" s="125"/>
      <c r="AQ243" s="125"/>
      <c r="AR243" s="125"/>
      <c r="AS243" s="125"/>
      <c r="AT243" s="125"/>
      <c r="AU243" s="125"/>
      <c r="AV243" s="125"/>
      <c r="AW243" s="125"/>
      <c r="AX243" s="125"/>
      <c r="AY243" s="125"/>
      <c r="AZ243" s="125"/>
      <c r="BA243" s="125"/>
      <c r="BB243" s="125"/>
      <c r="BC243" s="125"/>
      <c r="BD243" s="125"/>
      <c r="BE243" s="125"/>
      <c r="BF243" s="125"/>
      <c r="BG243" s="125"/>
      <c r="BH243" s="125"/>
      <c r="BI243" s="125"/>
      <c r="BJ243" s="125"/>
      <c r="BK243" s="125"/>
      <c r="BL243" s="125"/>
      <c r="BM243" s="125"/>
      <c r="BN243" s="125"/>
      <c r="BO243" s="125"/>
      <c r="BP243" s="125"/>
      <c r="BQ243" s="125"/>
      <c r="BR243" s="125"/>
      <c r="BS243" s="125"/>
      <c r="BT243" s="125"/>
      <c r="BU243" s="125"/>
      <c r="BV243" s="125"/>
      <c r="BW243" s="125"/>
      <c r="BX243" s="125"/>
      <c r="BY243" s="125"/>
      <c r="BZ243" s="125"/>
      <c r="CA243" s="125"/>
      <c r="CB243" s="125"/>
      <c r="CC243" s="125"/>
      <c r="CD243" s="125"/>
      <c r="CE243" s="125"/>
      <c r="CF243" s="125"/>
      <c r="CG243" s="125"/>
      <c r="CH243" s="125"/>
      <c r="CI243" s="125"/>
      <c r="CJ243" s="125"/>
      <c r="CK243" s="125"/>
      <c r="CL243" s="125"/>
      <c r="CM243" s="125"/>
      <c r="CN243" s="125"/>
      <c r="CO243" s="125"/>
      <c r="CP243" s="125"/>
      <c r="CQ243" s="125"/>
      <c r="CR243" s="125"/>
      <c r="CS243" s="125"/>
      <c r="CT243" s="125"/>
      <c r="CU243" s="125"/>
    </row>
    <row r="244" spans="1:99" x14ac:dyDescent="0.3">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c r="AA244" s="125"/>
      <c r="AB244" s="125"/>
      <c r="AC244" s="125"/>
      <c r="AD244" s="125"/>
      <c r="AE244" s="125"/>
      <c r="AF244" s="125"/>
      <c r="AG244" s="125"/>
      <c r="AH244" s="125"/>
      <c r="AI244" s="125"/>
      <c r="AJ244" s="125"/>
      <c r="AK244" s="125"/>
      <c r="AL244" s="125"/>
      <c r="AM244" s="125"/>
      <c r="AN244" s="125"/>
      <c r="AO244" s="125"/>
      <c r="AP244" s="125"/>
      <c r="AQ244" s="125"/>
      <c r="AR244" s="125"/>
      <c r="AS244" s="125"/>
      <c r="AT244" s="125"/>
      <c r="AU244" s="125"/>
      <c r="AV244" s="125"/>
      <c r="AW244" s="125"/>
      <c r="AX244" s="125"/>
      <c r="AY244" s="125"/>
      <c r="AZ244" s="125"/>
      <c r="BA244" s="125"/>
      <c r="BB244" s="125"/>
      <c r="BC244" s="125"/>
      <c r="BD244" s="125"/>
      <c r="BE244" s="125"/>
      <c r="BF244" s="125"/>
      <c r="BG244" s="125"/>
      <c r="BH244" s="125"/>
      <c r="BI244" s="125"/>
      <c r="BJ244" s="125"/>
      <c r="BK244" s="125"/>
      <c r="BL244" s="125"/>
      <c r="BM244" s="125"/>
      <c r="BN244" s="125"/>
      <c r="BO244" s="125"/>
      <c r="BP244" s="125"/>
      <c r="BQ244" s="125"/>
      <c r="BR244" s="125"/>
      <c r="BS244" s="125"/>
      <c r="BT244" s="125"/>
      <c r="BU244" s="125"/>
      <c r="BV244" s="125"/>
      <c r="BW244" s="125"/>
      <c r="BX244" s="125"/>
      <c r="BY244" s="125"/>
      <c r="BZ244" s="125"/>
      <c r="CA244" s="125"/>
      <c r="CB244" s="125"/>
      <c r="CC244" s="125"/>
      <c r="CD244" s="125"/>
      <c r="CE244" s="125"/>
      <c r="CF244" s="125"/>
      <c r="CG244" s="125"/>
      <c r="CH244" s="125"/>
      <c r="CI244" s="125"/>
      <c r="CJ244" s="125"/>
      <c r="CK244" s="125"/>
      <c r="CL244" s="125"/>
      <c r="CM244" s="125"/>
      <c r="CN244" s="125"/>
      <c r="CO244" s="125"/>
      <c r="CP244" s="125"/>
      <c r="CQ244" s="125"/>
      <c r="CR244" s="125"/>
      <c r="CS244" s="125"/>
      <c r="CT244" s="125"/>
      <c r="CU244" s="125"/>
    </row>
    <row r="245" spans="1:99" x14ac:dyDescent="0.3">
      <c r="D245" s="125"/>
      <c r="E245" s="125"/>
      <c r="F245" s="125"/>
      <c r="G245" s="125"/>
      <c r="H245" s="125"/>
      <c r="I245" s="125"/>
      <c r="J245" s="125"/>
      <c r="K245" s="125"/>
      <c r="L245" s="125"/>
      <c r="M245" s="125"/>
      <c r="N245" s="125"/>
      <c r="O245" s="125"/>
      <c r="P245" s="125"/>
      <c r="Q245" s="125"/>
      <c r="R245" s="125"/>
      <c r="S245" s="125"/>
      <c r="T245" s="125"/>
      <c r="U245" s="125"/>
      <c r="V245" s="125"/>
      <c r="W245" s="125"/>
      <c r="X245" s="125"/>
      <c r="Y245" s="125"/>
      <c r="Z245" s="125"/>
      <c r="AA245" s="125"/>
      <c r="AB245" s="125"/>
      <c r="AC245" s="125"/>
      <c r="AD245" s="125"/>
      <c r="AE245" s="125"/>
      <c r="AF245" s="125"/>
      <c r="AG245" s="125"/>
      <c r="AH245" s="125"/>
      <c r="AI245" s="125"/>
      <c r="AJ245" s="125"/>
      <c r="AK245" s="125"/>
      <c r="AL245" s="125"/>
      <c r="AM245" s="125"/>
      <c r="AN245" s="125"/>
      <c r="AO245" s="125"/>
      <c r="AP245" s="125"/>
      <c r="AQ245" s="125"/>
      <c r="AR245" s="125"/>
      <c r="AS245" s="125"/>
      <c r="AT245" s="125"/>
      <c r="AU245" s="125"/>
      <c r="AV245" s="125"/>
      <c r="AW245" s="125"/>
      <c r="AX245" s="125"/>
      <c r="AY245" s="125"/>
      <c r="AZ245" s="125"/>
      <c r="BA245" s="125"/>
      <c r="BB245" s="125"/>
      <c r="BC245" s="125"/>
      <c r="BD245" s="125"/>
      <c r="BE245" s="125"/>
      <c r="BF245" s="125"/>
      <c r="BG245" s="125"/>
      <c r="BH245" s="125"/>
      <c r="BI245" s="125"/>
      <c r="BJ245" s="125"/>
      <c r="BK245" s="125"/>
      <c r="BL245" s="125"/>
      <c r="BM245" s="125"/>
      <c r="BN245" s="125"/>
      <c r="BO245" s="125"/>
      <c r="BP245" s="125"/>
      <c r="BQ245" s="125"/>
      <c r="BR245" s="125"/>
      <c r="BS245" s="125"/>
      <c r="BT245" s="125"/>
      <c r="BU245" s="125"/>
      <c r="BV245" s="125"/>
      <c r="BW245" s="125"/>
      <c r="BX245" s="125"/>
      <c r="BY245" s="125"/>
      <c r="BZ245" s="125"/>
      <c r="CA245" s="125"/>
      <c r="CB245" s="125"/>
      <c r="CC245" s="125"/>
      <c r="CD245" s="125"/>
      <c r="CE245" s="125"/>
      <c r="CF245" s="125"/>
      <c r="CG245" s="125"/>
      <c r="CH245" s="125"/>
      <c r="CI245" s="125"/>
      <c r="CJ245" s="125"/>
      <c r="CK245" s="125"/>
      <c r="CL245" s="125"/>
      <c r="CM245" s="125"/>
      <c r="CN245" s="125"/>
      <c r="CO245" s="125"/>
      <c r="CP245" s="125"/>
      <c r="CQ245" s="125"/>
      <c r="CR245" s="125"/>
      <c r="CS245" s="125"/>
      <c r="CT245" s="125"/>
      <c r="CU245" s="125"/>
    </row>
    <row r="246" spans="1:99" x14ac:dyDescent="0.3">
      <c r="D246" s="125"/>
      <c r="E246" s="125"/>
      <c r="F246" s="125"/>
      <c r="G246" s="125"/>
      <c r="H246" s="125"/>
      <c r="I246" s="125"/>
      <c r="J246" s="125"/>
      <c r="K246" s="125"/>
      <c r="L246" s="125"/>
      <c r="M246" s="125"/>
      <c r="N246" s="125"/>
      <c r="O246" s="125"/>
      <c r="P246" s="125"/>
      <c r="Q246" s="125"/>
      <c r="R246" s="125"/>
      <c r="S246" s="125"/>
      <c r="T246" s="125"/>
      <c r="U246" s="125"/>
      <c r="V246" s="125"/>
      <c r="W246" s="125"/>
      <c r="X246" s="125"/>
      <c r="Y246" s="125"/>
      <c r="Z246" s="125"/>
      <c r="AA246" s="125"/>
      <c r="AB246" s="125"/>
      <c r="AC246" s="125"/>
      <c r="AD246" s="125"/>
      <c r="AE246" s="125"/>
      <c r="AF246" s="125"/>
      <c r="AG246" s="125"/>
      <c r="AH246" s="125"/>
      <c r="AI246" s="125"/>
      <c r="AJ246" s="125"/>
      <c r="AK246" s="125"/>
      <c r="AL246" s="125"/>
      <c r="AM246" s="125"/>
      <c r="AN246" s="125"/>
      <c r="AO246" s="125"/>
      <c r="AP246" s="125"/>
      <c r="AQ246" s="125"/>
      <c r="AR246" s="125"/>
      <c r="AS246" s="125"/>
      <c r="AT246" s="125"/>
      <c r="AU246" s="125"/>
      <c r="AV246" s="125"/>
      <c r="AW246" s="125"/>
      <c r="AX246" s="125"/>
      <c r="AY246" s="125"/>
      <c r="AZ246" s="125"/>
      <c r="BA246" s="125"/>
      <c r="BB246" s="125"/>
      <c r="BC246" s="125"/>
      <c r="BD246" s="125"/>
      <c r="BE246" s="125"/>
      <c r="BF246" s="125"/>
      <c r="BG246" s="125"/>
      <c r="BH246" s="125"/>
      <c r="BI246" s="125"/>
      <c r="BJ246" s="125"/>
      <c r="BK246" s="125"/>
      <c r="BL246" s="125"/>
      <c r="BM246" s="125"/>
      <c r="BN246" s="125"/>
      <c r="BO246" s="125"/>
      <c r="BP246" s="125"/>
      <c r="BQ246" s="125"/>
      <c r="BR246" s="125"/>
      <c r="BS246" s="125"/>
      <c r="BT246" s="125"/>
      <c r="BU246" s="125"/>
      <c r="BV246" s="125"/>
      <c r="BW246" s="125"/>
      <c r="BX246" s="125"/>
      <c r="BY246" s="125"/>
      <c r="BZ246" s="125"/>
      <c r="CA246" s="125"/>
      <c r="CB246" s="125"/>
      <c r="CC246" s="125"/>
      <c r="CD246" s="125"/>
      <c r="CE246" s="125"/>
      <c r="CF246" s="125"/>
      <c r="CG246" s="125"/>
      <c r="CH246" s="125"/>
      <c r="CI246" s="125"/>
      <c r="CJ246" s="125"/>
      <c r="CK246" s="125"/>
      <c r="CL246" s="125"/>
      <c r="CM246" s="125"/>
      <c r="CN246" s="125"/>
      <c r="CO246" s="125"/>
      <c r="CP246" s="125"/>
      <c r="CQ246" s="125"/>
      <c r="CR246" s="125"/>
      <c r="CS246" s="125"/>
      <c r="CT246" s="125"/>
      <c r="CU246" s="125"/>
    </row>
    <row r="247" spans="1:99" x14ac:dyDescent="0.3">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c r="AA247" s="125"/>
      <c r="AB247" s="125"/>
      <c r="AC247" s="125"/>
      <c r="AD247" s="125"/>
      <c r="AE247" s="125"/>
      <c r="AF247" s="125"/>
      <c r="AG247" s="125"/>
      <c r="AH247" s="125"/>
      <c r="AI247" s="125"/>
      <c r="AJ247" s="125"/>
      <c r="AK247" s="125"/>
      <c r="AL247" s="125"/>
      <c r="AM247" s="125"/>
      <c r="AN247" s="125"/>
      <c r="AO247" s="125"/>
      <c r="AP247" s="125"/>
      <c r="AQ247" s="125"/>
      <c r="AR247" s="125"/>
      <c r="AS247" s="125"/>
      <c r="AT247" s="125"/>
      <c r="AU247" s="125"/>
      <c r="AV247" s="125"/>
      <c r="AW247" s="125"/>
      <c r="AX247" s="125"/>
      <c r="AY247" s="125"/>
      <c r="AZ247" s="125"/>
      <c r="BA247" s="125"/>
      <c r="BB247" s="125"/>
      <c r="BC247" s="125"/>
      <c r="BD247" s="125"/>
      <c r="BE247" s="125"/>
      <c r="BF247" s="125"/>
      <c r="BG247" s="125"/>
      <c r="BH247" s="125"/>
      <c r="BI247" s="125"/>
      <c r="BJ247" s="125"/>
      <c r="BK247" s="125"/>
      <c r="BL247" s="125"/>
      <c r="BM247" s="125"/>
      <c r="BN247" s="125"/>
      <c r="BO247" s="125"/>
      <c r="BP247" s="125"/>
      <c r="BQ247" s="125"/>
      <c r="BR247" s="125"/>
      <c r="BS247" s="125"/>
      <c r="BT247" s="125"/>
      <c r="BU247" s="125"/>
      <c r="BV247" s="125"/>
      <c r="BW247" s="125"/>
      <c r="BX247" s="125"/>
      <c r="BY247" s="125"/>
      <c r="BZ247" s="125"/>
      <c r="CA247" s="125"/>
      <c r="CB247" s="125"/>
      <c r="CC247" s="125"/>
      <c r="CD247" s="125"/>
      <c r="CE247" s="125"/>
      <c r="CF247" s="125"/>
      <c r="CG247" s="125"/>
      <c r="CH247" s="125"/>
      <c r="CI247" s="125"/>
      <c r="CJ247" s="125"/>
      <c r="CK247" s="125"/>
      <c r="CL247" s="125"/>
      <c r="CM247" s="125"/>
      <c r="CN247" s="125"/>
      <c r="CO247" s="125"/>
      <c r="CP247" s="125"/>
      <c r="CQ247" s="125"/>
      <c r="CR247" s="125"/>
      <c r="CS247" s="125"/>
      <c r="CT247" s="125"/>
      <c r="CU247" s="125"/>
    </row>
    <row r="248" spans="1:99" s="367" customFormat="1" x14ac:dyDescent="0.3">
      <c r="A248" s="370"/>
      <c r="B248" s="555"/>
      <c r="C248" s="555"/>
    </row>
    <row r="249" spans="1:99" s="367" customFormat="1" x14ac:dyDescent="0.3">
      <c r="A249" s="370"/>
      <c r="B249" s="555"/>
      <c r="C249" s="555"/>
    </row>
    <row r="250" spans="1:99" s="369" customFormat="1" x14ac:dyDescent="0.3">
      <c r="A250" s="368"/>
      <c r="B250" s="386"/>
      <c r="C250" s="386"/>
    </row>
    <row r="251" spans="1:99" s="369" customFormat="1" x14ac:dyDescent="0.3">
      <c r="A251" s="368"/>
      <c r="B251" s="386"/>
      <c r="C251" s="386"/>
    </row>
    <row r="252" spans="1:99" s="374" customFormat="1" x14ac:dyDescent="0.3">
      <c r="A252" s="373"/>
      <c r="B252" s="390"/>
      <c r="C252" s="390"/>
    </row>
    <row r="253" spans="1:99" s="374" customFormat="1" x14ac:dyDescent="0.3">
      <c r="A253" s="373"/>
      <c r="B253" s="390"/>
      <c r="C253" s="390"/>
    </row>
    <row r="254" spans="1:99" s="374" customFormat="1" x14ac:dyDescent="0.3">
      <c r="A254" s="373"/>
      <c r="B254" s="390"/>
      <c r="C254" s="390"/>
    </row>
    <row r="255" spans="1:99" s="374" customFormat="1" x14ac:dyDescent="0.3">
      <c r="A255" s="373"/>
      <c r="B255" s="390"/>
      <c r="C255" s="390"/>
    </row>
    <row r="256" spans="1:99" s="369" customFormat="1" x14ac:dyDescent="0.3">
      <c r="A256" s="368"/>
      <c r="B256" s="386"/>
      <c r="C256" s="386"/>
    </row>
    <row r="257" spans="1:3" s="374" customFormat="1" x14ac:dyDescent="0.3">
      <c r="A257" s="373"/>
      <c r="B257" s="390"/>
      <c r="C257" s="390"/>
    </row>
    <row r="258" spans="1:3" s="369" customFormat="1" x14ac:dyDescent="0.3">
      <c r="A258" s="368"/>
      <c r="B258" s="386"/>
      <c r="C258" s="386"/>
    </row>
    <row r="259" spans="1:3" s="374" customFormat="1" x14ac:dyDescent="0.3">
      <c r="A259" s="373"/>
      <c r="B259" s="390"/>
      <c r="C259" s="390"/>
    </row>
    <row r="260" spans="1:3" s="369" customFormat="1" x14ac:dyDescent="0.3">
      <c r="A260" s="368"/>
      <c r="B260" s="386"/>
      <c r="C260" s="386"/>
    </row>
    <row r="261" spans="1:3" s="374" customFormat="1" x14ac:dyDescent="0.3">
      <c r="A261" s="373"/>
      <c r="B261" s="390"/>
      <c r="C261" s="390"/>
    </row>
    <row r="262" spans="1:3" s="369" customFormat="1" x14ac:dyDescent="0.3">
      <c r="A262" s="368"/>
      <c r="B262" s="386"/>
      <c r="C262" s="386"/>
    </row>
    <row r="263" spans="1:3" s="374" customFormat="1" x14ac:dyDescent="0.3">
      <c r="A263" s="373"/>
      <c r="B263" s="390"/>
      <c r="C263" s="390"/>
    </row>
    <row r="264" spans="1:3" s="369" customFormat="1" x14ac:dyDescent="0.3">
      <c r="A264" s="368"/>
      <c r="B264" s="386"/>
      <c r="C264" s="386"/>
    </row>
    <row r="265" spans="1:3" s="374" customFormat="1" x14ac:dyDescent="0.3">
      <c r="A265" s="373"/>
      <c r="B265" s="390"/>
      <c r="C265" s="390"/>
    </row>
    <row r="266" spans="1:3" s="374" customFormat="1" x14ac:dyDescent="0.3">
      <c r="A266" s="373"/>
      <c r="B266" s="390"/>
      <c r="C266" s="390"/>
    </row>
    <row r="267" spans="1:3" s="374" customFormat="1" x14ac:dyDescent="0.3">
      <c r="A267" s="373"/>
      <c r="B267" s="390"/>
      <c r="C267" s="390"/>
    </row>
    <row r="268" spans="1:3" s="369" customFormat="1" x14ac:dyDescent="0.3">
      <c r="A268" s="368"/>
      <c r="B268" s="386"/>
      <c r="C268" s="386"/>
    </row>
    <row r="269" spans="1:3" s="374" customFormat="1" x14ac:dyDescent="0.3">
      <c r="A269" s="373"/>
      <c r="B269" s="390"/>
      <c r="C269" s="390"/>
    </row>
    <row r="270" spans="1:3" s="374" customFormat="1" x14ac:dyDescent="0.3">
      <c r="A270" s="373"/>
      <c r="B270" s="390"/>
      <c r="C270" s="390"/>
    </row>
    <row r="271" spans="1:3" s="369" customFormat="1" x14ac:dyDescent="0.3">
      <c r="A271" s="368"/>
      <c r="B271" s="386"/>
      <c r="C271" s="386"/>
    </row>
    <row r="272" spans="1:3" s="369" customFormat="1" x14ac:dyDescent="0.3">
      <c r="A272" s="368"/>
      <c r="B272" s="386"/>
      <c r="C272" s="386"/>
    </row>
    <row r="273" spans="1:99" s="369" customFormat="1" x14ac:dyDescent="0.3">
      <c r="A273" s="368"/>
      <c r="B273" s="386"/>
      <c r="C273" s="386"/>
    </row>
    <row r="274" spans="1:99" s="369" customFormat="1" x14ac:dyDescent="0.3">
      <c r="A274" s="368"/>
      <c r="B274" s="386"/>
      <c r="C274" s="386"/>
    </row>
    <row r="275" spans="1:99" s="369" customFormat="1" x14ac:dyDescent="0.3">
      <c r="A275" s="368"/>
      <c r="B275" s="386"/>
      <c r="C275" s="386"/>
    </row>
    <row r="276" spans="1:99" s="369" customFormat="1" x14ac:dyDescent="0.3">
      <c r="A276" s="368"/>
      <c r="B276" s="386"/>
      <c r="C276" s="386"/>
    </row>
    <row r="277" spans="1:99" s="369" customFormat="1" x14ac:dyDescent="0.3">
      <c r="A277" s="368"/>
      <c r="B277" s="386"/>
      <c r="C277" s="386"/>
    </row>
    <row r="278" spans="1:99" s="374" customFormat="1" x14ac:dyDescent="0.3">
      <c r="A278" s="373"/>
      <c r="B278" s="390"/>
      <c r="C278" s="390"/>
    </row>
    <row r="279" spans="1:99" x14ac:dyDescent="0.3">
      <c r="D279" s="125"/>
      <c r="E279" s="125"/>
      <c r="F279" s="125"/>
      <c r="G279" s="125"/>
      <c r="H279" s="125"/>
      <c r="I279" s="125"/>
      <c r="J279" s="125"/>
      <c r="K279" s="125"/>
      <c r="L279" s="125"/>
      <c r="M279" s="125"/>
      <c r="N279" s="125"/>
      <c r="O279" s="125"/>
      <c r="P279" s="125"/>
      <c r="Q279" s="125"/>
      <c r="R279" s="125"/>
      <c r="S279" s="125"/>
      <c r="T279" s="125"/>
      <c r="U279" s="125"/>
      <c r="V279" s="125"/>
      <c r="W279" s="125"/>
      <c r="X279" s="125"/>
      <c r="Y279" s="125"/>
      <c r="Z279" s="125"/>
      <c r="AA279" s="125"/>
      <c r="AB279" s="125"/>
      <c r="AC279" s="125"/>
      <c r="AD279" s="125"/>
      <c r="AE279" s="125"/>
      <c r="AF279" s="125"/>
      <c r="AG279" s="125"/>
      <c r="AH279" s="125"/>
      <c r="AI279" s="125"/>
      <c r="AJ279" s="125"/>
      <c r="AK279" s="125"/>
      <c r="AL279" s="125"/>
      <c r="AM279" s="125"/>
      <c r="AN279" s="125"/>
      <c r="AO279" s="125"/>
      <c r="AP279" s="125"/>
      <c r="AQ279" s="125"/>
      <c r="AR279" s="125"/>
      <c r="AS279" s="125"/>
      <c r="AT279" s="125"/>
      <c r="AU279" s="125"/>
      <c r="AV279" s="125"/>
      <c r="AW279" s="125"/>
      <c r="AX279" s="125"/>
      <c r="AY279" s="125"/>
      <c r="AZ279" s="125"/>
      <c r="BA279" s="125"/>
      <c r="BB279" s="125"/>
      <c r="BC279" s="125"/>
      <c r="BD279" s="125"/>
      <c r="BE279" s="125"/>
      <c r="BF279" s="125"/>
      <c r="BG279" s="125"/>
      <c r="BH279" s="125"/>
      <c r="BI279" s="125"/>
      <c r="BJ279" s="125"/>
      <c r="BK279" s="125"/>
      <c r="BL279" s="125"/>
      <c r="BM279" s="125"/>
      <c r="BN279" s="125"/>
      <c r="BO279" s="125"/>
      <c r="BP279" s="125"/>
      <c r="BQ279" s="125"/>
      <c r="BR279" s="125"/>
      <c r="BS279" s="125"/>
      <c r="BT279" s="125"/>
      <c r="BU279" s="125"/>
      <c r="BV279" s="125"/>
      <c r="BW279" s="125"/>
      <c r="BX279" s="125"/>
      <c r="BY279" s="125"/>
      <c r="BZ279" s="125"/>
      <c r="CA279" s="125"/>
      <c r="CB279" s="125"/>
      <c r="CC279" s="125"/>
      <c r="CD279" s="125"/>
      <c r="CE279" s="125"/>
      <c r="CF279" s="125"/>
      <c r="CG279" s="125"/>
      <c r="CH279" s="125"/>
      <c r="CI279" s="125"/>
      <c r="CJ279" s="125"/>
      <c r="CK279" s="125"/>
      <c r="CL279" s="125"/>
      <c r="CM279" s="125"/>
      <c r="CN279" s="125"/>
      <c r="CO279" s="125"/>
      <c r="CP279" s="125"/>
      <c r="CQ279" s="125"/>
      <c r="CR279" s="125"/>
      <c r="CS279" s="125"/>
      <c r="CT279" s="125"/>
      <c r="CU279" s="125"/>
    </row>
    <row r="280" spans="1:99" x14ac:dyDescent="0.3">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25"/>
      <c r="AD280" s="125"/>
      <c r="AE280" s="125"/>
      <c r="AF280" s="125"/>
      <c r="AG280" s="125"/>
      <c r="AH280" s="125"/>
      <c r="AI280" s="125"/>
      <c r="AJ280" s="125"/>
      <c r="AK280" s="125"/>
      <c r="AL280" s="125"/>
      <c r="AM280" s="125"/>
      <c r="AN280" s="125"/>
      <c r="AO280" s="125"/>
      <c r="AP280" s="125"/>
      <c r="AQ280" s="125"/>
      <c r="AR280" s="125"/>
      <c r="AS280" s="125"/>
      <c r="AT280" s="125"/>
      <c r="AU280" s="125"/>
      <c r="AV280" s="125"/>
      <c r="AW280" s="125"/>
      <c r="AX280" s="125"/>
      <c r="AY280" s="125"/>
      <c r="AZ280" s="125"/>
      <c r="BA280" s="125"/>
      <c r="BB280" s="125"/>
      <c r="BC280" s="125"/>
      <c r="BD280" s="125"/>
      <c r="BE280" s="125"/>
      <c r="BF280" s="125"/>
      <c r="BG280" s="125"/>
      <c r="BH280" s="125"/>
      <c r="BI280" s="125"/>
      <c r="BJ280" s="125"/>
      <c r="BK280" s="125"/>
      <c r="BL280" s="125"/>
      <c r="BM280" s="125"/>
      <c r="BN280" s="125"/>
      <c r="BO280" s="125"/>
      <c r="BP280" s="125"/>
      <c r="BQ280" s="125"/>
      <c r="BR280" s="125"/>
      <c r="BS280" s="125"/>
      <c r="BT280" s="125"/>
      <c r="BU280" s="125"/>
      <c r="BV280" s="125"/>
      <c r="BW280" s="125"/>
      <c r="BX280" s="125"/>
      <c r="BY280" s="125"/>
      <c r="BZ280" s="125"/>
      <c r="CA280" s="125"/>
      <c r="CB280" s="125"/>
      <c r="CC280" s="125"/>
      <c r="CD280" s="125"/>
      <c r="CE280" s="125"/>
      <c r="CF280" s="125"/>
      <c r="CG280" s="125"/>
      <c r="CH280" s="125"/>
      <c r="CI280" s="125"/>
      <c r="CJ280" s="125"/>
      <c r="CK280" s="125"/>
      <c r="CL280" s="125"/>
      <c r="CM280" s="125"/>
      <c r="CN280" s="125"/>
      <c r="CO280" s="125"/>
      <c r="CP280" s="125"/>
      <c r="CQ280" s="125"/>
      <c r="CR280" s="125"/>
      <c r="CS280" s="125"/>
      <c r="CT280" s="125"/>
      <c r="CU280" s="125"/>
    </row>
    <row r="281" spans="1:99" x14ac:dyDescent="0.3">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25"/>
      <c r="AD281" s="125"/>
      <c r="AE281" s="125"/>
      <c r="AF281" s="125"/>
      <c r="AG281" s="125"/>
      <c r="AH281" s="125"/>
      <c r="AI281" s="125"/>
      <c r="AJ281" s="125"/>
      <c r="AK281" s="125"/>
      <c r="AL281" s="125"/>
      <c r="AM281" s="125"/>
      <c r="AN281" s="125"/>
      <c r="AO281" s="125"/>
      <c r="AP281" s="125"/>
      <c r="AQ281" s="125"/>
      <c r="AR281" s="125"/>
      <c r="AS281" s="125"/>
      <c r="AT281" s="125"/>
      <c r="AU281" s="125"/>
      <c r="AV281" s="125"/>
      <c r="AW281" s="125"/>
      <c r="AX281" s="125"/>
      <c r="AY281" s="125"/>
      <c r="AZ281" s="125"/>
      <c r="BA281" s="125"/>
      <c r="BB281" s="125"/>
      <c r="BC281" s="125"/>
      <c r="BD281" s="125"/>
      <c r="BE281" s="125"/>
      <c r="BF281" s="125"/>
      <c r="BG281" s="125"/>
      <c r="BH281" s="125"/>
      <c r="BI281" s="125"/>
      <c r="BJ281" s="125"/>
      <c r="BK281" s="125"/>
      <c r="BL281" s="125"/>
      <c r="BM281" s="125"/>
      <c r="BN281" s="125"/>
      <c r="BO281" s="125"/>
      <c r="BP281" s="125"/>
      <c r="BQ281" s="125"/>
      <c r="BR281" s="125"/>
      <c r="BS281" s="125"/>
      <c r="BT281" s="125"/>
      <c r="BU281" s="125"/>
      <c r="BV281" s="125"/>
      <c r="BW281" s="125"/>
      <c r="BX281" s="125"/>
      <c r="BY281" s="125"/>
      <c r="BZ281" s="125"/>
      <c r="CA281" s="125"/>
      <c r="CB281" s="125"/>
      <c r="CC281" s="125"/>
      <c r="CD281" s="125"/>
      <c r="CE281" s="125"/>
      <c r="CF281" s="125"/>
      <c r="CG281" s="125"/>
      <c r="CH281" s="125"/>
      <c r="CI281" s="125"/>
      <c r="CJ281" s="125"/>
      <c r="CK281" s="125"/>
      <c r="CL281" s="125"/>
      <c r="CM281" s="125"/>
      <c r="CN281" s="125"/>
      <c r="CO281" s="125"/>
      <c r="CP281" s="125"/>
      <c r="CQ281" s="125"/>
      <c r="CR281" s="125"/>
      <c r="CS281" s="125"/>
      <c r="CT281" s="125"/>
      <c r="CU281" s="125"/>
    </row>
    <row r="282" spans="1:99" x14ac:dyDescent="0.3">
      <c r="D282" s="125"/>
      <c r="E282" s="125"/>
      <c r="F282" s="125"/>
      <c r="G282" s="125"/>
      <c r="H282" s="125"/>
      <c r="I282" s="125"/>
      <c r="J282" s="125"/>
      <c r="K282" s="125"/>
      <c r="L282" s="125"/>
      <c r="M282" s="125"/>
      <c r="N282" s="125"/>
      <c r="O282" s="125"/>
      <c r="P282" s="125"/>
      <c r="Q282" s="125"/>
      <c r="R282" s="125"/>
      <c r="S282" s="125"/>
      <c r="T282" s="125"/>
      <c r="U282" s="125"/>
      <c r="V282" s="125"/>
      <c r="W282" s="125"/>
      <c r="X282" s="125"/>
      <c r="Y282" s="125"/>
      <c r="Z282" s="125"/>
      <c r="AA282" s="125"/>
      <c r="AB282" s="125"/>
      <c r="AC282" s="125"/>
      <c r="AD282" s="125"/>
      <c r="AE282" s="125"/>
      <c r="AF282" s="125"/>
      <c r="AG282" s="125"/>
      <c r="AH282" s="125"/>
      <c r="AI282" s="125"/>
      <c r="AJ282" s="125"/>
      <c r="AK282" s="125"/>
      <c r="AL282" s="125"/>
      <c r="AM282" s="125"/>
      <c r="AN282" s="125"/>
      <c r="AO282" s="125"/>
      <c r="AP282" s="125"/>
      <c r="AQ282" s="125"/>
      <c r="AR282" s="125"/>
      <c r="AS282" s="125"/>
      <c r="AT282" s="125"/>
      <c r="AU282" s="125"/>
      <c r="AV282" s="125"/>
      <c r="AW282" s="125"/>
      <c r="AX282" s="125"/>
      <c r="AY282" s="125"/>
      <c r="AZ282" s="125"/>
      <c r="BA282" s="125"/>
      <c r="BB282" s="125"/>
      <c r="BC282" s="125"/>
      <c r="BD282" s="125"/>
      <c r="BE282" s="125"/>
      <c r="BF282" s="125"/>
      <c r="BG282" s="125"/>
      <c r="BH282" s="125"/>
      <c r="BI282" s="125"/>
      <c r="BJ282" s="125"/>
      <c r="BK282" s="125"/>
      <c r="BL282" s="125"/>
      <c r="BM282" s="125"/>
      <c r="BN282" s="125"/>
      <c r="BO282" s="125"/>
      <c r="BP282" s="125"/>
      <c r="BQ282" s="125"/>
      <c r="BR282" s="125"/>
      <c r="BS282" s="125"/>
      <c r="BT282" s="125"/>
      <c r="BU282" s="125"/>
      <c r="BV282" s="125"/>
      <c r="BW282" s="125"/>
      <c r="BX282" s="125"/>
      <c r="BY282" s="125"/>
      <c r="BZ282" s="125"/>
      <c r="CA282" s="125"/>
      <c r="CB282" s="125"/>
      <c r="CC282" s="125"/>
      <c r="CD282" s="125"/>
      <c r="CE282" s="125"/>
      <c r="CF282" s="125"/>
      <c r="CG282" s="125"/>
      <c r="CH282" s="125"/>
      <c r="CI282" s="125"/>
      <c r="CJ282" s="125"/>
      <c r="CK282" s="125"/>
      <c r="CL282" s="125"/>
      <c r="CM282" s="125"/>
      <c r="CN282" s="125"/>
      <c r="CO282" s="125"/>
      <c r="CP282" s="125"/>
      <c r="CQ282" s="125"/>
      <c r="CR282" s="125"/>
      <c r="CS282" s="125"/>
      <c r="CT282" s="125"/>
      <c r="CU282" s="125"/>
    </row>
    <row r="283" spans="1:99" x14ac:dyDescent="0.3">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25"/>
      <c r="AD283" s="125"/>
      <c r="AE283" s="125"/>
      <c r="AF283" s="125"/>
      <c r="AG283" s="125"/>
      <c r="AH283" s="125"/>
      <c r="AI283" s="125"/>
      <c r="AJ283" s="125"/>
      <c r="AK283" s="125"/>
      <c r="AL283" s="125"/>
      <c r="AM283" s="125"/>
      <c r="AN283" s="125"/>
      <c r="AO283" s="125"/>
      <c r="AP283" s="125"/>
      <c r="AQ283" s="125"/>
      <c r="AR283" s="125"/>
      <c r="AS283" s="125"/>
      <c r="AT283" s="125"/>
      <c r="AU283" s="125"/>
      <c r="AV283" s="125"/>
      <c r="AW283" s="125"/>
      <c r="AX283" s="125"/>
      <c r="AY283" s="125"/>
      <c r="AZ283" s="125"/>
      <c r="BA283" s="125"/>
      <c r="BB283" s="125"/>
      <c r="BC283" s="125"/>
      <c r="BD283" s="125"/>
      <c r="BE283" s="125"/>
      <c r="BF283" s="125"/>
      <c r="BG283" s="125"/>
      <c r="BH283" s="125"/>
      <c r="BI283" s="125"/>
      <c r="BJ283" s="125"/>
      <c r="BK283" s="125"/>
      <c r="BL283" s="125"/>
      <c r="BM283" s="125"/>
      <c r="BN283" s="125"/>
      <c r="BO283" s="125"/>
      <c r="BP283" s="125"/>
      <c r="BQ283" s="125"/>
      <c r="BR283" s="125"/>
      <c r="BS283" s="125"/>
      <c r="BT283" s="125"/>
      <c r="BU283" s="125"/>
      <c r="BV283" s="125"/>
      <c r="BW283" s="125"/>
      <c r="BX283" s="125"/>
      <c r="BY283" s="125"/>
      <c r="BZ283" s="125"/>
      <c r="CA283" s="125"/>
      <c r="CB283" s="125"/>
      <c r="CC283" s="125"/>
      <c r="CD283" s="125"/>
      <c r="CE283" s="125"/>
      <c r="CF283" s="125"/>
      <c r="CG283" s="125"/>
      <c r="CH283" s="125"/>
      <c r="CI283" s="125"/>
      <c r="CJ283" s="125"/>
      <c r="CK283" s="125"/>
      <c r="CL283" s="125"/>
      <c r="CM283" s="125"/>
      <c r="CN283" s="125"/>
      <c r="CO283" s="125"/>
      <c r="CP283" s="125"/>
      <c r="CQ283" s="125"/>
      <c r="CR283" s="125"/>
      <c r="CS283" s="125"/>
      <c r="CT283" s="125"/>
      <c r="CU283" s="125"/>
    </row>
    <row r="284" spans="1:99" x14ac:dyDescent="0.3">
      <c r="D284" s="125"/>
      <c r="E284" s="125"/>
      <c r="F284" s="125"/>
      <c r="G284" s="125"/>
      <c r="H284" s="125"/>
      <c r="I284" s="125"/>
      <c r="J284" s="125"/>
      <c r="K284" s="125"/>
      <c r="L284" s="125"/>
      <c r="M284" s="125"/>
      <c r="N284" s="125"/>
      <c r="O284" s="125"/>
      <c r="P284" s="125"/>
      <c r="Q284" s="125"/>
      <c r="R284" s="125"/>
      <c r="S284" s="125"/>
      <c r="T284" s="125"/>
      <c r="U284" s="125"/>
      <c r="V284" s="125"/>
      <c r="W284" s="125"/>
      <c r="X284" s="125"/>
      <c r="Y284" s="125"/>
      <c r="Z284" s="125"/>
      <c r="AA284" s="125"/>
      <c r="AB284" s="125"/>
      <c r="AC284" s="125"/>
      <c r="AD284" s="125"/>
      <c r="AE284" s="125"/>
      <c r="AF284" s="125"/>
      <c r="AG284" s="125"/>
      <c r="AH284" s="125"/>
      <c r="AI284" s="125"/>
      <c r="AJ284" s="125"/>
      <c r="AK284" s="125"/>
      <c r="AL284" s="125"/>
      <c r="AM284" s="125"/>
      <c r="AN284" s="125"/>
      <c r="AO284" s="125"/>
      <c r="AP284" s="125"/>
      <c r="AQ284" s="125"/>
      <c r="AR284" s="125"/>
      <c r="AS284" s="125"/>
      <c r="AT284" s="125"/>
      <c r="AU284" s="125"/>
      <c r="AV284" s="125"/>
      <c r="AW284" s="125"/>
      <c r="AX284" s="125"/>
      <c r="AY284" s="125"/>
      <c r="AZ284" s="125"/>
      <c r="BA284" s="125"/>
      <c r="BB284" s="125"/>
      <c r="BC284" s="125"/>
      <c r="BD284" s="125"/>
      <c r="BE284" s="125"/>
      <c r="BF284" s="125"/>
      <c r="BG284" s="125"/>
      <c r="BH284" s="125"/>
      <c r="BI284" s="125"/>
      <c r="BJ284" s="125"/>
      <c r="BK284" s="125"/>
      <c r="BL284" s="125"/>
      <c r="BM284" s="125"/>
      <c r="BN284" s="125"/>
      <c r="BO284" s="125"/>
      <c r="BP284" s="125"/>
      <c r="BQ284" s="125"/>
      <c r="BR284" s="125"/>
      <c r="BS284" s="125"/>
      <c r="BT284" s="125"/>
      <c r="BU284" s="125"/>
      <c r="BV284" s="125"/>
      <c r="BW284" s="125"/>
      <c r="BX284" s="125"/>
      <c r="BY284" s="125"/>
      <c r="BZ284" s="125"/>
      <c r="CA284" s="125"/>
      <c r="CB284" s="125"/>
      <c r="CC284" s="125"/>
      <c r="CD284" s="125"/>
      <c r="CE284" s="125"/>
      <c r="CF284" s="125"/>
      <c r="CG284" s="125"/>
      <c r="CH284" s="125"/>
      <c r="CI284" s="125"/>
      <c r="CJ284" s="125"/>
      <c r="CK284" s="125"/>
      <c r="CL284" s="125"/>
      <c r="CM284" s="125"/>
      <c r="CN284" s="125"/>
      <c r="CO284" s="125"/>
      <c r="CP284" s="125"/>
      <c r="CQ284" s="125"/>
      <c r="CR284" s="125"/>
      <c r="CS284" s="125"/>
      <c r="CT284" s="125"/>
      <c r="CU284" s="125"/>
    </row>
    <row r="285" spans="1:99" x14ac:dyDescent="0.3">
      <c r="D285" s="125"/>
      <c r="E285" s="125"/>
      <c r="F285" s="125"/>
      <c r="G285" s="125"/>
      <c r="H285" s="125"/>
      <c r="I285" s="125"/>
      <c r="J285" s="125"/>
      <c r="K285" s="125"/>
      <c r="L285" s="125"/>
      <c r="M285" s="125"/>
      <c r="N285" s="125"/>
      <c r="O285" s="125"/>
      <c r="P285" s="125"/>
      <c r="Q285" s="125"/>
      <c r="R285" s="125"/>
      <c r="S285" s="125"/>
      <c r="T285" s="125"/>
      <c r="U285" s="125"/>
      <c r="V285" s="125"/>
      <c r="W285" s="125"/>
      <c r="X285" s="125"/>
      <c r="Y285" s="125"/>
      <c r="Z285" s="125"/>
      <c r="AA285" s="125"/>
      <c r="AB285" s="125"/>
      <c r="AC285" s="125"/>
      <c r="AD285" s="125"/>
      <c r="AE285" s="125"/>
      <c r="AF285" s="125"/>
      <c r="AG285" s="125"/>
      <c r="AH285" s="125"/>
      <c r="AI285" s="125"/>
      <c r="AJ285" s="125"/>
      <c r="AK285" s="125"/>
      <c r="AL285" s="125"/>
      <c r="AM285" s="125"/>
      <c r="AN285" s="125"/>
      <c r="AO285" s="125"/>
      <c r="AP285" s="125"/>
      <c r="AQ285" s="125"/>
      <c r="AR285" s="125"/>
      <c r="AS285" s="125"/>
      <c r="AT285" s="125"/>
      <c r="AU285" s="125"/>
      <c r="AV285" s="125"/>
      <c r="AW285" s="125"/>
      <c r="AX285" s="125"/>
      <c r="AY285" s="125"/>
      <c r="AZ285" s="125"/>
      <c r="BA285" s="125"/>
      <c r="BB285" s="125"/>
      <c r="BC285" s="125"/>
      <c r="BD285" s="125"/>
      <c r="BE285" s="125"/>
      <c r="BF285" s="125"/>
      <c r="BG285" s="125"/>
      <c r="BH285" s="125"/>
      <c r="BI285" s="125"/>
      <c r="BJ285" s="125"/>
      <c r="BK285" s="125"/>
      <c r="BL285" s="125"/>
      <c r="BM285" s="125"/>
      <c r="BN285" s="125"/>
      <c r="BO285" s="125"/>
      <c r="BP285" s="125"/>
      <c r="BQ285" s="125"/>
      <c r="BR285" s="125"/>
      <c r="BS285" s="125"/>
      <c r="BT285" s="125"/>
      <c r="BU285" s="125"/>
      <c r="BV285" s="125"/>
      <c r="BW285" s="125"/>
      <c r="BX285" s="125"/>
      <c r="BY285" s="125"/>
      <c r="BZ285" s="125"/>
      <c r="CA285" s="125"/>
      <c r="CB285" s="125"/>
      <c r="CC285" s="125"/>
      <c r="CD285" s="125"/>
      <c r="CE285" s="125"/>
      <c r="CF285" s="125"/>
      <c r="CG285" s="125"/>
      <c r="CH285" s="125"/>
      <c r="CI285" s="125"/>
      <c r="CJ285" s="125"/>
      <c r="CK285" s="125"/>
      <c r="CL285" s="125"/>
      <c r="CM285" s="125"/>
      <c r="CN285" s="125"/>
      <c r="CO285" s="125"/>
      <c r="CP285" s="125"/>
      <c r="CQ285" s="125"/>
      <c r="CR285" s="125"/>
      <c r="CS285" s="125"/>
      <c r="CT285" s="125"/>
      <c r="CU285" s="125"/>
    </row>
    <row r="286" spans="1:99" x14ac:dyDescent="0.3">
      <c r="D286" s="125"/>
      <c r="E286" s="125"/>
      <c r="F286" s="125"/>
      <c r="G286" s="125"/>
      <c r="H286" s="125"/>
      <c r="I286" s="125"/>
      <c r="J286" s="125"/>
      <c r="K286" s="125"/>
      <c r="L286" s="125"/>
      <c r="M286" s="125"/>
      <c r="N286" s="125"/>
      <c r="O286" s="125"/>
      <c r="P286" s="125"/>
      <c r="Q286" s="125"/>
      <c r="R286" s="125"/>
      <c r="S286" s="125"/>
      <c r="T286" s="125"/>
      <c r="U286" s="125"/>
      <c r="V286" s="125"/>
      <c r="W286" s="125"/>
      <c r="X286" s="125"/>
      <c r="Y286" s="125"/>
      <c r="Z286" s="125"/>
      <c r="AA286" s="125"/>
      <c r="AB286" s="125"/>
      <c r="AC286" s="125"/>
      <c r="AD286" s="125"/>
      <c r="AE286" s="125"/>
      <c r="AF286" s="125"/>
      <c r="AG286" s="125"/>
      <c r="AH286" s="125"/>
      <c r="AI286" s="125"/>
      <c r="AJ286" s="125"/>
      <c r="AK286" s="125"/>
      <c r="AL286" s="125"/>
      <c r="AM286" s="125"/>
      <c r="AN286" s="125"/>
      <c r="AO286" s="125"/>
      <c r="AP286" s="125"/>
      <c r="AQ286" s="125"/>
      <c r="AR286" s="125"/>
      <c r="AS286" s="125"/>
      <c r="AT286" s="125"/>
      <c r="AU286" s="125"/>
      <c r="AV286" s="125"/>
      <c r="AW286" s="125"/>
      <c r="AX286" s="125"/>
      <c r="AY286" s="125"/>
      <c r="AZ286" s="125"/>
      <c r="BA286" s="125"/>
      <c r="BB286" s="125"/>
      <c r="BC286" s="125"/>
      <c r="BD286" s="125"/>
      <c r="BE286" s="125"/>
      <c r="BF286" s="125"/>
      <c r="BG286" s="125"/>
      <c r="BH286" s="125"/>
      <c r="BI286" s="125"/>
      <c r="BJ286" s="125"/>
      <c r="BK286" s="125"/>
      <c r="BL286" s="125"/>
      <c r="BM286" s="125"/>
      <c r="BN286" s="125"/>
      <c r="BO286" s="125"/>
      <c r="BP286" s="125"/>
      <c r="BQ286" s="125"/>
      <c r="BR286" s="125"/>
      <c r="BS286" s="125"/>
      <c r="BT286" s="125"/>
      <c r="BU286" s="125"/>
      <c r="BV286" s="125"/>
      <c r="BW286" s="125"/>
      <c r="BX286" s="125"/>
      <c r="BY286" s="125"/>
      <c r="BZ286" s="125"/>
      <c r="CA286" s="125"/>
      <c r="CB286" s="125"/>
      <c r="CC286" s="125"/>
      <c r="CD286" s="125"/>
      <c r="CE286" s="125"/>
      <c r="CF286" s="125"/>
      <c r="CG286" s="125"/>
      <c r="CH286" s="125"/>
      <c r="CI286" s="125"/>
      <c r="CJ286" s="125"/>
      <c r="CK286" s="125"/>
      <c r="CL286" s="125"/>
      <c r="CM286" s="125"/>
      <c r="CN286" s="125"/>
      <c r="CO286" s="125"/>
      <c r="CP286" s="125"/>
      <c r="CQ286" s="125"/>
      <c r="CR286" s="125"/>
      <c r="CS286" s="125"/>
      <c r="CT286" s="125"/>
      <c r="CU286" s="125"/>
    </row>
    <row r="287" spans="1:99" x14ac:dyDescent="0.3">
      <c r="D287" s="125"/>
      <c r="E287" s="125"/>
      <c r="F287" s="125"/>
      <c r="G287" s="125"/>
      <c r="H287" s="125"/>
      <c r="I287" s="125"/>
      <c r="J287" s="125"/>
      <c r="K287" s="125"/>
      <c r="L287" s="125"/>
      <c r="M287" s="125"/>
      <c r="N287" s="125"/>
      <c r="O287" s="125"/>
      <c r="P287" s="125"/>
      <c r="Q287" s="125"/>
      <c r="R287" s="125"/>
      <c r="S287" s="125"/>
      <c r="T287" s="125"/>
      <c r="U287" s="125"/>
      <c r="V287" s="125"/>
      <c r="W287" s="125"/>
      <c r="X287" s="125"/>
      <c r="Y287" s="125"/>
      <c r="Z287" s="125"/>
      <c r="AA287" s="125"/>
      <c r="AB287" s="125"/>
      <c r="AC287" s="125"/>
      <c r="AD287" s="125"/>
      <c r="AE287" s="125"/>
      <c r="AF287" s="125"/>
      <c r="AG287" s="125"/>
      <c r="AH287" s="125"/>
      <c r="AI287" s="125"/>
      <c r="AJ287" s="125"/>
      <c r="AK287" s="125"/>
      <c r="AL287" s="125"/>
      <c r="AM287" s="125"/>
      <c r="AN287" s="125"/>
      <c r="AO287" s="125"/>
      <c r="AP287" s="125"/>
      <c r="AQ287" s="125"/>
      <c r="AR287" s="125"/>
      <c r="AS287" s="125"/>
      <c r="AT287" s="125"/>
      <c r="AU287" s="125"/>
      <c r="AV287" s="125"/>
      <c r="AW287" s="125"/>
      <c r="AX287" s="125"/>
      <c r="AY287" s="125"/>
      <c r="AZ287" s="125"/>
      <c r="BA287" s="125"/>
      <c r="BB287" s="125"/>
      <c r="BC287" s="125"/>
      <c r="BD287" s="125"/>
      <c r="BE287" s="125"/>
      <c r="BF287" s="125"/>
      <c r="BG287" s="125"/>
      <c r="BH287" s="125"/>
      <c r="BI287" s="125"/>
      <c r="BJ287" s="125"/>
      <c r="BK287" s="125"/>
      <c r="BL287" s="125"/>
      <c r="BM287" s="125"/>
      <c r="BN287" s="125"/>
      <c r="BO287" s="125"/>
      <c r="BP287" s="125"/>
      <c r="BQ287" s="125"/>
      <c r="BR287" s="125"/>
      <c r="BS287" s="125"/>
      <c r="BT287" s="125"/>
      <c r="BU287" s="125"/>
      <c r="BV287" s="125"/>
      <c r="BW287" s="125"/>
      <c r="BX287" s="125"/>
      <c r="BY287" s="125"/>
      <c r="BZ287" s="125"/>
      <c r="CA287" s="125"/>
      <c r="CB287" s="125"/>
      <c r="CC287" s="125"/>
      <c r="CD287" s="125"/>
      <c r="CE287" s="125"/>
      <c r="CF287" s="125"/>
      <c r="CG287" s="125"/>
      <c r="CH287" s="125"/>
      <c r="CI287" s="125"/>
      <c r="CJ287" s="125"/>
      <c r="CK287" s="125"/>
      <c r="CL287" s="125"/>
      <c r="CM287" s="125"/>
      <c r="CN287" s="125"/>
      <c r="CO287" s="125"/>
      <c r="CP287" s="125"/>
      <c r="CQ287" s="125"/>
      <c r="CR287" s="125"/>
      <c r="CS287" s="125"/>
      <c r="CT287" s="125"/>
      <c r="CU287" s="125"/>
    </row>
    <row r="288" spans="1:99" x14ac:dyDescent="0.3">
      <c r="D288" s="125"/>
      <c r="E288" s="125"/>
      <c r="F288" s="125"/>
      <c r="G288" s="125"/>
      <c r="H288" s="125"/>
      <c r="I288" s="125"/>
      <c r="J288" s="125"/>
      <c r="K288" s="125"/>
      <c r="L288" s="125"/>
      <c r="M288" s="125"/>
      <c r="N288" s="125"/>
      <c r="O288" s="125"/>
      <c r="P288" s="125"/>
      <c r="Q288" s="125"/>
      <c r="R288" s="125"/>
      <c r="S288" s="125"/>
      <c r="T288" s="125"/>
      <c r="U288" s="125"/>
      <c r="V288" s="125"/>
      <c r="W288" s="125"/>
      <c r="X288" s="125"/>
      <c r="Y288" s="125"/>
      <c r="Z288" s="125"/>
      <c r="AA288" s="125"/>
      <c r="AB288" s="125"/>
      <c r="AC288" s="125"/>
      <c r="AD288" s="125"/>
      <c r="AE288" s="125"/>
      <c r="AF288" s="125"/>
      <c r="AG288" s="125"/>
      <c r="AH288" s="125"/>
      <c r="AI288" s="125"/>
      <c r="AJ288" s="125"/>
      <c r="AK288" s="125"/>
      <c r="AL288" s="125"/>
      <c r="AM288" s="125"/>
      <c r="AN288" s="125"/>
      <c r="AO288" s="125"/>
      <c r="AP288" s="125"/>
      <c r="AQ288" s="125"/>
      <c r="AR288" s="125"/>
      <c r="AS288" s="125"/>
      <c r="AT288" s="125"/>
      <c r="AU288" s="125"/>
      <c r="AV288" s="125"/>
      <c r="AW288" s="125"/>
      <c r="AX288" s="125"/>
      <c r="AY288" s="125"/>
      <c r="AZ288" s="125"/>
      <c r="BA288" s="125"/>
      <c r="BB288" s="125"/>
      <c r="BC288" s="125"/>
      <c r="BD288" s="125"/>
      <c r="BE288" s="125"/>
      <c r="BF288" s="125"/>
      <c r="BG288" s="125"/>
      <c r="BH288" s="125"/>
      <c r="BI288" s="125"/>
      <c r="BJ288" s="125"/>
      <c r="BK288" s="125"/>
      <c r="BL288" s="125"/>
      <c r="BM288" s="125"/>
      <c r="BN288" s="125"/>
      <c r="BO288" s="125"/>
      <c r="BP288" s="125"/>
      <c r="BQ288" s="125"/>
      <c r="BR288" s="125"/>
      <c r="BS288" s="125"/>
      <c r="BT288" s="125"/>
      <c r="BU288" s="125"/>
      <c r="BV288" s="125"/>
      <c r="BW288" s="125"/>
      <c r="BX288" s="125"/>
      <c r="BY288" s="125"/>
      <c r="BZ288" s="125"/>
      <c r="CA288" s="125"/>
      <c r="CB288" s="125"/>
      <c r="CC288" s="125"/>
      <c r="CD288" s="125"/>
      <c r="CE288" s="125"/>
      <c r="CF288" s="125"/>
      <c r="CG288" s="125"/>
      <c r="CH288" s="125"/>
      <c r="CI288" s="125"/>
      <c r="CJ288" s="125"/>
      <c r="CK288" s="125"/>
      <c r="CL288" s="125"/>
      <c r="CM288" s="125"/>
      <c r="CN288" s="125"/>
      <c r="CO288" s="125"/>
      <c r="CP288" s="125"/>
      <c r="CQ288" s="125"/>
      <c r="CR288" s="125"/>
      <c r="CS288" s="125"/>
      <c r="CT288" s="125"/>
      <c r="CU288" s="125"/>
    </row>
    <row r="289" spans="1:99" x14ac:dyDescent="0.3">
      <c r="D289" s="125"/>
      <c r="E289" s="125"/>
      <c r="F289" s="125"/>
      <c r="G289" s="125"/>
      <c r="H289" s="125"/>
      <c r="I289" s="125"/>
      <c r="J289" s="125"/>
      <c r="K289" s="125"/>
      <c r="L289" s="125"/>
      <c r="M289" s="125"/>
      <c r="N289" s="125"/>
      <c r="O289" s="125"/>
      <c r="P289" s="125"/>
      <c r="Q289" s="125"/>
      <c r="R289" s="125"/>
      <c r="S289" s="125"/>
      <c r="T289" s="125"/>
      <c r="U289" s="125"/>
      <c r="V289" s="125"/>
      <c r="W289" s="125"/>
      <c r="X289" s="125"/>
      <c r="Y289" s="125"/>
      <c r="Z289" s="125"/>
      <c r="AA289" s="125"/>
      <c r="AB289" s="125"/>
      <c r="AC289" s="125"/>
      <c r="AD289" s="125"/>
      <c r="AE289" s="125"/>
      <c r="AF289" s="125"/>
      <c r="AG289" s="125"/>
      <c r="AH289" s="125"/>
      <c r="AI289" s="125"/>
      <c r="AJ289" s="125"/>
      <c r="AK289" s="125"/>
      <c r="AL289" s="125"/>
      <c r="AM289" s="125"/>
      <c r="AN289" s="125"/>
      <c r="AO289" s="125"/>
      <c r="AP289" s="125"/>
      <c r="AQ289" s="125"/>
      <c r="AR289" s="125"/>
      <c r="AS289" s="125"/>
      <c r="AT289" s="125"/>
      <c r="AU289" s="125"/>
      <c r="AV289" s="125"/>
      <c r="AW289" s="125"/>
      <c r="AX289" s="125"/>
      <c r="AY289" s="125"/>
      <c r="AZ289" s="125"/>
      <c r="BA289" s="125"/>
      <c r="BB289" s="125"/>
      <c r="BC289" s="125"/>
      <c r="BD289" s="125"/>
      <c r="BE289" s="125"/>
      <c r="BF289" s="125"/>
      <c r="BG289" s="125"/>
      <c r="BH289" s="125"/>
      <c r="BI289" s="125"/>
      <c r="BJ289" s="125"/>
      <c r="BK289" s="125"/>
      <c r="BL289" s="125"/>
      <c r="BM289" s="125"/>
      <c r="BN289" s="125"/>
      <c r="BO289" s="125"/>
      <c r="BP289" s="125"/>
      <c r="BQ289" s="125"/>
      <c r="BR289" s="125"/>
      <c r="BS289" s="125"/>
      <c r="BT289" s="125"/>
      <c r="BU289" s="125"/>
      <c r="BV289" s="125"/>
      <c r="BW289" s="125"/>
      <c r="BX289" s="125"/>
      <c r="BY289" s="125"/>
      <c r="BZ289" s="125"/>
      <c r="CA289" s="125"/>
      <c r="CB289" s="125"/>
      <c r="CC289" s="125"/>
      <c r="CD289" s="125"/>
      <c r="CE289" s="125"/>
      <c r="CF289" s="125"/>
      <c r="CG289" s="125"/>
      <c r="CH289" s="125"/>
      <c r="CI289" s="125"/>
      <c r="CJ289" s="125"/>
      <c r="CK289" s="125"/>
      <c r="CL289" s="125"/>
      <c r="CM289" s="125"/>
      <c r="CN289" s="125"/>
      <c r="CO289" s="125"/>
      <c r="CP289" s="125"/>
      <c r="CQ289" s="125"/>
      <c r="CR289" s="125"/>
      <c r="CS289" s="125"/>
      <c r="CT289" s="125"/>
      <c r="CU289" s="125"/>
    </row>
    <row r="290" spans="1:99" x14ac:dyDescent="0.3">
      <c r="D290" s="125"/>
      <c r="E290" s="125"/>
      <c r="F290" s="125"/>
      <c r="G290" s="125"/>
      <c r="H290" s="125"/>
      <c r="I290" s="125"/>
      <c r="J290" s="125"/>
      <c r="K290" s="125"/>
      <c r="L290" s="125"/>
      <c r="M290" s="125"/>
      <c r="N290" s="125"/>
      <c r="O290" s="125"/>
      <c r="P290" s="125"/>
      <c r="Q290" s="125"/>
      <c r="R290" s="125"/>
      <c r="S290" s="125"/>
      <c r="T290" s="125"/>
      <c r="U290" s="125"/>
      <c r="V290" s="125"/>
      <c r="W290" s="125"/>
      <c r="X290" s="125"/>
      <c r="Y290" s="125"/>
      <c r="Z290" s="125"/>
      <c r="AA290" s="125"/>
      <c r="AB290" s="125"/>
      <c r="AC290" s="125"/>
      <c r="AD290" s="125"/>
      <c r="AE290" s="125"/>
      <c r="AF290" s="125"/>
      <c r="AG290" s="125"/>
      <c r="AH290" s="125"/>
      <c r="AI290" s="125"/>
      <c r="AJ290" s="125"/>
      <c r="AK290" s="125"/>
      <c r="AL290" s="125"/>
      <c r="AM290" s="125"/>
      <c r="AN290" s="125"/>
      <c r="AO290" s="125"/>
      <c r="AP290" s="125"/>
      <c r="AQ290" s="125"/>
      <c r="AR290" s="125"/>
      <c r="AS290" s="125"/>
      <c r="AT290" s="125"/>
      <c r="AU290" s="125"/>
      <c r="AV290" s="125"/>
      <c r="AW290" s="125"/>
      <c r="AX290" s="125"/>
      <c r="AY290" s="125"/>
      <c r="AZ290" s="125"/>
      <c r="BA290" s="125"/>
      <c r="BB290" s="125"/>
      <c r="BC290" s="125"/>
      <c r="BD290" s="125"/>
      <c r="BE290" s="125"/>
      <c r="BF290" s="125"/>
      <c r="BG290" s="125"/>
      <c r="BH290" s="125"/>
      <c r="BI290" s="125"/>
      <c r="BJ290" s="125"/>
      <c r="BK290" s="125"/>
      <c r="BL290" s="125"/>
      <c r="BM290" s="125"/>
      <c r="BN290" s="125"/>
      <c r="BO290" s="125"/>
      <c r="BP290" s="125"/>
      <c r="BQ290" s="125"/>
      <c r="BR290" s="125"/>
      <c r="BS290" s="125"/>
      <c r="BT290" s="125"/>
      <c r="BU290" s="125"/>
      <c r="BV290" s="125"/>
      <c r="BW290" s="125"/>
      <c r="BX290" s="125"/>
      <c r="BY290" s="125"/>
      <c r="BZ290" s="125"/>
      <c r="CA290" s="125"/>
      <c r="CB290" s="125"/>
      <c r="CC290" s="125"/>
      <c r="CD290" s="125"/>
      <c r="CE290" s="125"/>
      <c r="CF290" s="125"/>
      <c r="CG290" s="125"/>
      <c r="CH290" s="125"/>
      <c r="CI290" s="125"/>
      <c r="CJ290" s="125"/>
      <c r="CK290" s="125"/>
      <c r="CL290" s="125"/>
      <c r="CM290" s="125"/>
      <c r="CN290" s="125"/>
      <c r="CO290" s="125"/>
      <c r="CP290" s="125"/>
      <c r="CQ290" s="125"/>
      <c r="CR290" s="125"/>
      <c r="CS290" s="125"/>
      <c r="CT290" s="125"/>
      <c r="CU290" s="125"/>
    </row>
    <row r="291" spans="1:99" x14ac:dyDescent="0.3">
      <c r="D291" s="125"/>
      <c r="E291" s="125"/>
      <c r="F291" s="125"/>
      <c r="G291" s="125"/>
      <c r="H291" s="125"/>
      <c r="I291" s="125"/>
      <c r="J291" s="125"/>
      <c r="K291" s="125"/>
      <c r="L291" s="125"/>
      <c r="M291" s="125"/>
      <c r="N291" s="125"/>
      <c r="O291" s="125"/>
      <c r="P291" s="125"/>
      <c r="Q291" s="125"/>
      <c r="R291" s="125"/>
      <c r="S291" s="125"/>
      <c r="T291" s="125"/>
      <c r="U291" s="125"/>
      <c r="V291" s="125"/>
      <c r="W291" s="125"/>
      <c r="X291" s="125"/>
      <c r="Y291" s="125"/>
      <c r="Z291" s="125"/>
      <c r="AA291" s="125"/>
      <c r="AB291" s="125"/>
      <c r="AC291" s="125"/>
      <c r="AD291" s="125"/>
      <c r="AE291" s="125"/>
      <c r="AF291" s="125"/>
      <c r="AG291" s="125"/>
      <c r="AH291" s="125"/>
      <c r="AI291" s="125"/>
      <c r="AJ291" s="125"/>
      <c r="AK291" s="125"/>
      <c r="AL291" s="125"/>
      <c r="AM291" s="125"/>
      <c r="AN291" s="125"/>
      <c r="AO291" s="125"/>
      <c r="AP291" s="125"/>
      <c r="AQ291" s="125"/>
      <c r="AR291" s="125"/>
      <c r="AS291" s="125"/>
      <c r="AT291" s="125"/>
      <c r="AU291" s="125"/>
      <c r="AV291" s="125"/>
      <c r="AW291" s="125"/>
      <c r="AX291" s="125"/>
      <c r="AY291" s="125"/>
      <c r="AZ291" s="125"/>
      <c r="BA291" s="125"/>
      <c r="BB291" s="125"/>
      <c r="BC291" s="125"/>
      <c r="BD291" s="125"/>
      <c r="BE291" s="125"/>
      <c r="BF291" s="125"/>
      <c r="BG291" s="125"/>
      <c r="BH291" s="125"/>
      <c r="BI291" s="125"/>
      <c r="BJ291" s="125"/>
      <c r="BK291" s="125"/>
      <c r="BL291" s="125"/>
      <c r="BM291" s="125"/>
      <c r="BN291" s="125"/>
      <c r="BO291" s="125"/>
      <c r="BP291" s="125"/>
      <c r="BQ291" s="125"/>
      <c r="BR291" s="125"/>
      <c r="BS291" s="125"/>
      <c r="BT291" s="125"/>
      <c r="BU291" s="125"/>
      <c r="BV291" s="125"/>
      <c r="BW291" s="125"/>
      <c r="BX291" s="125"/>
      <c r="BY291" s="125"/>
      <c r="BZ291" s="125"/>
      <c r="CA291" s="125"/>
      <c r="CB291" s="125"/>
      <c r="CC291" s="125"/>
      <c r="CD291" s="125"/>
      <c r="CE291" s="125"/>
      <c r="CF291" s="125"/>
      <c r="CG291" s="125"/>
      <c r="CH291" s="125"/>
      <c r="CI291" s="125"/>
      <c r="CJ291" s="125"/>
      <c r="CK291" s="125"/>
      <c r="CL291" s="125"/>
      <c r="CM291" s="125"/>
      <c r="CN291" s="125"/>
      <c r="CO291" s="125"/>
      <c r="CP291" s="125"/>
      <c r="CQ291" s="125"/>
      <c r="CR291" s="125"/>
      <c r="CS291" s="125"/>
      <c r="CT291" s="125"/>
      <c r="CU291" s="125"/>
    </row>
    <row r="292" spans="1:99" s="376" customFormat="1" x14ac:dyDescent="0.3">
      <c r="A292" s="104"/>
      <c r="B292" s="553"/>
      <c r="C292" s="553"/>
    </row>
    <row r="293" spans="1:99" s="376" customFormat="1" x14ac:dyDescent="0.3">
      <c r="A293" s="104"/>
      <c r="B293" s="553"/>
      <c r="C293" s="553"/>
    </row>
    <row r="294" spans="1:99" s="376" customFormat="1" x14ac:dyDescent="0.3">
      <c r="A294" s="104"/>
      <c r="B294" s="553"/>
      <c r="C294" s="553"/>
    </row>
    <row r="295" spans="1:99" x14ac:dyDescent="0.3">
      <c r="D295" s="125"/>
      <c r="E295" s="125"/>
      <c r="F295" s="125"/>
      <c r="G295" s="125"/>
      <c r="H295" s="125"/>
      <c r="I295" s="125"/>
      <c r="J295" s="125"/>
      <c r="K295" s="125"/>
      <c r="L295" s="125"/>
      <c r="M295" s="125"/>
      <c r="N295" s="125"/>
      <c r="O295" s="125"/>
      <c r="P295" s="125"/>
      <c r="Q295" s="125"/>
      <c r="R295" s="125"/>
      <c r="S295" s="125"/>
      <c r="T295" s="125"/>
      <c r="U295" s="125"/>
      <c r="V295" s="125"/>
      <c r="W295" s="125"/>
      <c r="X295" s="125"/>
      <c r="Y295" s="125"/>
      <c r="Z295" s="125"/>
      <c r="AA295" s="125"/>
      <c r="AB295" s="125"/>
      <c r="AC295" s="125"/>
      <c r="AD295" s="125"/>
      <c r="AE295" s="125"/>
      <c r="AF295" s="125"/>
      <c r="AG295" s="125"/>
      <c r="AH295" s="125"/>
      <c r="AI295" s="125"/>
      <c r="AJ295" s="125"/>
      <c r="AK295" s="125"/>
      <c r="AL295" s="125"/>
      <c r="AM295" s="125"/>
      <c r="AN295" s="125"/>
      <c r="AO295" s="125"/>
      <c r="AP295" s="125"/>
      <c r="AQ295" s="125"/>
      <c r="AR295" s="125"/>
      <c r="AS295" s="125"/>
      <c r="AT295" s="125"/>
      <c r="AU295" s="125"/>
      <c r="AV295" s="125"/>
      <c r="AW295" s="125"/>
      <c r="AX295" s="125"/>
      <c r="AY295" s="125"/>
      <c r="AZ295" s="125"/>
      <c r="BA295" s="125"/>
      <c r="BB295" s="125"/>
      <c r="BC295" s="125"/>
      <c r="BD295" s="125"/>
      <c r="BE295" s="125"/>
      <c r="BF295" s="125"/>
      <c r="BG295" s="125"/>
      <c r="BH295" s="125"/>
      <c r="BI295" s="125"/>
      <c r="BJ295" s="125"/>
      <c r="BK295" s="125"/>
      <c r="BL295" s="125"/>
      <c r="BM295" s="125"/>
      <c r="BN295" s="125"/>
      <c r="BO295" s="125"/>
      <c r="BP295" s="125"/>
      <c r="BQ295" s="125"/>
      <c r="BR295" s="125"/>
      <c r="BS295" s="125"/>
      <c r="BT295" s="125"/>
      <c r="BU295" s="125"/>
      <c r="BV295" s="125"/>
      <c r="BW295" s="125"/>
      <c r="BX295" s="125"/>
      <c r="BY295" s="125"/>
      <c r="BZ295" s="125"/>
      <c r="CA295" s="125"/>
      <c r="CB295" s="125"/>
      <c r="CC295" s="125"/>
      <c r="CD295" s="125"/>
      <c r="CE295" s="125"/>
      <c r="CF295" s="125"/>
      <c r="CG295" s="125"/>
      <c r="CH295" s="125"/>
      <c r="CI295" s="125"/>
      <c r="CJ295" s="125"/>
      <c r="CK295" s="125"/>
      <c r="CL295" s="125"/>
      <c r="CM295" s="125"/>
      <c r="CN295" s="125"/>
      <c r="CO295" s="125"/>
      <c r="CP295" s="125"/>
      <c r="CQ295" s="125"/>
      <c r="CR295" s="125"/>
      <c r="CS295" s="125"/>
      <c r="CT295" s="125"/>
      <c r="CU295" s="125"/>
    </row>
    <row r="296" spans="1:99" x14ac:dyDescent="0.3">
      <c r="B296" s="557"/>
      <c r="C296" s="557"/>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c r="AA296" s="125"/>
      <c r="AB296" s="125"/>
      <c r="AC296" s="125"/>
      <c r="AD296" s="125"/>
      <c r="AE296" s="125"/>
      <c r="AF296" s="125"/>
      <c r="AG296" s="125"/>
      <c r="AH296" s="125"/>
      <c r="AI296" s="125"/>
      <c r="AJ296" s="125"/>
      <c r="AK296" s="125"/>
      <c r="AL296" s="125"/>
      <c r="AM296" s="125"/>
      <c r="AN296" s="125"/>
      <c r="AO296" s="125"/>
      <c r="AP296" s="125"/>
      <c r="AQ296" s="125"/>
      <c r="AR296" s="125"/>
      <c r="AS296" s="125"/>
      <c r="AT296" s="125"/>
      <c r="AU296" s="125"/>
      <c r="AV296" s="125"/>
      <c r="AW296" s="125"/>
      <c r="AX296" s="125"/>
      <c r="AY296" s="125"/>
      <c r="AZ296" s="125"/>
      <c r="BA296" s="125"/>
      <c r="BB296" s="125"/>
      <c r="BC296" s="125"/>
      <c r="BD296" s="125"/>
      <c r="BE296" s="125"/>
      <c r="BF296" s="125"/>
      <c r="BG296" s="125"/>
      <c r="BH296" s="125"/>
      <c r="BI296" s="125"/>
      <c r="BJ296" s="125"/>
      <c r="BK296" s="125"/>
      <c r="BL296" s="125"/>
      <c r="BM296" s="125"/>
      <c r="BN296" s="125"/>
      <c r="BO296" s="125"/>
      <c r="BP296" s="125"/>
      <c r="BQ296" s="125"/>
      <c r="BR296" s="125"/>
      <c r="BS296" s="125"/>
      <c r="BT296" s="125"/>
      <c r="BU296" s="125"/>
      <c r="BV296" s="125"/>
      <c r="BW296" s="125"/>
      <c r="BX296" s="125"/>
      <c r="BY296" s="125"/>
      <c r="BZ296" s="125"/>
      <c r="CA296" s="125"/>
      <c r="CB296" s="125"/>
      <c r="CC296" s="125"/>
      <c r="CD296" s="125"/>
      <c r="CE296" s="125"/>
      <c r="CF296" s="125"/>
      <c r="CG296" s="125"/>
      <c r="CH296" s="125"/>
      <c r="CI296" s="125"/>
      <c r="CJ296" s="125"/>
      <c r="CK296" s="125"/>
      <c r="CL296" s="125"/>
      <c r="CM296" s="125"/>
      <c r="CN296" s="125"/>
      <c r="CO296" s="125"/>
      <c r="CP296" s="125"/>
      <c r="CQ296" s="125"/>
      <c r="CR296" s="125"/>
      <c r="CS296" s="125"/>
      <c r="CT296" s="125"/>
      <c r="CU296" s="125"/>
    </row>
    <row r="297" spans="1:99" x14ac:dyDescent="0.3">
      <c r="B297" s="557"/>
      <c r="C297" s="557"/>
      <c r="D297" s="125"/>
      <c r="E297" s="125"/>
      <c r="F297" s="125"/>
      <c r="G297" s="125"/>
      <c r="H297" s="125"/>
      <c r="I297" s="125"/>
      <c r="J297" s="125"/>
      <c r="K297" s="125"/>
      <c r="L297" s="125"/>
      <c r="M297" s="125"/>
      <c r="N297" s="125"/>
      <c r="O297" s="125"/>
      <c r="P297" s="125"/>
      <c r="Q297" s="125"/>
      <c r="R297" s="125"/>
      <c r="S297" s="125"/>
      <c r="T297" s="125"/>
      <c r="U297" s="125"/>
      <c r="V297" s="125"/>
      <c r="W297" s="125"/>
      <c r="X297" s="125"/>
      <c r="Y297" s="125"/>
      <c r="Z297" s="125"/>
      <c r="AA297" s="125"/>
      <c r="AB297" s="125"/>
      <c r="AC297" s="125"/>
      <c r="AD297" s="125"/>
      <c r="AE297" s="125"/>
      <c r="AF297" s="125"/>
      <c r="AG297" s="125"/>
      <c r="AH297" s="125"/>
      <c r="AI297" s="125"/>
      <c r="AJ297" s="125"/>
      <c r="AK297" s="125"/>
      <c r="AL297" s="125"/>
      <c r="AM297" s="125"/>
      <c r="AN297" s="125"/>
      <c r="AO297" s="125"/>
      <c r="AP297" s="125"/>
      <c r="AQ297" s="125"/>
      <c r="AR297" s="125"/>
      <c r="AS297" s="125"/>
      <c r="AT297" s="125"/>
      <c r="AU297" s="125"/>
      <c r="AV297" s="125"/>
      <c r="AW297" s="125"/>
      <c r="AX297" s="125"/>
      <c r="AY297" s="125"/>
      <c r="AZ297" s="125"/>
      <c r="BA297" s="125"/>
      <c r="BB297" s="125"/>
      <c r="BC297" s="125"/>
      <c r="BD297" s="125"/>
      <c r="BE297" s="125"/>
      <c r="BF297" s="125"/>
      <c r="BG297" s="125"/>
      <c r="BH297" s="125"/>
      <c r="BI297" s="125"/>
      <c r="BJ297" s="125"/>
      <c r="BK297" s="125"/>
      <c r="BL297" s="125"/>
      <c r="BM297" s="125"/>
      <c r="BN297" s="125"/>
      <c r="BO297" s="125"/>
      <c r="BP297" s="125"/>
      <c r="BQ297" s="125"/>
      <c r="BR297" s="125"/>
      <c r="BS297" s="125"/>
      <c r="BT297" s="125"/>
      <c r="BU297" s="125"/>
      <c r="BV297" s="125"/>
      <c r="BW297" s="125"/>
      <c r="BX297" s="125"/>
      <c r="BY297" s="125"/>
      <c r="BZ297" s="125"/>
      <c r="CA297" s="125"/>
      <c r="CB297" s="125"/>
      <c r="CC297" s="125"/>
      <c r="CD297" s="125"/>
      <c r="CE297" s="125"/>
      <c r="CF297" s="125"/>
      <c r="CG297" s="125"/>
      <c r="CH297" s="125"/>
      <c r="CI297" s="125"/>
      <c r="CJ297" s="125"/>
      <c r="CK297" s="125"/>
      <c r="CL297" s="125"/>
      <c r="CM297" s="125"/>
      <c r="CN297" s="125"/>
      <c r="CO297" s="125"/>
      <c r="CP297" s="125"/>
      <c r="CQ297" s="125"/>
      <c r="CR297" s="125"/>
      <c r="CS297" s="125"/>
      <c r="CT297" s="125"/>
      <c r="CU297" s="125"/>
    </row>
    <row r="298" spans="1:99" x14ac:dyDescent="0.3">
      <c r="B298" s="557"/>
      <c r="C298" s="557"/>
      <c r="D298" s="125"/>
      <c r="E298" s="125"/>
      <c r="F298" s="125"/>
      <c r="G298" s="125"/>
      <c r="H298" s="125"/>
      <c r="I298" s="125"/>
      <c r="J298" s="125"/>
      <c r="K298" s="125"/>
      <c r="L298" s="125"/>
      <c r="M298" s="125"/>
      <c r="N298" s="125"/>
      <c r="O298" s="125"/>
      <c r="P298" s="125"/>
      <c r="Q298" s="125"/>
      <c r="R298" s="125"/>
      <c r="S298" s="125"/>
      <c r="T298" s="125"/>
      <c r="U298" s="125"/>
      <c r="V298" s="125"/>
      <c r="W298" s="125"/>
      <c r="X298" s="125"/>
      <c r="Y298" s="125"/>
      <c r="Z298" s="125"/>
      <c r="AA298" s="125"/>
      <c r="AB298" s="125"/>
      <c r="AC298" s="125"/>
      <c r="AD298" s="125"/>
      <c r="AE298" s="125"/>
      <c r="AF298" s="125"/>
      <c r="AG298" s="125"/>
      <c r="AH298" s="125"/>
      <c r="AI298" s="125"/>
      <c r="AJ298" s="125"/>
      <c r="AK298" s="125"/>
      <c r="AL298" s="125"/>
      <c r="AM298" s="125"/>
      <c r="AN298" s="125"/>
      <c r="AO298" s="125"/>
      <c r="AP298" s="125"/>
      <c r="AQ298" s="125"/>
      <c r="AR298" s="125"/>
      <c r="AS298" s="125"/>
      <c r="AT298" s="125"/>
      <c r="AU298" s="125"/>
      <c r="AV298" s="125"/>
      <c r="AW298" s="125"/>
      <c r="AX298" s="125"/>
      <c r="AY298" s="125"/>
      <c r="AZ298" s="125"/>
      <c r="BA298" s="125"/>
      <c r="BB298" s="125"/>
      <c r="BC298" s="125"/>
      <c r="BD298" s="125"/>
      <c r="BE298" s="125"/>
      <c r="BF298" s="125"/>
      <c r="BG298" s="125"/>
      <c r="BH298" s="125"/>
      <c r="BI298" s="125"/>
      <c r="BJ298" s="125"/>
      <c r="BK298" s="125"/>
      <c r="BL298" s="125"/>
      <c r="BM298" s="125"/>
      <c r="BN298" s="125"/>
      <c r="BO298" s="125"/>
      <c r="BP298" s="125"/>
      <c r="BQ298" s="125"/>
      <c r="BR298" s="125"/>
      <c r="BS298" s="125"/>
      <c r="BT298" s="125"/>
      <c r="BU298" s="125"/>
      <c r="BV298" s="125"/>
      <c r="BW298" s="125"/>
      <c r="BX298" s="125"/>
      <c r="BY298" s="125"/>
      <c r="BZ298" s="125"/>
      <c r="CA298" s="125"/>
      <c r="CB298" s="125"/>
      <c r="CC298" s="125"/>
      <c r="CD298" s="125"/>
      <c r="CE298" s="125"/>
      <c r="CF298" s="125"/>
      <c r="CG298" s="125"/>
      <c r="CH298" s="125"/>
      <c r="CI298" s="125"/>
      <c r="CJ298" s="125"/>
      <c r="CK298" s="125"/>
      <c r="CL298" s="125"/>
      <c r="CM298" s="125"/>
      <c r="CN298" s="125"/>
      <c r="CO298" s="125"/>
      <c r="CP298" s="125"/>
      <c r="CQ298" s="125"/>
      <c r="CR298" s="125"/>
      <c r="CS298" s="125"/>
      <c r="CT298" s="125"/>
      <c r="CU298" s="125"/>
    </row>
    <row r="299" spans="1:99" x14ac:dyDescent="0.3">
      <c r="B299" s="557"/>
      <c r="D299" s="125"/>
      <c r="E299" s="125"/>
      <c r="F299" s="125"/>
      <c r="G299" s="125"/>
      <c r="H299" s="125"/>
      <c r="I299" s="125"/>
      <c r="J299" s="125"/>
      <c r="K299" s="125"/>
      <c r="L299" s="125"/>
      <c r="M299" s="125"/>
      <c r="N299" s="125"/>
      <c r="O299" s="125"/>
      <c r="P299" s="125"/>
      <c r="Q299" s="125"/>
      <c r="R299" s="125"/>
      <c r="S299" s="125"/>
      <c r="T299" s="125"/>
      <c r="U299" s="125"/>
      <c r="V299" s="125"/>
      <c r="W299" s="125"/>
      <c r="X299" s="125"/>
      <c r="Y299" s="125"/>
      <c r="Z299" s="125"/>
      <c r="AA299" s="125"/>
      <c r="AB299" s="125"/>
      <c r="AC299" s="125"/>
      <c r="AD299" s="125"/>
      <c r="AE299" s="125"/>
      <c r="AF299" s="125"/>
      <c r="AG299" s="125"/>
      <c r="AH299" s="125"/>
      <c r="AI299" s="125"/>
      <c r="AJ299" s="125"/>
      <c r="AK299" s="125"/>
      <c r="AL299" s="125"/>
      <c r="AM299" s="125"/>
      <c r="AN299" s="125"/>
      <c r="AO299" s="125"/>
      <c r="AP299" s="125"/>
      <c r="AQ299" s="125"/>
      <c r="AR299" s="125"/>
      <c r="AS299" s="125"/>
      <c r="AT299" s="125"/>
      <c r="AU299" s="125"/>
      <c r="AV299" s="125"/>
      <c r="AW299" s="125"/>
      <c r="AX299" s="125"/>
      <c r="AY299" s="125"/>
      <c r="AZ299" s="125"/>
      <c r="BA299" s="125"/>
      <c r="BB299" s="125"/>
      <c r="BC299" s="125"/>
      <c r="BD299" s="125"/>
      <c r="BE299" s="125"/>
      <c r="BF299" s="125"/>
      <c r="BG299" s="125"/>
      <c r="BH299" s="125"/>
      <c r="BI299" s="125"/>
      <c r="BJ299" s="125"/>
      <c r="BK299" s="125"/>
      <c r="BL299" s="125"/>
      <c r="BM299" s="125"/>
      <c r="BN299" s="125"/>
      <c r="BO299" s="125"/>
      <c r="BP299" s="125"/>
      <c r="BQ299" s="125"/>
      <c r="BR299" s="125"/>
      <c r="BS299" s="125"/>
      <c r="BT299" s="125"/>
      <c r="BU299" s="125"/>
      <c r="BV299" s="125"/>
      <c r="BW299" s="125"/>
      <c r="BX299" s="125"/>
      <c r="BY299" s="125"/>
      <c r="BZ299" s="125"/>
      <c r="CA299" s="125"/>
      <c r="CB299" s="125"/>
      <c r="CC299" s="125"/>
      <c r="CD299" s="125"/>
      <c r="CE299" s="125"/>
      <c r="CF299" s="125"/>
      <c r="CG299" s="125"/>
      <c r="CH299" s="125"/>
      <c r="CI299" s="125"/>
      <c r="CJ299" s="125"/>
      <c r="CK299" s="125"/>
      <c r="CL299" s="125"/>
      <c r="CM299" s="125"/>
      <c r="CN299" s="125"/>
      <c r="CO299" s="125"/>
      <c r="CP299" s="125"/>
      <c r="CQ299" s="125"/>
      <c r="CR299" s="125"/>
      <c r="CS299" s="125"/>
      <c r="CT299" s="125"/>
      <c r="CU299" s="125"/>
    </row>
    <row r="300" spans="1:99" x14ac:dyDescent="0.3">
      <c r="B300" s="557"/>
      <c r="C300" s="557"/>
      <c r="D300" s="125"/>
      <c r="E300" s="125"/>
      <c r="F300" s="125"/>
      <c r="G300" s="125"/>
      <c r="H300" s="125"/>
      <c r="I300" s="125"/>
      <c r="J300" s="125"/>
      <c r="K300" s="125"/>
      <c r="L300" s="125"/>
      <c r="M300" s="125"/>
      <c r="N300" s="125"/>
      <c r="O300" s="125"/>
      <c r="P300" s="125"/>
      <c r="Q300" s="125"/>
      <c r="R300" s="125"/>
      <c r="S300" s="125"/>
      <c r="T300" s="125"/>
      <c r="U300" s="125"/>
      <c r="V300" s="125"/>
      <c r="W300" s="125"/>
      <c r="X300" s="125"/>
      <c r="Y300" s="125"/>
      <c r="Z300" s="125"/>
      <c r="AA300" s="125"/>
      <c r="AB300" s="125"/>
      <c r="AC300" s="125"/>
      <c r="AD300" s="125"/>
      <c r="AE300" s="125"/>
      <c r="AF300" s="125"/>
      <c r="AG300" s="125"/>
      <c r="AH300" s="125"/>
      <c r="AI300" s="125"/>
      <c r="AJ300" s="125"/>
      <c r="AK300" s="125"/>
      <c r="AL300" s="125"/>
      <c r="AM300" s="125"/>
      <c r="AN300" s="125"/>
      <c r="AO300" s="125"/>
      <c r="AP300" s="125"/>
      <c r="AQ300" s="125"/>
      <c r="AR300" s="125"/>
      <c r="AS300" s="125"/>
      <c r="AT300" s="125"/>
      <c r="AU300" s="125"/>
      <c r="AV300" s="125"/>
      <c r="AW300" s="125"/>
      <c r="AX300" s="125"/>
      <c r="AY300" s="125"/>
      <c r="AZ300" s="125"/>
      <c r="BA300" s="125"/>
      <c r="BB300" s="125"/>
      <c r="BC300" s="125"/>
      <c r="BD300" s="125"/>
      <c r="BE300" s="125"/>
      <c r="BF300" s="125"/>
      <c r="BG300" s="125"/>
      <c r="BH300" s="125"/>
      <c r="BI300" s="125"/>
      <c r="BJ300" s="125"/>
      <c r="BK300" s="125"/>
      <c r="BL300" s="125"/>
      <c r="BM300" s="125"/>
      <c r="BN300" s="125"/>
      <c r="BO300" s="125"/>
      <c r="BP300" s="125"/>
      <c r="BQ300" s="125"/>
      <c r="BR300" s="125"/>
      <c r="BS300" s="125"/>
      <c r="BT300" s="125"/>
      <c r="BU300" s="125"/>
      <c r="BV300" s="125"/>
      <c r="BW300" s="125"/>
      <c r="BX300" s="125"/>
      <c r="BY300" s="125"/>
      <c r="BZ300" s="125"/>
      <c r="CA300" s="125"/>
      <c r="CB300" s="125"/>
      <c r="CC300" s="125"/>
      <c r="CD300" s="125"/>
      <c r="CE300" s="125"/>
      <c r="CF300" s="125"/>
      <c r="CG300" s="125"/>
      <c r="CH300" s="125"/>
      <c r="CI300" s="125"/>
      <c r="CJ300" s="125"/>
      <c r="CK300" s="125"/>
      <c r="CL300" s="125"/>
      <c r="CM300" s="125"/>
      <c r="CN300" s="125"/>
      <c r="CO300" s="125"/>
      <c r="CP300" s="125"/>
      <c r="CQ300" s="125"/>
      <c r="CR300" s="125"/>
      <c r="CS300" s="125"/>
      <c r="CT300" s="125"/>
      <c r="CU300" s="125"/>
    </row>
    <row r="301" spans="1:99" x14ac:dyDescent="0.3">
      <c r="B301" s="557"/>
      <c r="C301" s="557"/>
      <c r="D301" s="125"/>
      <c r="E301" s="125"/>
      <c r="F301" s="125"/>
      <c r="G301" s="125"/>
      <c r="H301" s="125"/>
      <c r="I301" s="125"/>
      <c r="J301" s="125"/>
      <c r="K301" s="125"/>
      <c r="L301" s="125"/>
      <c r="M301" s="125"/>
      <c r="N301" s="125"/>
      <c r="O301" s="125"/>
      <c r="P301" s="125"/>
      <c r="Q301" s="125"/>
      <c r="R301" s="125"/>
      <c r="S301" s="125"/>
      <c r="T301" s="125"/>
      <c r="U301" s="125"/>
      <c r="V301" s="125"/>
      <c r="W301" s="125"/>
      <c r="X301" s="125"/>
      <c r="Y301" s="125"/>
      <c r="Z301" s="125"/>
      <c r="AA301" s="125"/>
      <c r="AB301" s="125"/>
      <c r="AC301" s="125"/>
      <c r="AD301" s="125"/>
      <c r="AE301" s="125"/>
      <c r="AF301" s="125"/>
      <c r="AG301" s="125"/>
      <c r="AH301" s="125"/>
      <c r="AI301" s="125"/>
      <c r="AJ301" s="125"/>
      <c r="AK301" s="125"/>
      <c r="AL301" s="125"/>
      <c r="AM301" s="125"/>
      <c r="AN301" s="125"/>
      <c r="AO301" s="125"/>
      <c r="AP301" s="125"/>
      <c r="AQ301" s="125"/>
      <c r="AR301" s="125"/>
      <c r="AS301" s="125"/>
      <c r="AT301" s="125"/>
      <c r="AU301" s="125"/>
      <c r="AV301" s="125"/>
      <c r="AW301" s="125"/>
      <c r="AX301" s="125"/>
      <c r="AY301" s="125"/>
      <c r="AZ301" s="125"/>
      <c r="BA301" s="125"/>
      <c r="BB301" s="125"/>
      <c r="BC301" s="125"/>
      <c r="BD301" s="125"/>
      <c r="BE301" s="125"/>
      <c r="BF301" s="125"/>
      <c r="BG301" s="125"/>
      <c r="BH301" s="125"/>
      <c r="BI301" s="125"/>
      <c r="BJ301" s="125"/>
      <c r="BK301" s="125"/>
      <c r="BL301" s="125"/>
      <c r="BM301" s="125"/>
      <c r="BN301" s="125"/>
      <c r="BO301" s="125"/>
      <c r="BP301" s="125"/>
      <c r="BQ301" s="125"/>
      <c r="BR301" s="125"/>
      <c r="BS301" s="125"/>
      <c r="BT301" s="125"/>
      <c r="BU301" s="125"/>
      <c r="BV301" s="125"/>
      <c r="BW301" s="125"/>
      <c r="BX301" s="125"/>
      <c r="BY301" s="125"/>
      <c r="BZ301" s="125"/>
      <c r="CA301" s="125"/>
      <c r="CB301" s="125"/>
      <c r="CC301" s="125"/>
      <c r="CD301" s="125"/>
      <c r="CE301" s="125"/>
      <c r="CF301" s="125"/>
      <c r="CG301" s="125"/>
      <c r="CH301" s="125"/>
      <c r="CI301" s="125"/>
      <c r="CJ301" s="125"/>
      <c r="CK301" s="125"/>
      <c r="CL301" s="125"/>
      <c r="CM301" s="125"/>
      <c r="CN301" s="125"/>
      <c r="CO301" s="125"/>
      <c r="CP301" s="125"/>
      <c r="CQ301" s="125"/>
      <c r="CR301" s="125"/>
      <c r="CS301" s="125"/>
      <c r="CT301" s="125"/>
      <c r="CU301" s="125"/>
    </row>
    <row r="302" spans="1:99" x14ac:dyDescent="0.3">
      <c r="B302" s="557"/>
      <c r="C302" s="557"/>
      <c r="D302" s="125"/>
      <c r="E302" s="125"/>
      <c r="F302" s="125"/>
      <c r="G302" s="125"/>
      <c r="H302" s="125"/>
      <c r="I302" s="125"/>
      <c r="J302" s="125"/>
      <c r="K302" s="125"/>
      <c r="L302" s="125"/>
      <c r="M302" s="125"/>
      <c r="N302" s="125"/>
      <c r="O302" s="125"/>
      <c r="P302" s="125"/>
      <c r="Q302" s="125"/>
      <c r="R302" s="125"/>
      <c r="S302" s="125"/>
      <c r="T302" s="125"/>
      <c r="U302" s="125"/>
      <c r="V302" s="125"/>
      <c r="W302" s="125"/>
      <c r="X302" s="125"/>
      <c r="Y302" s="125"/>
      <c r="Z302" s="125"/>
      <c r="AA302" s="125"/>
      <c r="AB302" s="125"/>
      <c r="AC302" s="125"/>
      <c r="AD302" s="125"/>
      <c r="AE302" s="125"/>
      <c r="AF302" s="125"/>
      <c r="AG302" s="125"/>
      <c r="AH302" s="125"/>
      <c r="AI302" s="125"/>
      <c r="AJ302" s="125"/>
      <c r="AK302" s="125"/>
      <c r="AL302" s="125"/>
      <c r="AM302" s="125"/>
      <c r="AN302" s="125"/>
      <c r="AO302" s="125"/>
      <c r="AP302" s="125"/>
      <c r="AQ302" s="125"/>
      <c r="AR302" s="125"/>
      <c r="AS302" s="125"/>
      <c r="AT302" s="125"/>
      <c r="AU302" s="125"/>
      <c r="AV302" s="125"/>
      <c r="AW302" s="125"/>
      <c r="AX302" s="125"/>
      <c r="AY302" s="125"/>
      <c r="AZ302" s="125"/>
      <c r="BA302" s="125"/>
      <c r="BB302" s="125"/>
      <c r="BC302" s="125"/>
      <c r="BD302" s="125"/>
      <c r="BE302" s="125"/>
      <c r="BF302" s="125"/>
      <c r="BG302" s="125"/>
      <c r="BH302" s="125"/>
      <c r="BI302" s="125"/>
      <c r="BJ302" s="125"/>
      <c r="BK302" s="125"/>
      <c r="BL302" s="125"/>
      <c r="BM302" s="125"/>
      <c r="BN302" s="125"/>
      <c r="BO302" s="125"/>
      <c r="BP302" s="125"/>
      <c r="BQ302" s="125"/>
      <c r="BR302" s="125"/>
      <c r="BS302" s="125"/>
      <c r="BT302" s="125"/>
      <c r="BU302" s="125"/>
      <c r="BV302" s="125"/>
      <c r="BW302" s="125"/>
      <c r="BX302" s="125"/>
      <c r="BY302" s="125"/>
      <c r="BZ302" s="125"/>
      <c r="CA302" s="125"/>
      <c r="CB302" s="125"/>
      <c r="CC302" s="125"/>
      <c r="CD302" s="125"/>
      <c r="CE302" s="125"/>
      <c r="CF302" s="125"/>
      <c r="CG302" s="125"/>
      <c r="CH302" s="125"/>
      <c r="CI302" s="125"/>
      <c r="CJ302" s="125"/>
      <c r="CK302" s="125"/>
      <c r="CL302" s="125"/>
      <c r="CM302" s="125"/>
      <c r="CN302" s="125"/>
      <c r="CO302" s="125"/>
      <c r="CP302" s="125"/>
      <c r="CQ302" s="125"/>
      <c r="CR302" s="125"/>
      <c r="CS302" s="125"/>
      <c r="CT302" s="125"/>
      <c r="CU302" s="125"/>
    </row>
    <row r="303" spans="1:99" x14ac:dyDescent="0.3">
      <c r="B303" s="386"/>
      <c r="C303" s="386"/>
      <c r="D303" s="125"/>
      <c r="E303" s="125"/>
      <c r="F303" s="125"/>
      <c r="G303" s="125"/>
      <c r="H303" s="125"/>
      <c r="I303" s="125"/>
      <c r="J303" s="125"/>
      <c r="K303" s="125"/>
      <c r="L303" s="125"/>
      <c r="M303" s="125"/>
      <c r="N303" s="125"/>
      <c r="O303" s="125"/>
      <c r="P303" s="125"/>
      <c r="Q303" s="125"/>
      <c r="R303" s="125"/>
      <c r="S303" s="125"/>
      <c r="T303" s="125"/>
      <c r="U303" s="125"/>
      <c r="V303" s="125"/>
      <c r="W303" s="125"/>
      <c r="X303" s="125"/>
      <c r="Y303" s="125"/>
      <c r="Z303" s="125"/>
      <c r="AA303" s="125"/>
      <c r="AB303" s="125"/>
      <c r="AC303" s="125"/>
      <c r="AD303" s="125"/>
      <c r="AE303" s="125"/>
      <c r="AF303" s="125"/>
      <c r="AG303" s="125"/>
      <c r="AH303" s="125"/>
      <c r="AI303" s="125"/>
      <c r="AJ303" s="125"/>
      <c r="AK303" s="125"/>
      <c r="AL303" s="125"/>
      <c r="AM303" s="125"/>
      <c r="AN303" s="125"/>
      <c r="AO303" s="125"/>
      <c r="AP303" s="125"/>
      <c r="AQ303" s="125"/>
      <c r="AR303" s="125"/>
      <c r="AS303" s="125"/>
      <c r="AT303" s="125"/>
      <c r="AU303" s="125"/>
      <c r="AV303" s="125"/>
      <c r="AW303" s="125"/>
      <c r="AX303" s="125"/>
      <c r="AY303" s="125"/>
      <c r="AZ303" s="125"/>
      <c r="BA303" s="125"/>
      <c r="BB303" s="125"/>
      <c r="BC303" s="125"/>
      <c r="BD303" s="125"/>
      <c r="BE303" s="125"/>
      <c r="BF303" s="125"/>
      <c r="BG303" s="125"/>
      <c r="BH303" s="125"/>
      <c r="BI303" s="125"/>
      <c r="BJ303" s="125"/>
      <c r="BK303" s="125"/>
      <c r="BL303" s="125"/>
      <c r="BM303" s="125"/>
      <c r="BN303" s="125"/>
      <c r="BO303" s="125"/>
      <c r="BP303" s="125"/>
      <c r="BQ303" s="125"/>
      <c r="BR303" s="125"/>
      <c r="BS303" s="125"/>
      <c r="BT303" s="125"/>
      <c r="BU303" s="125"/>
      <c r="BV303" s="125"/>
      <c r="BW303" s="125"/>
      <c r="BX303" s="125"/>
      <c r="BY303" s="125"/>
      <c r="BZ303" s="125"/>
      <c r="CA303" s="125"/>
      <c r="CB303" s="125"/>
      <c r="CC303" s="125"/>
      <c r="CD303" s="125"/>
      <c r="CE303" s="125"/>
      <c r="CF303" s="125"/>
      <c r="CG303" s="125"/>
      <c r="CH303" s="125"/>
      <c r="CI303" s="125"/>
      <c r="CJ303" s="125"/>
      <c r="CK303" s="125"/>
      <c r="CL303" s="125"/>
      <c r="CM303" s="125"/>
      <c r="CN303" s="125"/>
      <c r="CO303" s="125"/>
      <c r="CP303" s="125"/>
      <c r="CQ303" s="125"/>
      <c r="CR303" s="125"/>
      <c r="CS303" s="125"/>
      <c r="CT303" s="125"/>
      <c r="CU303" s="125"/>
    </row>
    <row r="304" spans="1:99" x14ac:dyDescent="0.3">
      <c r="B304" s="557"/>
      <c r="C304" s="557"/>
      <c r="D304" s="125"/>
      <c r="E304" s="125"/>
      <c r="F304" s="125"/>
      <c r="G304" s="125"/>
      <c r="H304" s="125"/>
      <c r="I304" s="125"/>
      <c r="J304" s="125"/>
      <c r="K304" s="125"/>
      <c r="L304" s="125"/>
      <c r="M304" s="125"/>
      <c r="N304" s="125"/>
      <c r="O304" s="125"/>
      <c r="P304" s="125"/>
      <c r="Q304" s="125"/>
      <c r="R304" s="125"/>
      <c r="S304" s="125"/>
      <c r="T304" s="125"/>
      <c r="U304" s="125"/>
      <c r="V304" s="125"/>
      <c r="W304" s="125"/>
      <c r="X304" s="125"/>
      <c r="Y304" s="125"/>
      <c r="Z304" s="125"/>
      <c r="AA304" s="125"/>
      <c r="AB304" s="125"/>
      <c r="AC304" s="125"/>
      <c r="AD304" s="125"/>
      <c r="AE304" s="125"/>
      <c r="AF304" s="125"/>
      <c r="AG304" s="125"/>
      <c r="AH304" s="125"/>
      <c r="AI304" s="125"/>
      <c r="AJ304" s="125"/>
      <c r="AK304" s="125"/>
      <c r="AL304" s="125"/>
      <c r="AM304" s="125"/>
      <c r="AN304" s="125"/>
      <c r="AO304" s="125"/>
      <c r="AP304" s="125"/>
      <c r="AQ304" s="125"/>
      <c r="AR304" s="125"/>
      <c r="AS304" s="125"/>
      <c r="AT304" s="125"/>
      <c r="AU304" s="125"/>
      <c r="AV304" s="125"/>
      <c r="AW304" s="125"/>
      <c r="AX304" s="125"/>
      <c r="AY304" s="125"/>
      <c r="AZ304" s="125"/>
      <c r="BA304" s="125"/>
      <c r="BB304" s="125"/>
      <c r="BC304" s="125"/>
      <c r="BD304" s="125"/>
      <c r="BE304" s="125"/>
      <c r="BF304" s="125"/>
      <c r="BG304" s="125"/>
      <c r="BH304" s="125"/>
      <c r="BI304" s="125"/>
      <c r="BJ304" s="125"/>
      <c r="BK304" s="125"/>
      <c r="BL304" s="125"/>
      <c r="BM304" s="125"/>
      <c r="BN304" s="125"/>
      <c r="BO304" s="125"/>
      <c r="BP304" s="125"/>
      <c r="BQ304" s="125"/>
      <c r="BR304" s="125"/>
      <c r="BS304" s="125"/>
      <c r="BT304" s="125"/>
      <c r="BU304" s="125"/>
      <c r="BV304" s="125"/>
      <c r="BW304" s="125"/>
      <c r="BX304" s="125"/>
      <c r="BY304" s="125"/>
      <c r="BZ304" s="125"/>
      <c r="CA304" s="125"/>
      <c r="CB304" s="125"/>
      <c r="CC304" s="125"/>
      <c r="CD304" s="125"/>
      <c r="CE304" s="125"/>
      <c r="CF304" s="125"/>
      <c r="CG304" s="125"/>
      <c r="CH304" s="125"/>
      <c r="CI304" s="125"/>
      <c r="CJ304" s="125"/>
      <c r="CK304" s="125"/>
      <c r="CL304" s="125"/>
      <c r="CM304" s="125"/>
      <c r="CN304" s="125"/>
      <c r="CO304" s="125"/>
      <c r="CP304" s="125"/>
      <c r="CQ304" s="125"/>
      <c r="CR304" s="125"/>
      <c r="CS304" s="125"/>
      <c r="CT304" s="125"/>
      <c r="CU304" s="125"/>
    </row>
    <row r="305" spans="1:104" x14ac:dyDescent="0.3">
      <c r="B305" s="557"/>
      <c r="C305" s="557"/>
      <c r="D305" s="125"/>
      <c r="E305" s="125"/>
      <c r="F305" s="125"/>
      <c r="G305" s="125"/>
      <c r="H305" s="125"/>
      <c r="I305" s="125"/>
      <c r="J305" s="125"/>
      <c r="K305" s="125"/>
      <c r="L305" s="125"/>
      <c r="M305" s="125"/>
      <c r="N305" s="125"/>
      <c r="O305" s="125"/>
      <c r="P305" s="125"/>
      <c r="Q305" s="125"/>
      <c r="R305" s="125"/>
      <c r="S305" s="125"/>
      <c r="T305" s="125"/>
      <c r="U305" s="125"/>
      <c r="V305" s="125"/>
      <c r="W305" s="125"/>
      <c r="X305" s="125"/>
      <c r="Y305" s="125"/>
      <c r="Z305" s="125"/>
      <c r="AA305" s="125"/>
      <c r="AB305" s="125"/>
      <c r="AC305" s="125"/>
      <c r="AD305" s="125"/>
      <c r="AE305" s="125"/>
      <c r="AF305" s="125"/>
      <c r="AG305" s="125"/>
      <c r="AH305" s="125"/>
      <c r="AI305" s="125"/>
      <c r="AJ305" s="125"/>
      <c r="AK305" s="125"/>
      <c r="AL305" s="125"/>
      <c r="AM305" s="125"/>
      <c r="AN305" s="125"/>
      <c r="AO305" s="125"/>
      <c r="AP305" s="125"/>
      <c r="AQ305" s="125"/>
      <c r="AR305" s="125"/>
      <c r="AS305" s="125"/>
      <c r="AT305" s="125"/>
      <c r="AU305" s="125"/>
      <c r="AV305" s="125"/>
      <c r="AW305" s="125"/>
      <c r="AX305" s="125"/>
      <c r="AY305" s="125"/>
      <c r="AZ305" s="125"/>
      <c r="BA305" s="125"/>
      <c r="BB305" s="125"/>
      <c r="BC305" s="125"/>
      <c r="BD305" s="125"/>
      <c r="BE305" s="125"/>
      <c r="BF305" s="125"/>
      <c r="BG305" s="125"/>
      <c r="BH305" s="125"/>
      <c r="BI305" s="125"/>
      <c r="BJ305" s="125"/>
      <c r="BK305" s="125"/>
      <c r="BL305" s="125"/>
      <c r="BM305" s="125"/>
      <c r="BN305" s="125"/>
      <c r="BO305" s="125"/>
      <c r="BP305" s="125"/>
      <c r="BQ305" s="125"/>
      <c r="BR305" s="125"/>
      <c r="BS305" s="125"/>
      <c r="BT305" s="125"/>
      <c r="BU305" s="125"/>
      <c r="BV305" s="125"/>
      <c r="BW305" s="125"/>
      <c r="BX305" s="125"/>
      <c r="BY305" s="125"/>
      <c r="BZ305" s="125"/>
      <c r="CA305" s="125"/>
      <c r="CB305" s="125"/>
      <c r="CC305" s="125"/>
      <c r="CD305" s="125"/>
      <c r="CE305" s="125"/>
      <c r="CF305" s="125"/>
      <c r="CG305" s="125"/>
      <c r="CH305" s="125"/>
      <c r="CI305" s="125"/>
      <c r="CJ305" s="125"/>
      <c r="CK305" s="125"/>
      <c r="CL305" s="125"/>
      <c r="CM305" s="125"/>
      <c r="CN305" s="125"/>
      <c r="CO305" s="125"/>
      <c r="CP305" s="125"/>
      <c r="CQ305" s="125"/>
      <c r="CR305" s="125"/>
      <c r="CS305" s="125"/>
      <c r="CT305" s="125"/>
      <c r="CU305" s="125"/>
    </row>
    <row r="306" spans="1:104" x14ac:dyDescent="0.3">
      <c r="B306" s="557"/>
      <c r="C306" s="557"/>
      <c r="D306" s="125"/>
      <c r="E306" s="125"/>
      <c r="F306" s="125"/>
      <c r="G306" s="125"/>
      <c r="H306" s="125"/>
      <c r="I306" s="125"/>
      <c r="J306" s="125"/>
      <c r="K306" s="125"/>
      <c r="L306" s="125"/>
      <c r="M306" s="125"/>
      <c r="N306" s="125"/>
      <c r="O306" s="125"/>
      <c r="P306" s="125"/>
      <c r="Q306" s="125"/>
      <c r="R306" s="125"/>
      <c r="S306" s="125"/>
      <c r="T306" s="125"/>
      <c r="U306" s="125"/>
      <c r="V306" s="125"/>
      <c r="W306" s="125"/>
      <c r="X306" s="125"/>
      <c r="Y306" s="125"/>
      <c r="Z306" s="125"/>
      <c r="AA306" s="125"/>
      <c r="AB306" s="125"/>
      <c r="AC306" s="125"/>
      <c r="AD306" s="125"/>
      <c r="AE306" s="125"/>
      <c r="AF306" s="125"/>
      <c r="AG306" s="125"/>
      <c r="AH306" s="125"/>
      <c r="AI306" s="125"/>
      <c r="AJ306" s="125"/>
      <c r="AK306" s="125"/>
      <c r="AL306" s="125"/>
      <c r="AM306" s="125"/>
      <c r="AN306" s="125"/>
      <c r="AO306" s="125"/>
      <c r="AP306" s="125"/>
      <c r="AQ306" s="125"/>
      <c r="AR306" s="125"/>
      <c r="AS306" s="125"/>
      <c r="AT306" s="125"/>
      <c r="AU306" s="125"/>
      <c r="AV306" s="125"/>
      <c r="AW306" s="125"/>
      <c r="AX306" s="125"/>
      <c r="AY306" s="125"/>
      <c r="AZ306" s="125"/>
      <c r="BA306" s="125"/>
      <c r="BB306" s="125"/>
      <c r="BC306" s="125"/>
      <c r="BD306" s="125"/>
      <c r="BE306" s="125"/>
      <c r="BF306" s="125"/>
      <c r="BG306" s="125"/>
      <c r="BH306" s="125"/>
      <c r="BI306" s="125"/>
      <c r="BJ306" s="125"/>
      <c r="BK306" s="125"/>
      <c r="BL306" s="125"/>
      <c r="BM306" s="125"/>
      <c r="BN306" s="125"/>
      <c r="BO306" s="125"/>
      <c r="BP306" s="125"/>
      <c r="BQ306" s="125"/>
      <c r="BR306" s="125"/>
      <c r="BS306" s="125"/>
      <c r="BT306" s="125"/>
      <c r="BU306" s="125"/>
      <c r="BV306" s="125"/>
      <c r="BW306" s="125"/>
      <c r="BX306" s="125"/>
      <c r="BY306" s="125"/>
      <c r="BZ306" s="125"/>
      <c r="CA306" s="125"/>
      <c r="CB306" s="125"/>
      <c r="CC306" s="125"/>
      <c r="CD306" s="125"/>
      <c r="CE306" s="125"/>
      <c r="CF306" s="125"/>
      <c r="CG306" s="125"/>
      <c r="CH306" s="125"/>
      <c r="CI306" s="125"/>
      <c r="CJ306" s="125"/>
      <c r="CK306" s="125"/>
      <c r="CL306" s="125"/>
      <c r="CM306" s="125"/>
      <c r="CN306" s="125"/>
      <c r="CO306" s="125"/>
      <c r="CP306" s="125"/>
      <c r="CQ306" s="125"/>
      <c r="CR306" s="125"/>
      <c r="CS306" s="125"/>
      <c r="CT306" s="125"/>
      <c r="CU306" s="125"/>
    </row>
    <row r="307" spans="1:104" x14ac:dyDescent="0.3">
      <c r="B307" s="386"/>
      <c r="C307" s="386"/>
      <c r="D307" s="125"/>
      <c r="E307" s="125"/>
      <c r="F307" s="125"/>
      <c r="G307" s="125"/>
      <c r="H307" s="125"/>
      <c r="I307" s="125"/>
      <c r="J307" s="125"/>
      <c r="K307" s="125"/>
      <c r="L307" s="125"/>
      <c r="M307" s="125"/>
      <c r="N307" s="125"/>
      <c r="O307" s="125"/>
      <c r="P307" s="125"/>
      <c r="Q307" s="125"/>
      <c r="R307" s="125"/>
      <c r="S307" s="125"/>
      <c r="T307" s="125"/>
      <c r="U307" s="125"/>
      <c r="V307" s="125"/>
      <c r="W307" s="125"/>
      <c r="X307" s="125"/>
      <c r="Y307" s="125"/>
      <c r="Z307" s="125"/>
      <c r="AA307" s="125"/>
      <c r="AB307" s="125"/>
      <c r="AC307" s="125"/>
      <c r="AD307" s="125"/>
      <c r="AE307" s="125"/>
      <c r="AF307" s="125"/>
      <c r="AG307" s="125"/>
      <c r="AH307" s="125"/>
      <c r="AI307" s="125"/>
      <c r="AJ307" s="125"/>
      <c r="AK307" s="125"/>
      <c r="AL307" s="125"/>
      <c r="AM307" s="125"/>
      <c r="AN307" s="125"/>
      <c r="AO307" s="125"/>
      <c r="AP307" s="125"/>
      <c r="AQ307" s="125"/>
      <c r="AR307" s="125"/>
      <c r="AS307" s="125"/>
      <c r="AT307" s="125"/>
      <c r="AU307" s="125"/>
      <c r="AV307" s="125"/>
      <c r="AW307" s="125"/>
      <c r="AX307" s="125"/>
      <c r="AY307" s="125"/>
      <c r="AZ307" s="125"/>
      <c r="BA307" s="125"/>
      <c r="BB307" s="125"/>
      <c r="BC307" s="125"/>
      <c r="BD307" s="125"/>
      <c r="BE307" s="125"/>
      <c r="BF307" s="125"/>
      <c r="BG307" s="125"/>
      <c r="BH307" s="125"/>
      <c r="BI307" s="125"/>
      <c r="BJ307" s="125"/>
      <c r="BK307" s="125"/>
      <c r="BL307" s="125"/>
      <c r="BM307" s="125"/>
      <c r="BN307" s="125"/>
      <c r="BO307" s="125"/>
      <c r="BP307" s="125"/>
      <c r="BQ307" s="125"/>
      <c r="BR307" s="125"/>
      <c r="BS307" s="125"/>
      <c r="BT307" s="125"/>
      <c r="BU307" s="125"/>
      <c r="BV307" s="125"/>
      <c r="BW307" s="125"/>
      <c r="BX307" s="125"/>
      <c r="BY307" s="125"/>
      <c r="BZ307" s="125"/>
      <c r="CA307" s="125"/>
      <c r="CB307" s="125"/>
      <c r="CC307" s="125"/>
      <c r="CD307" s="125"/>
      <c r="CE307" s="125"/>
      <c r="CF307" s="125"/>
      <c r="CG307" s="125"/>
      <c r="CH307" s="125"/>
      <c r="CI307" s="125"/>
      <c r="CJ307" s="125"/>
      <c r="CK307" s="125"/>
      <c r="CL307" s="125"/>
      <c r="CM307" s="125"/>
      <c r="CN307" s="125"/>
      <c r="CO307" s="125"/>
      <c r="CP307" s="125"/>
      <c r="CQ307" s="125"/>
      <c r="CR307" s="125"/>
      <c r="CS307" s="125"/>
      <c r="CT307" s="125"/>
      <c r="CU307" s="125"/>
      <c r="CV307" s="125"/>
      <c r="CW307" s="125"/>
      <c r="CX307" s="125"/>
      <c r="CY307" s="125"/>
      <c r="CZ307" s="125"/>
    </row>
    <row r="308" spans="1:104" x14ac:dyDescent="0.3">
      <c r="D308" s="125"/>
      <c r="E308" s="125"/>
      <c r="F308" s="125"/>
      <c r="G308" s="125"/>
      <c r="H308" s="125"/>
      <c r="I308" s="125"/>
      <c r="J308" s="125"/>
      <c r="K308" s="125"/>
      <c r="L308" s="125"/>
      <c r="M308" s="125"/>
      <c r="N308" s="125"/>
      <c r="O308" s="125"/>
      <c r="P308" s="125"/>
      <c r="Q308" s="125"/>
      <c r="R308" s="125"/>
      <c r="S308" s="125"/>
      <c r="T308" s="125"/>
      <c r="U308" s="125"/>
      <c r="V308" s="125"/>
      <c r="W308" s="125"/>
      <c r="X308" s="125"/>
      <c r="Y308" s="125"/>
      <c r="Z308" s="125"/>
      <c r="AA308" s="125"/>
      <c r="AB308" s="125"/>
      <c r="AC308" s="125"/>
      <c r="AD308" s="125"/>
      <c r="AE308" s="125"/>
      <c r="AF308" s="125"/>
      <c r="AG308" s="125"/>
      <c r="AH308" s="125"/>
      <c r="AI308" s="125"/>
      <c r="AJ308" s="125"/>
      <c r="AK308" s="125"/>
      <c r="AL308" s="125"/>
      <c r="AM308" s="125"/>
      <c r="AN308" s="125"/>
      <c r="AO308" s="125"/>
      <c r="AP308" s="125"/>
      <c r="AQ308" s="125"/>
      <c r="AR308" s="125"/>
      <c r="AS308" s="125"/>
      <c r="AT308" s="125"/>
      <c r="AU308" s="125"/>
      <c r="AV308" s="125"/>
      <c r="AW308" s="125"/>
      <c r="AX308" s="125"/>
      <c r="AY308" s="125"/>
      <c r="AZ308" s="125"/>
      <c r="BA308" s="125"/>
      <c r="BB308" s="125"/>
      <c r="BC308" s="125"/>
      <c r="BD308" s="125"/>
      <c r="BE308" s="125"/>
      <c r="BF308" s="125"/>
      <c r="BG308" s="125"/>
      <c r="BH308" s="125"/>
      <c r="BI308" s="125"/>
      <c r="BJ308" s="125"/>
      <c r="BK308" s="125"/>
      <c r="BL308" s="125"/>
      <c r="BM308" s="125"/>
      <c r="BN308" s="125"/>
      <c r="BO308" s="125"/>
      <c r="BP308" s="125"/>
      <c r="BQ308" s="125"/>
      <c r="BR308" s="125"/>
      <c r="BS308" s="125"/>
      <c r="BT308" s="125"/>
      <c r="BU308" s="125"/>
      <c r="BV308" s="125"/>
      <c r="BW308" s="125"/>
      <c r="BX308" s="125"/>
      <c r="BY308" s="125"/>
      <c r="BZ308" s="125"/>
      <c r="CA308" s="125"/>
      <c r="CB308" s="125"/>
      <c r="CC308" s="125"/>
      <c r="CD308" s="125"/>
      <c r="CE308" s="125"/>
      <c r="CF308" s="125"/>
      <c r="CG308" s="125"/>
      <c r="CH308" s="125"/>
      <c r="CI308" s="125"/>
      <c r="CJ308" s="125"/>
      <c r="CK308" s="125"/>
      <c r="CL308" s="125"/>
      <c r="CM308" s="125"/>
      <c r="CN308" s="125"/>
      <c r="CO308" s="125"/>
      <c r="CP308" s="125"/>
      <c r="CQ308" s="125"/>
      <c r="CR308" s="125"/>
      <c r="CS308" s="125"/>
      <c r="CT308" s="125"/>
      <c r="CU308" s="125"/>
      <c r="CV308" s="125"/>
      <c r="CW308" s="125"/>
      <c r="CX308" s="125"/>
      <c r="CY308" s="125"/>
      <c r="CZ308" s="125"/>
    </row>
    <row r="309" spans="1:104" x14ac:dyDescent="0.3">
      <c r="B309" s="386"/>
      <c r="C309" s="386"/>
      <c r="D309" s="125"/>
      <c r="E309" s="125"/>
      <c r="F309" s="125"/>
      <c r="G309" s="125"/>
      <c r="H309" s="125"/>
      <c r="I309" s="125"/>
      <c r="J309" s="125"/>
      <c r="K309" s="125"/>
      <c r="L309" s="125"/>
      <c r="M309" s="125"/>
      <c r="N309" s="125"/>
      <c r="O309" s="125"/>
      <c r="P309" s="125"/>
      <c r="Q309" s="125"/>
      <c r="R309" s="125"/>
      <c r="S309" s="125"/>
      <c r="T309" s="125"/>
      <c r="U309" s="125"/>
      <c r="V309" s="125"/>
      <c r="W309" s="125"/>
      <c r="X309" s="125"/>
      <c r="Y309" s="125"/>
      <c r="Z309" s="125"/>
      <c r="AA309" s="125"/>
      <c r="AB309" s="125"/>
      <c r="AC309" s="125"/>
      <c r="AD309" s="125"/>
      <c r="AE309" s="125"/>
      <c r="AF309" s="125"/>
      <c r="AG309" s="125"/>
      <c r="AH309" s="125"/>
      <c r="AI309" s="125"/>
      <c r="AJ309" s="125"/>
      <c r="AK309" s="125"/>
      <c r="AL309" s="125"/>
      <c r="AM309" s="125"/>
      <c r="AN309" s="125"/>
      <c r="AO309" s="125"/>
      <c r="AP309" s="125"/>
      <c r="AQ309" s="125"/>
      <c r="AR309" s="125"/>
      <c r="AS309" s="125"/>
      <c r="AT309" s="125"/>
      <c r="AU309" s="125"/>
      <c r="AV309" s="125"/>
      <c r="AW309" s="125"/>
      <c r="AX309" s="125"/>
      <c r="AY309" s="125"/>
      <c r="AZ309" s="125"/>
      <c r="BA309" s="125"/>
      <c r="BB309" s="125"/>
      <c r="BC309" s="125"/>
      <c r="BD309" s="125"/>
      <c r="BE309" s="125"/>
      <c r="BF309" s="125"/>
      <c r="BG309" s="125"/>
      <c r="BH309" s="125"/>
      <c r="BI309" s="125"/>
      <c r="BJ309" s="125"/>
      <c r="BK309" s="125"/>
      <c r="BL309" s="125"/>
      <c r="BM309" s="125"/>
      <c r="BN309" s="125"/>
      <c r="BO309" s="125"/>
      <c r="BP309" s="125"/>
      <c r="BQ309" s="125"/>
      <c r="BR309" s="125"/>
      <c r="BS309" s="125"/>
      <c r="BT309" s="125"/>
      <c r="BU309" s="125"/>
      <c r="BV309" s="125"/>
      <c r="BW309" s="125"/>
      <c r="BX309" s="125"/>
      <c r="BY309" s="125"/>
      <c r="BZ309" s="125"/>
      <c r="CA309" s="125"/>
      <c r="CB309" s="125"/>
      <c r="CC309" s="125"/>
      <c r="CD309" s="125"/>
      <c r="CE309" s="125"/>
      <c r="CF309" s="125"/>
      <c r="CG309" s="125"/>
      <c r="CH309" s="125"/>
      <c r="CI309" s="125"/>
      <c r="CJ309" s="125"/>
      <c r="CK309" s="125"/>
      <c r="CL309" s="125"/>
      <c r="CM309" s="125"/>
      <c r="CN309" s="125"/>
      <c r="CO309" s="125"/>
      <c r="CP309" s="125"/>
      <c r="CQ309" s="125"/>
      <c r="CR309" s="125"/>
      <c r="CS309" s="125"/>
      <c r="CT309" s="125"/>
      <c r="CU309" s="125"/>
      <c r="CV309" s="125"/>
      <c r="CW309" s="125"/>
      <c r="CX309" s="125"/>
      <c r="CY309" s="125"/>
      <c r="CZ309" s="125"/>
    </row>
    <row r="310" spans="1:104" x14ac:dyDescent="0.3">
      <c r="D310" s="125"/>
      <c r="E310" s="125"/>
      <c r="F310" s="125"/>
      <c r="G310" s="125"/>
      <c r="H310" s="125"/>
      <c r="I310" s="125"/>
      <c r="J310" s="125"/>
      <c r="K310" s="125"/>
      <c r="L310" s="125"/>
      <c r="M310" s="125"/>
      <c r="N310" s="125"/>
      <c r="O310" s="125"/>
      <c r="P310" s="125"/>
      <c r="Q310" s="125"/>
      <c r="R310" s="125"/>
      <c r="S310" s="125"/>
      <c r="T310" s="125"/>
      <c r="U310" s="125"/>
      <c r="V310" s="125"/>
      <c r="W310" s="125"/>
      <c r="X310" s="125"/>
      <c r="Y310" s="125"/>
      <c r="Z310" s="125"/>
      <c r="AA310" s="125"/>
      <c r="AB310" s="125"/>
      <c r="AC310" s="125"/>
      <c r="AD310" s="125"/>
      <c r="AE310" s="125"/>
      <c r="AF310" s="125"/>
      <c r="AG310" s="125"/>
      <c r="AH310" s="125"/>
      <c r="AI310" s="125"/>
      <c r="AJ310" s="125"/>
      <c r="AK310" s="125"/>
      <c r="AL310" s="125"/>
      <c r="AM310" s="125"/>
      <c r="AN310" s="125"/>
      <c r="AO310" s="125"/>
      <c r="AP310" s="125"/>
      <c r="AQ310" s="125"/>
      <c r="AR310" s="125"/>
      <c r="AS310" s="125"/>
      <c r="AT310" s="125"/>
      <c r="AU310" s="125"/>
      <c r="AV310" s="125"/>
      <c r="AW310" s="125"/>
      <c r="AX310" s="125"/>
      <c r="AY310" s="125"/>
      <c r="AZ310" s="125"/>
      <c r="BA310" s="125"/>
      <c r="BB310" s="125"/>
      <c r="BC310" s="125"/>
      <c r="BD310" s="125"/>
      <c r="BE310" s="125"/>
      <c r="BF310" s="125"/>
      <c r="BG310" s="125"/>
      <c r="BH310" s="125"/>
      <c r="BI310" s="125"/>
      <c r="BJ310" s="125"/>
      <c r="BK310" s="125"/>
      <c r="BL310" s="125"/>
      <c r="BM310" s="125"/>
      <c r="BN310" s="125"/>
      <c r="BO310" s="125"/>
      <c r="BP310" s="125"/>
      <c r="BQ310" s="125"/>
      <c r="BR310" s="125"/>
      <c r="BS310" s="125"/>
      <c r="BT310" s="125"/>
      <c r="BU310" s="125"/>
      <c r="BV310" s="125"/>
      <c r="BW310" s="125"/>
      <c r="BX310" s="125"/>
      <c r="BY310" s="125"/>
      <c r="BZ310" s="125"/>
      <c r="CA310" s="125"/>
      <c r="CB310" s="125"/>
      <c r="CC310" s="125"/>
      <c r="CD310" s="125"/>
      <c r="CE310" s="125"/>
      <c r="CF310" s="125"/>
      <c r="CG310" s="125"/>
      <c r="CH310" s="125"/>
      <c r="CI310" s="125"/>
      <c r="CJ310" s="125"/>
      <c r="CK310" s="125"/>
      <c r="CL310" s="125"/>
      <c r="CM310" s="125"/>
      <c r="CN310" s="125"/>
      <c r="CO310" s="125"/>
      <c r="CP310" s="125"/>
      <c r="CQ310" s="125"/>
      <c r="CR310" s="125"/>
      <c r="CS310" s="125"/>
      <c r="CT310" s="125"/>
      <c r="CU310" s="125"/>
      <c r="CV310" s="125"/>
      <c r="CW310" s="125"/>
      <c r="CX310" s="125"/>
      <c r="CY310" s="125"/>
      <c r="CZ310" s="125"/>
    </row>
    <row r="311" spans="1:104" x14ac:dyDescent="0.3">
      <c r="D311" s="125"/>
      <c r="E311" s="125"/>
      <c r="F311" s="125"/>
      <c r="G311" s="125"/>
      <c r="H311" s="125"/>
      <c r="I311" s="125"/>
      <c r="J311" s="125"/>
      <c r="K311" s="125"/>
      <c r="L311" s="125"/>
      <c r="M311" s="125"/>
      <c r="N311" s="125"/>
      <c r="O311" s="125"/>
      <c r="P311" s="125"/>
      <c r="Q311" s="125"/>
      <c r="R311" s="125"/>
      <c r="S311" s="125"/>
      <c r="T311" s="125"/>
      <c r="U311" s="125"/>
      <c r="V311" s="125"/>
      <c r="W311" s="125"/>
      <c r="X311" s="125"/>
      <c r="Y311" s="125"/>
      <c r="Z311" s="125"/>
      <c r="AA311" s="125"/>
      <c r="AB311" s="125"/>
      <c r="AC311" s="125"/>
      <c r="AD311" s="125"/>
      <c r="AE311" s="125"/>
      <c r="AF311" s="125"/>
      <c r="AG311" s="125"/>
      <c r="AH311" s="125"/>
      <c r="AI311" s="125"/>
      <c r="AJ311" s="125"/>
      <c r="AK311" s="125"/>
      <c r="AL311" s="125"/>
      <c r="AM311" s="125"/>
      <c r="AN311" s="125"/>
      <c r="AO311" s="125"/>
      <c r="AP311" s="125"/>
      <c r="AQ311" s="125"/>
      <c r="AR311" s="125"/>
      <c r="AS311" s="125"/>
      <c r="AT311" s="125"/>
      <c r="AU311" s="125"/>
      <c r="AV311" s="125"/>
      <c r="AW311" s="125"/>
      <c r="AX311" s="125"/>
      <c r="AY311" s="125"/>
      <c r="AZ311" s="125"/>
      <c r="BA311" s="125"/>
      <c r="BB311" s="125"/>
      <c r="BC311" s="125"/>
      <c r="BD311" s="125"/>
      <c r="BE311" s="125"/>
      <c r="BF311" s="125"/>
      <c r="BG311" s="125"/>
      <c r="BH311" s="125"/>
      <c r="BI311" s="125"/>
      <c r="BJ311" s="125"/>
      <c r="BK311" s="125"/>
      <c r="BL311" s="125"/>
      <c r="BM311" s="125"/>
      <c r="BN311" s="125"/>
      <c r="BO311" s="125"/>
      <c r="BP311" s="125"/>
      <c r="BQ311" s="125"/>
      <c r="BR311" s="125"/>
      <c r="BS311" s="125"/>
      <c r="BT311" s="125"/>
      <c r="BU311" s="125"/>
      <c r="BV311" s="125"/>
      <c r="BW311" s="125"/>
      <c r="BX311" s="125"/>
      <c r="BY311" s="125"/>
      <c r="BZ311" s="125"/>
      <c r="CA311" s="125"/>
      <c r="CB311" s="125"/>
      <c r="CC311" s="125"/>
      <c r="CD311" s="125"/>
      <c r="CE311" s="125"/>
      <c r="CF311" s="125"/>
      <c r="CG311" s="125"/>
      <c r="CH311" s="125"/>
      <c r="CI311" s="125"/>
      <c r="CJ311" s="125"/>
      <c r="CK311" s="125"/>
      <c r="CL311" s="125"/>
      <c r="CM311" s="125"/>
      <c r="CN311" s="125"/>
      <c r="CO311" s="125"/>
      <c r="CP311" s="125"/>
      <c r="CQ311" s="125"/>
      <c r="CR311" s="125"/>
      <c r="CS311" s="125"/>
      <c r="CT311" s="125"/>
      <c r="CU311" s="125"/>
      <c r="CV311" s="125"/>
      <c r="CW311" s="125"/>
      <c r="CX311" s="125"/>
      <c r="CY311" s="125"/>
      <c r="CZ311" s="125"/>
    </row>
    <row r="312" spans="1:104" x14ac:dyDescent="0.3">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c r="AA312" s="125"/>
      <c r="AB312" s="125"/>
      <c r="AC312" s="125"/>
      <c r="AD312" s="125"/>
      <c r="AE312" s="125"/>
      <c r="AF312" s="125"/>
      <c r="AG312" s="125"/>
      <c r="AH312" s="125"/>
      <c r="AI312" s="125"/>
      <c r="AJ312" s="125"/>
      <c r="AK312" s="125"/>
      <c r="AL312" s="125"/>
      <c r="AM312" s="125"/>
      <c r="AN312" s="125"/>
      <c r="AO312" s="125"/>
      <c r="AP312" s="125"/>
      <c r="AQ312" s="125"/>
      <c r="AR312" s="125"/>
      <c r="AS312" s="125"/>
      <c r="AT312" s="125"/>
      <c r="AU312" s="125"/>
      <c r="AV312" s="125"/>
      <c r="AW312" s="125"/>
      <c r="AX312" s="125"/>
      <c r="AY312" s="125"/>
      <c r="AZ312" s="125"/>
      <c r="BA312" s="125"/>
      <c r="BB312" s="125"/>
      <c r="BC312" s="125"/>
      <c r="BD312" s="125"/>
      <c r="BE312" s="125"/>
      <c r="BF312" s="125"/>
      <c r="BG312" s="125"/>
      <c r="BH312" s="125"/>
      <c r="BI312" s="125"/>
      <c r="BJ312" s="125"/>
      <c r="BK312" s="125"/>
      <c r="BL312" s="125"/>
      <c r="BM312" s="125"/>
      <c r="BN312" s="125"/>
      <c r="BO312" s="125"/>
      <c r="BP312" s="125"/>
      <c r="BQ312" s="125"/>
      <c r="BR312" s="125"/>
      <c r="BS312" s="125"/>
      <c r="BT312" s="125"/>
      <c r="BU312" s="125"/>
      <c r="BV312" s="125"/>
      <c r="BW312" s="125"/>
      <c r="BX312" s="125"/>
      <c r="BY312" s="125"/>
      <c r="BZ312" s="125"/>
      <c r="CA312" s="125"/>
      <c r="CB312" s="125"/>
      <c r="CC312" s="125"/>
      <c r="CD312" s="125"/>
      <c r="CE312" s="125"/>
      <c r="CF312" s="125"/>
      <c r="CG312" s="125"/>
      <c r="CH312" s="125"/>
      <c r="CI312" s="125"/>
      <c r="CJ312" s="125"/>
      <c r="CK312" s="125"/>
      <c r="CL312" s="125"/>
      <c r="CM312" s="125"/>
      <c r="CN312" s="125"/>
      <c r="CO312" s="125"/>
      <c r="CP312" s="125"/>
      <c r="CQ312" s="125"/>
      <c r="CR312" s="125"/>
      <c r="CS312" s="125"/>
      <c r="CT312" s="125"/>
      <c r="CU312" s="125"/>
      <c r="CV312" s="125"/>
      <c r="CW312" s="125"/>
      <c r="CX312" s="125"/>
      <c r="CY312" s="125"/>
      <c r="CZ312" s="125"/>
    </row>
    <row r="313" spans="1:104" s="382" customFormat="1" x14ac:dyDescent="0.3">
      <c r="A313" s="381"/>
      <c r="B313" s="556"/>
      <c r="C313" s="556"/>
    </row>
    <row r="314" spans="1:104" s="125" customFormat="1" x14ac:dyDescent="0.3">
      <c r="A314" s="104"/>
      <c r="B314" s="342"/>
      <c r="C314" s="342"/>
    </row>
    <row r="315" spans="1:104" x14ac:dyDescent="0.3">
      <c r="A315" s="368"/>
      <c r="D315" s="125"/>
      <c r="E315" s="125"/>
      <c r="F315" s="125"/>
      <c r="G315" s="125"/>
      <c r="H315" s="125"/>
      <c r="I315" s="125"/>
      <c r="J315" s="125"/>
      <c r="K315" s="125"/>
      <c r="L315" s="125"/>
      <c r="M315" s="125"/>
      <c r="N315" s="125"/>
      <c r="O315" s="125"/>
      <c r="P315" s="125"/>
      <c r="Q315" s="125"/>
      <c r="R315" s="125"/>
      <c r="S315" s="125"/>
      <c r="T315" s="125"/>
      <c r="U315" s="125"/>
      <c r="V315" s="125"/>
      <c r="W315" s="125"/>
      <c r="X315" s="125"/>
      <c r="Y315" s="125"/>
      <c r="Z315" s="125"/>
      <c r="AA315" s="125"/>
      <c r="AB315" s="125"/>
      <c r="AC315" s="125"/>
      <c r="AD315" s="125"/>
      <c r="AE315" s="125"/>
      <c r="AF315" s="125"/>
      <c r="AG315" s="125"/>
      <c r="AH315" s="125"/>
      <c r="AI315" s="125"/>
      <c r="AJ315" s="125"/>
      <c r="AK315" s="125"/>
      <c r="AL315" s="125"/>
      <c r="AM315" s="125"/>
      <c r="AN315" s="125"/>
      <c r="AO315" s="125"/>
      <c r="AP315" s="125"/>
      <c r="AQ315" s="125"/>
      <c r="AR315" s="125"/>
      <c r="AS315" s="125"/>
      <c r="AT315" s="125"/>
      <c r="AU315" s="125"/>
      <c r="AV315" s="125"/>
      <c r="AW315" s="125"/>
      <c r="AX315" s="125"/>
      <c r="AY315" s="125"/>
      <c r="AZ315" s="125"/>
      <c r="BA315" s="125"/>
      <c r="BB315" s="125"/>
      <c r="BC315" s="125"/>
      <c r="BD315" s="125"/>
      <c r="BE315" s="125"/>
      <c r="BF315" s="125"/>
      <c r="BG315" s="125"/>
      <c r="BH315" s="125"/>
      <c r="BI315" s="125"/>
      <c r="BJ315" s="125"/>
      <c r="BK315" s="125"/>
      <c r="BL315" s="125"/>
      <c r="BM315" s="125"/>
      <c r="BN315" s="125"/>
      <c r="BO315" s="125"/>
      <c r="BP315" s="125"/>
      <c r="BQ315" s="125"/>
      <c r="BR315" s="125"/>
      <c r="BS315" s="125"/>
      <c r="BT315" s="125"/>
      <c r="BU315" s="125"/>
      <c r="BV315" s="125"/>
      <c r="BW315" s="125"/>
      <c r="BX315" s="125"/>
      <c r="BY315" s="125"/>
      <c r="BZ315" s="125"/>
      <c r="CA315" s="125"/>
      <c r="CB315" s="125"/>
      <c r="CC315" s="125"/>
      <c r="CD315" s="125"/>
      <c r="CE315" s="125"/>
      <c r="CF315" s="125"/>
      <c r="CG315" s="125"/>
      <c r="CH315" s="125"/>
      <c r="CI315" s="125"/>
      <c r="CJ315" s="125"/>
      <c r="CK315" s="125"/>
      <c r="CL315" s="125"/>
      <c r="CM315" s="125"/>
      <c r="CN315" s="125"/>
      <c r="CO315" s="125"/>
      <c r="CP315" s="125"/>
      <c r="CQ315" s="125"/>
      <c r="CR315" s="125"/>
      <c r="CS315" s="125"/>
      <c r="CT315" s="125"/>
      <c r="CU315" s="125"/>
      <c r="CV315" s="125"/>
      <c r="CW315" s="125"/>
      <c r="CX315" s="125"/>
      <c r="CY315" s="125"/>
      <c r="CZ315" s="125"/>
    </row>
    <row r="316" spans="1:104" x14ac:dyDescent="0.3">
      <c r="A316" s="368"/>
      <c r="D316" s="125"/>
      <c r="E316" s="125"/>
      <c r="F316" s="125"/>
      <c r="G316" s="125"/>
      <c r="H316" s="125"/>
      <c r="I316" s="125"/>
      <c r="J316" s="125"/>
      <c r="K316" s="125"/>
      <c r="L316" s="125"/>
      <c r="M316" s="125"/>
      <c r="N316" s="125"/>
      <c r="O316" s="125"/>
      <c r="P316" s="125"/>
      <c r="Q316" s="125"/>
      <c r="R316" s="125"/>
      <c r="S316" s="125"/>
      <c r="T316" s="125"/>
      <c r="U316" s="125"/>
      <c r="V316" s="125"/>
      <c r="W316" s="125"/>
      <c r="X316" s="125"/>
      <c r="Y316" s="125"/>
      <c r="Z316" s="125"/>
      <c r="AA316" s="125"/>
      <c r="AB316" s="125"/>
      <c r="AC316" s="125"/>
      <c r="AD316" s="125"/>
      <c r="AE316" s="125"/>
      <c r="AF316" s="125"/>
      <c r="AG316" s="125"/>
      <c r="AH316" s="125"/>
      <c r="AI316" s="125"/>
      <c r="AJ316" s="125"/>
      <c r="AK316" s="125"/>
      <c r="AL316" s="125"/>
      <c r="AM316" s="125"/>
      <c r="AN316" s="125"/>
      <c r="AO316" s="125"/>
      <c r="AP316" s="125"/>
      <c r="AQ316" s="125"/>
      <c r="AR316" s="125"/>
      <c r="AS316" s="125"/>
      <c r="AT316" s="125"/>
      <c r="AU316" s="125"/>
      <c r="AV316" s="125"/>
      <c r="AW316" s="125"/>
      <c r="AX316" s="125"/>
      <c r="AY316" s="125"/>
      <c r="AZ316" s="125"/>
      <c r="BA316" s="125"/>
      <c r="BB316" s="125"/>
      <c r="BC316" s="125"/>
      <c r="BD316" s="125"/>
      <c r="BE316" s="125"/>
      <c r="BF316" s="125"/>
      <c r="BG316" s="125"/>
      <c r="BH316" s="125"/>
      <c r="BI316" s="125"/>
      <c r="BJ316" s="125"/>
      <c r="BK316" s="125"/>
      <c r="BL316" s="125"/>
      <c r="BM316" s="125"/>
      <c r="BN316" s="125"/>
      <c r="BO316" s="125"/>
      <c r="BP316" s="125"/>
      <c r="BQ316" s="125"/>
      <c r="BR316" s="125"/>
      <c r="BS316" s="125"/>
      <c r="BT316" s="125"/>
      <c r="BU316" s="125"/>
      <c r="BV316" s="125"/>
      <c r="BW316" s="125"/>
      <c r="BX316" s="125"/>
      <c r="BY316" s="125"/>
      <c r="BZ316" s="125"/>
      <c r="CA316" s="125"/>
      <c r="CB316" s="125"/>
      <c r="CC316" s="125"/>
      <c r="CD316" s="125"/>
      <c r="CE316" s="125"/>
      <c r="CF316" s="125"/>
      <c r="CG316" s="125"/>
      <c r="CH316" s="125"/>
      <c r="CI316" s="125"/>
      <c r="CJ316" s="125"/>
      <c r="CK316" s="125"/>
      <c r="CL316" s="125"/>
      <c r="CM316" s="125"/>
      <c r="CN316" s="125"/>
      <c r="CO316" s="125"/>
      <c r="CP316" s="125"/>
      <c r="CQ316" s="125"/>
      <c r="CR316" s="125"/>
      <c r="CS316" s="125"/>
      <c r="CT316" s="125"/>
      <c r="CU316" s="125"/>
      <c r="CV316" s="125"/>
      <c r="CW316" s="125"/>
      <c r="CX316" s="125"/>
      <c r="CY316" s="125"/>
      <c r="CZ316" s="125"/>
    </row>
    <row r="317" spans="1:104" x14ac:dyDescent="0.3">
      <c r="A317" s="368"/>
      <c r="D317" s="125"/>
      <c r="E317" s="125"/>
      <c r="F317" s="125"/>
      <c r="G317" s="125"/>
      <c r="H317" s="125"/>
      <c r="I317" s="125"/>
      <c r="J317" s="125"/>
      <c r="K317" s="125"/>
      <c r="L317" s="125"/>
      <c r="M317" s="125"/>
      <c r="N317" s="125"/>
      <c r="O317" s="125"/>
      <c r="P317" s="125"/>
      <c r="Q317" s="125"/>
      <c r="R317" s="125"/>
      <c r="S317" s="125"/>
      <c r="T317" s="125"/>
      <c r="U317" s="125"/>
      <c r="V317" s="125"/>
      <c r="W317" s="125"/>
      <c r="X317" s="125"/>
      <c r="Y317" s="125"/>
      <c r="Z317" s="125"/>
      <c r="AA317" s="125"/>
      <c r="AB317" s="125"/>
      <c r="AC317" s="125"/>
      <c r="AD317" s="125"/>
      <c r="AE317" s="125"/>
      <c r="AF317" s="125"/>
      <c r="AG317" s="125"/>
      <c r="AH317" s="125"/>
      <c r="AI317" s="125"/>
      <c r="AJ317" s="125"/>
      <c r="AK317" s="125"/>
      <c r="AL317" s="125"/>
      <c r="AM317" s="125"/>
      <c r="AN317" s="125"/>
      <c r="AO317" s="125"/>
      <c r="AP317" s="125"/>
      <c r="AQ317" s="125"/>
      <c r="AR317" s="125"/>
      <c r="AS317" s="125"/>
      <c r="AT317" s="125"/>
      <c r="AU317" s="125"/>
      <c r="AV317" s="125"/>
      <c r="AW317" s="125"/>
      <c r="AX317" s="125"/>
      <c r="AY317" s="125"/>
      <c r="AZ317" s="125"/>
      <c r="BA317" s="125"/>
      <c r="BB317" s="125"/>
      <c r="BC317" s="125"/>
      <c r="BD317" s="125"/>
      <c r="BE317" s="125"/>
      <c r="BF317" s="125"/>
      <c r="BG317" s="125"/>
      <c r="BH317" s="125"/>
      <c r="BI317" s="125"/>
      <c r="BJ317" s="125"/>
      <c r="BK317" s="125"/>
      <c r="BL317" s="125"/>
      <c r="BM317" s="125"/>
      <c r="BN317" s="125"/>
      <c r="BO317" s="125"/>
      <c r="BP317" s="125"/>
      <c r="BQ317" s="125"/>
      <c r="BR317" s="125"/>
      <c r="BS317" s="125"/>
      <c r="BT317" s="125"/>
      <c r="BU317" s="125"/>
      <c r="BV317" s="125"/>
      <c r="BW317" s="125"/>
      <c r="BX317" s="125"/>
      <c r="BY317" s="125"/>
      <c r="BZ317" s="125"/>
      <c r="CA317" s="125"/>
      <c r="CB317" s="125"/>
      <c r="CC317" s="125"/>
      <c r="CD317" s="125"/>
      <c r="CE317" s="125"/>
      <c r="CF317" s="125"/>
      <c r="CG317" s="125"/>
      <c r="CH317" s="125"/>
      <c r="CI317" s="125"/>
      <c r="CJ317" s="125"/>
      <c r="CK317" s="125"/>
      <c r="CL317" s="125"/>
      <c r="CM317" s="125"/>
      <c r="CN317" s="125"/>
      <c r="CO317" s="125"/>
      <c r="CP317" s="125"/>
      <c r="CQ317" s="125"/>
      <c r="CR317" s="125"/>
      <c r="CS317" s="125"/>
      <c r="CT317" s="125"/>
      <c r="CU317" s="125"/>
      <c r="CV317" s="125"/>
      <c r="CW317" s="125"/>
      <c r="CX317" s="125"/>
      <c r="CY317" s="125"/>
      <c r="CZ317" s="125"/>
    </row>
    <row r="318" spans="1:104" x14ac:dyDescent="0.3">
      <c r="A318" s="368"/>
      <c r="D318" s="125"/>
      <c r="E318" s="125"/>
      <c r="F318" s="125"/>
      <c r="G318" s="125"/>
      <c r="H318" s="125"/>
      <c r="I318" s="125"/>
      <c r="J318" s="125"/>
      <c r="K318" s="125"/>
      <c r="L318" s="125"/>
      <c r="M318" s="125"/>
      <c r="N318" s="125"/>
      <c r="O318" s="125"/>
      <c r="P318" s="125"/>
      <c r="Q318" s="125"/>
      <c r="R318" s="125"/>
      <c r="S318" s="125"/>
      <c r="T318" s="125"/>
      <c r="U318" s="125"/>
      <c r="V318" s="125"/>
      <c r="W318" s="125"/>
      <c r="X318" s="125"/>
      <c r="Y318" s="125"/>
      <c r="Z318" s="125"/>
      <c r="AA318" s="125"/>
      <c r="AB318" s="125"/>
      <c r="AC318" s="125"/>
      <c r="AD318" s="125"/>
      <c r="AE318" s="125"/>
      <c r="AF318" s="125"/>
      <c r="AG318" s="125"/>
      <c r="AH318" s="125"/>
      <c r="AI318" s="125"/>
      <c r="AJ318" s="125"/>
      <c r="AK318" s="125"/>
      <c r="AL318" s="125"/>
      <c r="AM318" s="125"/>
      <c r="AN318" s="125"/>
      <c r="AO318" s="125"/>
      <c r="AP318" s="125"/>
      <c r="AQ318" s="125"/>
      <c r="AR318" s="125"/>
      <c r="AS318" s="125"/>
      <c r="AT318" s="125"/>
      <c r="AU318" s="125"/>
      <c r="AV318" s="125"/>
      <c r="AW318" s="125"/>
      <c r="AX318" s="125"/>
      <c r="AY318" s="125"/>
      <c r="AZ318" s="125"/>
      <c r="BA318" s="125"/>
      <c r="BB318" s="125"/>
      <c r="BC318" s="125"/>
      <c r="BD318" s="125"/>
      <c r="BE318" s="125"/>
      <c r="BF318" s="125"/>
      <c r="BG318" s="125"/>
      <c r="BH318" s="125"/>
      <c r="BI318" s="125"/>
      <c r="BJ318" s="125"/>
      <c r="BK318" s="125"/>
      <c r="BL318" s="125"/>
      <c r="BM318" s="125"/>
      <c r="BN318" s="125"/>
      <c r="BO318" s="125"/>
      <c r="BP318" s="125"/>
      <c r="BQ318" s="125"/>
      <c r="BR318" s="125"/>
      <c r="BS318" s="125"/>
      <c r="BT318" s="125"/>
      <c r="BU318" s="125"/>
      <c r="BV318" s="125"/>
      <c r="BW318" s="125"/>
      <c r="BX318" s="125"/>
      <c r="BY318" s="125"/>
      <c r="BZ318" s="125"/>
      <c r="CA318" s="125"/>
      <c r="CB318" s="125"/>
      <c r="CC318" s="125"/>
      <c r="CD318" s="125"/>
      <c r="CE318" s="125"/>
      <c r="CF318" s="125"/>
      <c r="CG318" s="125"/>
      <c r="CH318" s="125"/>
      <c r="CI318" s="125"/>
      <c r="CJ318" s="125"/>
      <c r="CK318" s="125"/>
      <c r="CL318" s="125"/>
      <c r="CM318" s="125"/>
      <c r="CN318" s="125"/>
      <c r="CO318" s="125"/>
      <c r="CP318" s="125"/>
      <c r="CQ318" s="125"/>
      <c r="CR318" s="125"/>
      <c r="CS318" s="125"/>
      <c r="CT318" s="125"/>
      <c r="CU318" s="125"/>
      <c r="CV318" s="125"/>
      <c r="CW318" s="125"/>
      <c r="CX318" s="125"/>
      <c r="CY318" s="125"/>
      <c r="CZ318" s="125"/>
    </row>
    <row r="319" spans="1:104" x14ac:dyDescent="0.3">
      <c r="A319" s="368"/>
      <c r="D319" s="125"/>
      <c r="E319" s="125"/>
      <c r="F319" s="125"/>
      <c r="G319" s="125"/>
      <c r="H319" s="125"/>
      <c r="I319" s="125"/>
      <c r="J319" s="125"/>
      <c r="K319" s="125"/>
      <c r="L319" s="125"/>
      <c r="M319" s="125"/>
      <c r="N319" s="125"/>
      <c r="O319" s="125"/>
      <c r="P319" s="125"/>
      <c r="Q319" s="125"/>
      <c r="R319" s="125"/>
      <c r="S319" s="125"/>
      <c r="T319" s="125"/>
      <c r="U319" s="125"/>
      <c r="V319" s="125"/>
      <c r="W319" s="125"/>
      <c r="X319" s="125"/>
      <c r="Y319" s="125"/>
      <c r="Z319" s="125"/>
      <c r="AA319" s="125"/>
      <c r="AB319" s="125"/>
      <c r="AC319" s="125"/>
      <c r="AD319" s="125"/>
      <c r="AE319" s="125"/>
      <c r="AF319" s="125"/>
      <c r="AG319" s="125"/>
      <c r="AH319" s="125"/>
      <c r="AI319" s="125"/>
      <c r="AJ319" s="125"/>
      <c r="AK319" s="125"/>
      <c r="AL319" s="125"/>
      <c r="AM319" s="125"/>
      <c r="AN319" s="125"/>
      <c r="AO319" s="125"/>
      <c r="AP319" s="125"/>
      <c r="AQ319" s="125"/>
      <c r="AR319" s="125"/>
      <c r="AS319" s="125"/>
      <c r="AT319" s="125"/>
      <c r="AU319" s="125"/>
      <c r="AV319" s="125"/>
      <c r="AW319" s="125"/>
      <c r="AX319" s="125"/>
      <c r="AY319" s="125"/>
      <c r="AZ319" s="125"/>
      <c r="BA319" s="125"/>
      <c r="BB319" s="125"/>
      <c r="BC319" s="125"/>
      <c r="BD319" s="125"/>
      <c r="BE319" s="125"/>
      <c r="BF319" s="125"/>
      <c r="BG319" s="125"/>
      <c r="BH319" s="125"/>
      <c r="BI319" s="125"/>
      <c r="BJ319" s="125"/>
      <c r="BK319" s="125"/>
      <c r="BL319" s="125"/>
      <c r="BM319" s="125"/>
      <c r="BN319" s="125"/>
      <c r="BO319" s="125"/>
      <c r="BP319" s="125"/>
      <c r="BQ319" s="125"/>
      <c r="BR319" s="125"/>
      <c r="BS319" s="125"/>
      <c r="BT319" s="125"/>
      <c r="BU319" s="125"/>
      <c r="BV319" s="125"/>
      <c r="BW319" s="125"/>
      <c r="BX319" s="125"/>
      <c r="BY319" s="125"/>
      <c r="BZ319" s="125"/>
      <c r="CA319" s="125"/>
      <c r="CB319" s="125"/>
      <c r="CC319" s="125"/>
      <c r="CD319" s="125"/>
      <c r="CE319" s="125"/>
      <c r="CF319" s="125"/>
      <c r="CG319" s="125"/>
      <c r="CH319" s="125"/>
      <c r="CI319" s="125"/>
      <c r="CJ319" s="125"/>
      <c r="CK319" s="125"/>
      <c r="CL319" s="125"/>
      <c r="CM319" s="125"/>
      <c r="CN319" s="125"/>
      <c r="CO319" s="125"/>
      <c r="CP319" s="125"/>
      <c r="CQ319" s="125"/>
      <c r="CR319" s="125"/>
      <c r="CS319" s="125"/>
      <c r="CT319" s="125"/>
      <c r="CU319" s="125"/>
      <c r="CV319" s="125"/>
      <c r="CW319" s="125"/>
      <c r="CX319" s="125"/>
      <c r="CY319" s="125"/>
      <c r="CZ319" s="125"/>
    </row>
    <row r="320" spans="1:104" x14ac:dyDescent="0.3">
      <c r="A320" s="368"/>
      <c r="D320" s="125"/>
      <c r="E320" s="125"/>
      <c r="F320" s="125"/>
      <c r="G320" s="125"/>
      <c r="H320" s="125"/>
      <c r="I320" s="125"/>
      <c r="J320" s="125"/>
      <c r="K320" s="125"/>
      <c r="L320" s="125"/>
      <c r="M320" s="125"/>
      <c r="N320" s="125"/>
      <c r="O320" s="125"/>
      <c r="P320" s="125"/>
      <c r="Q320" s="125"/>
      <c r="R320" s="125"/>
      <c r="S320" s="125"/>
      <c r="T320" s="125"/>
      <c r="U320" s="125"/>
      <c r="V320" s="125"/>
      <c r="W320" s="125"/>
      <c r="X320" s="125"/>
      <c r="Y320" s="125"/>
      <c r="Z320" s="125"/>
      <c r="AA320" s="125"/>
      <c r="AB320" s="125"/>
      <c r="AC320" s="125"/>
      <c r="AD320" s="125"/>
      <c r="AE320" s="125"/>
      <c r="AF320" s="125"/>
      <c r="AG320" s="125"/>
      <c r="AH320" s="125"/>
      <c r="AI320" s="125"/>
      <c r="AJ320" s="125"/>
      <c r="AK320" s="125"/>
      <c r="AL320" s="125"/>
      <c r="AM320" s="125"/>
      <c r="AN320" s="125"/>
      <c r="AO320" s="125"/>
      <c r="AP320" s="125"/>
      <c r="AQ320" s="125"/>
      <c r="AR320" s="125"/>
      <c r="AS320" s="125"/>
      <c r="AT320" s="125"/>
      <c r="AU320" s="125"/>
      <c r="AV320" s="125"/>
      <c r="AW320" s="125"/>
      <c r="AX320" s="125"/>
      <c r="AY320" s="125"/>
      <c r="AZ320" s="125"/>
      <c r="BA320" s="125"/>
      <c r="BB320" s="125"/>
      <c r="BC320" s="125"/>
      <c r="BD320" s="125"/>
      <c r="BE320" s="125"/>
      <c r="BF320" s="125"/>
      <c r="BG320" s="125"/>
      <c r="BH320" s="125"/>
      <c r="BI320" s="125"/>
      <c r="BJ320" s="125"/>
      <c r="BK320" s="125"/>
      <c r="BL320" s="125"/>
      <c r="BM320" s="125"/>
      <c r="BN320" s="125"/>
      <c r="BO320" s="125"/>
      <c r="BP320" s="125"/>
      <c r="BQ320" s="125"/>
      <c r="BR320" s="125"/>
      <c r="BS320" s="125"/>
      <c r="BT320" s="125"/>
      <c r="BU320" s="125"/>
      <c r="BV320" s="125"/>
      <c r="BW320" s="125"/>
      <c r="BX320" s="125"/>
      <c r="BY320" s="125"/>
      <c r="BZ320" s="125"/>
      <c r="CA320" s="125"/>
      <c r="CB320" s="125"/>
      <c r="CC320" s="125"/>
      <c r="CD320" s="125"/>
      <c r="CE320" s="125"/>
      <c r="CF320" s="125"/>
      <c r="CG320" s="125"/>
      <c r="CH320" s="125"/>
      <c r="CI320" s="125"/>
      <c r="CJ320" s="125"/>
      <c r="CK320" s="125"/>
      <c r="CL320" s="125"/>
      <c r="CM320" s="125"/>
      <c r="CN320" s="125"/>
      <c r="CO320" s="125"/>
      <c r="CP320" s="125"/>
      <c r="CQ320" s="125"/>
      <c r="CR320" s="125"/>
      <c r="CS320" s="125"/>
      <c r="CT320" s="125"/>
      <c r="CU320" s="125"/>
      <c r="CV320" s="125"/>
      <c r="CW320" s="125"/>
      <c r="CX320" s="125"/>
      <c r="CY320" s="125"/>
      <c r="CZ320" s="125"/>
    </row>
    <row r="321" spans="1:104" x14ac:dyDescent="0.3">
      <c r="A321" s="368"/>
      <c r="D321" s="125"/>
      <c r="E321" s="125"/>
      <c r="F321" s="125"/>
      <c r="G321" s="125"/>
      <c r="H321" s="125"/>
      <c r="I321" s="125"/>
      <c r="J321" s="125"/>
      <c r="K321" s="125"/>
      <c r="L321" s="125"/>
      <c r="M321" s="125"/>
      <c r="N321" s="125"/>
      <c r="O321" s="125"/>
      <c r="P321" s="125"/>
      <c r="Q321" s="125"/>
      <c r="R321" s="125"/>
      <c r="S321" s="125"/>
      <c r="T321" s="125"/>
      <c r="U321" s="125"/>
      <c r="V321" s="125"/>
      <c r="W321" s="125"/>
      <c r="X321" s="125"/>
      <c r="Y321" s="125"/>
      <c r="Z321" s="125"/>
      <c r="AA321" s="125"/>
      <c r="AB321" s="125"/>
      <c r="AC321" s="125"/>
      <c r="AD321" s="125"/>
      <c r="AE321" s="125"/>
      <c r="AF321" s="125"/>
      <c r="AG321" s="125"/>
      <c r="AH321" s="125"/>
      <c r="AI321" s="125"/>
      <c r="AJ321" s="125"/>
      <c r="AK321" s="125"/>
      <c r="AL321" s="125"/>
      <c r="AM321" s="125"/>
      <c r="AN321" s="125"/>
      <c r="AO321" s="125"/>
      <c r="AP321" s="125"/>
      <c r="AQ321" s="125"/>
      <c r="AR321" s="125"/>
      <c r="AS321" s="125"/>
      <c r="AT321" s="125"/>
      <c r="AU321" s="125"/>
      <c r="AV321" s="125"/>
      <c r="AW321" s="125"/>
      <c r="AX321" s="125"/>
      <c r="AY321" s="125"/>
      <c r="AZ321" s="125"/>
      <c r="BA321" s="125"/>
      <c r="BB321" s="125"/>
      <c r="BC321" s="125"/>
      <c r="BD321" s="125"/>
      <c r="BE321" s="125"/>
      <c r="BF321" s="125"/>
      <c r="BG321" s="125"/>
      <c r="BH321" s="125"/>
      <c r="BI321" s="125"/>
      <c r="BJ321" s="125"/>
      <c r="BK321" s="125"/>
      <c r="BL321" s="125"/>
      <c r="BM321" s="125"/>
      <c r="BN321" s="125"/>
      <c r="BO321" s="125"/>
      <c r="BP321" s="125"/>
      <c r="BQ321" s="125"/>
      <c r="BR321" s="125"/>
      <c r="BS321" s="125"/>
      <c r="BT321" s="125"/>
      <c r="BU321" s="125"/>
      <c r="BV321" s="125"/>
      <c r="BW321" s="125"/>
      <c r="BX321" s="125"/>
      <c r="BY321" s="125"/>
      <c r="BZ321" s="125"/>
      <c r="CA321" s="125"/>
      <c r="CB321" s="125"/>
      <c r="CC321" s="125"/>
      <c r="CD321" s="125"/>
      <c r="CE321" s="125"/>
      <c r="CF321" s="125"/>
      <c r="CG321" s="125"/>
      <c r="CH321" s="125"/>
      <c r="CI321" s="125"/>
      <c r="CJ321" s="125"/>
      <c r="CK321" s="125"/>
      <c r="CL321" s="125"/>
      <c r="CM321" s="125"/>
      <c r="CN321" s="125"/>
      <c r="CO321" s="125"/>
      <c r="CP321" s="125"/>
      <c r="CQ321" s="125"/>
      <c r="CR321" s="125"/>
      <c r="CS321" s="125"/>
      <c r="CT321" s="125"/>
      <c r="CU321" s="125"/>
      <c r="CV321" s="125"/>
      <c r="CW321" s="125"/>
      <c r="CX321" s="125"/>
      <c r="CY321" s="125"/>
      <c r="CZ321" s="125"/>
    </row>
    <row r="322" spans="1:104" x14ac:dyDescent="0.3">
      <c r="D322" s="125"/>
      <c r="E322" s="125"/>
      <c r="F322" s="125"/>
      <c r="G322" s="125"/>
      <c r="H322" s="125"/>
      <c r="I322" s="125"/>
      <c r="J322" s="125"/>
      <c r="K322" s="125"/>
      <c r="L322" s="125"/>
      <c r="M322" s="125"/>
      <c r="N322" s="125"/>
      <c r="O322" s="125"/>
      <c r="P322" s="125"/>
      <c r="Q322" s="125"/>
      <c r="R322" s="125"/>
      <c r="S322" s="125"/>
      <c r="T322" s="125"/>
      <c r="U322" s="125"/>
      <c r="V322" s="125"/>
      <c r="W322" s="125"/>
      <c r="X322" s="125"/>
      <c r="Y322" s="125"/>
      <c r="Z322" s="125"/>
      <c r="AA322" s="125"/>
      <c r="AB322" s="125"/>
      <c r="AC322" s="125"/>
      <c r="AD322" s="125"/>
      <c r="AE322" s="125"/>
      <c r="AF322" s="125"/>
      <c r="AG322" s="125"/>
      <c r="AH322" s="125"/>
      <c r="AI322" s="125"/>
      <c r="AJ322" s="125"/>
      <c r="AK322" s="125"/>
      <c r="AL322" s="125"/>
      <c r="AM322" s="125"/>
      <c r="AN322" s="125"/>
      <c r="AO322" s="125"/>
      <c r="AP322" s="125"/>
      <c r="AQ322" s="125"/>
      <c r="AR322" s="125"/>
      <c r="AS322" s="125"/>
      <c r="AT322" s="125"/>
      <c r="AU322" s="125"/>
      <c r="AV322" s="125"/>
      <c r="AW322" s="125"/>
      <c r="AX322" s="125"/>
      <c r="AY322" s="125"/>
      <c r="AZ322" s="125"/>
      <c r="BA322" s="125"/>
      <c r="BB322" s="125"/>
      <c r="BC322" s="125"/>
      <c r="BD322" s="125"/>
      <c r="BE322" s="125"/>
      <c r="BF322" s="125"/>
      <c r="BG322" s="125"/>
      <c r="BH322" s="125"/>
      <c r="BI322" s="125"/>
      <c r="BJ322" s="125"/>
      <c r="BK322" s="125"/>
      <c r="BL322" s="125"/>
      <c r="BM322" s="125"/>
      <c r="BN322" s="125"/>
      <c r="BO322" s="125"/>
      <c r="BP322" s="125"/>
      <c r="BQ322" s="125"/>
      <c r="BR322" s="125"/>
      <c r="BS322" s="125"/>
      <c r="BT322" s="125"/>
      <c r="BU322" s="125"/>
      <c r="BV322" s="125"/>
      <c r="BW322" s="125"/>
      <c r="BX322" s="125"/>
      <c r="BY322" s="125"/>
      <c r="BZ322" s="125"/>
      <c r="CA322" s="125"/>
      <c r="CB322" s="125"/>
      <c r="CC322" s="125"/>
      <c r="CD322" s="125"/>
      <c r="CE322" s="125"/>
      <c r="CF322" s="125"/>
      <c r="CG322" s="125"/>
      <c r="CH322" s="125"/>
      <c r="CI322" s="125"/>
      <c r="CJ322" s="125"/>
      <c r="CK322" s="125"/>
      <c r="CL322" s="125"/>
      <c r="CM322" s="125"/>
      <c r="CN322" s="125"/>
      <c r="CO322" s="125"/>
      <c r="CP322" s="125"/>
      <c r="CQ322" s="125"/>
      <c r="CR322" s="125"/>
      <c r="CS322" s="125"/>
      <c r="CT322" s="125"/>
      <c r="CU322" s="125"/>
      <c r="CV322" s="125"/>
      <c r="CW322" s="125"/>
      <c r="CX322" s="125"/>
      <c r="CY322" s="125"/>
      <c r="CZ322" s="125"/>
    </row>
    <row r="323" spans="1:104" x14ac:dyDescent="0.3">
      <c r="A323" s="368"/>
      <c r="D323" s="125"/>
      <c r="E323" s="125"/>
      <c r="F323" s="125"/>
      <c r="G323" s="125"/>
      <c r="H323" s="125"/>
      <c r="I323" s="125"/>
      <c r="J323" s="125"/>
      <c r="K323" s="125"/>
      <c r="L323" s="125"/>
      <c r="M323" s="125"/>
      <c r="N323" s="125"/>
      <c r="O323" s="125"/>
      <c r="P323" s="125"/>
      <c r="Q323" s="125"/>
      <c r="R323" s="125"/>
      <c r="S323" s="125"/>
      <c r="T323" s="125"/>
      <c r="U323" s="125"/>
      <c r="V323" s="125"/>
      <c r="W323" s="125"/>
      <c r="X323" s="125"/>
      <c r="Y323" s="125"/>
      <c r="Z323" s="125"/>
      <c r="AA323" s="125"/>
      <c r="AB323" s="125"/>
      <c r="AC323" s="125"/>
      <c r="AD323" s="125"/>
      <c r="AE323" s="125"/>
      <c r="AF323" s="125"/>
      <c r="AG323" s="125"/>
      <c r="AH323" s="125"/>
      <c r="AI323" s="125"/>
      <c r="AJ323" s="125"/>
      <c r="AK323" s="125"/>
      <c r="AL323" s="125"/>
      <c r="AM323" s="125"/>
      <c r="AN323" s="125"/>
      <c r="AO323" s="125"/>
      <c r="AP323" s="125"/>
      <c r="AQ323" s="125"/>
      <c r="AR323" s="125"/>
      <c r="AS323" s="125"/>
      <c r="AT323" s="125"/>
      <c r="AU323" s="125"/>
      <c r="AV323" s="125"/>
      <c r="AW323" s="125"/>
      <c r="AX323" s="125"/>
      <c r="AY323" s="125"/>
      <c r="AZ323" s="125"/>
      <c r="BA323" s="125"/>
      <c r="BB323" s="125"/>
      <c r="BC323" s="125"/>
      <c r="BD323" s="125"/>
      <c r="BE323" s="125"/>
      <c r="BF323" s="125"/>
      <c r="BG323" s="125"/>
      <c r="BH323" s="125"/>
      <c r="BI323" s="125"/>
      <c r="BJ323" s="125"/>
      <c r="BK323" s="125"/>
      <c r="BL323" s="125"/>
      <c r="BM323" s="125"/>
      <c r="BN323" s="125"/>
      <c r="BO323" s="125"/>
      <c r="BP323" s="125"/>
      <c r="BQ323" s="125"/>
      <c r="BR323" s="125"/>
      <c r="BS323" s="125"/>
      <c r="BT323" s="125"/>
      <c r="BU323" s="125"/>
      <c r="BV323" s="125"/>
      <c r="BW323" s="125"/>
      <c r="BX323" s="125"/>
      <c r="BY323" s="125"/>
      <c r="BZ323" s="125"/>
      <c r="CA323" s="125"/>
      <c r="CB323" s="125"/>
      <c r="CC323" s="125"/>
      <c r="CD323" s="125"/>
      <c r="CE323" s="125"/>
      <c r="CF323" s="125"/>
      <c r="CG323" s="125"/>
      <c r="CH323" s="125"/>
      <c r="CI323" s="125"/>
      <c r="CJ323" s="125"/>
      <c r="CK323" s="125"/>
      <c r="CL323" s="125"/>
      <c r="CM323" s="125"/>
      <c r="CN323" s="125"/>
      <c r="CO323" s="125"/>
      <c r="CP323" s="125"/>
      <c r="CQ323" s="125"/>
      <c r="CR323" s="125"/>
      <c r="CS323" s="125"/>
      <c r="CT323" s="125"/>
      <c r="CU323" s="125"/>
      <c r="CV323" s="125"/>
      <c r="CW323" s="125"/>
      <c r="CX323" s="125"/>
      <c r="CY323" s="125"/>
      <c r="CZ323" s="125"/>
    </row>
    <row r="324" spans="1:104" x14ac:dyDescent="0.3">
      <c r="A324" s="368"/>
      <c r="D324" s="125"/>
      <c r="E324" s="125"/>
      <c r="F324" s="125"/>
      <c r="G324" s="125"/>
      <c r="H324" s="125"/>
      <c r="I324" s="125"/>
      <c r="J324" s="125"/>
      <c r="K324" s="125"/>
      <c r="L324" s="125"/>
      <c r="M324" s="125"/>
      <c r="N324" s="125"/>
      <c r="O324" s="125"/>
      <c r="P324" s="125"/>
      <c r="Q324" s="125"/>
      <c r="R324" s="125"/>
      <c r="S324" s="125"/>
      <c r="T324" s="125"/>
      <c r="U324" s="125"/>
      <c r="V324" s="125"/>
      <c r="W324" s="125"/>
      <c r="X324" s="125"/>
      <c r="Y324" s="125"/>
      <c r="Z324" s="125"/>
      <c r="AA324" s="125"/>
      <c r="AB324" s="125"/>
      <c r="AC324" s="125"/>
      <c r="AD324" s="125"/>
      <c r="AE324" s="125"/>
      <c r="AF324" s="125"/>
      <c r="AG324" s="125"/>
      <c r="AH324" s="125"/>
      <c r="AI324" s="125"/>
      <c r="AJ324" s="125"/>
      <c r="AK324" s="125"/>
      <c r="AL324" s="125"/>
      <c r="AM324" s="125"/>
      <c r="AN324" s="125"/>
      <c r="AO324" s="125"/>
      <c r="AP324" s="125"/>
      <c r="AQ324" s="125"/>
      <c r="AR324" s="125"/>
      <c r="AS324" s="125"/>
      <c r="AT324" s="125"/>
      <c r="AU324" s="125"/>
      <c r="AV324" s="125"/>
      <c r="AW324" s="125"/>
      <c r="AX324" s="125"/>
      <c r="AY324" s="125"/>
      <c r="AZ324" s="125"/>
      <c r="BA324" s="125"/>
      <c r="BB324" s="125"/>
      <c r="BC324" s="125"/>
      <c r="BD324" s="125"/>
      <c r="BE324" s="125"/>
      <c r="BF324" s="125"/>
      <c r="BG324" s="125"/>
      <c r="BH324" s="125"/>
      <c r="BI324" s="125"/>
      <c r="BJ324" s="125"/>
      <c r="BK324" s="125"/>
      <c r="BL324" s="125"/>
      <c r="BM324" s="125"/>
      <c r="BN324" s="125"/>
      <c r="BO324" s="125"/>
      <c r="BP324" s="125"/>
      <c r="BQ324" s="125"/>
      <c r="BR324" s="125"/>
      <c r="BS324" s="125"/>
      <c r="BT324" s="125"/>
      <c r="BU324" s="125"/>
      <c r="BV324" s="125"/>
      <c r="BW324" s="125"/>
      <c r="BX324" s="125"/>
      <c r="BY324" s="125"/>
      <c r="BZ324" s="125"/>
      <c r="CA324" s="125"/>
      <c r="CB324" s="125"/>
      <c r="CC324" s="125"/>
      <c r="CD324" s="125"/>
      <c r="CE324" s="125"/>
      <c r="CF324" s="125"/>
      <c r="CG324" s="125"/>
      <c r="CH324" s="125"/>
      <c r="CI324" s="125"/>
      <c r="CJ324" s="125"/>
      <c r="CK324" s="125"/>
      <c r="CL324" s="125"/>
      <c r="CM324" s="125"/>
      <c r="CN324" s="125"/>
      <c r="CO324" s="125"/>
      <c r="CP324" s="125"/>
      <c r="CQ324" s="125"/>
      <c r="CR324" s="125"/>
      <c r="CS324" s="125"/>
      <c r="CT324" s="125"/>
      <c r="CU324" s="125"/>
      <c r="CV324" s="125"/>
      <c r="CW324" s="125"/>
      <c r="CX324" s="125"/>
      <c r="CY324" s="125"/>
      <c r="CZ324" s="125"/>
    </row>
    <row r="325" spans="1:104" x14ac:dyDescent="0.3">
      <c r="A325" s="368"/>
      <c r="D325" s="125"/>
      <c r="E325" s="125"/>
      <c r="F325" s="125"/>
      <c r="G325" s="125"/>
      <c r="H325" s="125"/>
      <c r="I325" s="125"/>
      <c r="J325" s="125"/>
      <c r="K325" s="125"/>
      <c r="L325" s="125"/>
      <c r="M325" s="125"/>
      <c r="N325" s="125"/>
      <c r="O325" s="125"/>
      <c r="P325" s="125"/>
      <c r="Q325" s="125"/>
      <c r="R325" s="125"/>
      <c r="S325" s="125"/>
      <c r="T325" s="125"/>
      <c r="U325" s="125"/>
      <c r="V325" s="125"/>
      <c r="W325" s="125"/>
      <c r="X325" s="125"/>
      <c r="Y325" s="125"/>
      <c r="Z325" s="125"/>
      <c r="AA325" s="125"/>
      <c r="AB325" s="125"/>
      <c r="AC325" s="125"/>
      <c r="AD325" s="125"/>
      <c r="AE325" s="125"/>
      <c r="AF325" s="125"/>
      <c r="AG325" s="125"/>
      <c r="AH325" s="125"/>
      <c r="AI325" s="125"/>
      <c r="AJ325" s="125"/>
      <c r="AK325" s="125"/>
      <c r="AL325" s="125"/>
      <c r="AM325" s="125"/>
      <c r="AN325" s="125"/>
      <c r="AO325" s="125"/>
      <c r="AP325" s="125"/>
      <c r="AQ325" s="125"/>
      <c r="AR325" s="125"/>
      <c r="AS325" s="125"/>
      <c r="AT325" s="125"/>
      <c r="AU325" s="125"/>
      <c r="AV325" s="125"/>
      <c r="AW325" s="125"/>
      <c r="AX325" s="125"/>
      <c r="AY325" s="125"/>
      <c r="AZ325" s="125"/>
      <c r="BA325" s="125"/>
      <c r="BB325" s="125"/>
      <c r="BC325" s="125"/>
      <c r="BD325" s="125"/>
      <c r="BE325" s="125"/>
      <c r="BF325" s="125"/>
      <c r="BG325" s="125"/>
      <c r="BH325" s="125"/>
      <c r="BI325" s="125"/>
      <c r="BJ325" s="125"/>
      <c r="BK325" s="125"/>
      <c r="BL325" s="125"/>
      <c r="BM325" s="125"/>
      <c r="BN325" s="125"/>
      <c r="BO325" s="125"/>
      <c r="BP325" s="125"/>
      <c r="BQ325" s="125"/>
      <c r="BR325" s="125"/>
      <c r="BS325" s="125"/>
      <c r="BT325" s="125"/>
      <c r="BU325" s="125"/>
      <c r="BV325" s="125"/>
      <c r="BW325" s="125"/>
      <c r="BX325" s="125"/>
      <c r="BY325" s="125"/>
      <c r="BZ325" s="125"/>
      <c r="CA325" s="125"/>
      <c r="CB325" s="125"/>
      <c r="CC325" s="125"/>
      <c r="CD325" s="125"/>
      <c r="CE325" s="125"/>
      <c r="CF325" s="125"/>
      <c r="CG325" s="125"/>
      <c r="CH325" s="125"/>
      <c r="CI325" s="125"/>
      <c r="CJ325" s="125"/>
      <c r="CK325" s="125"/>
      <c r="CL325" s="125"/>
      <c r="CM325" s="125"/>
      <c r="CN325" s="125"/>
      <c r="CO325" s="125"/>
      <c r="CP325" s="125"/>
      <c r="CQ325" s="125"/>
      <c r="CR325" s="125"/>
      <c r="CS325" s="125"/>
      <c r="CT325" s="125"/>
      <c r="CU325" s="125"/>
      <c r="CV325" s="125"/>
      <c r="CW325" s="125"/>
      <c r="CX325" s="125"/>
      <c r="CY325" s="125"/>
      <c r="CZ325" s="125"/>
    </row>
    <row r="326" spans="1:104" x14ac:dyDescent="0.3">
      <c r="A326" s="368"/>
      <c r="D326" s="125"/>
      <c r="E326" s="125"/>
      <c r="F326" s="125"/>
      <c r="G326" s="125"/>
      <c r="H326" s="125"/>
      <c r="I326" s="125"/>
      <c r="J326" s="125"/>
      <c r="K326" s="125"/>
      <c r="L326" s="125"/>
      <c r="M326" s="125"/>
      <c r="N326" s="125"/>
      <c r="O326" s="125"/>
      <c r="P326" s="125"/>
      <c r="Q326" s="125"/>
      <c r="R326" s="125"/>
      <c r="S326" s="125"/>
      <c r="T326" s="125"/>
      <c r="U326" s="125"/>
      <c r="V326" s="125"/>
      <c r="W326" s="125"/>
      <c r="X326" s="125"/>
      <c r="Y326" s="125"/>
      <c r="Z326" s="125"/>
      <c r="AA326" s="125"/>
      <c r="AB326" s="125"/>
      <c r="AC326" s="125"/>
      <c r="AD326" s="125"/>
      <c r="AE326" s="125"/>
      <c r="AF326" s="125"/>
      <c r="AG326" s="125"/>
      <c r="AH326" s="125"/>
      <c r="AI326" s="125"/>
      <c r="AJ326" s="125"/>
      <c r="AK326" s="125"/>
      <c r="AL326" s="125"/>
      <c r="AM326" s="125"/>
      <c r="AN326" s="125"/>
      <c r="AO326" s="125"/>
      <c r="AP326" s="125"/>
      <c r="AQ326" s="125"/>
      <c r="AR326" s="125"/>
      <c r="AS326" s="125"/>
      <c r="AT326" s="125"/>
      <c r="AU326" s="125"/>
      <c r="AV326" s="125"/>
      <c r="AW326" s="125"/>
      <c r="AX326" s="125"/>
      <c r="AY326" s="125"/>
      <c r="AZ326" s="125"/>
      <c r="BA326" s="125"/>
      <c r="BB326" s="125"/>
      <c r="BC326" s="125"/>
      <c r="BD326" s="125"/>
      <c r="BE326" s="125"/>
      <c r="BF326" s="125"/>
      <c r="BG326" s="125"/>
      <c r="BH326" s="125"/>
      <c r="BI326" s="125"/>
      <c r="BJ326" s="125"/>
      <c r="BK326" s="125"/>
      <c r="BL326" s="125"/>
      <c r="BM326" s="125"/>
      <c r="BN326" s="125"/>
      <c r="BO326" s="125"/>
      <c r="BP326" s="125"/>
      <c r="BQ326" s="125"/>
      <c r="BR326" s="125"/>
      <c r="BS326" s="125"/>
      <c r="BT326" s="125"/>
      <c r="BU326" s="125"/>
      <c r="BV326" s="125"/>
      <c r="BW326" s="125"/>
      <c r="BX326" s="125"/>
      <c r="BY326" s="125"/>
      <c r="BZ326" s="125"/>
      <c r="CA326" s="125"/>
      <c r="CB326" s="125"/>
      <c r="CC326" s="125"/>
      <c r="CD326" s="125"/>
      <c r="CE326" s="125"/>
      <c r="CF326" s="125"/>
      <c r="CG326" s="125"/>
      <c r="CH326" s="125"/>
      <c r="CI326" s="125"/>
      <c r="CJ326" s="125"/>
      <c r="CK326" s="125"/>
      <c r="CL326" s="125"/>
      <c r="CM326" s="125"/>
      <c r="CN326" s="125"/>
      <c r="CO326" s="125"/>
      <c r="CP326" s="125"/>
      <c r="CQ326" s="125"/>
      <c r="CR326" s="125"/>
      <c r="CS326" s="125"/>
      <c r="CT326" s="125"/>
      <c r="CU326" s="125"/>
      <c r="CV326" s="125"/>
      <c r="CW326" s="125"/>
      <c r="CX326" s="125"/>
      <c r="CY326" s="125"/>
      <c r="CZ326" s="125"/>
    </row>
    <row r="327" spans="1:104" x14ac:dyDescent="0.3">
      <c r="A327" s="368"/>
      <c r="D327" s="125"/>
      <c r="E327" s="125"/>
      <c r="F327" s="125"/>
      <c r="G327" s="125"/>
      <c r="H327" s="125"/>
      <c r="I327" s="125"/>
      <c r="J327" s="125"/>
      <c r="K327" s="125"/>
      <c r="L327" s="125"/>
      <c r="M327" s="125"/>
      <c r="N327" s="125"/>
      <c r="O327" s="125"/>
      <c r="P327" s="125"/>
      <c r="Q327" s="125"/>
      <c r="R327" s="125"/>
      <c r="S327" s="125"/>
      <c r="T327" s="125"/>
      <c r="U327" s="125"/>
      <c r="V327" s="125"/>
      <c r="W327" s="125"/>
      <c r="X327" s="125"/>
      <c r="Y327" s="125"/>
      <c r="Z327" s="125"/>
      <c r="AA327" s="125"/>
      <c r="AB327" s="125"/>
      <c r="AC327" s="125"/>
      <c r="AD327" s="125"/>
      <c r="AE327" s="125"/>
      <c r="AF327" s="125"/>
      <c r="AG327" s="125"/>
      <c r="AH327" s="125"/>
      <c r="AI327" s="125"/>
      <c r="AJ327" s="125"/>
      <c r="AK327" s="125"/>
      <c r="AL327" s="125"/>
      <c r="AM327" s="125"/>
      <c r="AN327" s="125"/>
      <c r="AO327" s="125"/>
      <c r="AP327" s="125"/>
      <c r="AQ327" s="125"/>
      <c r="AR327" s="125"/>
      <c r="AS327" s="125"/>
      <c r="AT327" s="125"/>
      <c r="AU327" s="125"/>
      <c r="AV327" s="125"/>
      <c r="AW327" s="125"/>
      <c r="AX327" s="125"/>
      <c r="AY327" s="125"/>
      <c r="AZ327" s="125"/>
      <c r="BA327" s="125"/>
      <c r="BB327" s="125"/>
      <c r="BC327" s="125"/>
      <c r="BD327" s="125"/>
      <c r="BE327" s="125"/>
      <c r="BF327" s="125"/>
      <c r="BG327" s="125"/>
      <c r="BH327" s="125"/>
      <c r="BI327" s="125"/>
      <c r="BJ327" s="125"/>
      <c r="BK327" s="125"/>
      <c r="BL327" s="125"/>
      <c r="BM327" s="125"/>
      <c r="BN327" s="125"/>
      <c r="BO327" s="125"/>
      <c r="BP327" s="125"/>
      <c r="BQ327" s="125"/>
      <c r="BR327" s="125"/>
      <c r="BS327" s="125"/>
      <c r="BT327" s="125"/>
      <c r="BU327" s="125"/>
      <c r="BV327" s="125"/>
      <c r="BW327" s="125"/>
      <c r="BX327" s="125"/>
      <c r="BY327" s="125"/>
      <c r="BZ327" s="125"/>
      <c r="CA327" s="125"/>
      <c r="CB327" s="125"/>
      <c r="CC327" s="125"/>
      <c r="CD327" s="125"/>
      <c r="CE327" s="125"/>
      <c r="CF327" s="125"/>
      <c r="CG327" s="125"/>
      <c r="CH327" s="125"/>
      <c r="CI327" s="125"/>
      <c r="CJ327" s="125"/>
      <c r="CK327" s="125"/>
      <c r="CL327" s="125"/>
      <c r="CM327" s="125"/>
      <c r="CN327" s="125"/>
      <c r="CO327" s="125"/>
      <c r="CP327" s="125"/>
      <c r="CQ327" s="125"/>
      <c r="CR327" s="125"/>
      <c r="CS327" s="125"/>
      <c r="CT327" s="125"/>
      <c r="CU327" s="125"/>
      <c r="CV327" s="125"/>
      <c r="CW327" s="125"/>
      <c r="CX327" s="125"/>
      <c r="CY327" s="125"/>
      <c r="CZ327" s="125"/>
    </row>
    <row r="328" spans="1:104" x14ac:dyDescent="0.3">
      <c r="A328" s="368"/>
      <c r="D328" s="125"/>
      <c r="E328" s="125"/>
      <c r="F328" s="125"/>
      <c r="G328" s="125"/>
      <c r="H328" s="125"/>
      <c r="I328" s="125"/>
      <c r="J328" s="125"/>
      <c r="K328" s="125"/>
      <c r="L328" s="125"/>
      <c r="M328" s="125"/>
      <c r="N328" s="125"/>
      <c r="O328" s="125"/>
      <c r="P328" s="125"/>
      <c r="Q328" s="125"/>
      <c r="R328" s="125"/>
      <c r="S328" s="125"/>
      <c r="T328" s="125"/>
      <c r="U328" s="125"/>
      <c r="V328" s="125"/>
      <c r="W328" s="125"/>
      <c r="X328" s="125"/>
      <c r="Y328" s="125"/>
      <c r="Z328" s="125"/>
      <c r="AA328" s="125"/>
      <c r="AB328" s="125"/>
      <c r="AC328" s="125"/>
      <c r="AD328" s="125"/>
      <c r="AE328" s="125"/>
      <c r="AF328" s="125"/>
      <c r="AG328" s="125"/>
      <c r="AH328" s="125"/>
      <c r="AI328" s="125"/>
      <c r="AJ328" s="125"/>
      <c r="AK328" s="125"/>
      <c r="AL328" s="125"/>
      <c r="AM328" s="125"/>
      <c r="AN328" s="125"/>
      <c r="AO328" s="125"/>
      <c r="AP328" s="125"/>
      <c r="AQ328" s="125"/>
      <c r="AR328" s="125"/>
      <c r="AS328" s="125"/>
      <c r="AT328" s="125"/>
      <c r="AU328" s="125"/>
      <c r="AV328" s="125"/>
      <c r="AW328" s="125"/>
      <c r="AX328" s="125"/>
      <c r="AY328" s="125"/>
      <c r="AZ328" s="125"/>
      <c r="BA328" s="125"/>
      <c r="BB328" s="125"/>
      <c r="BC328" s="125"/>
      <c r="BD328" s="125"/>
      <c r="BE328" s="125"/>
      <c r="BF328" s="125"/>
      <c r="BG328" s="125"/>
      <c r="BH328" s="125"/>
      <c r="BI328" s="125"/>
      <c r="BJ328" s="125"/>
      <c r="BK328" s="125"/>
      <c r="BL328" s="125"/>
      <c r="BM328" s="125"/>
      <c r="BN328" s="125"/>
      <c r="BO328" s="125"/>
      <c r="BP328" s="125"/>
      <c r="BQ328" s="125"/>
      <c r="BR328" s="125"/>
      <c r="BS328" s="125"/>
      <c r="BT328" s="125"/>
      <c r="BU328" s="125"/>
      <c r="BV328" s="125"/>
      <c r="BW328" s="125"/>
      <c r="BX328" s="125"/>
      <c r="BY328" s="125"/>
      <c r="BZ328" s="125"/>
      <c r="CA328" s="125"/>
      <c r="CB328" s="125"/>
      <c r="CC328" s="125"/>
      <c r="CD328" s="125"/>
      <c r="CE328" s="125"/>
      <c r="CF328" s="125"/>
      <c r="CG328" s="125"/>
      <c r="CH328" s="125"/>
      <c r="CI328" s="125"/>
      <c r="CJ328" s="125"/>
      <c r="CK328" s="125"/>
      <c r="CL328" s="125"/>
      <c r="CM328" s="125"/>
      <c r="CN328" s="125"/>
      <c r="CO328" s="125"/>
      <c r="CP328" s="125"/>
      <c r="CQ328" s="125"/>
      <c r="CR328" s="125"/>
      <c r="CS328" s="125"/>
      <c r="CT328" s="125"/>
      <c r="CU328" s="125"/>
      <c r="CV328" s="125"/>
      <c r="CW328" s="125"/>
      <c r="CX328" s="125"/>
      <c r="CY328" s="125"/>
      <c r="CZ328" s="125"/>
    </row>
    <row r="329" spans="1:104" x14ac:dyDescent="0.3">
      <c r="A329" s="368"/>
      <c r="D329" s="125"/>
      <c r="E329" s="125"/>
      <c r="F329" s="125"/>
      <c r="G329" s="125"/>
      <c r="H329" s="125"/>
      <c r="I329" s="125"/>
      <c r="J329" s="125"/>
      <c r="K329" s="125"/>
      <c r="L329" s="125"/>
      <c r="M329" s="125"/>
      <c r="N329" s="125"/>
      <c r="O329" s="125"/>
      <c r="P329" s="125"/>
      <c r="Q329" s="125"/>
      <c r="R329" s="125"/>
      <c r="S329" s="125"/>
      <c r="T329" s="125"/>
      <c r="U329" s="125"/>
      <c r="V329" s="125"/>
      <c r="W329" s="125"/>
      <c r="X329" s="125"/>
      <c r="Y329" s="125"/>
      <c r="Z329" s="125"/>
      <c r="AA329" s="125"/>
      <c r="AB329" s="125"/>
      <c r="AC329" s="125"/>
      <c r="AD329" s="125"/>
      <c r="AE329" s="125"/>
      <c r="AF329" s="125"/>
      <c r="AG329" s="125"/>
      <c r="AH329" s="125"/>
      <c r="AI329" s="125"/>
      <c r="AJ329" s="125"/>
      <c r="AK329" s="125"/>
      <c r="AL329" s="125"/>
      <c r="AM329" s="125"/>
      <c r="AN329" s="125"/>
      <c r="AO329" s="125"/>
      <c r="AP329" s="125"/>
      <c r="AQ329" s="125"/>
      <c r="AR329" s="125"/>
      <c r="AS329" s="125"/>
      <c r="AT329" s="125"/>
      <c r="AU329" s="125"/>
      <c r="AV329" s="125"/>
      <c r="AW329" s="125"/>
      <c r="AX329" s="125"/>
      <c r="AY329" s="125"/>
      <c r="AZ329" s="125"/>
      <c r="BA329" s="125"/>
      <c r="BB329" s="125"/>
      <c r="BC329" s="125"/>
      <c r="BD329" s="125"/>
      <c r="BE329" s="125"/>
      <c r="BF329" s="125"/>
      <c r="BG329" s="125"/>
      <c r="BH329" s="125"/>
      <c r="BI329" s="125"/>
      <c r="BJ329" s="125"/>
      <c r="BK329" s="125"/>
      <c r="BL329" s="125"/>
      <c r="BM329" s="125"/>
      <c r="BN329" s="125"/>
      <c r="BO329" s="125"/>
      <c r="BP329" s="125"/>
      <c r="BQ329" s="125"/>
      <c r="BR329" s="125"/>
      <c r="BS329" s="125"/>
      <c r="BT329" s="125"/>
      <c r="BU329" s="125"/>
      <c r="BV329" s="125"/>
      <c r="BW329" s="125"/>
      <c r="BX329" s="125"/>
      <c r="BY329" s="125"/>
      <c r="BZ329" s="125"/>
      <c r="CA329" s="125"/>
      <c r="CB329" s="125"/>
      <c r="CC329" s="125"/>
      <c r="CD329" s="125"/>
      <c r="CE329" s="125"/>
      <c r="CF329" s="125"/>
      <c r="CG329" s="125"/>
      <c r="CH329" s="125"/>
      <c r="CI329" s="125"/>
      <c r="CJ329" s="125"/>
      <c r="CK329" s="125"/>
      <c r="CL329" s="125"/>
      <c r="CM329" s="125"/>
      <c r="CN329" s="125"/>
      <c r="CO329" s="125"/>
      <c r="CP329" s="125"/>
      <c r="CQ329" s="125"/>
      <c r="CR329" s="125"/>
      <c r="CS329" s="125"/>
      <c r="CT329" s="125"/>
      <c r="CU329" s="125"/>
      <c r="CV329" s="125"/>
      <c r="CW329" s="125"/>
      <c r="CX329" s="125"/>
      <c r="CY329" s="125"/>
      <c r="CZ329" s="125"/>
    </row>
    <row r="330" spans="1:104" x14ac:dyDescent="0.3">
      <c r="D330" s="125"/>
      <c r="E330" s="125"/>
      <c r="F330" s="125"/>
      <c r="G330" s="125"/>
      <c r="H330" s="125"/>
      <c r="I330" s="125"/>
      <c r="J330" s="125"/>
      <c r="K330" s="125"/>
      <c r="L330" s="125"/>
      <c r="M330" s="125"/>
      <c r="N330" s="125"/>
      <c r="O330" s="125"/>
      <c r="P330" s="125"/>
      <c r="Q330" s="125"/>
      <c r="R330" s="125"/>
      <c r="S330" s="125"/>
      <c r="T330" s="125"/>
      <c r="U330" s="125"/>
      <c r="V330" s="125"/>
      <c r="W330" s="125"/>
      <c r="X330" s="125"/>
      <c r="Y330" s="125"/>
      <c r="Z330" s="125"/>
      <c r="AA330" s="125"/>
      <c r="AB330" s="125"/>
      <c r="AC330" s="125"/>
      <c r="AD330" s="125"/>
      <c r="AE330" s="125"/>
      <c r="AF330" s="125"/>
      <c r="AG330" s="125"/>
      <c r="AH330" s="125"/>
      <c r="AI330" s="125"/>
      <c r="AJ330" s="125"/>
      <c r="AK330" s="125"/>
      <c r="AL330" s="125"/>
      <c r="AM330" s="125"/>
      <c r="AN330" s="125"/>
      <c r="AO330" s="125"/>
      <c r="AP330" s="125"/>
      <c r="AQ330" s="125"/>
      <c r="AR330" s="125"/>
      <c r="AS330" s="125"/>
      <c r="AT330" s="125"/>
      <c r="AU330" s="125"/>
      <c r="AV330" s="125"/>
      <c r="AW330" s="125"/>
      <c r="AX330" s="125"/>
      <c r="AY330" s="125"/>
      <c r="AZ330" s="125"/>
      <c r="BA330" s="125"/>
      <c r="BB330" s="125"/>
      <c r="BC330" s="125"/>
      <c r="BD330" s="125"/>
      <c r="BE330" s="125"/>
      <c r="BF330" s="125"/>
      <c r="BG330" s="125"/>
      <c r="BH330" s="125"/>
      <c r="BI330" s="125"/>
      <c r="BJ330" s="125"/>
      <c r="BK330" s="125"/>
      <c r="BL330" s="125"/>
      <c r="BM330" s="125"/>
      <c r="BN330" s="125"/>
      <c r="BO330" s="125"/>
      <c r="BP330" s="125"/>
      <c r="BQ330" s="125"/>
      <c r="BR330" s="125"/>
      <c r="BS330" s="125"/>
      <c r="BT330" s="125"/>
      <c r="BU330" s="125"/>
      <c r="BV330" s="125"/>
      <c r="BW330" s="125"/>
      <c r="BX330" s="125"/>
      <c r="BY330" s="125"/>
      <c r="BZ330" s="125"/>
      <c r="CA330" s="125"/>
      <c r="CB330" s="125"/>
      <c r="CC330" s="125"/>
      <c r="CD330" s="125"/>
      <c r="CE330" s="125"/>
      <c r="CF330" s="125"/>
      <c r="CG330" s="125"/>
      <c r="CH330" s="125"/>
      <c r="CI330" s="125"/>
      <c r="CJ330" s="125"/>
      <c r="CK330" s="125"/>
      <c r="CL330" s="125"/>
      <c r="CM330" s="125"/>
      <c r="CN330" s="125"/>
      <c r="CO330" s="125"/>
      <c r="CP330" s="125"/>
      <c r="CQ330" s="125"/>
      <c r="CR330" s="125"/>
      <c r="CS330" s="125"/>
      <c r="CT330" s="125"/>
      <c r="CU330" s="125"/>
      <c r="CV330" s="125"/>
      <c r="CW330" s="125"/>
      <c r="CX330" s="125"/>
      <c r="CY330" s="125"/>
      <c r="CZ330" s="125"/>
    </row>
    <row r="331" spans="1:104" x14ac:dyDescent="0.3">
      <c r="D331" s="125"/>
      <c r="E331" s="125"/>
      <c r="F331" s="125"/>
      <c r="G331" s="125"/>
      <c r="H331" s="125"/>
      <c r="I331" s="125"/>
      <c r="J331" s="125"/>
      <c r="K331" s="125"/>
      <c r="L331" s="125"/>
      <c r="M331" s="125"/>
      <c r="N331" s="125"/>
      <c r="O331" s="125"/>
      <c r="P331" s="125"/>
      <c r="Q331" s="125"/>
      <c r="R331" s="125"/>
      <c r="S331" s="125"/>
      <c r="T331" s="125"/>
      <c r="U331" s="125"/>
      <c r="V331" s="125"/>
      <c r="W331" s="125"/>
      <c r="X331" s="125"/>
      <c r="Y331" s="125"/>
      <c r="Z331" s="125"/>
      <c r="AA331" s="125"/>
      <c r="AB331" s="125"/>
      <c r="AC331" s="125"/>
      <c r="AD331" s="125"/>
      <c r="AE331" s="125"/>
      <c r="AF331" s="125"/>
      <c r="AG331" s="125"/>
      <c r="AH331" s="125"/>
      <c r="AI331" s="125"/>
      <c r="AJ331" s="125"/>
      <c r="AK331" s="125"/>
      <c r="AL331" s="125"/>
      <c r="AM331" s="125"/>
      <c r="AN331" s="125"/>
      <c r="AO331" s="125"/>
      <c r="AP331" s="125"/>
      <c r="AQ331" s="125"/>
      <c r="AR331" s="125"/>
      <c r="AS331" s="125"/>
      <c r="AT331" s="125"/>
      <c r="AU331" s="125"/>
      <c r="AV331" s="125"/>
      <c r="AW331" s="125"/>
      <c r="AX331" s="125"/>
      <c r="AY331" s="125"/>
      <c r="AZ331" s="125"/>
      <c r="BA331" s="125"/>
      <c r="BB331" s="125"/>
      <c r="BC331" s="125"/>
      <c r="BD331" s="125"/>
      <c r="BE331" s="125"/>
      <c r="BF331" s="125"/>
      <c r="BG331" s="125"/>
      <c r="BH331" s="125"/>
      <c r="BI331" s="125"/>
      <c r="BJ331" s="125"/>
      <c r="BK331" s="125"/>
      <c r="BL331" s="125"/>
      <c r="BM331" s="125"/>
      <c r="BN331" s="125"/>
      <c r="BO331" s="125"/>
      <c r="BP331" s="125"/>
      <c r="BQ331" s="125"/>
      <c r="BR331" s="125"/>
      <c r="BS331" s="125"/>
      <c r="BT331" s="125"/>
      <c r="BU331" s="125"/>
      <c r="BV331" s="125"/>
      <c r="BW331" s="125"/>
      <c r="BX331" s="125"/>
      <c r="BY331" s="125"/>
      <c r="BZ331" s="125"/>
      <c r="CA331" s="125"/>
      <c r="CB331" s="125"/>
      <c r="CC331" s="125"/>
      <c r="CD331" s="125"/>
      <c r="CE331" s="125"/>
      <c r="CF331" s="125"/>
      <c r="CG331" s="125"/>
      <c r="CH331" s="125"/>
      <c r="CI331" s="125"/>
      <c r="CJ331" s="125"/>
      <c r="CK331" s="125"/>
      <c r="CL331" s="125"/>
      <c r="CM331" s="125"/>
      <c r="CN331" s="125"/>
      <c r="CO331" s="125"/>
      <c r="CP331" s="125"/>
      <c r="CQ331" s="125"/>
      <c r="CR331" s="125"/>
      <c r="CS331" s="125"/>
      <c r="CT331" s="125"/>
      <c r="CU331" s="125"/>
      <c r="CV331" s="125"/>
      <c r="CW331" s="125"/>
      <c r="CX331" s="125"/>
      <c r="CY331" s="125"/>
      <c r="CZ331" s="125"/>
    </row>
    <row r="332" spans="1:104" x14ac:dyDescent="0.3">
      <c r="D332" s="125"/>
      <c r="E332" s="125"/>
      <c r="F332" s="125"/>
      <c r="G332" s="125"/>
      <c r="H332" s="125"/>
      <c r="I332" s="125"/>
      <c r="J332" s="125"/>
      <c r="K332" s="125"/>
      <c r="L332" s="125"/>
      <c r="M332" s="125"/>
      <c r="N332" s="125"/>
      <c r="O332" s="125"/>
      <c r="P332" s="125"/>
      <c r="Q332" s="125"/>
      <c r="R332" s="125"/>
      <c r="S332" s="125"/>
      <c r="T332" s="125"/>
      <c r="U332" s="125"/>
      <c r="V332" s="125"/>
      <c r="W332" s="125"/>
      <c r="X332" s="125"/>
      <c r="Y332" s="125"/>
      <c r="Z332" s="125"/>
      <c r="AA332" s="125"/>
      <c r="AB332" s="125"/>
      <c r="AC332" s="125"/>
      <c r="AD332" s="125"/>
      <c r="AE332" s="125"/>
      <c r="AF332" s="125"/>
      <c r="AG332" s="125"/>
      <c r="AH332" s="125"/>
      <c r="AI332" s="125"/>
      <c r="AJ332" s="125"/>
      <c r="AK332" s="125"/>
      <c r="AL332" s="125"/>
      <c r="AM332" s="125"/>
      <c r="AN332" s="125"/>
      <c r="AO332" s="125"/>
      <c r="AP332" s="125"/>
      <c r="AQ332" s="125"/>
      <c r="AR332" s="125"/>
      <c r="AS332" s="125"/>
      <c r="AT332" s="125"/>
      <c r="AU332" s="125"/>
      <c r="AV332" s="125"/>
      <c r="AW332" s="125"/>
      <c r="AX332" s="125"/>
      <c r="AY332" s="125"/>
      <c r="AZ332" s="125"/>
      <c r="BA332" s="125"/>
      <c r="BB332" s="125"/>
      <c r="BC332" s="125"/>
      <c r="BD332" s="125"/>
      <c r="BE332" s="125"/>
      <c r="BF332" s="125"/>
      <c r="BG332" s="125"/>
      <c r="BH332" s="125"/>
      <c r="BI332" s="125"/>
      <c r="BJ332" s="125"/>
      <c r="BK332" s="125"/>
      <c r="BL332" s="125"/>
      <c r="BM332" s="125"/>
      <c r="BN332" s="125"/>
      <c r="BO332" s="125"/>
      <c r="BP332" s="125"/>
      <c r="BQ332" s="125"/>
      <c r="BR332" s="125"/>
      <c r="BS332" s="125"/>
      <c r="BT332" s="125"/>
      <c r="BU332" s="125"/>
      <c r="BV332" s="125"/>
      <c r="BW332" s="125"/>
      <c r="BX332" s="125"/>
      <c r="BY332" s="125"/>
      <c r="BZ332" s="125"/>
      <c r="CA332" s="125"/>
      <c r="CB332" s="125"/>
      <c r="CC332" s="125"/>
      <c r="CD332" s="125"/>
      <c r="CE332" s="125"/>
      <c r="CF332" s="125"/>
      <c r="CG332" s="125"/>
      <c r="CH332" s="125"/>
      <c r="CI332" s="125"/>
      <c r="CJ332" s="125"/>
      <c r="CK332" s="125"/>
      <c r="CL332" s="125"/>
      <c r="CM332" s="125"/>
      <c r="CN332" s="125"/>
      <c r="CO332" s="125"/>
      <c r="CP332" s="125"/>
      <c r="CQ332" s="125"/>
      <c r="CR332" s="125"/>
      <c r="CS332" s="125"/>
      <c r="CT332" s="125"/>
      <c r="CU332" s="125"/>
      <c r="CV332" s="125"/>
      <c r="CW332" s="125"/>
      <c r="CX332" s="125"/>
      <c r="CY332" s="125"/>
      <c r="CZ332" s="125"/>
    </row>
    <row r="333" spans="1:104" x14ac:dyDescent="0.3">
      <c r="D333" s="125"/>
      <c r="E333" s="125"/>
      <c r="F333" s="125"/>
      <c r="G333" s="125"/>
      <c r="H333" s="125"/>
      <c r="I333" s="125"/>
      <c r="J333" s="125"/>
      <c r="K333" s="125"/>
      <c r="L333" s="125"/>
      <c r="M333" s="125"/>
      <c r="N333" s="125"/>
      <c r="O333" s="125"/>
      <c r="P333" s="125"/>
      <c r="Q333" s="125"/>
      <c r="R333" s="125"/>
      <c r="S333" s="125"/>
      <c r="T333" s="125"/>
      <c r="U333" s="125"/>
      <c r="V333" s="125"/>
      <c r="W333" s="125"/>
      <c r="X333" s="125"/>
      <c r="Y333" s="125"/>
      <c r="Z333" s="125"/>
      <c r="AA333" s="125"/>
      <c r="AB333" s="125"/>
      <c r="AC333" s="125"/>
      <c r="AD333" s="125"/>
      <c r="AE333" s="125"/>
      <c r="AF333" s="125"/>
      <c r="AG333" s="125"/>
      <c r="AH333" s="125"/>
      <c r="AI333" s="125"/>
      <c r="AJ333" s="125"/>
      <c r="AK333" s="125"/>
      <c r="AL333" s="125"/>
      <c r="AM333" s="125"/>
      <c r="AN333" s="125"/>
      <c r="AO333" s="125"/>
      <c r="AP333" s="125"/>
      <c r="AQ333" s="125"/>
      <c r="AR333" s="125"/>
      <c r="AS333" s="125"/>
      <c r="AT333" s="125"/>
      <c r="AU333" s="125"/>
      <c r="AV333" s="125"/>
      <c r="AW333" s="125"/>
      <c r="AX333" s="125"/>
      <c r="AY333" s="125"/>
      <c r="AZ333" s="125"/>
      <c r="BA333" s="125"/>
      <c r="BB333" s="125"/>
      <c r="BC333" s="125"/>
      <c r="BD333" s="125"/>
      <c r="BE333" s="125"/>
      <c r="BF333" s="125"/>
      <c r="BG333" s="125"/>
      <c r="BH333" s="125"/>
      <c r="BI333" s="125"/>
      <c r="BJ333" s="125"/>
      <c r="BK333" s="125"/>
      <c r="BL333" s="125"/>
      <c r="BM333" s="125"/>
      <c r="BN333" s="125"/>
      <c r="BO333" s="125"/>
      <c r="BP333" s="125"/>
      <c r="BQ333" s="125"/>
      <c r="BR333" s="125"/>
      <c r="BS333" s="125"/>
      <c r="BT333" s="125"/>
      <c r="BU333" s="125"/>
      <c r="BV333" s="125"/>
      <c r="BW333" s="125"/>
      <c r="BX333" s="125"/>
      <c r="BY333" s="125"/>
      <c r="BZ333" s="125"/>
      <c r="CA333" s="125"/>
      <c r="CB333" s="125"/>
      <c r="CC333" s="125"/>
      <c r="CD333" s="125"/>
      <c r="CE333" s="125"/>
      <c r="CF333" s="125"/>
      <c r="CG333" s="125"/>
      <c r="CH333" s="125"/>
      <c r="CI333" s="125"/>
      <c r="CJ333" s="125"/>
      <c r="CK333" s="125"/>
      <c r="CL333" s="125"/>
      <c r="CM333" s="125"/>
      <c r="CN333" s="125"/>
      <c r="CO333" s="125"/>
      <c r="CP333" s="125"/>
      <c r="CQ333" s="125"/>
      <c r="CR333" s="125"/>
      <c r="CS333" s="125"/>
      <c r="CT333" s="125"/>
      <c r="CU333" s="125"/>
      <c r="CV333" s="125"/>
      <c r="CW333" s="125"/>
      <c r="CX333" s="125"/>
      <c r="CY333" s="125"/>
      <c r="CZ333" s="125"/>
    </row>
    <row r="334" spans="1:104" x14ac:dyDescent="0.3">
      <c r="A334" s="370"/>
      <c r="D334" s="367"/>
      <c r="E334" s="367"/>
      <c r="F334" s="367"/>
      <c r="G334" s="367"/>
      <c r="H334" s="367"/>
      <c r="I334" s="367"/>
      <c r="J334" s="367"/>
      <c r="K334" s="367"/>
      <c r="L334" s="367"/>
      <c r="M334" s="367"/>
      <c r="N334" s="367"/>
      <c r="O334" s="367"/>
      <c r="P334" s="367"/>
      <c r="Q334" s="367"/>
      <c r="R334" s="367"/>
      <c r="S334" s="367"/>
      <c r="T334" s="367"/>
      <c r="U334" s="367"/>
      <c r="V334" s="367"/>
      <c r="W334" s="367"/>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c r="AS334" s="367"/>
      <c r="AT334" s="367"/>
      <c r="AU334" s="367"/>
      <c r="AV334" s="367"/>
      <c r="AW334" s="367"/>
      <c r="AX334" s="367"/>
      <c r="AY334" s="367"/>
      <c r="AZ334" s="367"/>
      <c r="BA334" s="367"/>
      <c r="BB334" s="367"/>
      <c r="BC334" s="367"/>
      <c r="BD334" s="367"/>
      <c r="BE334" s="367"/>
      <c r="BF334" s="367"/>
      <c r="BG334" s="367"/>
      <c r="BH334" s="367"/>
      <c r="BI334" s="367"/>
      <c r="BJ334" s="367"/>
      <c r="BK334" s="367"/>
      <c r="BL334" s="367"/>
      <c r="BM334" s="367"/>
      <c r="BN334" s="367"/>
      <c r="BO334" s="367"/>
      <c r="BP334" s="367"/>
      <c r="BQ334" s="367"/>
      <c r="BR334" s="367"/>
      <c r="BS334" s="367"/>
      <c r="BT334" s="367"/>
      <c r="BU334" s="367"/>
      <c r="BV334" s="367"/>
      <c r="BW334" s="367"/>
      <c r="BX334" s="367"/>
      <c r="BY334" s="367"/>
      <c r="BZ334" s="367"/>
      <c r="CA334" s="367"/>
      <c r="CB334" s="367"/>
      <c r="CC334" s="367"/>
      <c r="CD334" s="367"/>
      <c r="CE334" s="367"/>
      <c r="CF334" s="367"/>
      <c r="CG334" s="367"/>
      <c r="CH334" s="367"/>
      <c r="CI334" s="367"/>
      <c r="CJ334" s="367"/>
      <c r="CK334" s="367"/>
      <c r="CL334" s="367"/>
      <c r="CM334" s="367"/>
      <c r="CN334" s="367"/>
      <c r="CO334" s="367"/>
      <c r="CP334" s="367"/>
      <c r="CQ334" s="367"/>
      <c r="CR334" s="367"/>
      <c r="CS334" s="367"/>
      <c r="CT334" s="367"/>
      <c r="CU334" s="367"/>
      <c r="CV334" s="367"/>
      <c r="CW334" s="367"/>
      <c r="CX334" s="367"/>
      <c r="CY334" s="367"/>
      <c r="CZ334" s="367"/>
    </row>
    <row r="335" spans="1:104" x14ac:dyDescent="0.3">
      <c r="A335" s="370"/>
      <c r="D335" s="367"/>
      <c r="E335" s="367"/>
      <c r="F335" s="367"/>
      <c r="G335" s="367"/>
      <c r="H335" s="367"/>
      <c r="I335" s="367"/>
      <c r="J335" s="367"/>
      <c r="K335" s="367"/>
      <c r="L335" s="367"/>
      <c r="M335" s="367"/>
      <c r="N335" s="367"/>
      <c r="O335" s="367"/>
      <c r="P335" s="367"/>
      <c r="Q335" s="367"/>
      <c r="R335" s="367"/>
      <c r="S335" s="367"/>
      <c r="T335" s="367"/>
      <c r="U335" s="367"/>
      <c r="V335" s="367"/>
      <c r="W335" s="367"/>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c r="AS335" s="367"/>
      <c r="AT335" s="367"/>
      <c r="AU335" s="367"/>
      <c r="AV335" s="367"/>
      <c r="AW335" s="367"/>
      <c r="AX335" s="367"/>
      <c r="AY335" s="367"/>
      <c r="AZ335" s="367"/>
      <c r="BA335" s="367"/>
      <c r="BB335" s="367"/>
      <c r="BC335" s="367"/>
      <c r="BD335" s="367"/>
      <c r="BE335" s="367"/>
      <c r="BF335" s="367"/>
      <c r="BG335" s="367"/>
      <c r="BH335" s="367"/>
      <c r="BI335" s="367"/>
      <c r="BJ335" s="367"/>
      <c r="BK335" s="367"/>
      <c r="BL335" s="367"/>
      <c r="BM335" s="367"/>
      <c r="BN335" s="367"/>
      <c r="BO335" s="367"/>
      <c r="BP335" s="367"/>
      <c r="BQ335" s="367"/>
      <c r="BR335" s="367"/>
      <c r="BS335" s="367"/>
      <c r="BT335" s="367"/>
      <c r="BU335" s="367"/>
      <c r="BV335" s="367"/>
      <c r="BW335" s="367"/>
      <c r="BX335" s="367"/>
      <c r="BY335" s="367"/>
      <c r="BZ335" s="367"/>
      <c r="CA335" s="367"/>
      <c r="CB335" s="367"/>
      <c r="CC335" s="367"/>
      <c r="CD335" s="367"/>
      <c r="CE335" s="367"/>
      <c r="CF335" s="367"/>
      <c r="CG335" s="367"/>
      <c r="CH335" s="367"/>
      <c r="CI335" s="367"/>
      <c r="CJ335" s="367"/>
      <c r="CK335" s="367"/>
      <c r="CL335" s="367"/>
      <c r="CM335" s="367"/>
      <c r="CN335" s="367"/>
      <c r="CO335" s="367"/>
      <c r="CP335" s="367"/>
      <c r="CQ335" s="367"/>
      <c r="CR335" s="367"/>
      <c r="CS335" s="367"/>
      <c r="CT335" s="367"/>
      <c r="CU335" s="367"/>
      <c r="CV335" s="367"/>
      <c r="CW335" s="367"/>
      <c r="CX335" s="367"/>
      <c r="CY335" s="367"/>
      <c r="CZ335" s="367"/>
    </row>
    <row r="336" spans="1:104" x14ac:dyDescent="0.3">
      <c r="A336" s="370"/>
      <c r="D336" s="367"/>
      <c r="E336" s="367"/>
      <c r="F336" s="367"/>
      <c r="G336" s="367"/>
      <c r="H336" s="367"/>
      <c r="I336" s="367"/>
      <c r="J336" s="367"/>
      <c r="K336" s="367"/>
      <c r="L336" s="367"/>
      <c r="M336" s="367"/>
      <c r="N336" s="367"/>
      <c r="O336" s="367"/>
      <c r="P336" s="367"/>
      <c r="Q336" s="367"/>
      <c r="R336" s="367"/>
      <c r="S336" s="367"/>
      <c r="T336" s="367"/>
      <c r="U336" s="367"/>
      <c r="V336" s="367"/>
      <c r="W336" s="367"/>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c r="AS336" s="367"/>
      <c r="AT336" s="367"/>
      <c r="AU336" s="367"/>
      <c r="AV336" s="367"/>
      <c r="AW336" s="367"/>
      <c r="AX336" s="367"/>
      <c r="AY336" s="367"/>
      <c r="AZ336" s="367"/>
      <c r="BA336" s="367"/>
      <c r="BB336" s="367"/>
      <c r="BC336" s="367"/>
      <c r="BD336" s="367"/>
      <c r="BE336" s="367"/>
      <c r="BF336" s="367"/>
      <c r="BG336" s="367"/>
      <c r="BH336" s="367"/>
      <c r="BI336" s="367"/>
      <c r="BJ336" s="367"/>
      <c r="BK336" s="367"/>
      <c r="BL336" s="367"/>
      <c r="BM336" s="367"/>
      <c r="BN336" s="367"/>
      <c r="BO336" s="367"/>
      <c r="BP336" s="367"/>
      <c r="BQ336" s="367"/>
      <c r="BR336" s="367"/>
      <c r="BS336" s="367"/>
      <c r="BT336" s="367"/>
      <c r="BU336" s="367"/>
      <c r="BV336" s="367"/>
      <c r="BW336" s="367"/>
      <c r="BX336" s="367"/>
      <c r="BY336" s="367"/>
      <c r="BZ336" s="367"/>
      <c r="CA336" s="367"/>
      <c r="CB336" s="367"/>
      <c r="CC336" s="367"/>
      <c r="CD336" s="367"/>
      <c r="CE336" s="367"/>
      <c r="CF336" s="367"/>
      <c r="CG336" s="367"/>
      <c r="CH336" s="367"/>
      <c r="CI336" s="367"/>
      <c r="CJ336" s="367"/>
      <c r="CK336" s="367"/>
      <c r="CL336" s="367"/>
      <c r="CM336" s="367"/>
      <c r="CN336" s="367"/>
      <c r="CO336" s="367"/>
      <c r="CP336" s="367"/>
      <c r="CQ336" s="367"/>
      <c r="CR336" s="367"/>
      <c r="CS336" s="367"/>
      <c r="CT336" s="367"/>
      <c r="CU336" s="367"/>
      <c r="CV336" s="367"/>
      <c r="CW336" s="367"/>
      <c r="CX336" s="367"/>
      <c r="CY336" s="367"/>
      <c r="CZ336" s="367"/>
    </row>
    <row r="337" spans="1:104" x14ac:dyDescent="0.3">
      <c r="A337" s="370"/>
      <c r="D337" s="367"/>
      <c r="E337" s="367"/>
      <c r="F337" s="367"/>
      <c r="G337" s="367"/>
      <c r="H337" s="367"/>
      <c r="I337" s="367"/>
      <c r="J337" s="367"/>
      <c r="K337" s="367"/>
      <c r="L337" s="367"/>
      <c r="M337" s="367"/>
      <c r="N337" s="367"/>
      <c r="O337" s="367"/>
      <c r="P337" s="367"/>
      <c r="Q337" s="367"/>
      <c r="R337" s="367"/>
      <c r="S337" s="367"/>
      <c r="T337" s="367"/>
      <c r="U337" s="367"/>
      <c r="V337" s="367"/>
      <c r="W337" s="367"/>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c r="AS337" s="367"/>
      <c r="AT337" s="367"/>
      <c r="AU337" s="367"/>
      <c r="AV337" s="367"/>
      <c r="AW337" s="367"/>
      <c r="AX337" s="367"/>
      <c r="AY337" s="367"/>
      <c r="AZ337" s="367"/>
      <c r="BA337" s="367"/>
      <c r="BB337" s="367"/>
      <c r="BC337" s="367"/>
      <c r="BD337" s="367"/>
      <c r="BE337" s="367"/>
      <c r="BF337" s="367"/>
      <c r="BG337" s="367"/>
      <c r="BH337" s="367"/>
      <c r="BI337" s="367"/>
      <c r="BJ337" s="367"/>
      <c r="BK337" s="367"/>
      <c r="BL337" s="367"/>
      <c r="BM337" s="367"/>
      <c r="BN337" s="367"/>
      <c r="BO337" s="367"/>
      <c r="BP337" s="367"/>
      <c r="BQ337" s="367"/>
      <c r="BR337" s="367"/>
      <c r="BS337" s="367"/>
      <c r="BT337" s="367"/>
      <c r="BU337" s="367"/>
      <c r="BV337" s="367"/>
      <c r="BW337" s="367"/>
      <c r="BX337" s="367"/>
      <c r="BY337" s="367"/>
      <c r="BZ337" s="367"/>
      <c r="CA337" s="367"/>
      <c r="CB337" s="367"/>
      <c r="CC337" s="367"/>
      <c r="CD337" s="367"/>
      <c r="CE337" s="367"/>
      <c r="CF337" s="367"/>
      <c r="CG337" s="367"/>
      <c r="CH337" s="367"/>
      <c r="CI337" s="367"/>
      <c r="CJ337" s="367"/>
      <c r="CK337" s="367"/>
      <c r="CL337" s="367"/>
      <c r="CM337" s="367"/>
      <c r="CN337" s="367"/>
      <c r="CO337" s="367"/>
      <c r="CP337" s="367"/>
      <c r="CQ337" s="367"/>
      <c r="CR337" s="367"/>
      <c r="CS337" s="367"/>
      <c r="CT337" s="367"/>
      <c r="CU337" s="367"/>
      <c r="CV337" s="367"/>
      <c r="CW337" s="367"/>
      <c r="CX337" s="367"/>
      <c r="CY337" s="367"/>
      <c r="CZ337" s="367"/>
    </row>
    <row r="338" spans="1:104" x14ac:dyDescent="0.3">
      <c r="A338" s="370"/>
      <c r="D338" s="367"/>
      <c r="E338" s="367"/>
      <c r="F338" s="367"/>
      <c r="G338" s="367"/>
      <c r="H338" s="367"/>
      <c r="I338" s="367"/>
      <c r="J338" s="367"/>
      <c r="K338" s="367"/>
      <c r="L338" s="367"/>
      <c r="M338" s="367"/>
      <c r="N338" s="367"/>
      <c r="O338" s="367"/>
      <c r="P338" s="367"/>
      <c r="Q338" s="367"/>
      <c r="R338" s="367"/>
      <c r="S338" s="367"/>
      <c r="T338" s="367"/>
      <c r="U338" s="367"/>
      <c r="V338" s="367"/>
      <c r="W338" s="367"/>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c r="AS338" s="367"/>
      <c r="AT338" s="367"/>
      <c r="AU338" s="367"/>
      <c r="AV338" s="367"/>
      <c r="AW338" s="367"/>
      <c r="AX338" s="367"/>
      <c r="AY338" s="367"/>
      <c r="AZ338" s="367"/>
      <c r="BA338" s="367"/>
      <c r="BB338" s="367"/>
      <c r="BC338" s="367"/>
      <c r="BD338" s="367"/>
      <c r="BE338" s="367"/>
      <c r="BF338" s="367"/>
      <c r="BG338" s="367"/>
      <c r="BH338" s="367"/>
      <c r="BI338" s="367"/>
      <c r="BJ338" s="367"/>
      <c r="BK338" s="367"/>
      <c r="BL338" s="367"/>
      <c r="BM338" s="367"/>
      <c r="BN338" s="367"/>
      <c r="BO338" s="367"/>
      <c r="BP338" s="367"/>
      <c r="BQ338" s="367"/>
      <c r="BR338" s="367"/>
      <c r="BS338" s="367"/>
      <c r="BT338" s="367"/>
      <c r="BU338" s="367"/>
      <c r="BV338" s="367"/>
      <c r="BW338" s="367"/>
      <c r="BX338" s="367"/>
      <c r="BY338" s="367"/>
      <c r="BZ338" s="367"/>
      <c r="CA338" s="367"/>
      <c r="CB338" s="367"/>
      <c r="CC338" s="367"/>
      <c r="CD338" s="367"/>
      <c r="CE338" s="367"/>
      <c r="CF338" s="367"/>
      <c r="CG338" s="367"/>
      <c r="CH338" s="367"/>
      <c r="CI338" s="367"/>
      <c r="CJ338" s="367"/>
      <c r="CK338" s="367"/>
      <c r="CL338" s="367"/>
      <c r="CM338" s="367"/>
      <c r="CN338" s="367"/>
      <c r="CO338" s="367"/>
      <c r="CP338" s="367"/>
      <c r="CQ338" s="367"/>
      <c r="CR338" s="367"/>
      <c r="CS338" s="367"/>
      <c r="CT338" s="367"/>
      <c r="CU338" s="367"/>
      <c r="CV338" s="367"/>
      <c r="CW338" s="367"/>
      <c r="CX338" s="367"/>
      <c r="CY338" s="367"/>
      <c r="CZ338" s="367"/>
    </row>
    <row r="339" spans="1:104" x14ac:dyDescent="0.3">
      <c r="A339" s="370"/>
      <c r="D339" s="367"/>
      <c r="E339" s="367"/>
      <c r="F339" s="367"/>
      <c r="G339" s="367"/>
      <c r="H339" s="367"/>
      <c r="I339" s="367"/>
      <c r="J339" s="367"/>
      <c r="K339" s="367"/>
      <c r="L339" s="367"/>
      <c r="M339" s="367"/>
      <c r="N339" s="367"/>
      <c r="O339" s="367"/>
      <c r="P339" s="367"/>
      <c r="Q339" s="367"/>
      <c r="R339" s="367"/>
      <c r="S339" s="367"/>
      <c r="T339" s="367"/>
      <c r="U339" s="367"/>
      <c r="V339" s="367"/>
      <c r="W339" s="367"/>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c r="AS339" s="367"/>
      <c r="AT339" s="367"/>
      <c r="AU339" s="367"/>
      <c r="AV339" s="367"/>
      <c r="AW339" s="367"/>
      <c r="AX339" s="367"/>
      <c r="AY339" s="367"/>
      <c r="AZ339" s="367"/>
      <c r="BA339" s="367"/>
      <c r="BB339" s="367"/>
      <c r="BC339" s="367"/>
      <c r="BD339" s="367"/>
      <c r="BE339" s="367"/>
      <c r="BF339" s="367"/>
      <c r="BG339" s="367"/>
      <c r="BH339" s="367"/>
      <c r="BI339" s="367"/>
      <c r="BJ339" s="367"/>
      <c r="BK339" s="367"/>
      <c r="BL339" s="367"/>
      <c r="BM339" s="367"/>
      <c r="BN339" s="367"/>
      <c r="BO339" s="367"/>
      <c r="BP339" s="367"/>
      <c r="BQ339" s="367"/>
      <c r="BR339" s="367"/>
      <c r="BS339" s="367"/>
      <c r="BT339" s="367"/>
      <c r="BU339" s="367"/>
      <c r="BV339" s="367"/>
      <c r="BW339" s="367"/>
      <c r="BX339" s="367"/>
      <c r="BY339" s="367"/>
      <c r="BZ339" s="367"/>
      <c r="CA339" s="367"/>
      <c r="CB339" s="367"/>
      <c r="CC339" s="367"/>
      <c r="CD339" s="367"/>
      <c r="CE339" s="367"/>
      <c r="CF339" s="367"/>
      <c r="CG339" s="367"/>
      <c r="CH339" s="367"/>
      <c r="CI339" s="367"/>
      <c r="CJ339" s="367"/>
      <c r="CK339" s="367"/>
      <c r="CL339" s="367"/>
      <c r="CM339" s="367"/>
      <c r="CN339" s="367"/>
      <c r="CO339" s="367"/>
      <c r="CP339" s="367"/>
      <c r="CQ339" s="367"/>
      <c r="CR339" s="367"/>
      <c r="CS339" s="367"/>
      <c r="CT339" s="367"/>
      <c r="CU339" s="367"/>
      <c r="CV339" s="367"/>
      <c r="CW339" s="367"/>
      <c r="CX339" s="367"/>
      <c r="CY339" s="367"/>
      <c r="CZ339" s="367"/>
    </row>
    <row r="340" spans="1:104" x14ac:dyDescent="0.3">
      <c r="A340" s="370"/>
      <c r="D340" s="367"/>
      <c r="E340" s="367"/>
      <c r="F340" s="367"/>
      <c r="G340" s="367"/>
      <c r="H340" s="367"/>
      <c r="I340" s="367"/>
      <c r="J340" s="367"/>
      <c r="K340" s="367"/>
      <c r="L340" s="367"/>
      <c r="M340" s="367"/>
      <c r="N340" s="367"/>
      <c r="O340" s="367"/>
      <c r="P340" s="367"/>
      <c r="Q340" s="367"/>
      <c r="R340" s="367"/>
      <c r="S340" s="367"/>
      <c r="T340" s="367"/>
      <c r="U340" s="367"/>
      <c r="V340" s="367"/>
      <c r="W340" s="367"/>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c r="AS340" s="367"/>
      <c r="AT340" s="367"/>
      <c r="AU340" s="367"/>
      <c r="AV340" s="367"/>
      <c r="AW340" s="367"/>
      <c r="AX340" s="367"/>
      <c r="AY340" s="367"/>
      <c r="AZ340" s="367"/>
      <c r="BA340" s="367"/>
      <c r="BB340" s="367"/>
      <c r="BC340" s="367"/>
      <c r="BD340" s="367"/>
      <c r="BE340" s="367"/>
      <c r="BF340" s="367"/>
      <c r="BG340" s="367"/>
      <c r="BH340" s="367"/>
      <c r="BI340" s="367"/>
      <c r="BJ340" s="367"/>
      <c r="BK340" s="367"/>
      <c r="BL340" s="367"/>
      <c r="BM340" s="367"/>
      <c r="BN340" s="367"/>
      <c r="BO340" s="367"/>
      <c r="BP340" s="367"/>
      <c r="BQ340" s="367"/>
      <c r="BR340" s="367"/>
      <c r="BS340" s="367"/>
      <c r="BT340" s="367"/>
      <c r="BU340" s="367"/>
      <c r="BV340" s="367"/>
      <c r="BW340" s="367"/>
      <c r="BX340" s="367"/>
      <c r="BY340" s="367"/>
      <c r="BZ340" s="367"/>
      <c r="CA340" s="367"/>
      <c r="CB340" s="367"/>
      <c r="CC340" s="367"/>
      <c r="CD340" s="367"/>
      <c r="CE340" s="367"/>
      <c r="CF340" s="367"/>
      <c r="CG340" s="367"/>
      <c r="CH340" s="367"/>
      <c r="CI340" s="367"/>
      <c r="CJ340" s="367"/>
      <c r="CK340" s="367"/>
      <c r="CL340" s="367"/>
      <c r="CM340" s="367"/>
      <c r="CN340" s="367"/>
      <c r="CO340" s="367"/>
      <c r="CP340" s="367"/>
      <c r="CQ340" s="367"/>
      <c r="CR340" s="367"/>
      <c r="CS340" s="367"/>
      <c r="CT340" s="367"/>
      <c r="CU340" s="367"/>
      <c r="CV340" s="367"/>
      <c r="CW340" s="367"/>
      <c r="CX340" s="367"/>
      <c r="CY340" s="367"/>
      <c r="CZ340" s="367"/>
    </row>
    <row r="341" spans="1:104" x14ac:dyDescent="0.3">
      <c r="A341" s="371"/>
      <c r="D341" s="372"/>
      <c r="E341" s="372"/>
      <c r="F341" s="372"/>
      <c r="G341" s="372"/>
      <c r="H341" s="372"/>
      <c r="I341" s="372"/>
      <c r="J341" s="372"/>
      <c r="K341" s="372"/>
      <c r="L341" s="372"/>
      <c r="M341" s="372"/>
      <c r="N341" s="372"/>
      <c r="O341" s="372"/>
      <c r="P341" s="372"/>
      <c r="Q341" s="372"/>
      <c r="R341" s="372"/>
      <c r="S341" s="372"/>
      <c r="T341" s="372"/>
      <c r="U341" s="372"/>
      <c r="V341" s="372"/>
      <c r="W341" s="372"/>
      <c r="X341" s="372"/>
      <c r="Y341" s="372"/>
      <c r="Z341" s="372"/>
      <c r="AA341" s="372"/>
      <c r="AB341" s="372"/>
      <c r="AC341" s="372"/>
      <c r="AD341" s="372"/>
      <c r="AE341" s="372"/>
      <c r="AF341" s="372"/>
      <c r="AG341" s="372"/>
      <c r="AH341" s="372"/>
      <c r="AI341" s="372"/>
      <c r="AJ341" s="372"/>
      <c r="AK341" s="372"/>
      <c r="AL341" s="372"/>
      <c r="AM341" s="372"/>
      <c r="AN341" s="372"/>
      <c r="AO341" s="372"/>
      <c r="AP341" s="372"/>
      <c r="AQ341" s="372"/>
      <c r="AR341" s="372"/>
      <c r="AS341" s="372"/>
      <c r="AT341" s="372"/>
      <c r="AU341" s="372"/>
      <c r="AV341" s="372"/>
      <c r="AW341" s="372"/>
      <c r="AX341" s="372"/>
      <c r="AY341" s="372"/>
      <c r="AZ341" s="372"/>
      <c r="BA341" s="372"/>
      <c r="BB341" s="372"/>
      <c r="BC341" s="372"/>
      <c r="BD341" s="372"/>
      <c r="BE341" s="372"/>
      <c r="BF341" s="372"/>
      <c r="BG341" s="372"/>
      <c r="BH341" s="372"/>
      <c r="BI341" s="372"/>
      <c r="BJ341" s="372"/>
      <c r="BK341" s="372"/>
      <c r="BL341" s="372"/>
      <c r="BM341" s="372"/>
      <c r="BN341" s="372"/>
      <c r="BO341" s="372"/>
      <c r="BP341" s="372"/>
      <c r="BQ341" s="372"/>
      <c r="BR341" s="372"/>
      <c r="BS341" s="372"/>
      <c r="BT341" s="372"/>
      <c r="BU341" s="372"/>
      <c r="BV341" s="372"/>
      <c r="BW341" s="372"/>
      <c r="BX341" s="372"/>
      <c r="BY341" s="372"/>
      <c r="BZ341" s="372"/>
      <c r="CA341" s="372"/>
      <c r="CB341" s="372"/>
      <c r="CC341" s="372"/>
      <c r="CD341" s="372"/>
      <c r="CE341" s="372"/>
      <c r="CF341" s="372"/>
      <c r="CG341" s="372"/>
      <c r="CH341" s="372"/>
      <c r="CI341" s="372"/>
      <c r="CJ341" s="372"/>
      <c r="CK341" s="372"/>
      <c r="CL341" s="372"/>
      <c r="CM341" s="372"/>
      <c r="CN341" s="372"/>
      <c r="CO341" s="372"/>
      <c r="CP341" s="372"/>
      <c r="CQ341" s="372"/>
      <c r="CR341" s="372"/>
      <c r="CS341" s="372"/>
      <c r="CT341" s="372"/>
      <c r="CU341" s="372"/>
      <c r="CV341" s="372"/>
      <c r="CW341" s="372"/>
      <c r="CX341" s="372"/>
      <c r="CY341" s="372"/>
      <c r="CZ341" s="372"/>
    </row>
    <row r="342" spans="1:104" x14ac:dyDescent="0.3">
      <c r="A342" s="371"/>
      <c r="D342" s="372"/>
      <c r="E342" s="372"/>
      <c r="F342" s="372"/>
      <c r="G342" s="372"/>
      <c r="H342" s="372"/>
      <c r="I342" s="372"/>
      <c r="J342" s="372"/>
      <c r="K342" s="372"/>
      <c r="L342" s="372"/>
      <c r="M342" s="372"/>
      <c r="N342" s="372"/>
      <c r="O342" s="372"/>
      <c r="P342" s="372"/>
      <c r="Q342" s="372"/>
      <c r="R342" s="372"/>
      <c r="S342" s="372"/>
      <c r="T342" s="372"/>
      <c r="U342" s="372"/>
      <c r="V342" s="372"/>
      <c r="W342" s="372"/>
      <c r="X342" s="372"/>
      <c r="Y342" s="372"/>
      <c r="Z342" s="372"/>
      <c r="AA342" s="372"/>
      <c r="AB342" s="372"/>
      <c r="AC342" s="372"/>
      <c r="AD342" s="372"/>
      <c r="AE342" s="372"/>
      <c r="AF342" s="372"/>
      <c r="AG342" s="372"/>
      <c r="AH342" s="372"/>
      <c r="AI342" s="372"/>
      <c r="AJ342" s="372"/>
      <c r="AK342" s="372"/>
      <c r="AL342" s="372"/>
      <c r="AM342" s="372"/>
      <c r="AN342" s="372"/>
      <c r="AO342" s="372"/>
      <c r="AP342" s="372"/>
      <c r="AQ342" s="372"/>
      <c r="AR342" s="372"/>
      <c r="AS342" s="372"/>
      <c r="AT342" s="372"/>
      <c r="AU342" s="372"/>
      <c r="AV342" s="372"/>
      <c r="AW342" s="372"/>
      <c r="AX342" s="372"/>
      <c r="AY342" s="372"/>
      <c r="AZ342" s="372"/>
      <c r="BA342" s="372"/>
      <c r="BB342" s="372"/>
      <c r="BC342" s="372"/>
      <c r="BD342" s="372"/>
      <c r="BE342" s="372"/>
      <c r="BF342" s="372"/>
      <c r="BG342" s="372"/>
      <c r="BH342" s="372"/>
      <c r="BI342" s="372"/>
      <c r="BJ342" s="372"/>
      <c r="BK342" s="372"/>
      <c r="BL342" s="372"/>
      <c r="BM342" s="372"/>
      <c r="BN342" s="372"/>
      <c r="BO342" s="372"/>
      <c r="BP342" s="372"/>
      <c r="BQ342" s="372"/>
      <c r="BR342" s="372"/>
      <c r="BS342" s="372"/>
      <c r="BT342" s="372"/>
      <c r="BU342" s="372"/>
      <c r="BV342" s="372"/>
      <c r="BW342" s="372"/>
      <c r="BX342" s="372"/>
      <c r="BY342" s="372"/>
      <c r="BZ342" s="372"/>
      <c r="CA342" s="372"/>
      <c r="CB342" s="372"/>
      <c r="CC342" s="372"/>
      <c r="CD342" s="372"/>
      <c r="CE342" s="372"/>
      <c r="CF342" s="372"/>
      <c r="CG342" s="372"/>
      <c r="CH342" s="372"/>
      <c r="CI342" s="372"/>
      <c r="CJ342" s="372"/>
      <c r="CK342" s="372"/>
      <c r="CL342" s="372"/>
      <c r="CM342" s="372"/>
      <c r="CN342" s="372"/>
      <c r="CO342" s="372"/>
      <c r="CP342" s="372"/>
      <c r="CQ342" s="372"/>
      <c r="CR342" s="372"/>
      <c r="CS342" s="372"/>
      <c r="CT342" s="372"/>
      <c r="CU342" s="372"/>
      <c r="CV342" s="372"/>
      <c r="CW342" s="372"/>
      <c r="CX342" s="372"/>
      <c r="CY342" s="372"/>
      <c r="CZ342" s="372"/>
    </row>
    <row r="343" spans="1:104" x14ac:dyDescent="0.3">
      <c r="A343" s="371"/>
      <c r="D343" s="372"/>
      <c r="E343" s="372"/>
      <c r="F343" s="372"/>
      <c r="G343" s="372"/>
      <c r="H343" s="372"/>
      <c r="I343" s="372"/>
      <c r="J343" s="372"/>
      <c r="K343" s="372"/>
      <c r="L343" s="372"/>
      <c r="M343" s="372"/>
      <c r="N343" s="372"/>
      <c r="O343" s="372"/>
      <c r="P343" s="372"/>
      <c r="Q343" s="372"/>
      <c r="R343" s="372"/>
      <c r="S343" s="372"/>
      <c r="T343" s="372"/>
      <c r="U343" s="372"/>
      <c r="V343" s="372"/>
      <c r="W343" s="372"/>
      <c r="X343" s="372"/>
      <c r="Y343" s="372"/>
      <c r="Z343" s="372"/>
      <c r="AA343" s="372"/>
      <c r="AB343" s="372"/>
      <c r="AC343" s="372"/>
      <c r="AD343" s="372"/>
      <c r="AE343" s="372"/>
      <c r="AF343" s="372"/>
      <c r="AG343" s="372"/>
      <c r="AH343" s="372"/>
      <c r="AI343" s="372"/>
      <c r="AJ343" s="372"/>
      <c r="AK343" s="372"/>
      <c r="AL343" s="372"/>
      <c r="AM343" s="372"/>
      <c r="AN343" s="372"/>
      <c r="AO343" s="372"/>
      <c r="AP343" s="372"/>
      <c r="AQ343" s="372"/>
      <c r="AR343" s="372"/>
      <c r="AS343" s="372"/>
      <c r="AT343" s="372"/>
      <c r="AU343" s="372"/>
      <c r="AV343" s="372"/>
      <c r="AW343" s="372"/>
      <c r="AX343" s="372"/>
      <c r="AY343" s="372"/>
      <c r="AZ343" s="372"/>
      <c r="BA343" s="372"/>
      <c r="BB343" s="372"/>
      <c r="BC343" s="372"/>
      <c r="BD343" s="372"/>
      <c r="BE343" s="372"/>
      <c r="BF343" s="372"/>
      <c r="BG343" s="372"/>
      <c r="BH343" s="372"/>
      <c r="BI343" s="372"/>
      <c r="BJ343" s="372"/>
      <c r="BK343" s="372"/>
      <c r="BL343" s="372"/>
      <c r="BM343" s="372"/>
      <c r="BN343" s="372"/>
      <c r="BO343" s="372"/>
      <c r="BP343" s="372"/>
      <c r="BQ343" s="372"/>
      <c r="BR343" s="372"/>
      <c r="BS343" s="372"/>
      <c r="BT343" s="372"/>
      <c r="BU343" s="372"/>
      <c r="BV343" s="372"/>
      <c r="BW343" s="372"/>
      <c r="BX343" s="372"/>
      <c r="BY343" s="372"/>
      <c r="BZ343" s="372"/>
      <c r="CA343" s="372"/>
      <c r="CB343" s="372"/>
      <c r="CC343" s="372"/>
      <c r="CD343" s="372"/>
      <c r="CE343" s="372"/>
      <c r="CF343" s="372"/>
      <c r="CG343" s="372"/>
      <c r="CH343" s="372"/>
      <c r="CI343" s="372"/>
      <c r="CJ343" s="372"/>
      <c r="CK343" s="372"/>
      <c r="CL343" s="372"/>
      <c r="CM343" s="372"/>
      <c r="CN343" s="372"/>
      <c r="CO343" s="372"/>
      <c r="CP343" s="372"/>
      <c r="CQ343" s="372"/>
      <c r="CR343" s="372"/>
      <c r="CS343" s="372"/>
      <c r="CT343" s="372"/>
      <c r="CU343" s="372"/>
      <c r="CV343" s="372"/>
      <c r="CW343" s="372"/>
      <c r="CX343" s="372"/>
      <c r="CY343" s="372"/>
      <c r="CZ343" s="372"/>
    </row>
    <row r="344" spans="1:104" x14ac:dyDescent="0.3">
      <c r="A344" s="371"/>
      <c r="D344" s="372"/>
      <c r="E344" s="372"/>
      <c r="F344" s="372"/>
      <c r="G344" s="372"/>
      <c r="H344" s="372"/>
      <c r="I344" s="372"/>
      <c r="J344" s="372"/>
      <c r="K344" s="372"/>
      <c r="L344" s="372"/>
      <c r="M344" s="372"/>
      <c r="N344" s="372"/>
      <c r="O344" s="372"/>
      <c r="P344" s="372"/>
      <c r="Q344" s="372"/>
      <c r="R344" s="372"/>
      <c r="S344" s="372"/>
      <c r="T344" s="372"/>
      <c r="U344" s="372"/>
      <c r="V344" s="372"/>
      <c r="W344" s="372"/>
      <c r="X344" s="372"/>
      <c r="Y344" s="372"/>
      <c r="Z344" s="372"/>
      <c r="AA344" s="372"/>
      <c r="AB344" s="372"/>
      <c r="AC344" s="372"/>
      <c r="AD344" s="372"/>
      <c r="AE344" s="372"/>
      <c r="AF344" s="372"/>
      <c r="AG344" s="372"/>
      <c r="AH344" s="372"/>
      <c r="AI344" s="372"/>
      <c r="AJ344" s="372"/>
      <c r="AK344" s="372"/>
      <c r="AL344" s="372"/>
      <c r="AM344" s="372"/>
      <c r="AN344" s="372"/>
      <c r="AO344" s="372"/>
      <c r="AP344" s="372"/>
      <c r="AQ344" s="372"/>
      <c r="AR344" s="372"/>
      <c r="AS344" s="372"/>
      <c r="AT344" s="372"/>
      <c r="AU344" s="372"/>
      <c r="AV344" s="372"/>
      <c r="AW344" s="372"/>
      <c r="AX344" s="372"/>
      <c r="AY344" s="372"/>
      <c r="AZ344" s="372"/>
      <c r="BA344" s="372"/>
      <c r="BB344" s="372"/>
      <c r="BC344" s="372"/>
      <c r="BD344" s="372"/>
      <c r="BE344" s="372"/>
      <c r="BF344" s="372"/>
      <c r="BG344" s="372"/>
      <c r="BH344" s="372"/>
      <c r="BI344" s="372"/>
      <c r="BJ344" s="372"/>
      <c r="BK344" s="372"/>
      <c r="BL344" s="372"/>
      <c r="BM344" s="372"/>
      <c r="BN344" s="372"/>
      <c r="BO344" s="372"/>
      <c r="BP344" s="372"/>
      <c r="BQ344" s="372"/>
      <c r="BR344" s="372"/>
      <c r="BS344" s="372"/>
      <c r="BT344" s="372"/>
      <c r="BU344" s="372"/>
      <c r="BV344" s="372"/>
      <c r="BW344" s="372"/>
      <c r="BX344" s="372"/>
      <c r="BY344" s="372"/>
      <c r="BZ344" s="372"/>
      <c r="CA344" s="372"/>
      <c r="CB344" s="372"/>
      <c r="CC344" s="372"/>
      <c r="CD344" s="372"/>
      <c r="CE344" s="372"/>
      <c r="CF344" s="372"/>
      <c r="CG344" s="372"/>
      <c r="CH344" s="372"/>
      <c r="CI344" s="372"/>
      <c r="CJ344" s="372"/>
      <c r="CK344" s="372"/>
      <c r="CL344" s="372"/>
      <c r="CM344" s="372"/>
      <c r="CN344" s="372"/>
      <c r="CO344" s="372"/>
      <c r="CP344" s="372"/>
      <c r="CQ344" s="372"/>
      <c r="CR344" s="372"/>
      <c r="CS344" s="372"/>
      <c r="CT344" s="372"/>
      <c r="CU344" s="372"/>
      <c r="CV344" s="372"/>
      <c r="CW344" s="372"/>
      <c r="CX344" s="372"/>
      <c r="CY344" s="372"/>
      <c r="CZ344" s="372"/>
    </row>
    <row r="345" spans="1:104" x14ac:dyDescent="0.3">
      <c r="A345" s="371"/>
      <c r="D345" s="372"/>
      <c r="E345" s="372"/>
      <c r="F345" s="372"/>
      <c r="G345" s="372"/>
      <c r="H345" s="372"/>
      <c r="I345" s="372"/>
      <c r="J345" s="372"/>
      <c r="K345" s="372"/>
      <c r="L345" s="372"/>
      <c r="M345" s="372"/>
      <c r="N345" s="372"/>
      <c r="O345" s="372"/>
      <c r="P345" s="372"/>
      <c r="Q345" s="372"/>
      <c r="R345" s="372"/>
      <c r="S345" s="372"/>
      <c r="T345" s="372"/>
      <c r="U345" s="372"/>
      <c r="V345" s="372"/>
      <c r="W345" s="372"/>
      <c r="X345" s="372"/>
      <c r="Y345" s="372"/>
      <c r="Z345" s="372"/>
      <c r="AA345" s="372"/>
      <c r="AB345" s="372"/>
      <c r="AC345" s="372"/>
      <c r="AD345" s="372"/>
      <c r="AE345" s="372"/>
      <c r="AF345" s="372"/>
      <c r="AG345" s="372"/>
      <c r="AH345" s="372"/>
      <c r="AI345" s="372"/>
      <c r="AJ345" s="372"/>
      <c r="AK345" s="372"/>
      <c r="AL345" s="372"/>
      <c r="AM345" s="372"/>
      <c r="AN345" s="372"/>
      <c r="AO345" s="372"/>
      <c r="AP345" s="372"/>
      <c r="AQ345" s="372"/>
      <c r="AR345" s="372"/>
      <c r="AS345" s="372"/>
      <c r="AT345" s="372"/>
      <c r="AU345" s="372"/>
      <c r="AV345" s="372"/>
      <c r="AW345" s="372"/>
      <c r="AX345" s="372"/>
      <c r="AY345" s="372"/>
      <c r="AZ345" s="372"/>
      <c r="BA345" s="372"/>
      <c r="BB345" s="372"/>
      <c r="BC345" s="372"/>
      <c r="BD345" s="372"/>
      <c r="BE345" s="372"/>
      <c r="BF345" s="372"/>
      <c r="BG345" s="372"/>
      <c r="BH345" s="372"/>
      <c r="BI345" s="372"/>
      <c r="BJ345" s="372"/>
      <c r="BK345" s="372"/>
      <c r="BL345" s="372"/>
      <c r="BM345" s="372"/>
      <c r="BN345" s="372"/>
      <c r="BO345" s="372"/>
      <c r="BP345" s="372"/>
      <c r="BQ345" s="372"/>
      <c r="BR345" s="372"/>
      <c r="BS345" s="372"/>
      <c r="BT345" s="372"/>
      <c r="BU345" s="372"/>
      <c r="BV345" s="372"/>
      <c r="BW345" s="372"/>
      <c r="BX345" s="372"/>
      <c r="BY345" s="372"/>
      <c r="BZ345" s="372"/>
      <c r="CA345" s="372"/>
      <c r="CB345" s="372"/>
      <c r="CC345" s="372"/>
      <c r="CD345" s="372"/>
      <c r="CE345" s="372"/>
      <c r="CF345" s="372"/>
      <c r="CG345" s="372"/>
      <c r="CH345" s="372"/>
      <c r="CI345" s="372"/>
      <c r="CJ345" s="372"/>
      <c r="CK345" s="372"/>
      <c r="CL345" s="372"/>
      <c r="CM345" s="372"/>
      <c r="CN345" s="372"/>
      <c r="CO345" s="372"/>
      <c r="CP345" s="372"/>
      <c r="CQ345" s="372"/>
      <c r="CR345" s="372"/>
      <c r="CS345" s="372"/>
      <c r="CT345" s="372"/>
      <c r="CU345" s="372"/>
      <c r="CV345" s="372"/>
      <c r="CW345" s="372"/>
      <c r="CX345" s="372"/>
      <c r="CY345" s="372"/>
      <c r="CZ345" s="372"/>
    </row>
    <row r="346" spans="1:104" x14ac:dyDescent="0.3">
      <c r="A346" s="375"/>
      <c r="D346" s="376"/>
      <c r="E346" s="376"/>
      <c r="F346" s="376"/>
      <c r="G346" s="376"/>
      <c r="H346" s="376"/>
      <c r="I346" s="376"/>
      <c r="J346" s="376"/>
      <c r="K346" s="376"/>
      <c r="L346" s="376"/>
      <c r="M346" s="376"/>
      <c r="N346" s="376"/>
      <c r="O346" s="376"/>
      <c r="P346" s="376"/>
      <c r="Q346" s="376"/>
      <c r="R346" s="376"/>
      <c r="S346" s="376"/>
      <c r="T346" s="376"/>
      <c r="U346" s="376"/>
      <c r="V346" s="376"/>
      <c r="W346" s="376"/>
      <c r="X346" s="376"/>
      <c r="Y346" s="376"/>
      <c r="Z346" s="376"/>
      <c r="AA346" s="376"/>
      <c r="AB346" s="376"/>
      <c r="AC346" s="376"/>
      <c r="AD346" s="376"/>
      <c r="AE346" s="376"/>
      <c r="AF346" s="376"/>
      <c r="AG346" s="376"/>
      <c r="AH346" s="376"/>
      <c r="AI346" s="376"/>
      <c r="AJ346" s="376"/>
      <c r="AK346" s="376"/>
      <c r="AL346" s="376"/>
      <c r="AM346" s="376"/>
      <c r="AN346" s="376"/>
      <c r="AO346" s="376"/>
      <c r="AP346" s="376"/>
      <c r="AQ346" s="376"/>
      <c r="AR346" s="376"/>
      <c r="AS346" s="376"/>
      <c r="AT346" s="376"/>
      <c r="AU346" s="376"/>
      <c r="AV346" s="376"/>
      <c r="AW346" s="376"/>
      <c r="AX346" s="376"/>
      <c r="AY346" s="376"/>
      <c r="AZ346" s="376"/>
      <c r="BA346" s="376"/>
      <c r="BB346" s="376"/>
      <c r="BC346" s="376"/>
      <c r="BD346" s="376"/>
      <c r="BE346" s="376"/>
      <c r="BF346" s="376"/>
      <c r="BG346" s="376"/>
      <c r="BH346" s="376"/>
      <c r="BI346" s="376"/>
      <c r="BJ346" s="376"/>
      <c r="BK346" s="376"/>
      <c r="BL346" s="376"/>
      <c r="BM346" s="376"/>
      <c r="BN346" s="376"/>
      <c r="BO346" s="376"/>
      <c r="BP346" s="376"/>
      <c r="BQ346" s="376"/>
      <c r="BR346" s="376"/>
      <c r="BS346" s="376"/>
      <c r="BT346" s="376"/>
      <c r="BU346" s="376"/>
      <c r="BV346" s="376"/>
      <c r="BW346" s="376"/>
      <c r="BX346" s="376"/>
      <c r="BY346" s="376"/>
      <c r="BZ346" s="376"/>
      <c r="CA346" s="376"/>
      <c r="CB346" s="376"/>
      <c r="CC346" s="376"/>
      <c r="CD346" s="376"/>
      <c r="CE346" s="376"/>
      <c r="CF346" s="376"/>
      <c r="CG346" s="376"/>
      <c r="CH346" s="376"/>
      <c r="CI346" s="376"/>
      <c r="CJ346" s="376"/>
      <c r="CK346" s="376"/>
      <c r="CL346" s="376"/>
      <c r="CM346" s="376"/>
      <c r="CN346" s="376"/>
      <c r="CO346" s="376"/>
      <c r="CP346" s="376"/>
      <c r="CQ346" s="376"/>
      <c r="CR346" s="376"/>
      <c r="CS346" s="376"/>
      <c r="CT346" s="376"/>
      <c r="CU346" s="376"/>
      <c r="CV346" s="376"/>
      <c r="CW346" s="376"/>
      <c r="CX346" s="376"/>
      <c r="CY346" s="376"/>
      <c r="CZ346" s="376"/>
    </row>
    <row r="347" spans="1:104" x14ac:dyDescent="0.3">
      <c r="A347" s="375"/>
      <c r="D347" s="376"/>
      <c r="E347" s="376"/>
      <c r="F347" s="376"/>
      <c r="G347" s="376"/>
      <c r="H347" s="376"/>
      <c r="I347" s="376"/>
      <c r="J347" s="376"/>
      <c r="K347" s="376"/>
      <c r="L347" s="376"/>
      <c r="M347" s="376"/>
      <c r="N347" s="376"/>
      <c r="O347" s="376"/>
      <c r="P347" s="376"/>
      <c r="Q347" s="376"/>
      <c r="R347" s="376"/>
      <c r="S347" s="376"/>
      <c r="T347" s="376"/>
      <c r="U347" s="376"/>
      <c r="V347" s="376"/>
      <c r="W347" s="376"/>
      <c r="X347" s="376"/>
      <c r="Y347" s="376"/>
      <c r="Z347" s="376"/>
      <c r="AA347" s="376"/>
      <c r="AB347" s="376"/>
      <c r="AC347" s="376"/>
      <c r="AD347" s="376"/>
      <c r="AE347" s="376"/>
      <c r="AF347" s="376"/>
      <c r="AG347" s="376"/>
      <c r="AH347" s="376"/>
      <c r="AI347" s="376"/>
      <c r="AJ347" s="376"/>
      <c r="AK347" s="376"/>
      <c r="AL347" s="376"/>
      <c r="AM347" s="376"/>
      <c r="AN347" s="376"/>
      <c r="AO347" s="376"/>
      <c r="AP347" s="376"/>
      <c r="AQ347" s="376"/>
      <c r="AR347" s="376"/>
      <c r="AS347" s="376"/>
      <c r="AT347" s="376"/>
      <c r="AU347" s="376"/>
      <c r="AV347" s="376"/>
      <c r="AW347" s="376"/>
      <c r="AX347" s="376"/>
      <c r="AY347" s="376"/>
      <c r="AZ347" s="376"/>
      <c r="BA347" s="376"/>
      <c r="BB347" s="376"/>
      <c r="BC347" s="376"/>
      <c r="BD347" s="376"/>
      <c r="BE347" s="376"/>
      <c r="BF347" s="376"/>
      <c r="BG347" s="376"/>
      <c r="BH347" s="376"/>
      <c r="BI347" s="376"/>
      <c r="BJ347" s="376"/>
      <c r="BK347" s="376"/>
      <c r="BL347" s="376"/>
      <c r="BM347" s="376"/>
      <c r="BN347" s="376"/>
      <c r="BO347" s="376"/>
      <c r="BP347" s="376"/>
      <c r="BQ347" s="376"/>
      <c r="BR347" s="376"/>
      <c r="BS347" s="376"/>
      <c r="BT347" s="376"/>
      <c r="BU347" s="376"/>
      <c r="BV347" s="376"/>
      <c r="BW347" s="376"/>
      <c r="BX347" s="376"/>
      <c r="BY347" s="376"/>
      <c r="BZ347" s="376"/>
      <c r="CA347" s="376"/>
      <c r="CB347" s="376"/>
      <c r="CC347" s="376"/>
      <c r="CD347" s="376"/>
      <c r="CE347" s="376"/>
      <c r="CF347" s="376"/>
      <c r="CG347" s="376"/>
      <c r="CH347" s="376"/>
      <c r="CI347" s="376"/>
      <c r="CJ347" s="376"/>
      <c r="CK347" s="376"/>
      <c r="CL347" s="376"/>
      <c r="CM347" s="376"/>
      <c r="CN347" s="376"/>
      <c r="CO347" s="376"/>
      <c r="CP347" s="376"/>
      <c r="CQ347" s="376"/>
      <c r="CR347" s="376"/>
      <c r="CS347" s="376"/>
      <c r="CT347" s="376"/>
      <c r="CU347" s="376"/>
      <c r="CV347" s="376"/>
      <c r="CW347" s="376"/>
      <c r="CX347" s="376"/>
      <c r="CY347" s="376"/>
      <c r="CZ347" s="376"/>
    </row>
    <row r="348" spans="1:104" x14ac:dyDescent="0.3">
      <c r="A348" s="375"/>
      <c r="D348" s="376"/>
      <c r="E348" s="376"/>
      <c r="F348" s="376"/>
      <c r="G348" s="376"/>
      <c r="H348" s="376"/>
      <c r="I348" s="376"/>
      <c r="J348" s="376"/>
      <c r="K348" s="376"/>
      <c r="L348" s="376"/>
      <c r="M348" s="376"/>
      <c r="N348" s="376"/>
      <c r="O348" s="376"/>
      <c r="P348" s="376"/>
      <c r="Q348" s="376"/>
      <c r="R348" s="376"/>
      <c r="S348" s="376"/>
      <c r="T348" s="376"/>
      <c r="U348" s="376"/>
      <c r="V348" s="376"/>
      <c r="W348" s="376"/>
      <c r="X348" s="376"/>
      <c r="Y348" s="376"/>
      <c r="Z348" s="376"/>
      <c r="AA348" s="376"/>
      <c r="AB348" s="376"/>
      <c r="AC348" s="376"/>
      <c r="AD348" s="376"/>
      <c r="AE348" s="376"/>
      <c r="AF348" s="376"/>
      <c r="AG348" s="376"/>
      <c r="AH348" s="376"/>
      <c r="AI348" s="376"/>
      <c r="AJ348" s="376"/>
      <c r="AK348" s="376"/>
      <c r="AL348" s="376"/>
      <c r="AM348" s="376"/>
      <c r="AN348" s="380"/>
      <c r="AO348" s="380"/>
      <c r="AP348" s="380"/>
      <c r="AQ348" s="380"/>
      <c r="AR348" s="380"/>
      <c r="AS348" s="380"/>
      <c r="AT348" s="380"/>
      <c r="AU348" s="380"/>
      <c r="AV348" s="380"/>
      <c r="AW348" s="380"/>
      <c r="AX348" s="380"/>
      <c r="AY348" s="380"/>
      <c r="AZ348" s="380"/>
      <c r="BA348" s="380"/>
      <c r="BB348" s="380"/>
      <c r="BC348" s="380"/>
      <c r="BD348" s="380"/>
      <c r="BE348" s="380"/>
      <c r="BF348" s="380"/>
      <c r="BG348" s="380"/>
      <c r="BH348" s="380"/>
      <c r="BI348" s="380"/>
      <c r="BJ348" s="380"/>
      <c r="BK348" s="380"/>
      <c r="BL348" s="380"/>
      <c r="BM348" s="380"/>
      <c r="BN348" s="380"/>
      <c r="BO348" s="380"/>
      <c r="BP348" s="380"/>
      <c r="BQ348" s="380"/>
      <c r="BR348" s="380"/>
      <c r="BS348" s="380"/>
      <c r="BT348" s="380"/>
      <c r="BU348" s="380"/>
      <c r="BV348" s="380"/>
      <c r="BW348" s="380"/>
      <c r="BX348" s="380"/>
      <c r="BY348" s="380"/>
      <c r="BZ348" s="380"/>
      <c r="CA348" s="380"/>
      <c r="CB348" s="380"/>
      <c r="CC348" s="380"/>
      <c r="CD348" s="380"/>
      <c r="CE348" s="380"/>
      <c r="CF348" s="380"/>
      <c r="CG348" s="380"/>
      <c r="CH348" s="380"/>
      <c r="CI348" s="380"/>
      <c r="CJ348" s="380"/>
      <c r="CK348" s="380"/>
      <c r="CL348" s="380"/>
      <c r="CM348" s="380"/>
      <c r="CN348" s="380"/>
      <c r="CO348" s="380"/>
      <c r="CP348" s="380"/>
      <c r="CQ348" s="380"/>
      <c r="CR348" s="380"/>
      <c r="CS348" s="380"/>
      <c r="CT348" s="380"/>
      <c r="CU348" s="380"/>
      <c r="CV348" s="380"/>
      <c r="CW348" s="380"/>
      <c r="CX348" s="380"/>
      <c r="CY348" s="380"/>
      <c r="CZ348" s="380"/>
    </row>
    <row r="349" spans="1:104" s="125" customFormat="1" x14ac:dyDescent="0.3">
      <c r="A349" s="378"/>
      <c r="B349" s="342"/>
      <c r="C349" s="342"/>
      <c r="D349" s="379"/>
      <c r="E349" s="379"/>
      <c r="F349" s="379"/>
      <c r="G349" s="379"/>
      <c r="H349" s="379"/>
      <c r="I349" s="379"/>
      <c r="J349" s="379"/>
      <c r="K349" s="379"/>
      <c r="L349" s="379"/>
      <c r="M349" s="379"/>
      <c r="N349" s="379"/>
      <c r="O349" s="379"/>
      <c r="P349" s="379"/>
      <c r="Q349" s="379"/>
      <c r="R349" s="379"/>
      <c r="S349" s="379"/>
      <c r="T349" s="379"/>
      <c r="U349" s="379"/>
      <c r="V349" s="379"/>
      <c r="W349" s="379"/>
      <c r="X349" s="379"/>
      <c r="Y349" s="379"/>
      <c r="Z349" s="379"/>
      <c r="AA349" s="379"/>
      <c r="AB349" s="379"/>
      <c r="AC349" s="379"/>
      <c r="AD349" s="379"/>
      <c r="AE349" s="379"/>
      <c r="AF349" s="379"/>
      <c r="AG349" s="379"/>
      <c r="AH349" s="379"/>
      <c r="AI349" s="379"/>
      <c r="AJ349" s="379"/>
      <c r="AK349" s="379"/>
      <c r="AL349" s="379"/>
      <c r="AM349" s="379"/>
      <c r="AN349" s="379"/>
      <c r="AO349" s="379"/>
      <c r="AP349" s="379"/>
      <c r="AQ349" s="379"/>
      <c r="AR349" s="379"/>
      <c r="AS349" s="379"/>
      <c r="AT349" s="379"/>
      <c r="AU349" s="379"/>
      <c r="AV349" s="379"/>
      <c r="AW349" s="379"/>
      <c r="AX349" s="379"/>
      <c r="AY349" s="379"/>
      <c r="AZ349" s="379"/>
      <c r="BA349" s="379"/>
      <c r="BB349" s="379"/>
      <c r="BC349" s="379"/>
      <c r="BD349" s="379"/>
      <c r="BE349" s="379"/>
      <c r="BF349" s="379"/>
      <c r="BG349" s="379"/>
      <c r="BH349" s="379"/>
      <c r="BI349" s="379"/>
      <c r="BJ349" s="379"/>
      <c r="BK349" s="379"/>
      <c r="BL349" s="379"/>
      <c r="BM349" s="379"/>
      <c r="BN349" s="379"/>
      <c r="BO349" s="379"/>
      <c r="BP349" s="379"/>
      <c r="BQ349" s="379"/>
      <c r="BR349" s="379"/>
      <c r="BS349" s="379"/>
      <c r="BT349" s="379"/>
      <c r="BU349" s="379"/>
      <c r="BV349" s="379"/>
      <c r="BW349" s="379"/>
      <c r="BX349" s="379"/>
      <c r="BY349" s="379"/>
      <c r="BZ349" s="379"/>
      <c r="CA349" s="379"/>
      <c r="CB349" s="379"/>
      <c r="CC349" s="379"/>
      <c r="CD349" s="379"/>
      <c r="CE349" s="379"/>
      <c r="CF349" s="379"/>
      <c r="CG349" s="379"/>
      <c r="CH349" s="379"/>
      <c r="CI349" s="379"/>
      <c r="CJ349" s="379"/>
      <c r="CK349" s="379"/>
      <c r="CL349" s="379"/>
      <c r="CM349" s="379"/>
      <c r="CN349" s="379"/>
      <c r="CO349" s="379"/>
      <c r="CP349" s="379"/>
      <c r="CQ349" s="379"/>
      <c r="CR349" s="379"/>
      <c r="CS349" s="379"/>
      <c r="CT349" s="379"/>
      <c r="CU349" s="379"/>
      <c r="CV349" s="379"/>
      <c r="CW349" s="379"/>
      <c r="CX349" s="379"/>
      <c r="CY349" s="379"/>
      <c r="CZ349" s="379"/>
    </row>
    <row r="350" spans="1:104" s="125" customFormat="1" x14ac:dyDescent="0.3">
      <c r="A350" s="104"/>
      <c r="B350" s="342"/>
      <c r="C350" s="342"/>
      <c r="D350" s="379"/>
      <c r="E350" s="379"/>
      <c r="F350" s="379"/>
      <c r="G350" s="379"/>
      <c r="H350" s="379"/>
      <c r="I350" s="379"/>
      <c r="J350" s="379"/>
      <c r="K350" s="379"/>
      <c r="L350" s="379"/>
      <c r="M350" s="379"/>
      <c r="N350" s="379"/>
      <c r="O350" s="379"/>
      <c r="P350" s="379"/>
      <c r="Q350" s="379"/>
      <c r="R350" s="379"/>
      <c r="S350" s="379"/>
      <c r="T350" s="379"/>
      <c r="U350" s="379"/>
      <c r="V350" s="379"/>
      <c r="W350" s="379"/>
      <c r="X350" s="379"/>
      <c r="Y350" s="379"/>
      <c r="Z350" s="379"/>
      <c r="AA350" s="379"/>
      <c r="AB350" s="379"/>
      <c r="AC350" s="379"/>
      <c r="AD350" s="379"/>
      <c r="AE350" s="379"/>
      <c r="AF350" s="379"/>
      <c r="AG350" s="379"/>
      <c r="AH350" s="379"/>
      <c r="AI350" s="379"/>
      <c r="AJ350" s="379"/>
      <c r="AK350" s="379"/>
      <c r="AL350" s="379"/>
      <c r="AM350" s="379"/>
      <c r="AN350" s="379"/>
      <c r="AO350" s="379"/>
      <c r="AP350" s="379"/>
      <c r="AQ350" s="379"/>
      <c r="AR350" s="379"/>
      <c r="AS350" s="379"/>
      <c r="AT350" s="379"/>
      <c r="AU350" s="379"/>
      <c r="AV350" s="379"/>
      <c r="AW350" s="379"/>
      <c r="AX350" s="379"/>
      <c r="AY350" s="379"/>
      <c r="AZ350" s="379"/>
      <c r="BA350" s="379"/>
      <c r="BB350" s="379"/>
      <c r="BC350" s="379"/>
      <c r="BD350" s="379"/>
      <c r="BE350" s="379"/>
      <c r="BF350" s="379"/>
      <c r="BG350" s="379"/>
      <c r="BH350" s="379"/>
      <c r="BI350" s="379"/>
      <c r="BJ350" s="379"/>
      <c r="BK350" s="379"/>
      <c r="BL350" s="379"/>
      <c r="BM350" s="379"/>
      <c r="BN350" s="379"/>
      <c r="BO350" s="379"/>
      <c r="BP350" s="379"/>
      <c r="BQ350" s="379"/>
      <c r="BR350" s="379"/>
      <c r="BS350" s="379"/>
      <c r="BT350" s="379"/>
      <c r="BU350" s="379"/>
      <c r="BV350" s="379"/>
      <c r="BW350" s="379"/>
      <c r="BX350" s="379"/>
      <c r="BY350" s="379"/>
      <c r="BZ350" s="379"/>
      <c r="CA350" s="379"/>
      <c r="CB350" s="379"/>
      <c r="CC350" s="379"/>
      <c r="CD350" s="379"/>
      <c r="CE350" s="379"/>
      <c r="CF350" s="379"/>
      <c r="CG350" s="379"/>
      <c r="CH350" s="379"/>
      <c r="CI350" s="379"/>
      <c r="CJ350" s="379"/>
      <c r="CK350" s="379"/>
      <c r="CL350" s="379"/>
      <c r="CM350" s="379"/>
      <c r="CN350" s="379"/>
      <c r="CO350" s="379"/>
      <c r="CP350" s="379"/>
      <c r="CQ350" s="379"/>
      <c r="CR350" s="379"/>
      <c r="CS350" s="379"/>
      <c r="CT350" s="379"/>
      <c r="CU350" s="379"/>
      <c r="CV350" s="379"/>
      <c r="CW350" s="379"/>
      <c r="CX350" s="379"/>
      <c r="CY350" s="379"/>
      <c r="CZ350" s="379"/>
    </row>
    <row r="351" spans="1:104" s="125" customFormat="1" x14ac:dyDescent="0.3">
      <c r="A351" s="378"/>
      <c r="B351" s="342"/>
      <c r="C351" s="342"/>
      <c r="D351" s="379"/>
      <c r="E351" s="379"/>
      <c r="F351" s="379"/>
      <c r="G351" s="379"/>
      <c r="H351" s="379"/>
      <c r="I351" s="379"/>
      <c r="J351" s="379"/>
      <c r="K351" s="379"/>
      <c r="L351" s="379"/>
      <c r="M351" s="379"/>
      <c r="N351" s="379"/>
      <c r="O351" s="379"/>
      <c r="P351" s="379"/>
      <c r="Q351" s="379"/>
      <c r="R351" s="379"/>
      <c r="S351" s="379"/>
      <c r="T351" s="379"/>
      <c r="U351" s="379"/>
      <c r="V351" s="379"/>
      <c r="W351" s="379"/>
      <c r="X351" s="379"/>
      <c r="Y351" s="379"/>
      <c r="Z351" s="379"/>
      <c r="AA351" s="379"/>
      <c r="AB351" s="379"/>
      <c r="AC351" s="379"/>
      <c r="AD351" s="379"/>
      <c r="AE351" s="379"/>
      <c r="AF351" s="379"/>
      <c r="AG351" s="379"/>
      <c r="AH351" s="379"/>
      <c r="AI351" s="379"/>
      <c r="AJ351" s="379"/>
      <c r="AK351" s="379"/>
      <c r="AL351" s="379"/>
      <c r="AM351" s="379"/>
      <c r="AN351" s="379"/>
      <c r="AO351" s="379"/>
      <c r="AP351" s="379"/>
      <c r="AQ351" s="379"/>
      <c r="AR351" s="379"/>
      <c r="AS351" s="379"/>
      <c r="AT351" s="379"/>
      <c r="AU351" s="379"/>
      <c r="AV351" s="379"/>
      <c r="AW351" s="379"/>
      <c r="AX351" s="379"/>
      <c r="AY351" s="379"/>
      <c r="AZ351" s="379"/>
      <c r="BA351" s="379"/>
      <c r="BB351" s="379"/>
      <c r="BC351" s="379"/>
      <c r="BD351" s="379"/>
      <c r="BE351" s="379"/>
      <c r="BF351" s="379"/>
      <c r="BG351" s="379"/>
      <c r="BH351" s="379"/>
      <c r="BI351" s="379"/>
      <c r="BJ351" s="379"/>
      <c r="BK351" s="379"/>
      <c r="BL351" s="379"/>
      <c r="BM351" s="379"/>
      <c r="BN351" s="379"/>
      <c r="BO351" s="379"/>
      <c r="BP351" s="379"/>
      <c r="BQ351" s="379"/>
      <c r="BR351" s="379"/>
      <c r="BS351" s="379"/>
      <c r="BT351" s="379"/>
      <c r="BU351" s="379"/>
      <c r="BV351" s="379"/>
      <c r="BW351" s="379"/>
      <c r="BX351" s="379"/>
      <c r="BY351" s="379"/>
      <c r="BZ351" s="379"/>
      <c r="CA351" s="379"/>
      <c r="CB351" s="379"/>
      <c r="CC351" s="379"/>
      <c r="CD351" s="379"/>
      <c r="CE351" s="379"/>
      <c r="CF351" s="379"/>
      <c r="CG351" s="379"/>
      <c r="CH351" s="379"/>
      <c r="CI351" s="379"/>
      <c r="CJ351" s="379"/>
      <c r="CK351" s="379"/>
      <c r="CL351" s="379"/>
      <c r="CM351" s="379"/>
      <c r="CN351" s="379"/>
      <c r="CO351" s="379"/>
      <c r="CP351" s="379"/>
      <c r="CQ351" s="379"/>
      <c r="CR351" s="379"/>
      <c r="CS351" s="379"/>
      <c r="CT351" s="379"/>
      <c r="CU351" s="379"/>
      <c r="CV351" s="379"/>
      <c r="CW351" s="379"/>
      <c r="CX351" s="379"/>
      <c r="CY351" s="379"/>
      <c r="CZ351" s="379"/>
    </row>
    <row r="352" spans="1:104" s="125" customFormat="1" x14ac:dyDescent="0.3">
      <c r="A352" s="378"/>
      <c r="B352" s="342"/>
      <c r="C352" s="342"/>
      <c r="D352" s="379"/>
      <c r="E352" s="379"/>
      <c r="F352" s="379"/>
      <c r="G352" s="379"/>
      <c r="H352" s="379"/>
      <c r="I352" s="379"/>
      <c r="J352" s="379"/>
      <c r="K352" s="379"/>
      <c r="L352" s="379"/>
      <c r="M352" s="379"/>
      <c r="N352" s="379"/>
      <c r="O352" s="379"/>
      <c r="P352" s="379"/>
      <c r="Q352" s="379"/>
      <c r="R352" s="379"/>
      <c r="S352" s="379"/>
      <c r="T352" s="379"/>
      <c r="U352" s="379"/>
      <c r="V352" s="379"/>
      <c r="W352" s="379"/>
      <c r="X352" s="379"/>
      <c r="Y352" s="379"/>
      <c r="Z352" s="379"/>
      <c r="AA352" s="379"/>
      <c r="AB352" s="379"/>
      <c r="AC352" s="379"/>
      <c r="AD352" s="379"/>
      <c r="AE352" s="379"/>
      <c r="AF352" s="379"/>
      <c r="AG352" s="379"/>
      <c r="AH352" s="379"/>
      <c r="AI352" s="379"/>
      <c r="AJ352" s="379"/>
      <c r="AK352" s="379"/>
      <c r="AL352" s="379"/>
      <c r="AM352" s="379"/>
      <c r="AN352" s="379"/>
      <c r="AO352" s="379"/>
      <c r="AP352" s="379"/>
      <c r="AQ352" s="379"/>
      <c r="AR352" s="379"/>
      <c r="AS352" s="379"/>
      <c r="AT352" s="379"/>
      <c r="AU352" s="379"/>
      <c r="AV352" s="379"/>
      <c r="AW352" s="379"/>
      <c r="AX352" s="379"/>
      <c r="AY352" s="379"/>
      <c r="AZ352" s="379"/>
      <c r="BA352" s="379"/>
      <c r="BB352" s="379"/>
      <c r="BC352" s="379"/>
      <c r="BD352" s="379"/>
      <c r="BE352" s="379"/>
      <c r="BF352" s="379"/>
      <c r="BG352" s="379"/>
      <c r="BH352" s="379"/>
      <c r="BI352" s="379"/>
      <c r="BJ352" s="379"/>
      <c r="BK352" s="379"/>
      <c r="BL352" s="379"/>
      <c r="BM352" s="379"/>
      <c r="BN352" s="379"/>
      <c r="BO352" s="379"/>
      <c r="BP352" s="379"/>
      <c r="BQ352" s="379"/>
      <c r="BR352" s="379"/>
      <c r="BS352" s="379"/>
      <c r="BT352" s="379"/>
      <c r="BU352" s="379"/>
      <c r="BV352" s="379"/>
      <c r="BW352" s="379"/>
      <c r="BX352" s="379"/>
      <c r="BY352" s="379"/>
      <c r="BZ352" s="379"/>
      <c r="CA352" s="379"/>
      <c r="CB352" s="379"/>
      <c r="CC352" s="379"/>
      <c r="CD352" s="379"/>
      <c r="CE352" s="379"/>
      <c r="CF352" s="379"/>
      <c r="CG352" s="379"/>
      <c r="CH352" s="379"/>
      <c r="CI352" s="379"/>
      <c r="CJ352" s="379"/>
      <c r="CK352" s="379"/>
      <c r="CL352" s="379"/>
      <c r="CM352" s="379"/>
      <c r="CN352" s="379"/>
      <c r="CO352" s="379"/>
      <c r="CP352" s="379"/>
      <c r="CQ352" s="379"/>
      <c r="CR352" s="379"/>
      <c r="CS352" s="379"/>
      <c r="CT352" s="379"/>
      <c r="CU352" s="379"/>
      <c r="CV352" s="379"/>
      <c r="CW352" s="379"/>
      <c r="CX352" s="379"/>
      <c r="CY352" s="379"/>
      <c r="CZ352" s="379"/>
    </row>
    <row r="353" spans="1:104" s="374" customFormat="1" x14ac:dyDescent="0.3">
      <c r="A353" s="104"/>
      <c r="B353" s="342"/>
      <c r="C353" s="342"/>
      <c r="D353" s="125"/>
      <c r="E353" s="125"/>
      <c r="F353" s="125"/>
      <c r="G353" s="125"/>
      <c r="H353" s="125"/>
      <c r="I353" s="125"/>
      <c r="J353" s="125"/>
      <c r="K353" s="125"/>
      <c r="L353" s="125"/>
      <c r="M353" s="125"/>
      <c r="N353" s="125"/>
      <c r="O353" s="125"/>
      <c r="P353" s="125"/>
      <c r="Q353" s="125"/>
      <c r="R353" s="125"/>
      <c r="S353" s="125"/>
      <c r="T353" s="125"/>
      <c r="U353" s="125"/>
      <c r="V353" s="125"/>
      <c r="W353" s="125"/>
      <c r="X353" s="125"/>
      <c r="Y353" s="125"/>
      <c r="Z353" s="125"/>
      <c r="AA353" s="125"/>
      <c r="AB353" s="125"/>
      <c r="AC353" s="125"/>
      <c r="AD353" s="125"/>
      <c r="AE353" s="125"/>
      <c r="AF353" s="125"/>
      <c r="AG353" s="125"/>
      <c r="AH353" s="125"/>
      <c r="AI353" s="125"/>
      <c r="AJ353" s="125"/>
      <c r="AK353" s="125"/>
      <c r="AL353" s="125"/>
      <c r="AM353" s="125"/>
    </row>
    <row r="354" spans="1:104" s="374" customFormat="1" x14ac:dyDescent="0.3">
      <c r="A354" s="104"/>
      <c r="B354" s="342"/>
      <c r="C354" s="342"/>
      <c r="D354" s="125"/>
      <c r="E354" s="125"/>
      <c r="F354" s="125"/>
      <c r="G354" s="125"/>
      <c r="H354" s="125"/>
      <c r="I354" s="125"/>
      <c r="J354" s="125"/>
      <c r="K354" s="125"/>
      <c r="L354" s="125"/>
      <c r="M354" s="125"/>
      <c r="N354" s="125"/>
      <c r="O354" s="125"/>
      <c r="P354" s="125"/>
      <c r="Q354" s="125"/>
      <c r="R354" s="125"/>
      <c r="S354" s="125"/>
      <c r="T354" s="125"/>
      <c r="U354" s="125"/>
      <c r="V354" s="125"/>
      <c r="W354" s="125"/>
      <c r="X354" s="125"/>
      <c r="Y354" s="125"/>
      <c r="Z354" s="125"/>
      <c r="AA354" s="125"/>
      <c r="AB354" s="125"/>
      <c r="AC354" s="125"/>
      <c r="AD354" s="125"/>
      <c r="AE354" s="125"/>
      <c r="AF354" s="125"/>
      <c r="AG354" s="125"/>
      <c r="AH354" s="125"/>
      <c r="AI354" s="125"/>
      <c r="AJ354" s="125"/>
      <c r="AK354" s="125"/>
      <c r="AL354" s="125"/>
      <c r="AM354" s="125"/>
    </row>
    <row r="355" spans="1:104" s="374" customFormat="1" x14ac:dyDescent="0.3">
      <c r="A355" s="104"/>
      <c r="B355" s="342"/>
      <c r="C355" s="342"/>
      <c r="D355" s="125"/>
      <c r="E355" s="125"/>
      <c r="F355" s="125"/>
      <c r="G355" s="125"/>
      <c r="H355" s="125"/>
      <c r="I355" s="125"/>
      <c r="J355" s="125"/>
      <c r="K355" s="125"/>
      <c r="L355" s="125"/>
      <c r="M355" s="125"/>
      <c r="N355" s="125"/>
      <c r="O355" s="125"/>
      <c r="P355" s="125"/>
      <c r="Q355" s="125"/>
      <c r="R355" s="125"/>
      <c r="S355" s="125"/>
      <c r="T355" s="125"/>
      <c r="U355" s="125"/>
      <c r="V355" s="125"/>
      <c r="W355" s="125"/>
      <c r="X355" s="125"/>
      <c r="Y355" s="125"/>
      <c r="Z355" s="125"/>
      <c r="AA355" s="125"/>
      <c r="AB355" s="125"/>
      <c r="AC355" s="125"/>
      <c r="AD355" s="125"/>
      <c r="AE355" s="125"/>
      <c r="AF355" s="125"/>
      <c r="AG355" s="125"/>
      <c r="AH355" s="125"/>
      <c r="AI355" s="125"/>
      <c r="AJ355" s="125"/>
      <c r="AK355" s="125"/>
      <c r="AL355" s="125"/>
      <c r="AM355" s="125"/>
    </row>
    <row r="356" spans="1:104" s="374" customFormat="1" x14ac:dyDescent="0.3">
      <c r="A356" s="104"/>
      <c r="B356" s="342"/>
      <c r="C356" s="342"/>
      <c r="D356" s="125"/>
      <c r="E356" s="125"/>
      <c r="F356" s="125"/>
      <c r="G356" s="125"/>
      <c r="H356" s="125"/>
      <c r="I356" s="125"/>
      <c r="J356" s="125"/>
      <c r="K356" s="125"/>
      <c r="L356" s="125"/>
      <c r="M356" s="125"/>
      <c r="N356" s="125"/>
      <c r="O356" s="125"/>
      <c r="P356" s="125"/>
      <c r="Q356" s="125"/>
      <c r="R356" s="125"/>
      <c r="S356" s="125"/>
      <c r="T356" s="125"/>
      <c r="U356" s="125"/>
      <c r="V356" s="125"/>
      <c r="W356" s="125"/>
      <c r="X356" s="125"/>
      <c r="Y356" s="125"/>
      <c r="Z356" s="125"/>
      <c r="AA356" s="125"/>
      <c r="AB356" s="125"/>
      <c r="AC356" s="125"/>
      <c r="AD356" s="125"/>
      <c r="AE356" s="125"/>
      <c r="AF356" s="125"/>
      <c r="AG356" s="125"/>
      <c r="AH356" s="125"/>
      <c r="AI356" s="125"/>
      <c r="AJ356" s="125"/>
      <c r="AK356" s="125"/>
      <c r="AL356" s="125"/>
      <c r="AM356" s="125"/>
    </row>
    <row r="357" spans="1:104" x14ac:dyDescent="0.3">
      <c r="A357" s="375"/>
      <c r="D357" s="376"/>
      <c r="E357" s="376"/>
      <c r="F357" s="376"/>
      <c r="G357" s="376"/>
      <c r="H357" s="376"/>
      <c r="I357" s="376"/>
      <c r="J357" s="376"/>
      <c r="K357" s="376"/>
      <c r="L357" s="376"/>
      <c r="M357" s="376"/>
      <c r="N357" s="376"/>
      <c r="O357" s="376"/>
      <c r="P357" s="376"/>
      <c r="Q357" s="376"/>
      <c r="R357" s="376"/>
      <c r="S357" s="376"/>
      <c r="T357" s="376"/>
      <c r="U357" s="376"/>
      <c r="V357" s="376"/>
      <c r="W357" s="376"/>
      <c r="X357" s="376"/>
      <c r="Y357" s="376"/>
      <c r="Z357" s="376"/>
      <c r="AA357" s="376"/>
      <c r="AB357" s="376"/>
      <c r="AC357" s="376"/>
      <c r="AD357" s="376"/>
      <c r="AE357" s="376"/>
      <c r="AF357" s="376"/>
      <c r="AG357" s="376"/>
      <c r="AH357" s="376"/>
      <c r="AI357" s="376"/>
      <c r="AJ357" s="376"/>
      <c r="AK357" s="376"/>
      <c r="AL357" s="376"/>
      <c r="AM357" s="376"/>
      <c r="AN357" s="376"/>
      <c r="AO357" s="376"/>
      <c r="AP357" s="376"/>
      <c r="AQ357" s="376"/>
      <c r="AR357" s="376"/>
      <c r="AS357" s="376"/>
      <c r="AT357" s="376"/>
      <c r="AU357" s="376"/>
      <c r="AV357" s="376"/>
      <c r="AW357" s="376"/>
      <c r="AX357" s="376"/>
      <c r="AY357" s="376"/>
      <c r="AZ357" s="376"/>
      <c r="BA357" s="376"/>
      <c r="BB357" s="376"/>
      <c r="BC357" s="376"/>
      <c r="BD357" s="376"/>
      <c r="BE357" s="376"/>
      <c r="BF357" s="376"/>
      <c r="BG357" s="376"/>
      <c r="BH357" s="376"/>
      <c r="BI357" s="376"/>
      <c r="BJ357" s="376"/>
      <c r="BK357" s="376"/>
      <c r="BL357" s="376"/>
      <c r="BM357" s="376"/>
      <c r="BN357" s="376"/>
      <c r="BO357" s="376"/>
      <c r="BP357" s="376"/>
      <c r="BQ357" s="376"/>
      <c r="BR357" s="376"/>
      <c r="BS357" s="376"/>
      <c r="BT357" s="376"/>
      <c r="BU357" s="376"/>
      <c r="BV357" s="376"/>
      <c r="BW357" s="376"/>
      <c r="BX357" s="376"/>
      <c r="BY357" s="376"/>
      <c r="BZ357" s="376"/>
      <c r="CA357" s="376"/>
      <c r="CB357" s="376"/>
      <c r="CC357" s="376"/>
      <c r="CD357" s="376"/>
      <c r="CE357" s="376"/>
      <c r="CF357" s="376"/>
      <c r="CG357" s="376"/>
      <c r="CH357" s="376"/>
      <c r="CI357" s="376"/>
      <c r="CJ357" s="376"/>
      <c r="CK357" s="376"/>
      <c r="CL357" s="376"/>
      <c r="CM357" s="376"/>
      <c r="CN357" s="376"/>
      <c r="CO357" s="376"/>
      <c r="CP357" s="376"/>
      <c r="CQ357" s="376"/>
      <c r="CR357" s="376"/>
      <c r="CS357" s="376"/>
      <c r="CT357" s="376"/>
      <c r="CU357" s="376"/>
      <c r="CV357" s="376"/>
      <c r="CW357" s="376"/>
      <c r="CX357" s="376"/>
      <c r="CY357" s="376"/>
      <c r="CZ357" s="376"/>
    </row>
    <row r="358" spans="1:104" x14ac:dyDescent="0.3">
      <c r="A358" s="375"/>
      <c r="D358" s="376"/>
      <c r="E358" s="376"/>
      <c r="F358" s="376"/>
      <c r="G358" s="376"/>
      <c r="H358" s="376"/>
      <c r="I358" s="376"/>
      <c r="J358" s="376"/>
      <c r="K358" s="376"/>
      <c r="L358" s="376"/>
      <c r="M358" s="376"/>
      <c r="N358" s="376"/>
      <c r="O358" s="376"/>
      <c r="P358" s="376"/>
      <c r="Q358" s="376"/>
      <c r="R358" s="376"/>
      <c r="S358" s="376"/>
      <c r="T358" s="376"/>
      <c r="U358" s="376"/>
      <c r="V358" s="376"/>
      <c r="W358" s="376"/>
      <c r="X358" s="376"/>
      <c r="Y358" s="376"/>
      <c r="Z358" s="376"/>
      <c r="AA358" s="376"/>
      <c r="AB358" s="376"/>
      <c r="AC358" s="376"/>
      <c r="AD358" s="376"/>
      <c r="AE358" s="376"/>
      <c r="AF358" s="376"/>
      <c r="AG358" s="376"/>
      <c r="AH358" s="376"/>
      <c r="AI358" s="376"/>
      <c r="AJ358" s="376"/>
      <c r="AK358" s="376"/>
      <c r="AL358" s="376"/>
      <c r="AM358" s="376"/>
      <c r="AN358" s="376"/>
      <c r="AO358" s="376"/>
      <c r="AP358" s="376"/>
      <c r="AQ358" s="376"/>
      <c r="AR358" s="376"/>
      <c r="AS358" s="376"/>
      <c r="AT358" s="376"/>
      <c r="AU358" s="376"/>
      <c r="AV358" s="376"/>
      <c r="AW358" s="376"/>
      <c r="AX358" s="376"/>
      <c r="AY358" s="376"/>
      <c r="AZ358" s="376"/>
      <c r="BA358" s="376"/>
      <c r="BB358" s="376"/>
      <c r="BC358" s="376"/>
      <c r="BD358" s="376"/>
      <c r="BE358" s="376"/>
      <c r="BF358" s="376"/>
      <c r="BG358" s="376"/>
      <c r="BH358" s="376"/>
      <c r="BI358" s="376"/>
      <c r="BJ358" s="376"/>
      <c r="BK358" s="376"/>
      <c r="BL358" s="376"/>
      <c r="BM358" s="376"/>
      <c r="BN358" s="376"/>
      <c r="BO358" s="376"/>
      <c r="BP358" s="376"/>
      <c r="BQ358" s="376"/>
      <c r="BR358" s="376"/>
      <c r="BS358" s="376"/>
      <c r="BT358" s="376"/>
      <c r="BU358" s="376"/>
      <c r="BV358" s="376"/>
      <c r="BW358" s="376"/>
      <c r="BX358" s="376"/>
      <c r="BY358" s="376"/>
      <c r="BZ358" s="376"/>
      <c r="CA358" s="376"/>
      <c r="CB358" s="376"/>
      <c r="CC358" s="376"/>
      <c r="CD358" s="376"/>
      <c r="CE358" s="376"/>
      <c r="CF358" s="376"/>
      <c r="CG358" s="376"/>
      <c r="CH358" s="376"/>
      <c r="CI358" s="376"/>
      <c r="CJ358" s="376"/>
      <c r="CK358" s="376"/>
      <c r="CL358" s="376"/>
      <c r="CM358" s="376"/>
      <c r="CN358" s="376"/>
      <c r="CO358" s="376"/>
      <c r="CP358" s="376"/>
      <c r="CQ358" s="376"/>
      <c r="CR358" s="376"/>
      <c r="CS358" s="376"/>
      <c r="CT358" s="376"/>
      <c r="CU358" s="376"/>
      <c r="CV358" s="376"/>
      <c r="CW358" s="376"/>
      <c r="CX358" s="376"/>
      <c r="CY358" s="376"/>
      <c r="CZ358" s="376"/>
    </row>
    <row r="359" spans="1:104" x14ac:dyDescent="0.3">
      <c r="A359" s="375"/>
      <c r="D359" s="376"/>
      <c r="E359" s="376"/>
      <c r="F359" s="376"/>
      <c r="G359" s="376"/>
      <c r="H359" s="376"/>
      <c r="I359" s="376"/>
      <c r="J359" s="376"/>
      <c r="K359" s="376"/>
      <c r="L359" s="376"/>
      <c r="M359" s="376"/>
      <c r="N359" s="376"/>
      <c r="O359" s="376"/>
      <c r="P359" s="376"/>
      <c r="Q359" s="376"/>
      <c r="R359" s="376"/>
      <c r="S359" s="376"/>
      <c r="T359" s="376"/>
      <c r="U359" s="376"/>
      <c r="V359" s="376"/>
      <c r="W359" s="376"/>
      <c r="X359" s="376"/>
      <c r="Y359" s="376"/>
      <c r="Z359" s="376"/>
      <c r="AA359" s="376"/>
      <c r="AB359" s="376"/>
      <c r="AC359" s="376"/>
      <c r="AD359" s="376"/>
      <c r="AE359" s="376"/>
      <c r="AF359" s="376"/>
      <c r="AG359" s="376"/>
      <c r="AH359" s="376"/>
      <c r="AI359" s="376"/>
      <c r="AJ359" s="376"/>
      <c r="AK359" s="376"/>
      <c r="AL359" s="376"/>
      <c r="AM359" s="376"/>
      <c r="AN359" s="376"/>
      <c r="AO359" s="376"/>
      <c r="AP359" s="376"/>
      <c r="AQ359" s="376"/>
      <c r="AR359" s="376"/>
      <c r="AS359" s="376"/>
      <c r="AT359" s="376"/>
      <c r="AU359" s="376"/>
      <c r="AV359" s="376"/>
      <c r="AW359" s="376"/>
      <c r="AX359" s="376"/>
      <c r="AY359" s="376"/>
      <c r="AZ359" s="376"/>
      <c r="BA359" s="376"/>
      <c r="BB359" s="376"/>
      <c r="BC359" s="376"/>
      <c r="BD359" s="376"/>
      <c r="BE359" s="376"/>
      <c r="BF359" s="376"/>
      <c r="BG359" s="376"/>
      <c r="BH359" s="376"/>
      <c r="BI359" s="376"/>
      <c r="BJ359" s="376"/>
      <c r="BK359" s="376"/>
      <c r="BL359" s="376"/>
      <c r="BM359" s="376"/>
      <c r="BN359" s="376"/>
      <c r="BO359" s="376"/>
      <c r="BP359" s="376"/>
      <c r="BQ359" s="376"/>
      <c r="BR359" s="376"/>
      <c r="BS359" s="376"/>
      <c r="BT359" s="376"/>
      <c r="BU359" s="376"/>
      <c r="BV359" s="376"/>
      <c r="BW359" s="376"/>
      <c r="BX359" s="376"/>
      <c r="BY359" s="376"/>
      <c r="BZ359" s="376"/>
      <c r="CA359" s="376"/>
      <c r="CB359" s="376"/>
      <c r="CC359" s="376"/>
      <c r="CD359" s="376"/>
      <c r="CE359" s="376"/>
      <c r="CF359" s="376"/>
      <c r="CG359" s="376"/>
      <c r="CH359" s="376"/>
      <c r="CI359" s="376"/>
      <c r="CJ359" s="376"/>
      <c r="CK359" s="376"/>
      <c r="CL359" s="376"/>
      <c r="CM359" s="376"/>
      <c r="CN359" s="376"/>
      <c r="CO359" s="376"/>
      <c r="CP359" s="376"/>
      <c r="CQ359" s="376"/>
      <c r="CR359" s="376"/>
      <c r="CS359" s="376"/>
      <c r="CT359" s="376"/>
      <c r="CU359" s="376"/>
      <c r="CV359" s="376"/>
      <c r="CW359" s="376"/>
      <c r="CX359" s="376"/>
      <c r="CY359" s="376"/>
      <c r="CZ359" s="376"/>
    </row>
    <row r="360" spans="1:104" x14ac:dyDescent="0.3">
      <c r="D360" s="125"/>
      <c r="E360" s="125"/>
      <c r="F360" s="125"/>
      <c r="G360" s="125"/>
      <c r="H360" s="125"/>
      <c r="I360" s="125"/>
      <c r="J360" s="125"/>
      <c r="K360" s="125"/>
      <c r="L360" s="125"/>
      <c r="M360" s="125"/>
      <c r="N360" s="125"/>
      <c r="O360" s="125"/>
      <c r="P360" s="125"/>
      <c r="Q360" s="125"/>
      <c r="R360" s="125"/>
      <c r="S360" s="125"/>
      <c r="T360" s="125"/>
      <c r="U360" s="125"/>
      <c r="V360" s="125"/>
      <c r="W360" s="125"/>
      <c r="X360" s="125"/>
      <c r="Y360" s="125"/>
      <c r="Z360" s="125"/>
      <c r="AA360" s="125"/>
      <c r="AB360" s="125"/>
      <c r="AC360" s="125"/>
      <c r="AD360" s="125"/>
      <c r="AE360" s="125"/>
      <c r="AF360" s="125"/>
      <c r="AG360" s="125"/>
      <c r="AH360" s="125"/>
      <c r="AI360" s="125"/>
      <c r="AJ360" s="125"/>
      <c r="AK360" s="125"/>
      <c r="AL360" s="125"/>
      <c r="AM360" s="125"/>
      <c r="AN360" s="125"/>
      <c r="AO360" s="125"/>
      <c r="AP360" s="125"/>
      <c r="AQ360" s="125"/>
      <c r="AR360" s="125"/>
      <c r="AS360" s="125"/>
      <c r="AT360" s="125"/>
      <c r="AU360" s="125"/>
      <c r="AV360" s="125"/>
      <c r="AW360" s="125"/>
      <c r="AX360" s="125"/>
      <c r="AY360" s="125"/>
      <c r="AZ360" s="125"/>
      <c r="BA360" s="125"/>
      <c r="BB360" s="125"/>
      <c r="BC360" s="125"/>
      <c r="BD360" s="125"/>
      <c r="BE360" s="125"/>
      <c r="BF360" s="125"/>
      <c r="BG360" s="125"/>
      <c r="BH360" s="125"/>
      <c r="BI360" s="125"/>
      <c r="BJ360" s="125"/>
      <c r="BK360" s="125"/>
      <c r="BL360" s="125"/>
      <c r="BM360" s="125"/>
      <c r="BN360" s="125"/>
      <c r="BO360" s="125"/>
      <c r="BP360" s="125"/>
      <c r="BQ360" s="125"/>
      <c r="BR360" s="125"/>
      <c r="BS360" s="125"/>
      <c r="BT360" s="125"/>
      <c r="BU360" s="125"/>
      <c r="BV360" s="125"/>
      <c r="BW360" s="125"/>
      <c r="BX360" s="125"/>
      <c r="BY360" s="125"/>
      <c r="BZ360" s="125"/>
      <c r="CA360" s="125"/>
      <c r="CB360" s="125"/>
      <c r="CC360" s="125"/>
      <c r="CD360" s="125"/>
      <c r="CE360" s="125"/>
      <c r="CF360" s="125"/>
      <c r="CG360" s="125"/>
      <c r="CH360" s="125"/>
      <c r="CI360" s="125"/>
      <c r="CJ360" s="125"/>
      <c r="CK360" s="125"/>
      <c r="CL360" s="125"/>
      <c r="CM360" s="125"/>
      <c r="CN360" s="125"/>
      <c r="CO360" s="125"/>
      <c r="CP360" s="125"/>
      <c r="CQ360" s="125"/>
      <c r="CR360" s="125"/>
      <c r="CS360" s="125"/>
      <c r="CT360" s="125"/>
      <c r="CU360" s="125"/>
      <c r="CV360" s="125"/>
      <c r="CW360" s="125"/>
      <c r="CX360" s="125"/>
      <c r="CY360" s="125"/>
      <c r="CZ360" s="125"/>
    </row>
    <row r="361" spans="1:104" x14ac:dyDescent="0.3">
      <c r="D361" s="384"/>
      <c r="E361" s="384"/>
      <c r="F361" s="384"/>
      <c r="G361" s="384"/>
      <c r="H361" s="384"/>
      <c r="I361" s="384"/>
      <c r="J361" s="384"/>
      <c r="K361" s="384"/>
      <c r="L361" s="384"/>
      <c r="M361" s="384"/>
      <c r="N361" s="384"/>
      <c r="O361" s="384"/>
      <c r="P361" s="384"/>
      <c r="Q361" s="384"/>
      <c r="R361" s="384"/>
      <c r="S361" s="384"/>
      <c r="T361" s="384"/>
      <c r="U361" s="384"/>
      <c r="V361" s="384"/>
      <c r="W361" s="384"/>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c r="AS361" s="384"/>
      <c r="AT361" s="384"/>
      <c r="AU361" s="384"/>
      <c r="AV361" s="384"/>
      <c r="AW361" s="384"/>
      <c r="AX361" s="384"/>
      <c r="AY361" s="384"/>
      <c r="AZ361" s="384"/>
      <c r="BA361" s="384"/>
      <c r="BB361" s="384"/>
      <c r="BC361" s="384"/>
      <c r="BD361" s="384"/>
      <c r="BE361" s="384"/>
      <c r="BF361" s="384"/>
      <c r="BG361" s="384"/>
      <c r="BH361" s="384"/>
      <c r="BI361" s="384"/>
      <c r="BJ361" s="384"/>
      <c r="BK361" s="384"/>
      <c r="BL361" s="384"/>
      <c r="BM361" s="384"/>
      <c r="BN361" s="384"/>
      <c r="BO361" s="384"/>
      <c r="BP361" s="384"/>
      <c r="BQ361" s="384"/>
      <c r="BR361" s="384"/>
      <c r="BS361" s="384"/>
      <c r="BT361" s="384"/>
      <c r="BU361" s="384"/>
      <c r="BV361" s="384"/>
      <c r="BW361" s="384"/>
      <c r="BX361" s="384"/>
      <c r="BY361" s="384"/>
      <c r="BZ361" s="384"/>
      <c r="CA361" s="384"/>
      <c r="CB361" s="384"/>
      <c r="CC361" s="384"/>
      <c r="CD361" s="384"/>
      <c r="CE361" s="384"/>
      <c r="CF361" s="384"/>
      <c r="CG361" s="384"/>
      <c r="CH361" s="384"/>
      <c r="CI361" s="384"/>
      <c r="CJ361" s="384"/>
      <c r="CK361" s="384"/>
      <c r="CL361" s="384"/>
      <c r="CM361" s="384"/>
      <c r="CN361" s="384"/>
      <c r="CO361" s="384"/>
      <c r="CP361" s="384"/>
      <c r="CQ361" s="384"/>
      <c r="CR361" s="384"/>
      <c r="CS361" s="384"/>
      <c r="CT361" s="384"/>
      <c r="CU361" s="384"/>
      <c r="CV361" s="384"/>
      <c r="CW361" s="384"/>
      <c r="CX361" s="384"/>
      <c r="CY361" s="384"/>
      <c r="CZ361" s="384"/>
    </row>
    <row r="362" spans="1:104" x14ac:dyDescent="0.3">
      <c r="D362" s="384"/>
      <c r="E362" s="384"/>
      <c r="F362" s="384"/>
      <c r="G362" s="384"/>
      <c r="H362" s="384"/>
      <c r="I362" s="384"/>
      <c r="J362" s="384"/>
      <c r="K362" s="384"/>
      <c r="L362" s="384"/>
      <c r="M362" s="384"/>
      <c r="N362" s="384"/>
      <c r="O362" s="384"/>
      <c r="P362" s="384"/>
      <c r="Q362" s="384"/>
      <c r="R362" s="384"/>
      <c r="S362" s="384"/>
      <c r="T362" s="384"/>
      <c r="U362" s="384"/>
      <c r="V362" s="384"/>
      <c r="W362" s="384"/>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c r="AS362" s="384"/>
      <c r="AT362" s="384"/>
      <c r="AU362" s="384"/>
      <c r="AV362" s="384"/>
      <c r="AW362" s="384"/>
      <c r="AX362" s="384"/>
      <c r="AY362" s="384"/>
      <c r="AZ362" s="384"/>
      <c r="BA362" s="384"/>
      <c r="BB362" s="384"/>
      <c r="BC362" s="384"/>
      <c r="BD362" s="384"/>
      <c r="BE362" s="384"/>
      <c r="BF362" s="384"/>
      <c r="BG362" s="384"/>
      <c r="BH362" s="384"/>
      <c r="BI362" s="384"/>
      <c r="BJ362" s="384"/>
      <c r="BK362" s="384"/>
      <c r="BL362" s="384"/>
      <c r="BM362" s="384"/>
      <c r="BN362" s="384"/>
      <c r="BO362" s="384"/>
      <c r="BP362" s="384"/>
      <c r="BQ362" s="384"/>
      <c r="BR362" s="384"/>
      <c r="BS362" s="384"/>
      <c r="BT362" s="384"/>
      <c r="BU362" s="384"/>
      <c r="BV362" s="384"/>
      <c r="BW362" s="384"/>
      <c r="BX362" s="384"/>
      <c r="BY362" s="384"/>
      <c r="BZ362" s="384"/>
      <c r="CA362" s="384"/>
      <c r="CB362" s="384"/>
      <c r="CC362" s="384"/>
      <c r="CD362" s="384"/>
      <c r="CE362" s="384"/>
      <c r="CF362" s="384"/>
      <c r="CG362" s="384"/>
      <c r="CH362" s="384"/>
      <c r="CI362" s="384"/>
      <c r="CJ362" s="384"/>
      <c r="CK362" s="384"/>
      <c r="CL362" s="384"/>
      <c r="CM362" s="384"/>
      <c r="CN362" s="384"/>
      <c r="CO362" s="384"/>
      <c r="CP362" s="384"/>
      <c r="CQ362" s="384"/>
      <c r="CR362" s="384"/>
      <c r="CS362" s="384"/>
      <c r="CT362" s="384"/>
      <c r="CU362" s="384"/>
      <c r="CV362" s="384"/>
      <c r="CW362" s="384"/>
      <c r="CX362" s="384"/>
      <c r="CY362" s="384"/>
      <c r="CZ362" s="384"/>
    </row>
    <row r="363" spans="1:104" x14ac:dyDescent="0.3">
      <c r="D363" s="384"/>
      <c r="E363" s="384"/>
      <c r="F363" s="384"/>
      <c r="G363" s="384"/>
      <c r="H363" s="384"/>
      <c r="I363" s="384"/>
      <c r="J363" s="384"/>
      <c r="K363" s="384"/>
      <c r="L363" s="384"/>
      <c r="M363" s="384"/>
      <c r="N363" s="384"/>
      <c r="O363" s="384"/>
      <c r="P363" s="384"/>
      <c r="Q363" s="384"/>
      <c r="R363" s="384"/>
      <c r="S363" s="384"/>
      <c r="T363" s="384"/>
      <c r="U363" s="384"/>
      <c r="V363" s="384"/>
      <c r="W363" s="384"/>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c r="AS363" s="384"/>
      <c r="AT363" s="384"/>
      <c r="AU363" s="384"/>
      <c r="AV363" s="384"/>
      <c r="AW363" s="384"/>
      <c r="AX363" s="384"/>
      <c r="AY363" s="384"/>
      <c r="AZ363" s="384"/>
      <c r="BA363" s="384"/>
      <c r="BB363" s="384"/>
      <c r="BC363" s="384"/>
      <c r="BD363" s="384"/>
      <c r="BE363" s="384"/>
      <c r="BF363" s="384"/>
      <c r="BG363" s="384"/>
      <c r="BH363" s="384"/>
      <c r="BI363" s="384"/>
      <c r="BJ363" s="384"/>
      <c r="BK363" s="384"/>
      <c r="BL363" s="384"/>
      <c r="BM363" s="384"/>
      <c r="BN363" s="384"/>
      <c r="BO363" s="384"/>
      <c r="BP363" s="384"/>
      <c r="BQ363" s="384"/>
      <c r="BR363" s="384"/>
      <c r="BS363" s="384"/>
      <c r="BT363" s="384"/>
      <c r="BU363" s="384"/>
      <c r="BV363" s="384"/>
      <c r="BW363" s="384"/>
      <c r="BX363" s="384"/>
      <c r="BY363" s="384"/>
      <c r="BZ363" s="384"/>
      <c r="CA363" s="384"/>
      <c r="CB363" s="384"/>
      <c r="CC363" s="384"/>
      <c r="CD363" s="384"/>
      <c r="CE363" s="384"/>
      <c r="CF363" s="384"/>
      <c r="CG363" s="384"/>
      <c r="CH363" s="384"/>
      <c r="CI363" s="384"/>
      <c r="CJ363" s="384"/>
      <c r="CK363" s="384"/>
      <c r="CL363" s="384"/>
      <c r="CM363" s="384"/>
      <c r="CN363" s="384"/>
      <c r="CO363" s="384"/>
      <c r="CP363" s="384"/>
      <c r="CQ363" s="384"/>
      <c r="CR363" s="384"/>
      <c r="CS363" s="384"/>
      <c r="CT363" s="384"/>
      <c r="CU363" s="384"/>
      <c r="CV363" s="384"/>
      <c r="CW363" s="384"/>
      <c r="CX363" s="384"/>
      <c r="CY363" s="384"/>
      <c r="CZ363" s="384"/>
    </row>
    <row r="364" spans="1:104" x14ac:dyDescent="0.3">
      <c r="D364" s="384"/>
      <c r="E364" s="384"/>
      <c r="F364" s="384"/>
      <c r="G364" s="384"/>
      <c r="H364" s="384"/>
      <c r="I364" s="384"/>
      <c r="J364" s="384"/>
      <c r="K364" s="384"/>
      <c r="L364" s="384"/>
      <c r="M364" s="384"/>
      <c r="N364" s="384"/>
      <c r="O364" s="384"/>
      <c r="P364" s="384"/>
      <c r="Q364" s="384"/>
      <c r="R364" s="384"/>
      <c r="S364" s="384"/>
      <c r="T364" s="384"/>
      <c r="U364" s="384"/>
      <c r="V364" s="384"/>
      <c r="W364" s="384"/>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c r="AS364" s="384"/>
      <c r="AT364" s="384"/>
      <c r="AU364" s="384"/>
      <c r="AV364" s="384"/>
      <c r="AW364" s="384"/>
      <c r="AX364" s="384"/>
      <c r="AY364" s="384"/>
      <c r="AZ364" s="384"/>
      <c r="BA364" s="384"/>
      <c r="BB364" s="384"/>
      <c r="BC364" s="384"/>
      <c r="BD364" s="384"/>
      <c r="BE364" s="384"/>
      <c r="BF364" s="384"/>
      <c r="BG364" s="384"/>
      <c r="BH364" s="384"/>
      <c r="BI364" s="384"/>
      <c r="BJ364" s="384"/>
      <c r="BK364" s="384"/>
      <c r="BL364" s="384"/>
      <c r="BM364" s="384"/>
      <c r="BN364" s="384"/>
      <c r="BO364" s="384"/>
      <c r="BP364" s="384"/>
      <c r="BQ364" s="384"/>
      <c r="BR364" s="384"/>
      <c r="BS364" s="384"/>
      <c r="BT364" s="384"/>
      <c r="BU364" s="384"/>
      <c r="BV364" s="384"/>
      <c r="BW364" s="384"/>
      <c r="BX364" s="384"/>
      <c r="BY364" s="384"/>
      <c r="BZ364" s="384"/>
      <c r="CA364" s="384"/>
      <c r="CB364" s="384"/>
      <c r="CC364" s="384"/>
      <c r="CD364" s="384"/>
      <c r="CE364" s="384"/>
      <c r="CF364" s="384"/>
      <c r="CG364" s="384"/>
      <c r="CH364" s="384"/>
      <c r="CI364" s="384"/>
      <c r="CJ364" s="384"/>
      <c r="CK364" s="384"/>
      <c r="CL364" s="384"/>
      <c r="CM364" s="384"/>
      <c r="CN364" s="384"/>
      <c r="CO364" s="384"/>
      <c r="CP364" s="384"/>
      <c r="CQ364" s="384"/>
      <c r="CR364" s="384"/>
      <c r="CS364" s="384"/>
      <c r="CT364" s="384"/>
      <c r="CU364" s="384"/>
      <c r="CV364" s="384"/>
      <c r="CW364" s="384"/>
      <c r="CX364" s="384"/>
      <c r="CY364" s="384"/>
      <c r="CZ364" s="384"/>
    </row>
    <row r="365" spans="1:104" x14ac:dyDescent="0.3">
      <c r="D365" s="384"/>
      <c r="E365" s="384"/>
      <c r="F365" s="384"/>
      <c r="G365" s="384"/>
      <c r="H365" s="384"/>
      <c r="I365" s="384"/>
      <c r="J365" s="384"/>
      <c r="K365" s="384"/>
      <c r="L365" s="384"/>
      <c r="M365" s="384"/>
      <c r="N365" s="384"/>
      <c r="O365" s="384"/>
      <c r="P365" s="384"/>
      <c r="Q365" s="384"/>
      <c r="R365" s="384"/>
      <c r="S365" s="384"/>
      <c r="T365" s="384"/>
      <c r="U365" s="384"/>
      <c r="V365" s="384"/>
      <c r="W365" s="384"/>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c r="AS365" s="384"/>
      <c r="AT365" s="384"/>
      <c r="AU365" s="384"/>
      <c r="AV365" s="384"/>
      <c r="AW365" s="384"/>
      <c r="AX365" s="384"/>
      <c r="AY365" s="384"/>
      <c r="AZ365" s="384"/>
      <c r="BA365" s="384"/>
      <c r="BB365" s="384"/>
      <c r="BC365" s="384"/>
      <c r="BD365" s="384"/>
      <c r="BE365" s="384"/>
      <c r="BF365" s="384"/>
      <c r="BG365" s="384"/>
      <c r="BH365" s="384"/>
      <c r="BI365" s="384"/>
      <c r="BJ365" s="384"/>
      <c r="BK365" s="384"/>
      <c r="BL365" s="384"/>
      <c r="BM365" s="384"/>
      <c r="BN365" s="384"/>
      <c r="BO365" s="384"/>
      <c r="BP365" s="384"/>
      <c r="BQ365" s="384"/>
      <c r="BR365" s="384"/>
      <c r="BS365" s="384"/>
      <c r="BT365" s="384"/>
      <c r="BU365" s="384"/>
      <c r="BV365" s="384"/>
      <c r="BW365" s="384"/>
      <c r="BX365" s="384"/>
      <c r="BY365" s="384"/>
      <c r="BZ365" s="384"/>
      <c r="CA365" s="384"/>
      <c r="CB365" s="384"/>
      <c r="CC365" s="384"/>
      <c r="CD365" s="384"/>
      <c r="CE365" s="384"/>
      <c r="CF365" s="384"/>
      <c r="CG365" s="384"/>
      <c r="CH365" s="384"/>
      <c r="CI365" s="384"/>
      <c r="CJ365" s="384"/>
      <c r="CK365" s="384"/>
      <c r="CL365" s="384"/>
      <c r="CM365" s="384"/>
      <c r="CN365" s="384"/>
      <c r="CO365" s="384"/>
      <c r="CP365" s="384"/>
      <c r="CQ365" s="384"/>
      <c r="CR365" s="384"/>
      <c r="CS365" s="384"/>
      <c r="CT365" s="384"/>
      <c r="CU365" s="384"/>
      <c r="CV365" s="384"/>
      <c r="CW365" s="384"/>
      <c r="CX365" s="384"/>
      <c r="CY365" s="384"/>
      <c r="CZ365" s="384"/>
    </row>
    <row r="366" spans="1:104" x14ac:dyDescent="0.3">
      <c r="D366" s="125"/>
      <c r="E366" s="125"/>
      <c r="F366" s="125"/>
      <c r="G366" s="125"/>
      <c r="H366" s="125"/>
      <c r="I366" s="125"/>
      <c r="J366" s="125"/>
      <c r="K366" s="125"/>
      <c r="L366" s="125"/>
      <c r="M366" s="125"/>
      <c r="N366" s="125"/>
      <c r="O366" s="125"/>
      <c r="P366" s="125"/>
      <c r="Q366" s="125"/>
      <c r="R366" s="125"/>
      <c r="S366" s="125"/>
      <c r="T366" s="125"/>
      <c r="U366" s="125"/>
      <c r="V366" s="125"/>
      <c r="W366" s="125"/>
      <c r="X366" s="125"/>
      <c r="Y366" s="125"/>
      <c r="Z366" s="125"/>
      <c r="AA366" s="125"/>
      <c r="AB366" s="125"/>
      <c r="AC366" s="125"/>
      <c r="AD366" s="125"/>
      <c r="AE366" s="125"/>
      <c r="AF366" s="125"/>
      <c r="AG366" s="125"/>
      <c r="AH366" s="125"/>
      <c r="AI366" s="125"/>
      <c r="AJ366" s="125"/>
      <c r="AK366" s="125"/>
      <c r="AL366" s="125"/>
      <c r="AM366" s="125"/>
    </row>
    <row r="367" spans="1:104" x14ac:dyDescent="0.3">
      <c r="D367" s="342"/>
      <c r="E367" s="342"/>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c r="AD367" s="342"/>
      <c r="AE367" s="342"/>
      <c r="AF367" s="342"/>
      <c r="AG367" s="125"/>
      <c r="AH367" s="125"/>
      <c r="AI367" s="125"/>
      <c r="AJ367" s="125"/>
      <c r="AK367" s="125"/>
      <c r="AL367" s="125"/>
      <c r="AM367" s="125"/>
      <c r="AN367" s="125"/>
      <c r="AO367" s="125"/>
      <c r="AP367" s="125"/>
      <c r="AQ367" s="125"/>
      <c r="AR367" s="125"/>
      <c r="AS367" s="125"/>
      <c r="AT367" s="125"/>
      <c r="AU367" s="125"/>
      <c r="AV367" s="125"/>
      <c r="AW367" s="125"/>
      <c r="AX367" s="125"/>
      <c r="AY367" s="125"/>
      <c r="AZ367" s="125"/>
      <c r="BA367" s="125"/>
      <c r="BB367" s="125"/>
      <c r="BC367" s="125"/>
      <c r="BD367" s="125"/>
      <c r="BE367" s="125"/>
      <c r="BF367" s="125"/>
      <c r="BG367" s="125"/>
      <c r="BH367" s="125"/>
      <c r="BI367" s="125"/>
      <c r="BJ367" s="125"/>
      <c r="BK367" s="125"/>
      <c r="BL367" s="125"/>
      <c r="BM367" s="125"/>
      <c r="BN367" s="125"/>
      <c r="BO367" s="125"/>
      <c r="BP367" s="125"/>
      <c r="BQ367" s="125"/>
      <c r="BR367" s="125"/>
      <c r="BS367" s="125"/>
      <c r="BT367" s="125"/>
      <c r="BU367" s="125"/>
      <c r="BV367" s="125"/>
      <c r="BW367" s="125"/>
      <c r="BX367" s="125"/>
      <c r="BY367" s="125"/>
      <c r="BZ367" s="125"/>
      <c r="CA367" s="125"/>
      <c r="CB367" s="125"/>
      <c r="CC367" s="125"/>
      <c r="CD367" s="125"/>
      <c r="CE367" s="125"/>
      <c r="CF367" s="125"/>
      <c r="CG367" s="125"/>
      <c r="CH367" s="125"/>
      <c r="CI367" s="125"/>
      <c r="CJ367" s="125"/>
      <c r="CK367" s="125"/>
      <c r="CL367" s="125"/>
      <c r="CM367" s="125"/>
      <c r="CN367" s="125"/>
      <c r="CO367" s="125"/>
      <c r="CP367" s="125"/>
      <c r="CQ367" s="125"/>
      <c r="CR367" s="125"/>
      <c r="CS367" s="125"/>
      <c r="CT367" s="125"/>
      <c r="CU367" s="125"/>
      <c r="CV367" s="125"/>
      <c r="CW367" s="125"/>
      <c r="CX367" s="125"/>
      <c r="CY367" s="125"/>
      <c r="CZ367" s="125"/>
    </row>
  </sheetData>
  <sheetProtection algorithmName="SHA-512" hashValue="m5hVQEhGcOjrA3fgntekPiimc7skYlyRu3NSFX0ZMuUfh/Uur5KXKSqh58TOsTk/LplwZcoMdpv3RumWQSAEdQ==" saltValue="GRrCGrCwr5HxpJWOlU1qb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AF313"/>
  <sheetViews>
    <sheetView workbookViewId="0">
      <pane xSplit="2" ySplit="2" topLeftCell="C293" activePane="bottomRight" state="frozen"/>
      <selection pane="topRight" activeCell="C1" sqref="C1"/>
      <selection pane="bottomLeft" activeCell="A3" sqref="A3"/>
      <selection pane="bottomRight" activeCell="E316" sqref="E316"/>
    </sheetView>
  </sheetViews>
  <sheetFormatPr defaultRowHeight="14.4" x14ac:dyDescent="0.3"/>
  <cols>
    <col min="1" max="1" width="21.6640625" style="104" customWidth="1"/>
    <col min="2" max="2" width="72.6640625" style="342" customWidth="1"/>
    <col min="3" max="3" width="35.77734375" customWidth="1"/>
    <col min="4" max="97" width="20.6640625" customWidth="1"/>
  </cols>
  <sheetData>
    <row r="1" spans="1:32" x14ac:dyDescent="0.3">
      <c r="A1" s="128" t="s">
        <v>1057</v>
      </c>
      <c r="B1" s="342" t="s">
        <v>1058</v>
      </c>
      <c r="C1" t="s">
        <v>234</v>
      </c>
      <c r="D1" t="s">
        <v>627</v>
      </c>
      <c r="E1" t="s">
        <v>628</v>
      </c>
      <c r="F1" t="s">
        <v>629</v>
      </c>
      <c r="G1" t="s">
        <v>630</v>
      </c>
      <c r="H1" t="s">
        <v>631</v>
      </c>
      <c r="I1" t="s">
        <v>632</v>
      </c>
      <c r="J1" t="s">
        <v>633</v>
      </c>
      <c r="K1" t="s">
        <v>634</v>
      </c>
      <c r="L1" t="s">
        <v>635</v>
      </c>
      <c r="M1" t="s">
        <v>636</v>
      </c>
      <c r="N1" t="s">
        <v>637</v>
      </c>
      <c r="O1" t="s">
        <v>638</v>
      </c>
      <c r="P1" t="s">
        <v>639</v>
      </c>
      <c r="Q1" t="s">
        <v>640</v>
      </c>
      <c r="R1" t="s">
        <v>641</v>
      </c>
      <c r="S1" t="s">
        <v>642</v>
      </c>
      <c r="T1" t="s">
        <v>643</v>
      </c>
      <c r="U1" t="s">
        <v>644</v>
      </c>
      <c r="V1" t="s">
        <v>645</v>
      </c>
      <c r="W1" t="s">
        <v>646</v>
      </c>
      <c r="X1" t="s">
        <v>647</v>
      </c>
      <c r="Y1" t="s">
        <v>648</v>
      </c>
      <c r="Z1" t="s">
        <v>649</v>
      </c>
      <c r="AA1" t="s">
        <v>650</v>
      </c>
      <c r="AB1" t="s">
        <v>651</v>
      </c>
      <c r="AC1" t="s">
        <v>652</v>
      </c>
      <c r="AD1" t="s">
        <v>653</v>
      </c>
      <c r="AE1" t="s">
        <v>654</v>
      </c>
      <c r="AF1" t="s">
        <v>655</v>
      </c>
    </row>
    <row r="2" spans="1:32" x14ac:dyDescent="0.3">
      <c r="A2" s="104" t="s">
        <v>417</v>
      </c>
      <c r="B2" s="342" t="s">
        <v>10</v>
      </c>
      <c r="C2" t="s">
        <v>2</v>
      </c>
      <c r="D2" s="567">
        <v>541777</v>
      </c>
      <c r="E2" s="567">
        <v>541000</v>
      </c>
      <c r="F2" s="567">
        <v>54949</v>
      </c>
      <c r="G2" s="567">
        <v>541001</v>
      </c>
      <c r="H2" s="567">
        <v>541002</v>
      </c>
      <c r="I2" s="567">
        <v>54937</v>
      </c>
      <c r="J2" s="567">
        <v>541003</v>
      </c>
      <c r="K2" s="567">
        <v>544178</v>
      </c>
      <c r="L2" s="567">
        <v>541004</v>
      </c>
      <c r="M2" s="567">
        <v>541727</v>
      </c>
      <c r="N2" s="567">
        <v>541010</v>
      </c>
      <c r="O2" s="567">
        <v>541025</v>
      </c>
      <c r="P2" s="567">
        <v>541028</v>
      </c>
      <c r="Q2" s="567">
        <v>541007</v>
      </c>
      <c r="R2" s="567">
        <v>541024</v>
      </c>
      <c r="S2" s="567">
        <v>541027</v>
      </c>
      <c r="T2" s="567">
        <v>541026</v>
      </c>
      <c r="U2" s="567">
        <v>541011</v>
      </c>
      <c r="V2" s="567">
        <v>541012</v>
      </c>
      <c r="W2" s="567">
        <v>541013</v>
      </c>
      <c r="X2" s="567">
        <v>541014</v>
      </c>
      <c r="Y2" s="567">
        <v>541015</v>
      </c>
      <c r="Z2" s="567">
        <v>541016</v>
      </c>
      <c r="AA2" s="567">
        <v>541017</v>
      </c>
      <c r="AB2" s="567">
        <v>541018</v>
      </c>
      <c r="AC2" s="567">
        <v>541019</v>
      </c>
      <c r="AD2" s="567">
        <v>541009</v>
      </c>
      <c r="AE2" s="567">
        <v>541020</v>
      </c>
      <c r="AF2" s="567">
        <v>541022</v>
      </c>
    </row>
    <row r="3" spans="1:32" x14ac:dyDescent="0.3">
      <c r="A3" s="104">
        <v>4</v>
      </c>
      <c r="B3" s="342" t="s">
        <v>48</v>
      </c>
      <c r="D3">
        <v>37468</v>
      </c>
      <c r="E3">
        <v>0</v>
      </c>
      <c r="F3">
        <v>0</v>
      </c>
      <c r="G3">
        <v>0</v>
      </c>
      <c r="H3">
        <v>0</v>
      </c>
      <c r="I3">
        <v>20886</v>
      </c>
      <c r="J3">
        <v>0</v>
      </c>
      <c r="K3">
        <v>0</v>
      </c>
      <c r="L3">
        <v>0</v>
      </c>
      <c r="M3">
        <v>11040</v>
      </c>
      <c r="N3">
        <v>0</v>
      </c>
      <c r="O3">
        <v>0</v>
      </c>
      <c r="P3">
        <v>0</v>
      </c>
      <c r="Q3">
        <v>0</v>
      </c>
      <c r="R3">
        <v>0</v>
      </c>
      <c r="S3">
        <v>0</v>
      </c>
      <c r="T3">
        <v>0</v>
      </c>
      <c r="U3">
        <v>0</v>
      </c>
      <c r="V3">
        <v>0</v>
      </c>
      <c r="W3">
        <v>0</v>
      </c>
      <c r="X3">
        <v>0</v>
      </c>
      <c r="Y3">
        <v>0</v>
      </c>
      <c r="Z3">
        <v>0</v>
      </c>
      <c r="AA3">
        <v>0</v>
      </c>
      <c r="AB3">
        <v>0</v>
      </c>
      <c r="AC3">
        <v>0</v>
      </c>
      <c r="AD3">
        <v>0</v>
      </c>
      <c r="AE3">
        <v>162</v>
      </c>
      <c r="AF3">
        <v>0</v>
      </c>
    </row>
    <row r="4" spans="1:32" x14ac:dyDescent="0.3">
      <c r="A4" s="104">
        <v>5</v>
      </c>
      <c r="B4" s="342" t="s">
        <v>49</v>
      </c>
      <c r="D4">
        <v>0</v>
      </c>
      <c r="E4">
        <v>0</v>
      </c>
      <c r="F4">
        <v>0</v>
      </c>
      <c r="G4">
        <v>0</v>
      </c>
      <c r="H4">
        <v>0</v>
      </c>
      <c r="I4">
        <v>26077</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x14ac:dyDescent="0.3">
      <c r="A5" s="104">
        <v>6</v>
      </c>
      <c r="B5" s="342" t="s">
        <v>155</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row>
    <row r="6" spans="1:32" x14ac:dyDescent="0.3">
      <c r="A6" s="104">
        <v>7</v>
      </c>
      <c r="B6" s="342" t="s">
        <v>101</v>
      </c>
      <c r="D6">
        <v>34745</v>
      </c>
      <c r="E6">
        <v>0</v>
      </c>
      <c r="F6">
        <v>0</v>
      </c>
      <c r="G6">
        <v>0</v>
      </c>
      <c r="H6">
        <v>0</v>
      </c>
      <c r="I6">
        <v>1108</v>
      </c>
      <c r="J6">
        <v>0</v>
      </c>
      <c r="K6">
        <v>0</v>
      </c>
      <c r="L6">
        <v>0</v>
      </c>
      <c r="M6">
        <v>14430</v>
      </c>
      <c r="N6">
        <v>0</v>
      </c>
      <c r="O6">
        <v>0</v>
      </c>
      <c r="P6">
        <v>0</v>
      </c>
      <c r="Q6">
        <v>0</v>
      </c>
      <c r="R6">
        <v>0</v>
      </c>
      <c r="S6">
        <v>0</v>
      </c>
      <c r="T6">
        <v>0</v>
      </c>
      <c r="U6">
        <v>0</v>
      </c>
      <c r="V6">
        <v>0</v>
      </c>
      <c r="W6">
        <v>0</v>
      </c>
      <c r="X6">
        <v>0</v>
      </c>
      <c r="Y6">
        <v>0</v>
      </c>
      <c r="Z6">
        <v>0</v>
      </c>
      <c r="AA6">
        <v>0</v>
      </c>
      <c r="AB6">
        <v>0</v>
      </c>
      <c r="AC6">
        <v>0</v>
      </c>
      <c r="AD6">
        <v>0</v>
      </c>
      <c r="AE6">
        <v>5232</v>
      </c>
      <c r="AF6">
        <v>0</v>
      </c>
    </row>
    <row r="7" spans="1:32" x14ac:dyDescent="0.3">
      <c r="A7" s="104">
        <v>9</v>
      </c>
      <c r="B7" s="342" t="s">
        <v>103</v>
      </c>
      <c r="D7">
        <v>316167</v>
      </c>
      <c r="E7">
        <v>0</v>
      </c>
      <c r="F7">
        <v>0</v>
      </c>
      <c r="G7">
        <v>0</v>
      </c>
      <c r="H7">
        <v>0</v>
      </c>
      <c r="I7">
        <v>305598</v>
      </c>
      <c r="J7">
        <v>0</v>
      </c>
      <c r="K7">
        <v>0</v>
      </c>
      <c r="L7">
        <v>0</v>
      </c>
      <c r="M7">
        <v>159639</v>
      </c>
      <c r="N7">
        <v>0</v>
      </c>
      <c r="O7">
        <v>0</v>
      </c>
      <c r="P7">
        <v>0</v>
      </c>
      <c r="Q7">
        <v>0</v>
      </c>
      <c r="R7">
        <v>0</v>
      </c>
      <c r="S7">
        <v>0</v>
      </c>
      <c r="T7">
        <v>0</v>
      </c>
      <c r="U7">
        <v>0</v>
      </c>
      <c r="V7">
        <v>0</v>
      </c>
      <c r="W7">
        <v>0</v>
      </c>
      <c r="X7">
        <v>0</v>
      </c>
      <c r="Y7">
        <v>0</v>
      </c>
      <c r="Z7">
        <v>0</v>
      </c>
      <c r="AA7">
        <v>0</v>
      </c>
      <c r="AB7">
        <v>0</v>
      </c>
      <c r="AC7">
        <v>0</v>
      </c>
      <c r="AD7">
        <v>0</v>
      </c>
      <c r="AE7">
        <v>53650</v>
      </c>
      <c r="AF7">
        <v>0</v>
      </c>
    </row>
    <row r="8" spans="1:32" x14ac:dyDescent="0.3">
      <c r="A8" s="104">
        <v>11</v>
      </c>
      <c r="B8" s="342" t="s">
        <v>102</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row>
    <row r="9" spans="1:32" x14ac:dyDescent="0.3">
      <c r="A9" s="104">
        <v>13</v>
      </c>
      <c r="B9" s="342" t="s">
        <v>418</v>
      </c>
      <c r="D9">
        <v>0</v>
      </c>
      <c r="E9">
        <v>17096092</v>
      </c>
      <c r="F9">
        <v>266183</v>
      </c>
      <c r="G9">
        <v>754321</v>
      </c>
      <c r="H9">
        <v>1892353</v>
      </c>
      <c r="I9">
        <v>0</v>
      </c>
      <c r="J9">
        <v>5910331</v>
      </c>
      <c r="K9">
        <v>2008572</v>
      </c>
      <c r="L9">
        <v>2310259</v>
      </c>
      <c r="M9">
        <v>0</v>
      </c>
      <c r="N9">
        <v>1577142</v>
      </c>
      <c r="O9">
        <v>367682</v>
      </c>
      <c r="P9">
        <v>208766</v>
      </c>
      <c r="Q9">
        <v>5661639</v>
      </c>
      <c r="R9">
        <v>741011</v>
      </c>
      <c r="S9">
        <v>549141</v>
      </c>
      <c r="T9">
        <v>112463</v>
      </c>
      <c r="U9">
        <v>3447275</v>
      </c>
      <c r="V9">
        <v>1494842</v>
      </c>
      <c r="W9">
        <v>40776140</v>
      </c>
      <c r="X9">
        <v>35651316</v>
      </c>
      <c r="Y9">
        <v>5461408</v>
      </c>
      <c r="Z9">
        <v>397576222</v>
      </c>
      <c r="AA9">
        <v>423020</v>
      </c>
      <c r="AB9">
        <v>660904</v>
      </c>
      <c r="AC9">
        <v>940331</v>
      </c>
      <c r="AD9">
        <v>11256023</v>
      </c>
      <c r="AE9">
        <v>0</v>
      </c>
      <c r="AF9">
        <v>112956</v>
      </c>
    </row>
    <row r="10" spans="1:32" x14ac:dyDescent="0.3">
      <c r="A10" s="104">
        <v>14</v>
      </c>
      <c r="B10" s="342" t="s">
        <v>419</v>
      </c>
      <c r="D10">
        <v>0</v>
      </c>
      <c r="E10">
        <v>8467952</v>
      </c>
      <c r="F10">
        <v>13310</v>
      </c>
      <c r="G10">
        <v>136220</v>
      </c>
      <c r="H10">
        <v>1398026</v>
      </c>
      <c r="I10">
        <v>0</v>
      </c>
      <c r="J10">
        <v>148457</v>
      </c>
      <c r="K10">
        <v>114739</v>
      </c>
      <c r="L10">
        <v>16870</v>
      </c>
      <c r="M10">
        <v>0</v>
      </c>
      <c r="N10">
        <v>121079</v>
      </c>
      <c r="O10">
        <v>9762</v>
      </c>
      <c r="P10">
        <v>0</v>
      </c>
      <c r="Q10">
        <v>337184</v>
      </c>
      <c r="R10">
        <v>40753</v>
      </c>
      <c r="S10">
        <v>70440</v>
      </c>
      <c r="T10">
        <v>232</v>
      </c>
      <c r="U10">
        <v>344376</v>
      </c>
      <c r="V10">
        <v>787972</v>
      </c>
      <c r="W10">
        <v>5683019</v>
      </c>
      <c r="X10">
        <v>14615420</v>
      </c>
      <c r="Y10">
        <v>189430</v>
      </c>
      <c r="Z10">
        <v>48653664</v>
      </c>
      <c r="AA10">
        <v>140545</v>
      </c>
      <c r="AB10">
        <v>52735</v>
      </c>
      <c r="AC10">
        <v>415344</v>
      </c>
      <c r="AD10">
        <v>177549</v>
      </c>
      <c r="AE10">
        <v>0</v>
      </c>
      <c r="AF10">
        <v>46012</v>
      </c>
    </row>
    <row r="11" spans="1:32" x14ac:dyDescent="0.3">
      <c r="A11" s="104">
        <v>16</v>
      </c>
      <c r="B11" s="342" t="s">
        <v>105</v>
      </c>
      <c r="D11">
        <v>286982</v>
      </c>
      <c r="E11">
        <v>0</v>
      </c>
      <c r="F11">
        <v>0</v>
      </c>
      <c r="G11">
        <v>0</v>
      </c>
      <c r="H11">
        <v>0</v>
      </c>
      <c r="I11">
        <v>399021</v>
      </c>
      <c r="J11">
        <v>0</v>
      </c>
      <c r="K11">
        <v>0</v>
      </c>
      <c r="L11">
        <v>0</v>
      </c>
      <c r="M11">
        <v>274984</v>
      </c>
      <c r="N11">
        <v>0</v>
      </c>
      <c r="O11">
        <v>0</v>
      </c>
      <c r="P11">
        <v>0</v>
      </c>
      <c r="Q11">
        <v>0</v>
      </c>
      <c r="R11">
        <v>0</v>
      </c>
      <c r="S11">
        <v>0</v>
      </c>
      <c r="T11">
        <v>0</v>
      </c>
      <c r="U11">
        <v>0</v>
      </c>
      <c r="V11">
        <v>0</v>
      </c>
      <c r="W11">
        <v>0</v>
      </c>
      <c r="X11">
        <v>0</v>
      </c>
      <c r="Y11">
        <v>0</v>
      </c>
      <c r="Z11">
        <v>0</v>
      </c>
      <c r="AA11">
        <v>0</v>
      </c>
      <c r="AB11">
        <v>0</v>
      </c>
      <c r="AC11">
        <v>0</v>
      </c>
      <c r="AD11">
        <v>0</v>
      </c>
      <c r="AE11">
        <v>25595</v>
      </c>
      <c r="AF11">
        <v>0</v>
      </c>
    </row>
    <row r="12" spans="1:32" x14ac:dyDescent="0.3">
      <c r="A12" s="104">
        <v>17</v>
      </c>
      <c r="B12" s="342" t="s">
        <v>107</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row>
    <row r="13" spans="1:32" x14ac:dyDescent="0.3">
      <c r="A13" s="104">
        <v>20</v>
      </c>
      <c r="B13" s="342" t="s">
        <v>108</v>
      </c>
      <c r="D13">
        <v>17740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row>
    <row r="14" spans="1:32" x14ac:dyDescent="0.3">
      <c r="A14" s="104">
        <v>22</v>
      </c>
      <c r="B14" s="342" t="s">
        <v>109</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row>
    <row r="15" spans="1:32" x14ac:dyDescent="0.3">
      <c r="A15" s="104">
        <v>23</v>
      </c>
      <c r="B15" s="342" t="s">
        <v>112</v>
      </c>
      <c r="D15">
        <v>123886</v>
      </c>
      <c r="E15">
        <v>0</v>
      </c>
      <c r="F15">
        <v>0</v>
      </c>
      <c r="G15">
        <v>0</v>
      </c>
      <c r="H15">
        <v>0</v>
      </c>
      <c r="I15">
        <v>86914</v>
      </c>
      <c r="J15">
        <v>0</v>
      </c>
      <c r="K15">
        <v>0</v>
      </c>
      <c r="L15">
        <v>0</v>
      </c>
      <c r="M15">
        <v>16069</v>
      </c>
      <c r="N15">
        <v>0</v>
      </c>
      <c r="O15">
        <v>0</v>
      </c>
      <c r="P15">
        <v>0</v>
      </c>
      <c r="Q15">
        <v>0</v>
      </c>
      <c r="R15">
        <v>0</v>
      </c>
      <c r="S15">
        <v>0</v>
      </c>
      <c r="T15">
        <v>0</v>
      </c>
      <c r="U15">
        <v>0</v>
      </c>
      <c r="V15">
        <v>0</v>
      </c>
      <c r="W15">
        <v>0</v>
      </c>
      <c r="X15">
        <v>0</v>
      </c>
      <c r="Y15">
        <v>0</v>
      </c>
      <c r="Z15">
        <v>0</v>
      </c>
      <c r="AA15">
        <v>0</v>
      </c>
      <c r="AB15">
        <v>0</v>
      </c>
      <c r="AC15">
        <v>0</v>
      </c>
      <c r="AD15">
        <v>0</v>
      </c>
      <c r="AE15">
        <v>12612</v>
      </c>
      <c r="AF15">
        <v>0</v>
      </c>
    </row>
    <row r="16" spans="1:32" x14ac:dyDescent="0.3">
      <c r="A16" s="104">
        <v>31</v>
      </c>
      <c r="B16" s="342" t="s">
        <v>420</v>
      </c>
      <c r="D16">
        <v>0</v>
      </c>
      <c r="E16">
        <v>36899916</v>
      </c>
      <c r="F16">
        <v>1157193</v>
      </c>
      <c r="G16">
        <v>1235521</v>
      </c>
      <c r="H16">
        <v>971994</v>
      </c>
      <c r="I16">
        <v>0</v>
      </c>
      <c r="J16">
        <v>119355</v>
      </c>
      <c r="K16">
        <v>0</v>
      </c>
      <c r="L16">
        <v>-147038</v>
      </c>
      <c r="M16">
        <v>0</v>
      </c>
      <c r="N16">
        <v>-208597</v>
      </c>
      <c r="O16">
        <v>-619853</v>
      </c>
      <c r="P16">
        <v>0</v>
      </c>
      <c r="Q16">
        <v>6314903</v>
      </c>
      <c r="R16">
        <v>-57642</v>
      </c>
      <c r="S16">
        <v>809739</v>
      </c>
      <c r="T16">
        <v>-742614</v>
      </c>
      <c r="U16">
        <v>556892</v>
      </c>
      <c r="V16">
        <v>2876833</v>
      </c>
      <c r="W16">
        <v>27831851</v>
      </c>
      <c r="X16">
        <v>9701465</v>
      </c>
      <c r="Y16">
        <v>5500967</v>
      </c>
      <c r="Z16">
        <v>85045593</v>
      </c>
      <c r="AA16">
        <v>0</v>
      </c>
      <c r="AB16">
        <v>81439</v>
      </c>
      <c r="AC16">
        <v>1452060</v>
      </c>
      <c r="AD16">
        <v>8045206</v>
      </c>
      <c r="AE16">
        <v>0</v>
      </c>
      <c r="AF16">
        <v>0</v>
      </c>
    </row>
    <row r="17" spans="1:32" x14ac:dyDescent="0.3">
      <c r="A17" s="104">
        <v>32</v>
      </c>
      <c r="B17" s="342" t="s">
        <v>421</v>
      </c>
      <c r="D17">
        <v>0</v>
      </c>
      <c r="E17">
        <v>5427376</v>
      </c>
      <c r="F17">
        <v>279693</v>
      </c>
      <c r="G17">
        <v>438443</v>
      </c>
      <c r="H17">
        <v>1033085</v>
      </c>
      <c r="I17">
        <v>0</v>
      </c>
      <c r="J17">
        <v>418257</v>
      </c>
      <c r="K17">
        <v>755791</v>
      </c>
      <c r="L17">
        <v>328506</v>
      </c>
      <c r="M17">
        <v>0</v>
      </c>
      <c r="N17">
        <v>356993</v>
      </c>
      <c r="O17">
        <v>691207</v>
      </c>
      <c r="P17">
        <v>41110</v>
      </c>
      <c r="Q17">
        <v>617527</v>
      </c>
      <c r="R17">
        <v>576862</v>
      </c>
      <c r="S17">
        <v>508371</v>
      </c>
      <c r="T17">
        <v>819297</v>
      </c>
      <c r="U17">
        <v>222501</v>
      </c>
      <c r="V17">
        <v>484196</v>
      </c>
      <c r="W17">
        <v>7640367</v>
      </c>
      <c r="X17">
        <v>20559840</v>
      </c>
      <c r="Y17">
        <v>2203377</v>
      </c>
      <c r="Z17">
        <v>55528068</v>
      </c>
      <c r="AA17">
        <v>268791</v>
      </c>
      <c r="AB17">
        <v>629820</v>
      </c>
      <c r="AC17">
        <v>1050038</v>
      </c>
      <c r="AD17">
        <v>752123</v>
      </c>
      <c r="AE17">
        <v>0</v>
      </c>
      <c r="AF17">
        <v>149493</v>
      </c>
    </row>
    <row r="18" spans="1:32" x14ac:dyDescent="0.3">
      <c r="A18" s="104">
        <v>33</v>
      </c>
      <c r="B18" s="342" t="s">
        <v>185</v>
      </c>
      <c r="D18">
        <v>0</v>
      </c>
      <c r="E18">
        <v>2665487</v>
      </c>
      <c r="F18">
        <v>21356</v>
      </c>
      <c r="G18">
        <v>279915</v>
      </c>
      <c r="H18">
        <v>810868</v>
      </c>
      <c r="I18">
        <v>0</v>
      </c>
      <c r="J18">
        <v>-228610</v>
      </c>
      <c r="K18">
        <v>199251</v>
      </c>
      <c r="L18">
        <v>100473</v>
      </c>
      <c r="M18">
        <v>0</v>
      </c>
      <c r="N18">
        <v>-968610</v>
      </c>
      <c r="O18">
        <v>-267908</v>
      </c>
      <c r="P18">
        <v>-104495</v>
      </c>
      <c r="Q18">
        <v>-230951</v>
      </c>
      <c r="R18">
        <v>-346134</v>
      </c>
      <c r="S18">
        <v>-276168</v>
      </c>
      <c r="T18">
        <v>9167</v>
      </c>
      <c r="U18">
        <v>881976</v>
      </c>
      <c r="V18">
        <v>-258775</v>
      </c>
      <c r="W18">
        <v>1442382</v>
      </c>
      <c r="X18">
        <v>4716160</v>
      </c>
      <c r="Y18">
        <v>-1761691</v>
      </c>
      <c r="Z18">
        <v>65276092</v>
      </c>
      <c r="AA18">
        <v>32061</v>
      </c>
      <c r="AB18">
        <v>439202</v>
      </c>
      <c r="AC18">
        <v>228426</v>
      </c>
      <c r="AD18">
        <v>732037</v>
      </c>
      <c r="AE18">
        <v>0</v>
      </c>
      <c r="AF18">
        <v>38450</v>
      </c>
    </row>
    <row r="19" spans="1:32" x14ac:dyDescent="0.3">
      <c r="A19" s="104">
        <v>34</v>
      </c>
      <c r="B19" s="342" t="s">
        <v>422</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row>
    <row r="20" spans="1:32" x14ac:dyDescent="0.3">
      <c r="A20" s="104">
        <v>35</v>
      </c>
      <c r="B20" s="342" t="s">
        <v>423</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row>
    <row r="21" spans="1:32" x14ac:dyDescent="0.3">
      <c r="A21" s="104">
        <v>36</v>
      </c>
      <c r="B21" s="342" t="s">
        <v>424</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row>
    <row r="22" spans="1:32" x14ac:dyDescent="0.3">
      <c r="A22" s="104">
        <v>37</v>
      </c>
      <c r="B22" s="342" t="s">
        <v>425</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row>
    <row r="23" spans="1:32" x14ac:dyDescent="0.3">
      <c r="A23" s="104">
        <v>38</v>
      </c>
      <c r="B23" s="342" t="s">
        <v>426</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row>
    <row r="24" spans="1:32" x14ac:dyDescent="0.3">
      <c r="A24" s="104">
        <v>39</v>
      </c>
      <c r="B24" s="342" t="s">
        <v>427</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row>
    <row r="25" spans="1:32" x14ac:dyDescent="0.3">
      <c r="A25" s="104">
        <v>40</v>
      </c>
      <c r="B25" s="342" t="s">
        <v>428</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row>
    <row r="26" spans="1:32" x14ac:dyDescent="0.3">
      <c r="A26" s="104">
        <v>41</v>
      </c>
      <c r="B26" s="342" t="s">
        <v>429</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row>
    <row r="27" spans="1:32" x14ac:dyDescent="0.3">
      <c r="A27" s="104">
        <v>44</v>
      </c>
      <c r="B27" s="342" t="s">
        <v>430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row>
    <row r="28" spans="1:32" x14ac:dyDescent="0.3">
      <c r="A28" s="104">
        <v>45</v>
      </c>
      <c r="B28" s="342" t="s">
        <v>431</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row>
    <row r="29" spans="1:32" x14ac:dyDescent="0.3">
      <c r="A29" s="104">
        <v>47</v>
      </c>
      <c r="B29" s="342" t="s">
        <v>432</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row>
    <row r="30" spans="1:32" x14ac:dyDescent="0.3">
      <c r="A30" s="104">
        <v>48</v>
      </c>
      <c r="B30" s="342" t="s">
        <v>52</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row>
    <row r="31" spans="1:32" x14ac:dyDescent="0.3">
      <c r="A31" s="104">
        <v>49</v>
      </c>
      <c r="B31" s="342" t="s">
        <v>124</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row>
    <row r="32" spans="1:32" x14ac:dyDescent="0.3">
      <c r="A32" s="104">
        <v>50</v>
      </c>
      <c r="B32" s="342" t="s">
        <v>30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row>
    <row r="33" spans="1:32" x14ac:dyDescent="0.3">
      <c r="A33" s="104">
        <v>51</v>
      </c>
      <c r="B33" s="342" t="s">
        <v>141</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row>
    <row r="34" spans="1:32" x14ac:dyDescent="0.3">
      <c r="A34" s="104">
        <v>52</v>
      </c>
      <c r="B34" s="342" t="s">
        <v>134</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row>
    <row r="35" spans="1:32" x14ac:dyDescent="0.3">
      <c r="A35" s="104">
        <v>53</v>
      </c>
      <c r="B35" s="342" t="s">
        <v>31</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row>
    <row r="36" spans="1:32" x14ac:dyDescent="0.3">
      <c r="A36" s="104">
        <v>55</v>
      </c>
      <c r="B36" s="342" t="s">
        <v>144</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row>
    <row r="37" spans="1:32" x14ac:dyDescent="0.3">
      <c r="A37" s="104">
        <v>61</v>
      </c>
      <c r="B37" s="342" t="s">
        <v>157</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row>
    <row r="38" spans="1:32" x14ac:dyDescent="0.3">
      <c r="A38" s="104">
        <v>80</v>
      </c>
      <c r="B38" s="342" t="s">
        <v>114</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row>
    <row r="39" spans="1:32" x14ac:dyDescent="0.3">
      <c r="A39" s="104">
        <v>81</v>
      </c>
      <c r="B39" s="342" t="s">
        <v>115</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row>
    <row r="40" spans="1:32" x14ac:dyDescent="0.3">
      <c r="A40" s="104">
        <v>82</v>
      </c>
      <c r="B40" s="342" t="s">
        <v>202</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row>
    <row r="41" spans="1:32" x14ac:dyDescent="0.3">
      <c r="A41" s="104">
        <v>83</v>
      </c>
      <c r="B41" s="342" t="s">
        <v>32</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row>
    <row r="42" spans="1:32" x14ac:dyDescent="0.3">
      <c r="A42" s="104">
        <v>84</v>
      </c>
      <c r="B42" s="342" t="s">
        <v>123</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row>
    <row r="43" spans="1:32" x14ac:dyDescent="0.3">
      <c r="A43" s="104">
        <v>85</v>
      </c>
      <c r="B43" s="342" t="s">
        <v>125</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row>
    <row r="44" spans="1:32" x14ac:dyDescent="0.3">
      <c r="A44" s="104">
        <v>88</v>
      </c>
      <c r="B44" s="342" t="s">
        <v>122</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row>
    <row r="45" spans="1:32" x14ac:dyDescent="0.3">
      <c r="A45" s="104">
        <v>89</v>
      </c>
      <c r="B45" s="342" t="s">
        <v>126</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row>
    <row r="46" spans="1:32" x14ac:dyDescent="0.3">
      <c r="A46" s="104">
        <v>90</v>
      </c>
      <c r="B46" s="342" t="s">
        <v>119</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row>
    <row r="47" spans="1:32" x14ac:dyDescent="0.3">
      <c r="A47" s="104">
        <v>91</v>
      </c>
      <c r="B47" s="342" t="s">
        <v>120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row>
    <row r="48" spans="1:32" x14ac:dyDescent="0.3">
      <c r="A48" s="104">
        <v>93</v>
      </c>
      <c r="B48" s="342" t="s">
        <v>132</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row>
    <row r="49" spans="1:32" x14ac:dyDescent="0.3">
      <c r="A49" s="104">
        <v>94</v>
      </c>
      <c r="B49" s="342" t="s">
        <v>135</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row>
    <row r="50" spans="1:32" x14ac:dyDescent="0.3">
      <c r="A50" s="104">
        <v>97</v>
      </c>
      <c r="B50" s="342" t="s">
        <v>131</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row>
    <row r="51" spans="1:32" x14ac:dyDescent="0.3">
      <c r="A51" s="104">
        <v>98</v>
      </c>
      <c r="B51" s="342" t="s">
        <v>136</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row>
    <row r="52" spans="1:32" x14ac:dyDescent="0.3">
      <c r="A52" s="104">
        <v>99</v>
      </c>
      <c r="B52" s="342" t="s">
        <v>133</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row>
    <row r="53" spans="1:32" x14ac:dyDescent="0.3">
      <c r="A53" s="104">
        <v>100</v>
      </c>
      <c r="B53" s="342" t="s">
        <v>146</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row>
    <row r="54" spans="1:32" x14ac:dyDescent="0.3">
      <c r="A54" s="104">
        <v>101</v>
      </c>
      <c r="B54" s="342" t="s">
        <v>145</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row>
    <row r="55" spans="1:32" x14ac:dyDescent="0.3">
      <c r="A55" s="104">
        <v>102</v>
      </c>
      <c r="B55" s="342" t="s">
        <v>158</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row>
    <row r="56" spans="1:32" x14ac:dyDescent="0.3">
      <c r="A56" s="104">
        <v>103</v>
      </c>
      <c r="B56" s="342" t="s">
        <v>159</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row>
    <row r="57" spans="1:32" x14ac:dyDescent="0.3">
      <c r="A57" s="104">
        <v>104</v>
      </c>
      <c r="B57" s="342" t="s">
        <v>433</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row>
    <row r="58" spans="1:32" x14ac:dyDescent="0.3">
      <c r="A58" s="104">
        <v>107</v>
      </c>
      <c r="B58" s="342" t="s">
        <v>434</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row>
    <row r="59" spans="1:32" x14ac:dyDescent="0.3">
      <c r="A59" s="104">
        <v>108</v>
      </c>
      <c r="B59" s="342" t="s">
        <v>435</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row>
    <row r="60" spans="1:32" x14ac:dyDescent="0.3">
      <c r="A60" s="104">
        <v>147</v>
      </c>
      <c r="B60" s="342" t="s">
        <v>436</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row>
    <row r="61" spans="1:32" x14ac:dyDescent="0.3">
      <c r="A61" s="104">
        <v>148</v>
      </c>
      <c r="B61" s="342" t="s">
        <v>437</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row>
    <row r="62" spans="1:32" x14ac:dyDescent="0.3">
      <c r="A62" s="104">
        <v>149</v>
      </c>
      <c r="B62" s="342" t="s">
        <v>438</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row>
    <row r="63" spans="1:32" x14ac:dyDescent="0.3">
      <c r="A63" s="104">
        <v>150</v>
      </c>
      <c r="B63" s="342" t="s">
        <v>439</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row>
    <row r="64" spans="1:32" x14ac:dyDescent="0.3">
      <c r="A64" s="104">
        <v>171</v>
      </c>
      <c r="B64" s="342" t="s">
        <v>113</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row>
    <row r="65" spans="1:32" x14ac:dyDescent="0.3">
      <c r="A65" s="104">
        <v>191</v>
      </c>
      <c r="B65" s="342" t="s">
        <v>128</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x14ac:dyDescent="0.3">
      <c r="A66" s="104">
        <v>192</v>
      </c>
      <c r="B66" s="342" t="s">
        <v>139</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row>
    <row r="67" spans="1:32" x14ac:dyDescent="0.3">
      <c r="A67" s="104">
        <v>193</v>
      </c>
      <c r="B67" s="342" t="s">
        <v>186</v>
      </c>
      <c r="D67">
        <v>0</v>
      </c>
      <c r="E67">
        <v>35138365</v>
      </c>
      <c r="F67">
        <v>1416100</v>
      </c>
      <c r="G67">
        <v>1408058</v>
      </c>
      <c r="H67">
        <v>448365</v>
      </c>
      <c r="I67">
        <v>0</v>
      </c>
      <c r="J67">
        <v>106540</v>
      </c>
      <c r="K67">
        <v>4104771</v>
      </c>
      <c r="L67">
        <v>58057</v>
      </c>
      <c r="M67">
        <v>0</v>
      </c>
      <c r="N67">
        <v>917178</v>
      </c>
      <c r="O67">
        <v>0</v>
      </c>
      <c r="P67">
        <v>0</v>
      </c>
      <c r="Q67">
        <v>7109944</v>
      </c>
      <c r="R67">
        <v>366681</v>
      </c>
      <c r="S67">
        <v>1033362</v>
      </c>
      <c r="T67">
        <v>66466</v>
      </c>
      <c r="U67">
        <v>167961</v>
      </c>
      <c r="V67">
        <v>3300450</v>
      </c>
      <c r="W67">
        <v>31607238</v>
      </c>
      <c r="X67">
        <v>23961189</v>
      </c>
      <c r="Y67">
        <v>5901909</v>
      </c>
      <c r="Z67">
        <v>28352004</v>
      </c>
      <c r="AA67">
        <v>316999</v>
      </c>
      <c r="AB67">
        <v>320868</v>
      </c>
      <c r="AC67">
        <v>0</v>
      </c>
      <c r="AD67">
        <v>4223401</v>
      </c>
      <c r="AE67">
        <v>0</v>
      </c>
      <c r="AF67">
        <v>1534240</v>
      </c>
    </row>
    <row r="68" spans="1:32" x14ac:dyDescent="0.3">
      <c r="A68" s="104">
        <v>194</v>
      </c>
      <c r="B68" s="342" t="s">
        <v>440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row>
    <row r="69" spans="1:32" x14ac:dyDescent="0.3">
      <c r="A69" s="104">
        <v>252</v>
      </c>
      <c r="B69" s="342" t="s">
        <v>33</v>
      </c>
      <c r="D69">
        <v>8406951</v>
      </c>
      <c r="E69">
        <v>0</v>
      </c>
      <c r="F69">
        <v>0</v>
      </c>
      <c r="G69">
        <v>0</v>
      </c>
      <c r="H69">
        <v>0</v>
      </c>
      <c r="I69">
        <v>16552568</v>
      </c>
      <c r="J69">
        <v>0</v>
      </c>
      <c r="K69">
        <v>0</v>
      </c>
      <c r="L69">
        <v>0</v>
      </c>
      <c r="M69">
        <v>98724</v>
      </c>
      <c r="N69">
        <v>0</v>
      </c>
      <c r="O69">
        <v>0</v>
      </c>
      <c r="P69">
        <v>0</v>
      </c>
      <c r="Q69">
        <v>0</v>
      </c>
      <c r="R69">
        <v>0</v>
      </c>
      <c r="S69">
        <v>0</v>
      </c>
      <c r="T69">
        <v>0</v>
      </c>
      <c r="U69">
        <v>0</v>
      </c>
      <c r="V69">
        <v>0</v>
      </c>
      <c r="W69">
        <v>0</v>
      </c>
      <c r="X69">
        <v>0</v>
      </c>
      <c r="Y69">
        <v>0</v>
      </c>
      <c r="Z69">
        <v>0</v>
      </c>
      <c r="AA69">
        <v>0</v>
      </c>
      <c r="AB69">
        <v>0</v>
      </c>
      <c r="AC69">
        <v>0</v>
      </c>
      <c r="AD69">
        <v>0</v>
      </c>
      <c r="AE69">
        <v>3227478</v>
      </c>
      <c r="AF69">
        <v>0</v>
      </c>
    </row>
    <row r="70" spans="1:32" x14ac:dyDescent="0.3">
      <c r="A70" s="104">
        <v>253</v>
      </c>
      <c r="B70" s="342" t="s">
        <v>34</v>
      </c>
      <c r="D70">
        <v>15802</v>
      </c>
      <c r="E70">
        <v>0</v>
      </c>
      <c r="F70">
        <v>0</v>
      </c>
      <c r="G70">
        <v>0</v>
      </c>
      <c r="H70">
        <v>0</v>
      </c>
      <c r="I70">
        <v>11913</v>
      </c>
      <c r="J70">
        <v>0</v>
      </c>
      <c r="K70">
        <v>0</v>
      </c>
      <c r="L70">
        <v>0</v>
      </c>
      <c r="M70">
        <v>15229</v>
      </c>
      <c r="N70">
        <v>0</v>
      </c>
      <c r="O70">
        <v>0</v>
      </c>
      <c r="P70">
        <v>0</v>
      </c>
      <c r="Q70">
        <v>0</v>
      </c>
      <c r="R70">
        <v>0</v>
      </c>
      <c r="S70">
        <v>0</v>
      </c>
      <c r="T70">
        <v>0</v>
      </c>
      <c r="U70">
        <v>0</v>
      </c>
      <c r="V70">
        <v>0</v>
      </c>
      <c r="W70">
        <v>0</v>
      </c>
      <c r="X70">
        <v>0</v>
      </c>
      <c r="Y70">
        <v>0</v>
      </c>
      <c r="Z70">
        <v>0</v>
      </c>
      <c r="AA70">
        <v>0</v>
      </c>
      <c r="AB70">
        <v>0</v>
      </c>
      <c r="AC70">
        <v>0</v>
      </c>
      <c r="AD70">
        <v>0</v>
      </c>
      <c r="AE70">
        <v>132</v>
      </c>
      <c r="AF70">
        <v>0</v>
      </c>
    </row>
    <row r="71" spans="1:32" x14ac:dyDescent="0.3">
      <c r="A71" s="104">
        <v>254</v>
      </c>
      <c r="B71" s="342" t="s">
        <v>35</v>
      </c>
      <c r="D71">
        <v>300365</v>
      </c>
      <c r="E71">
        <v>0</v>
      </c>
      <c r="F71">
        <v>0</v>
      </c>
      <c r="G71">
        <v>0</v>
      </c>
      <c r="H71">
        <v>0</v>
      </c>
      <c r="I71">
        <v>1443192</v>
      </c>
      <c r="J71">
        <v>0</v>
      </c>
      <c r="K71">
        <v>0</v>
      </c>
      <c r="L71">
        <v>0</v>
      </c>
      <c r="M71">
        <v>144410</v>
      </c>
      <c r="N71">
        <v>0</v>
      </c>
      <c r="O71">
        <v>0</v>
      </c>
      <c r="P71">
        <v>0</v>
      </c>
      <c r="Q71">
        <v>0</v>
      </c>
      <c r="R71">
        <v>0</v>
      </c>
      <c r="S71">
        <v>0</v>
      </c>
      <c r="T71">
        <v>0</v>
      </c>
      <c r="U71">
        <v>0</v>
      </c>
      <c r="V71">
        <v>0</v>
      </c>
      <c r="W71">
        <v>0</v>
      </c>
      <c r="X71">
        <v>0</v>
      </c>
      <c r="Y71">
        <v>0</v>
      </c>
      <c r="Z71">
        <v>0</v>
      </c>
      <c r="AA71">
        <v>0</v>
      </c>
      <c r="AB71">
        <v>0</v>
      </c>
      <c r="AC71">
        <v>0</v>
      </c>
      <c r="AD71">
        <v>0</v>
      </c>
      <c r="AE71">
        <v>136902</v>
      </c>
      <c r="AF71">
        <v>0</v>
      </c>
    </row>
    <row r="72" spans="1:32" x14ac:dyDescent="0.3">
      <c r="A72" s="104">
        <v>255</v>
      </c>
      <c r="B72" s="342" t="s">
        <v>96</v>
      </c>
      <c r="D72">
        <v>115827</v>
      </c>
      <c r="E72">
        <v>0</v>
      </c>
      <c r="F72">
        <v>0</v>
      </c>
      <c r="G72">
        <v>0</v>
      </c>
      <c r="H72">
        <v>0</v>
      </c>
      <c r="I72">
        <v>1090384</v>
      </c>
      <c r="J72">
        <v>0</v>
      </c>
      <c r="K72">
        <v>0</v>
      </c>
      <c r="L72">
        <v>0</v>
      </c>
      <c r="M72">
        <v>17925</v>
      </c>
      <c r="N72">
        <v>0</v>
      </c>
      <c r="O72">
        <v>0</v>
      </c>
      <c r="P72">
        <v>0</v>
      </c>
      <c r="Q72">
        <v>0</v>
      </c>
      <c r="R72">
        <v>0</v>
      </c>
      <c r="S72">
        <v>0</v>
      </c>
      <c r="T72">
        <v>0</v>
      </c>
      <c r="U72">
        <v>0</v>
      </c>
      <c r="V72">
        <v>0</v>
      </c>
      <c r="W72">
        <v>0</v>
      </c>
      <c r="X72">
        <v>0</v>
      </c>
      <c r="Y72">
        <v>0</v>
      </c>
      <c r="Z72">
        <v>0</v>
      </c>
      <c r="AA72">
        <v>0</v>
      </c>
      <c r="AB72">
        <v>0</v>
      </c>
      <c r="AC72">
        <v>0</v>
      </c>
      <c r="AD72">
        <v>0</v>
      </c>
      <c r="AE72">
        <v>60358</v>
      </c>
      <c r="AF72">
        <v>0</v>
      </c>
    </row>
    <row r="73" spans="1:32" x14ac:dyDescent="0.3">
      <c r="A73" s="104">
        <v>294</v>
      </c>
      <c r="B73" s="342" t="s">
        <v>441</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row>
    <row r="74" spans="1:32" x14ac:dyDescent="0.3">
      <c r="A74" s="104">
        <v>327</v>
      </c>
      <c r="B74" s="342" t="s">
        <v>442</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row>
    <row r="75" spans="1:32" x14ac:dyDescent="0.3">
      <c r="A75" s="104">
        <v>328</v>
      </c>
      <c r="B75" s="342" t="s">
        <v>199</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row>
    <row r="76" spans="1:32" x14ac:dyDescent="0.3">
      <c r="A76" s="104">
        <v>331</v>
      </c>
      <c r="B76" s="342" t="s">
        <v>142</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x14ac:dyDescent="0.3">
      <c r="A77" s="104">
        <v>332</v>
      </c>
      <c r="B77" s="342" t="s">
        <v>143</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row>
    <row r="78" spans="1:32" x14ac:dyDescent="0.3">
      <c r="A78" s="104">
        <v>333</v>
      </c>
      <c r="B78" s="342" t="s">
        <v>84</v>
      </c>
      <c r="D78">
        <v>303088</v>
      </c>
      <c r="E78">
        <v>0</v>
      </c>
      <c r="F78">
        <v>0</v>
      </c>
      <c r="G78">
        <v>0</v>
      </c>
      <c r="H78">
        <v>0</v>
      </c>
      <c r="I78">
        <v>348366</v>
      </c>
      <c r="J78">
        <v>0</v>
      </c>
      <c r="K78">
        <v>0</v>
      </c>
      <c r="L78">
        <v>0</v>
      </c>
      <c r="M78">
        <v>139420</v>
      </c>
      <c r="N78">
        <v>0</v>
      </c>
      <c r="O78">
        <v>0</v>
      </c>
      <c r="P78">
        <v>0</v>
      </c>
      <c r="Q78">
        <v>0</v>
      </c>
      <c r="R78">
        <v>0</v>
      </c>
      <c r="S78">
        <v>0</v>
      </c>
      <c r="T78">
        <v>0</v>
      </c>
      <c r="U78">
        <v>0</v>
      </c>
      <c r="V78">
        <v>0</v>
      </c>
      <c r="W78">
        <v>0</v>
      </c>
      <c r="X78">
        <v>0</v>
      </c>
      <c r="Y78">
        <v>0</v>
      </c>
      <c r="Z78">
        <v>0</v>
      </c>
      <c r="AA78">
        <v>0</v>
      </c>
      <c r="AB78">
        <v>0</v>
      </c>
      <c r="AC78">
        <v>0</v>
      </c>
      <c r="AD78">
        <v>0</v>
      </c>
      <c r="AE78">
        <v>58563</v>
      </c>
      <c r="AF78">
        <v>0</v>
      </c>
    </row>
    <row r="79" spans="1:32" x14ac:dyDescent="0.3">
      <c r="A79" s="104">
        <v>334</v>
      </c>
      <c r="B79" s="342" t="s">
        <v>164</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row>
    <row r="80" spans="1:32" x14ac:dyDescent="0.3">
      <c r="A80" s="104">
        <v>335</v>
      </c>
      <c r="B80" s="342" t="s">
        <v>46</v>
      </c>
      <c r="D80">
        <v>0</v>
      </c>
      <c r="E80">
        <v>0</v>
      </c>
      <c r="F80">
        <v>0</v>
      </c>
      <c r="G80">
        <v>0</v>
      </c>
      <c r="H80">
        <v>0</v>
      </c>
      <c r="I80">
        <v>26077</v>
      </c>
      <c r="J80">
        <v>0</v>
      </c>
      <c r="K80">
        <v>0</v>
      </c>
      <c r="L80">
        <v>0</v>
      </c>
      <c r="M80">
        <v>4056</v>
      </c>
      <c r="N80">
        <v>0</v>
      </c>
      <c r="O80">
        <v>0</v>
      </c>
      <c r="P80">
        <v>0</v>
      </c>
      <c r="Q80">
        <v>0</v>
      </c>
      <c r="R80">
        <v>0</v>
      </c>
      <c r="S80">
        <v>0</v>
      </c>
      <c r="T80">
        <v>0</v>
      </c>
      <c r="U80">
        <v>0</v>
      </c>
      <c r="V80">
        <v>0</v>
      </c>
      <c r="W80">
        <v>0</v>
      </c>
      <c r="X80">
        <v>0</v>
      </c>
      <c r="Y80">
        <v>0</v>
      </c>
      <c r="Z80">
        <v>0</v>
      </c>
      <c r="AA80">
        <v>0</v>
      </c>
      <c r="AB80">
        <v>0</v>
      </c>
      <c r="AC80">
        <v>0</v>
      </c>
      <c r="AD80">
        <v>0</v>
      </c>
      <c r="AE80">
        <v>0</v>
      </c>
      <c r="AF80">
        <v>0</v>
      </c>
    </row>
    <row r="81" spans="1:32" x14ac:dyDescent="0.3">
      <c r="A81" s="104">
        <v>336</v>
      </c>
      <c r="B81" s="342" t="s">
        <v>443</v>
      </c>
      <c r="D81">
        <v>44683</v>
      </c>
      <c r="E81">
        <v>0</v>
      </c>
      <c r="F81">
        <v>0</v>
      </c>
      <c r="G81">
        <v>0</v>
      </c>
      <c r="H81">
        <v>0</v>
      </c>
      <c r="I81">
        <v>250943</v>
      </c>
      <c r="J81">
        <v>0</v>
      </c>
      <c r="K81">
        <v>0</v>
      </c>
      <c r="L81">
        <v>0</v>
      </c>
      <c r="M81">
        <v>9440</v>
      </c>
      <c r="N81">
        <v>0</v>
      </c>
      <c r="O81">
        <v>0</v>
      </c>
      <c r="P81">
        <v>0</v>
      </c>
      <c r="Q81">
        <v>0</v>
      </c>
      <c r="R81">
        <v>0</v>
      </c>
      <c r="S81">
        <v>0</v>
      </c>
      <c r="T81">
        <v>0</v>
      </c>
      <c r="U81">
        <v>0</v>
      </c>
      <c r="V81">
        <v>0</v>
      </c>
      <c r="W81">
        <v>0</v>
      </c>
      <c r="X81">
        <v>0</v>
      </c>
      <c r="Y81">
        <v>0</v>
      </c>
      <c r="Z81">
        <v>0</v>
      </c>
      <c r="AA81">
        <v>0</v>
      </c>
      <c r="AB81">
        <v>0</v>
      </c>
      <c r="AC81">
        <v>0</v>
      </c>
      <c r="AD81">
        <v>0</v>
      </c>
      <c r="AE81">
        <v>2664</v>
      </c>
      <c r="AF81">
        <v>0</v>
      </c>
    </row>
    <row r="82" spans="1:32" x14ac:dyDescent="0.3">
      <c r="A82" s="104">
        <v>337</v>
      </c>
      <c r="B82" s="342" t="s">
        <v>149</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row>
    <row r="83" spans="1:32" x14ac:dyDescent="0.3">
      <c r="A83" s="104">
        <v>338</v>
      </c>
      <c r="B83" s="342" t="s">
        <v>45</v>
      </c>
      <c r="D83">
        <v>44683</v>
      </c>
      <c r="E83">
        <v>0</v>
      </c>
      <c r="F83">
        <v>0</v>
      </c>
      <c r="G83">
        <v>0</v>
      </c>
      <c r="H83">
        <v>0</v>
      </c>
      <c r="I83">
        <v>700943</v>
      </c>
      <c r="J83">
        <v>0</v>
      </c>
      <c r="K83">
        <v>0</v>
      </c>
      <c r="L83">
        <v>0</v>
      </c>
      <c r="M83">
        <v>11040</v>
      </c>
      <c r="N83">
        <v>0</v>
      </c>
      <c r="O83">
        <v>0</v>
      </c>
      <c r="P83">
        <v>0</v>
      </c>
      <c r="Q83">
        <v>0</v>
      </c>
      <c r="R83">
        <v>0</v>
      </c>
      <c r="S83">
        <v>0</v>
      </c>
      <c r="T83">
        <v>0</v>
      </c>
      <c r="U83">
        <v>0</v>
      </c>
      <c r="V83">
        <v>0</v>
      </c>
      <c r="W83">
        <v>0</v>
      </c>
      <c r="X83">
        <v>0</v>
      </c>
      <c r="Y83">
        <v>0</v>
      </c>
      <c r="Z83">
        <v>0</v>
      </c>
      <c r="AA83">
        <v>0</v>
      </c>
      <c r="AB83">
        <v>0</v>
      </c>
      <c r="AC83">
        <v>0</v>
      </c>
      <c r="AD83">
        <v>0</v>
      </c>
      <c r="AE83">
        <v>2664</v>
      </c>
      <c r="AF83">
        <v>0</v>
      </c>
    </row>
    <row r="84" spans="1:32" x14ac:dyDescent="0.3">
      <c r="A84" s="104">
        <v>339</v>
      </c>
      <c r="B84" s="342" t="s">
        <v>89</v>
      </c>
      <c r="D84">
        <v>126370</v>
      </c>
      <c r="E84">
        <v>0</v>
      </c>
      <c r="F84">
        <v>0</v>
      </c>
      <c r="G84">
        <v>0</v>
      </c>
      <c r="H84">
        <v>0</v>
      </c>
      <c r="I84">
        <v>211120</v>
      </c>
      <c r="J84">
        <v>0</v>
      </c>
      <c r="K84">
        <v>0</v>
      </c>
      <c r="L84">
        <v>0</v>
      </c>
      <c r="M84">
        <v>181595</v>
      </c>
      <c r="N84">
        <v>0</v>
      </c>
      <c r="O84">
        <v>0</v>
      </c>
      <c r="P84">
        <v>0</v>
      </c>
      <c r="Q84">
        <v>0</v>
      </c>
      <c r="R84">
        <v>0</v>
      </c>
      <c r="S84">
        <v>0</v>
      </c>
      <c r="T84">
        <v>0</v>
      </c>
      <c r="U84">
        <v>0</v>
      </c>
      <c r="V84">
        <v>0</v>
      </c>
      <c r="W84">
        <v>0</v>
      </c>
      <c r="X84">
        <v>0</v>
      </c>
      <c r="Y84">
        <v>0</v>
      </c>
      <c r="Z84">
        <v>0</v>
      </c>
      <c r="AA84">
        <v>0</v>
      </c>
      <c r="AB84">
        <v>0</v>
      </c>
      <c r="AC84">
        <v>0</v>
      </c>
      <c r="AD84">
        <v>0</v>
      </c>
      <c r="AE84">
        <v>12845</v>
      </c>
      <c r="AF84">
        <v>0</v>
      </c>
    </row>
    <row r="85" spans="1:32" x14ac:dyDescent="0.3">
      <c r="A85" s="104">
        <v>341</v>
      </c>
      <c r="B85" s="342" t="s">
        <v>444</v>
      </c>
      <c r="D85">
        <v>160612</v>
      </c>
      <c r="E85">
        <v>0</v>
      </c>
      <c r="F85">
        <v>0</v>
      </c>
      <c r="G85">
        <v>0</v>
      </c>
      <c r="H85">
        <v>0</v>
      </c>
      <c r="I85">
        <v>1060396</v>
      </c>
      <c r="J85">
        <v>0</v>
      </c>
      <c r="K85">
        <v>0</v>
      </c>
      <c r="L85">
        <v>0</v>
      </c>
      <c r="M85">
        <v>342</v>
      </c>
      <c r="N85">
        <v>0</v>
      </c>
      <c r="O85">
        <v>0</v>
      </c>
      <c r="P85">
        <v>0</v>
      </c>
      <c r="Q85">
        <v>0</v>
      </c>
      <c r="R85">
        <v>0</v>
      </c>
      <c r="S85">
        <v>0</v>
      </c>
      <c r="T85">
        <v>0</v>
      </c>
      <c r="U85">
        <v>0</v>
      </c>
      <c r="V85">
        <v>0</v>
      </c>
      <c r="W85">
        <v>0</v>
      </c>
      <c r="X85">
        <v>0</v>
      </c>
      <c r="Y85">
        <v>0</v>
      </c>
      <c r="Z85">
        <v>0</v>
      </c>
      <c r="AA85">
        <v>0</v>
      </c>
      <c r="AB85">
        <v>0</v>
      </c>
      <c r="AC85">
        <v>0</v>
      </c>
      <c r="AD85">
        <v>0</v>
      </c>
      <c r="AE85">
        <v>0</v>
      </c>
      <c r="AF85">
        <v>0</v>
      </c>
    </row>
    <row r="86" spans="1:32" x14ac:dyDescent="0.3">
      <c r="A86" s="104">
        <v>343</v>
      </c>
      <c r="B86" s="342" t="s">
        <v>150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x14ac:dyDescent="0.3">
      <c r="A87" s="104">
        <v>344</v>
      </c>
      <c r="B87" s="342" t="s">
        <v>87</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row>
    <row r="88" spans="1:32" x14ac:dyDescent="0.3">
      <c r="A88" s="104">
        <v>349</v>
      </c>
      <c r="B88" s="342" t="s">
        <v>51</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x14ac:dyDescent="0.3">
      <c r="A89" s="104">
        <v>350</v>
      </c>
      <c r="B89" s="342" t="s">
        <v>445</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x14ac:dyDescent="0.3">
      <c r="A90" s="104">
        <v>351</v>
      </c>
      <c r="B90" s="342" t="s">
        <v>127</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row>
    <row r="91" spans="1:32" x14ac:dyDescent="0.3">
      <c r="A91" s="104">
        <v>352</v>
      </c>
      <c r="B91" s="342" t="s">
        <v>129</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row>
    <row r="92" spans="1:32" x14ac:dyDescent="0.3">
      <c r="A92" s="104">
        <v>353</v>
      </c>
      <c r="B92" s="342" t="s">
        <v>130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row>
    <row r="93" spans="1:32" x14ac:dyDescent="0.3">
      <c r="A93" s="104">
        <v>356</v>
      </c>
      <c r="B93" s="342" t="s">
        <v>200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row>
    <row r="94" spans="1:32" x14ac:dyDescent="0.3">
      <c r="A94" s="104">
        <v>357</v>
      </c>
      <c r="B94" s="342" t="s">
        <v>201</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row>
    <row r="95" spans="1:32" x14ac:dyDescent="0.3">
      <c r="A95" s="104">
        <v>359</v>
      </c>
      <c r="B95" s="342" t="s">
        <v>151</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x14ac:dyDescent="0.3">
      <c r="A96" s="104">
        <v>360</v>
      </c>
      <c r="B96" s="342" t="s">
        <v>54</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x14ac:dyDescent="0.3">
      <c r="A97" s="104">
        <v>361</v>
      </c>
      <c r="B97" s="342" t="s">
        <v>36</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row>
    <row r="98" spans="1:32" x14ac:dyDescent="0.3">
      <c r="A98" s="104">
        <v>362</v>
      </c>
      <c r="B98" s="342" t="s">
        <v>37</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x14ac:dyDescent="0.3">
      <c r="A99" s="104">
        <v>363</v>
      </c>
      <c r="B99" s="342" t="s">
        <v>137</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x14ac:dyDescent="0.3">
      <c r="A100" s="104">
        <v>364</v>
      </c>
      <c r="B100" s="342" t="s">
        <v>138</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x14ac:dyDescent="0.3">
      <c r="A101" s="104">
        <v>365</v>
      </c>
      <c r="B101" s="342" t="s">
        <v>140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row>
    <row r="102" spans="1:32" x14ac:dyDescent="0.3">
      <c r="A102" s="104">
        <v>366</v>
      </c>
      <c r="B102" s="342" t="s">
        <v>446</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row>
    <row r="103" spans="1:32" x14ac:dyDescent="0.3">
      <c r="A103" s="104">
        <v>368</v>
      </c>
      <c r="B103" s="342" t="s">
        <v>99</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row>
    <row r="104" spans="1:32" x14ac:dyDescent="0.3">
      <c r="A104" s="104">
        <v>369</v>
      </c>
      <c r="B104" s="342" t="s">
        <v>104</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row>
    <row r="105" spans="1:32" x14ac:dyDescent="0.3">
      <c r="A105" s="104">
        <v>370</v>
      </c>
      <c r="B105" s="342" t="s">
        <v>106</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row>
    <row r="106" spans="1:32" x14ac:dyDescent="0.3">
      <c r="A106" s="104">
        <v>371</v>
      </c>
      <c r="B106" s="342" t="s">
        <v>152</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row>
    <row r="107" spans="1:32" x14ac:dyDescent="0.3">
      <c r="A107" s="104">
        <v>373</v>
      </c>
      <c r="B107" s="342" t="s">
        <v>198</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row>
    <row r="108" spans="1:32" x14ac:dyDescent="0.3">
      <c r="A108" s="104">
        <v>375</v>
      </c>
      <c r="B108" s="342" t="s">
        <v>118</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row>
    <row r="109" spans="1:32" x14ac:dyDescent="0.3">
      <c r="A109" s="104">
        <v>376</v>
      </c>
      <c r="B109" s="342" t="s">
        <v>38</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row>
    <row r="110" spans="1:32" x14ac:dyDescent="0.3">
      <c r="A110" s="104">
        <v>377</v>
      </c>
      <c r="B110" s="342" t="s">
        <v>39</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row>
    <row r="111" spans="1:32" x14ac:dyDescent="0.3">
      <c r="A111" s="104">
        <v>378</v>
      </c>
      <c r="B111" s="342" t="s">
        <v>40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row>
    <row r="112" spans="1:32" x14ac:dyDescent="0.3">
      <c r="A112" s="104">
        <v>379</v>
      </c>
      <c r="B112" s="342" t="s">
        <v>47</v>
      </c>
      <c r="D112">
        <v>353635</v>
      </c>
      <c r="E112">
        <v>0</v>
      </c>
      <c r="F112">
        <v>0</v>
      </c>
      <c r="G112">
        <v>0</v>
      </c>
      <c r="H112">
        <v>0</v>
      </c>
      <c r="I112">
        <v>352561</v>
      </c>
      <c r="J112">
        <v>0</v>
      </c>
      <c r="K112">
        <v>0</v>
      </c>
      <c r="L112">
        <v>0</v>
      </c>
      <c r="M112">
        <v>170679</v>
      </c>
      <c r="N112">
        <v>0</v>
      </c>
      <c r="O112">
        <v>0</v>
      </c>
      <c r="P112">
        <v>0</v>
      </c>
      <c r="Q112">
        <v>0</v>
      </c>
      <c r="R112">
        <v>0</v>
      </c>
      <c r="S112">
        <v>0</v>
      </c>
      <c r="T112">
        <v>0</v>
      </c>
      <c r="U112">
        <v>0</v>
      </c>
      <c r="V112">
        <v>0</v>
      </c>
      <c r="W112">
        <v>0</v>
      </c>
      <c r="X112">
        <v>0</v>
      </c>
      <c r="Y112">
        <v>0</v>
      </c>
      <c r="Z112">
        <v>0</v>
      </c>
      <c r="AA112">
        <v>0</v>
      </c>
      <c r="AB112">
        <v>0</v>
      </c>
      <c r="AC112">
        <v>0</v>
      </c>
      <c r="AD112">
        <v>0</v>
      </c>
      <c r="AE112">
        <v>53812</v>
      </c>
      <c r="AF112">
        <v>0</v>
      </c>
    </row>
    <row r="113" spans="1:32" x14ac:dyDescent="0.3">
      <c r="A113" s="104">
        <v>380</v>
      </c>
      <c r="B113" s="342" t="s">
        <v>50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row>
    <row r="114" spans="1:32" x14ac:dyDescent="0.3">
      <c r="A114" s="104">
        <v>381</v>
      </c>
      <c r="B114" s="342" t="s">
        <v>42</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row>
    <row r="115" spans="1:32" x14ac:dyDescent="0.3">
      <c r="A115" s="104">
        <v>382</v>
      </c>
      <c r="B115" s="342" t="s">
        <v>43</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row>
    <row r="116" spans="1:32" x14ac:dyDescent="0.3">
      <c r="A116" s="104">
        <v>383</v>
      </c>
      <c r="B116" s="342" t="s">
        <v>117</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row>
    <row r="117" spans="1:32" x14ac:dyDescent="0.3">
      <c r="A117" s="104">
        <v>384</v>
      </c>
      <c r="B117" s="342" t="s">
        <v>53</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row>
    <row r="118" spans="1:32" x14ac:dyDescent="0.3">
      <c r="A118" s="104">
        <v>385</v>
      </c>
      <c r="B118" s="342" t="s">
        <v>44</v>
      </c>
      <c r="D118">
        <v>8767801</v>
      </c>
      <c r="E118">
        <v>0</v>
      </c>
      <c r="F118">
        <v>0</v>
      </c>
      <c r="G118">
        <v>0</v>
      </c>
      <c r="H118">
        <v>0</v>
      </c>
      <c r="I118">
        <v>18708616</v>
      </c>
      <c r="J118">
        <v>0</v>
      </c>
      <c r="K118">
        <v>0</v>
      </c>
      <c r="L118">
        <v>0</v>
      </c>
      <c r="M118">
        <v>269403</v>
      </c>
      <c r="N118">
        <v>0</v>
      </c>
      <c r="O118">
        <v>0</v>
      </c>
      <c r="P118">
        <v>0</v>
      </c>
      <c r="Q118">
        <v>0</v>
      </c>
      <c r="R118">
        <v>0</v>
      </c>
      <c r="S118">
        <v>0</v>
      </c>
      <c r="T118">
        <v>0</v>
      </c>
      <c r="U118">
        <v>0</v>
      </c>
      <c r="V118">
        <v>0</v>
      </c>
      <c r="W118">
        <v>0</v>
      </c>
      <c r="X118">
        <v>0</v>
      </c>
      <c r="Y118">
        <v>0</v>
      </c>
      <c r="Z118">
        <v>0</v>
      </c>
      <c r="AA118">
        <v>0</v>
      </c>
      <c r="AB118">
        <v>0</v>
      </c>
      <c r="AC118">
        <v>0</v>
      </c>
      <c r="AD118">
        <v>0</v>
      </c>
      <c r="AE118">
        <v>3367176</v>
      </c>
      <c r="AF118">
        <v>0</v>
      </c>
    </row>
    <row r="119" spans="1:32" x14ac:dyDescent="0.3">
      <c r="A119" s="104">
        <v>386</v>
      </c>
      <c r="B119" s="342" t="s">
        <v>93</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row>
    <row r="120" spans="1:32" x14ac:dyDescent="0.3">
      <c r="A120" s="104">
        <v>387</v>
      </c>
      <c r="B120" s="342" t="s">
        <v>94</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row>
    <row r="121" spans="1:32" x14ac:dyDescent="0.3">
      <c r="A121" s="104">
        <v>388</v>
      </c>
      <c r="B121" s="342" t="s">
        <v>88</v>
      </c>
      <c r="D121">
        <v>330809</v>
      </c>
      <c r="E121">
        <v>0</v>
      </c>
      <c r="F121">
        <v>0</v>
      </c>
      <c r="G121">
        <v>0</v>
      </c>
      <c r="H121">
        <v>0</v>
      </c>
      <c r="I121">
        <v>875465</v>
      </c>
      <c r="J121">
        <v>0</v>
      </c>
      <c r="K121">
        <v>0</v>
      </c>
      <c r="L121">
        <v>0</v>
      </c>
      <c r="M121">
        <v>257059</v>
      </c>
      <c r="N121">
        <v>0</v>
      </c>
      <c r="O121">
        <v>0</v>
      </c>
      <c r="P121">
        <v>0</v>
      </c>
      <c r="Q121">
        <v>0</v>
      </c>
      <c r="R121">
        <v>0</v>
      </c>
      <c r="S121">
        <v>0</v>
      </c>
      <c r="T121">
        <v>0</v>
      </c>
      <c r="U121">
        <v>0</v>
      </c>
      <c r="V121">
        <v>0</v>
      </c>
      <c r="W121">
        <v>0</v>
      </c>
      <c r="X121">
        <v>0</v>
      </c>
      <c r="Y121">
        <v>0</v>
      </c>
      <c r="Z121">
        <v>0</v>
      </c>
      <c r="AA121">
        <v>0</v>
      </c>
      <c r="AB121">
        <v>0</v>
      </c>
      <c r="AC121">
        <v>0</v>
      </c>
      <c r="AD121">
        <v>0</v>
      </c>
      <c r="AE121">
        <v>148156</v>
      </c>
      <c r="AF121">
        <v>0</v>
      </c>
    </row>
    <row r="122" spans="1:32" x14ac:dyDescent="0.3">
      <c r="A122" s="104">
        <v>389</v>
      </c>
      <c r="B122" s="342" t="s">
        <v>95</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row>
    <row r="123" spans="1:32" x14ac:dyDescent="0.3">
      <c r="A123" s="104">
        <v>391</v>
      </c>
      <c r="B123" s="342" t="s">
        <v>100</v>
      </c>
      <c r="D123">
        <v>15802</v>
      </c>
      <c r="E123">
        <v>0</v>
      </c>
      <c r="F123">
        <v>0</v>
      </c>
      <c r="G123">
        <v>0</v>
      </c>
      <c r="H123">
        <v>0</v>
      </c>
      <c r="I123">
        <v>3087</v>
      </c>
      <c r="J123">
        <v>0</v>
      </c>
      <c r="K123">
        <v>0</v>
      </c>
      <c r="L123">
        <v>0</v>
      </c>
      <c r="M123">
        <v>15229</v>
      </c>
      <c r="N123">
        <v>0</v>
      </c>
      <c r="O123">
        <v>0</v>
      </c>
      <c r="P123">
        <v>0</v>
      </c>
      <c r="Q123">
        <v>0</v>
      </c>
      <c r="R123">
        <v>0</v>
      </c>
      <c r="S123">
        <v>0</v>
      </c>
      <c r="T123">
        <v>0</v>
      </c>
      <c r="U123">
        <v>0</v>
      </c>
      <c r="V123">
        <v>0</v>
      </c>
      <c r="W123">
        <v>0</v>
      </c>
      <c r="X123">
        <v>0</v>
      </c>
      <c r="Y123">
        <v>0</v>
      </c>
      <c r="Z123">
        <v>0</v>
      </c>
      <c r="AA123">
        <v>0</v>
      </c>
      <c r="AB123">
        <v>0</v>
      </c>
      <c r="AC123">
        <v>0</v>
      </c>
      <c r="AD123">
        <v>0</v>
      </c>
      <c r="AE123">
        <v>132</v>
      </c>
      <c r="AF123">
        <v>0</v>
      </c>
    </row>
    <row r="124" spans="1:32" x14ac:dyDescent="0.3">
      <c r="A124" s="104">
        <v>500</v>
      </c>
      <c r="B124" s="342" t="s">
        <v>83</v>
      </c>
      <c r="D124">
        <v>0</v>
      </c>
      <c r="E124">
        <v>0</v>
      </c>
      <c r="F124">
        <v>0</v>
      </c>
      <c r="G124">
        <v>0</v>
      </c>
      <c r="H124">
        <v>0</v>
      </c>
      <c r="I124">
        <v>1176184</v>
      </c>
      <c r="J124">
        <v>0</v>
      </c>
      <c r="K124">
        <v>0</v>
      </c>
      <c r="L124">
        <v>0</v>
      </c>
      <c r="M124">
        <v>1600</v>
      </c>
      <c r="N124">
        <v>0</v>
      </c>
      <c r="O124">
        <v>0</v>
      </c>
      <c r="P124">
        <v>0</v>
      </c>
      <c r="Q124">
        <v>0</v>
      </c>
      <c r="R124">
        <v>0</v>
      </c>
      <c r="S124">
        <v>0</v>
      </c>
      <c r="T124">
        <v>0</v>
      </c>
      <c r="U124">
        <v>0</v>
      </c>
      <c r="V124">
        <v>0</v>
      </c>
      <c r="W124">
        <v>0</v>
      </c>
      <c r="X124">
        <v>0</v>
      </c>
      <c r="Y124">
        <v>0</v>
      </c>
      <c r="Z124">
        <v>0</v>
      </c>
      <c r="AA124">
        <v>0</v>
      </c>
      <c r="AB124">
        <v>0</v>
      </c>
      <c r="AC124">
        <v>0</v>
      </c>
      <c r="AD124">
        <v>0</v>
      </c>
      <c r="AE124">
        <v>0</v>
      </c>
      <c r="AF124">
        <v>0</v>
      </c>
    </row>
    <row r="125" spans="1:32" x14ac:dyDescent="0.3">
      <c r="A125" s="104">
        <v>502</v>
      </c>
      <c r="B125" s="342" t="s">
        <v>85</v>
      </c>
      <c r="D125">
        <v>0</v>
      </c>
      <c r="E125">
        <v>11213374</v>
      </c>
      <c r="F125">
        <v>256122</v>
      </c>
      <c r="G125">
        <v>660772</v>
      </c>
      <c r="H125">
        <v>1129272</v>
      </c>
      <c r="I125">
        <v>0</v>
      </c>
      <c r="J125">
        <v>5797788</v>
      </c>
      <c r="K125">
        <v>0</v>
      </c>
      <c r="L125">
        <v>2114325</v>
      </c>
      <c r="M125">
        <v>0</v>
      </c>
      <c r="N125">
        <v>1378232</v>
      </c>
      <c r="O125">
        <v>342346</v>
      </c>
      <c r="P125">
        <v>180116</v>
      </c>
      <c r="Q125">
        <v>5005888</v>
      </c>
      <c r="R125">
        <v>644550</v>
      </c>
      <c r="S125">
        <v>446708</v>
      </c>
      <c r="T125">
        <v>112463</v>
      </c>
      <c r="U125">
        <v>3196809</v>
      </c>
      <c r="V125">
        <v>618057</v>
      </c>
      <c r="W125">
        <v>38462954</v>
      </c>
      <c r="X125">
        <v>84569473</v>
      </c>
      <c r="Y125">
        <v>4094297</v>
      </c>
      <c r="Z125">
        <v>376643966</v>
      </c>
      <c r="AA125">
        <v>373973</v>
      </c>
      <c r="AB125">
        <v>654633</v>
      </c>
      <c r="AC125">
        <v>583779</v>
      </c>
      <c r="AD125">
        <v>2945713</v>
      </c>
      <c r="AE125">
        <v>0</v>
      </c>
      <c r="AF125">
        <v>109578</v>
      </c>
    </row>
    <row r="126" spans="1:32" x14ac:dyDescent="0.3">
      <c r="A126" s="104">
        <v>503</v>
      </c>
      <c r="B126" s="342" t="s">
        <v>86</v>
      </c>
      <c r="D126">
        <v>0</v>
      </c>
      <c r="E126">
        <v>11769175</v>
      </c>
      <c r="F126">
        <v>0</v>
      </c>
      <c r="G126">
        <v>17675</v>
      </c>
      <c r="H126">
        <v>0</v>
      </c>
      <c r="I126">
        <v>0</v>
      </c>
      <c r="J126">
        <v>0</v>
      </c>
      <c r="K126">
        <v>0</v>
      </c>
      <c r="L126">
        <v>0</v>
      </c>
      <c r="M126">
        <v>0</v>
      </c>
      <c r="N126">
        <v>0</v>
      </c>
      <c r="O126">
        <v>0</v>
      </c>
      <c r="P126">
        <v>0</v>
      </c>
      <c r="Q126">
        <v>0</v>
      </c>
      <c r="R126">
        <v>0</v>
      </c>
      <c r="S126">
        <v>270713</v>
      </c>
      <c r="T126">
        <v>0</v>
      </c>
      <c r="U126">
        <v>0</v>
      </c>
      <c r="V126">
        <v>4750</v>
      </c>
      <c r="W126">
        <v>4482013</v>
      </c>
      <c r="X126">
        <v>21081812</v>
      </c>
      <c r="Y126">
        <v>1422710</v>
      </c>
      <c r="Z126">
        <v>47296304</v>
      </c>
      <c r="AA126">
        <v>0</v>
      </c>
      <c r="AB126">
        <v>47932</v>
      </c>
      <c r="AC126">
        <v>1704179</v>
      </c>
      <c r="AD126">
        <v>8014506</v>
      </c>
      <c r="AE126">
        <v>0</v>
      </c>
      <c r="AF126">
        <v>99392</v>
      </c>
    </row>
    <row r="127" spans="1:32" x14ac:dyDescent="0.3">
      <c r="A127" s="104">
        <v>504</v>
      </c>
      <c r="B127" s="342" t="s">
        <v>90</v>
      </c>
      <c r="D127">
        <v>159654</v>
      </c>
      <c r="E127">
        <v>0</v>
      </c>
      <c r="F127">
        <v>0</v>
      </c>
      <c r="G127">
        <v>0</v>
      </c>
      <c r="H127">
        <v>0</v>
      </c>
      <c r="I127">
        <v>182000</v>
      </c>
      <c r="J127">
        <v>0</v>
      </c>
      <c r="K127">
        <v>0</v>
      </c>
      <c r="L127">
        <v>0</v>
      </c>
      <c r="M127">
        <v>93047</v>
      </c>
      <c r="N127">
        <v>0</v>
      </c>
      <c r="O127">
        <v>0</v>
      </c>
      <c r="P127">
        <v>0</v>
      </c>
      <c r="Q127">
        <v>0</v>
      </c>
      <c r="R127">
        <v>0</v>
      </c>
      <c r="S127">
        <v>0</v>
      </c>
      <c r="T127">
        <v>0</v>
      </c>
      <c r="U127">
        <v>0</v>
      </c>
      <c r="V127">
        <v>0</v>
      </c>
      <c r="W127">
        <v>0</v>
      </c>
      <c r="X127">
        <v>0</v>
      </c>
      <c r="Y127">
        <v>0</v>
      </c>
      <c r="Z127">
        <v>0</v>
      </c>
      <c r="AA127">
        <v>0</v>
      </c>
      <c r="AB127">
        <v>0</v>
      </c>
      <c r="AC127">
        <v>0</v>
      </c>
      <c r="AD127">
        <v>0</v>
      </c>
      <c r="AE127">
        <v>12750</v>
      </c>
      <c r="AF127">
        <v>0</v>
      </c>
    </row>
    <row r="128" spans="1:32" x14ac:dyDescent="0.3">
      <c r="A128" s="104">
        <v>505</v>
      </c>
      <c r="B128" s="342" t="s">
        <v>91</v>
      </c>
      <c r="D128">
        <v>0</v>
      </c>
      <c r="E128">
        <v>0</v>
      </c>
      <c r="F128">
        <v>0</v>
      </c>
      <c r="G128">
        <v>0</v>
      </c>
      <c r="H128">
        <v>0</v>
      </c>
      <c r="I128">
        <v>512333</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182919</v>
      </c>
      <c r="AF128">
        <v>0</v>
      </c>
    </row>
    <row r="129" spans="1:32" x14ac:dyDescent="0.3">
      <c r="A129" s="104">
        <v>506</v>
      </c>
      <c r="B129" s="342" t="s">
        <v>97</v>
      </c>
      <c r="D129">
        <v>303088</v>
      </c>
      <c r="E129">
        <v>0</v>
      </c>
      <c r="F129">
        <v>0</v>
      </c>
      <c r="G129">
        <v>0</v>
      </c>
      <c r="H129">
        <v>0</v>
      </c>
      <c r="I129">
        <v>348366</v>
      </c>
      <c r="J129">
        <v>0</v>
      </c>
      <c r="K129">
        <v>0</v>
      </c>
      <c r="L129">
        <v>0</v>
      </c>
      <c r="M129">
        <v>139420</v>
      </c>
      <c r="N129">
        <v>0</v>
      </c>
      <c r="O129">
        <v>0</v>
      </c>
      <c r="P129">
        <v>0</v>
      </c>
      <c r="Q129">
        <v>0</v>
      </c>
      <c r="R129">
        <v>0</v>
      </c>
      <c r="S129">
        <v>0</v>
      </c>
      <c r="T129">
        <v>0</v>
      </c>
      <c r="U129">
        <v>0</v>
      </c>
      <c r="V129">
        <v>0</v>
      </c>
      <c r="W129">
        <v>0</v>
      </c>
      <c r="X129">
        <v>0</v>
      </c>
      <c r="Y129">
        <v>0</v>
      </c>
      <c r="Z129">
        <v>0</v>
      </c>
      <c r="AA129">
        <v>0</v>
      </c>
      <c r="AB129">
        <v>0</v>
      </c>
      <c r="AC129">
        <v>0</v>
      </c>
      <c r="AD129">
        <v>0</v>
      </c>
      <c r="AE129">
        <v>48448</v>
      </c>
      <c r="AF129">
        <v>0</v>
      </c>
    </row>
    <row r="130" spans="1:32" x14ac:dyDescent="0.3">
      <c r="A130" s="104">
        <v>507</v>
      </c>
      <c r="B130" s="342" t="s">
        <v>447</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row>
    <row r="131" spans="1:32" x14ac:dyDescent="0.3">
      <c r="A131" s="104">
        <v>508</v>
      </c>
      <c r="B131" s="342" t="s">
        <v>110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row>
    <row r="132" spans="1:32" x14ac:dyDescent="0.3">
      <c r="A132" s="104">
        <v>509</v>
      </c>
      <c r="B132" s="342" t="s">
        <v>111</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row>
    <row r="133" spans="1:32" x14ac:dyDescent="0.3">
      <c r="A133" s="104">
        <v>510</v>
      </c>
      <c r="B133" s="342" t="s">
        <v>116</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row>
    <row r="134" spans="1:32" x14ac:dyDescent="0.3">
      <c r="A134" s="104">
        <v>511</v>
      </c>
      <c r="B134" s="342" t="s">
        <v>121</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row>
    <row r="135" spans="1:32" x14ac:dyDescent="0.3">
      <c r="A135" s="104">
        <v>512</v>
      </c>
      <c r="B135" s="342" t="s">
        <v>147</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row>
    <row r="136" spans="1:32" x14ac:dyDescent="0.3">
      <c r="A136" s="104">
        <v>513</v>
      </c>
      <c r="B136" s="342" t="s">
        <v>153</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row>
    <row r="137" spans="1:32" x14ac:dyDescent="0.3">
      <c r="A137" s="104">
        <v>514</v>
      </c>
      <c r="B137" s="342" t="s">
        <v>154</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row>
    <row r="138" spans="1:32" x14ac:dyDescent="0.3">
      <c r="A138" s="104">
        <v>515</v>
      </c>
      <c r="B138" s="342" t="s">
        <v>165</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row>
    <row r="139" spans="1:32" x14ac:dyDescent="0.3">
      <c r="A139" s="104">
        <v>516</v>
      </c>
      <c r="B139" s="342" t="s">
        <v>166</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row>
    <row r="140" spans="1:32" x14ac:dyDescent="0.3">
      <c r="A140" s="104">
        <v>517</v>
      </c>
      <c r="B140" s="342" t="s">
        <v>167</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row>
    <row r="141" spans="1:32" x14ac:dyDescent="0.3">
      <c r="A141" s="104">
        <v>518</v>
      </c>
      <c r="B141" s="342" t="s">
        <v>168</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row>
    <row r="142" spans="1:32" x14ac:dyDescent="0.3">
      <c r="A142" s="104">
        <v>519</v>
      </c>
      <c r="B142" s="342" t="s">
        <v>169</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row>
    <row r="143" spans="1:32" x14ac:dyDescent="0.3">
      <c r="A143" s="104">
        <v>520</v>
      </c>
      <c r="B143" s="342" t="s">
        <v>170</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row>
    <row r="144" spans="1:32" x14ac:dyDescent="0.3">
      <c r="A144" s="104">
        <v>521</v>
      </c>
      <c r="B144" s="342" t="s">
        <v>171</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row>
    <row r="145" spans="1:32" x14ac:dyDescent="0.3">
      <c r="A145" s="104">
        <v>522</v>
      </c>
      <c r="B145" s="342" t="s">
        <v>172</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row>
    <row r="146" spans="1:32" x14ac:dyDescent="0.3">
      <c r="A146" s="104">
        <v>523</v>
      </c>
      <c r="B146" s="342" t="s">
        <v>173</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row>
    <row r="147" spans="1:32" x14ac:dyDescent="0.3">
      <c r="A147" s="104">
        <v>524</v>
      </c>
      <c r="B147" s="342" t="s">
        <v>174</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row>
    <row r="148" spans="1:32" x14ac:dyDescent="0.3">
      <c r="A148" s="104">
        <v>525</v>
      </c>
      <c r="B148" s="342" t="s">
        <v>175</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row>
    <row r="149" spans="1:32" x14ac:dyDescent="0.3">
      <c r="A149" s="104">
        <v>526</v>
      </c>
      <c r="B149" s="342" t="s">
        <v>176</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row>
    <row r="150" spans="1:32" x14ac:dyDescent="0.3">
      <c r="A150" s="104">
        <v>527</v>
      </c>
      <c r="B150" s="342" t="s">
        <v>177</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row>
    <row r="151" spans="1:32" x14ac:dyDescent="0.3">
      <c r="A151" s="104">
        <v>528</v>
      </c>
      <c r="B151" s="342" t="s">
        <v>160</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row>
    <row r="152" spans="1:32" x14ac:dyDescent="0.3">
      <c r="A152" s="104">
        <v>529</v>
      </c>
      <c r="B152" s="342" t="s">
        <v>161</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row>
    <row r="153" spans="1:32" x14ac:dyDescent="0.3">
      <c r="A153" s="104">
        <v>530</v>
      </c>
      <c r="B153" s="342" t="s">
        <v>162</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row>
    <row r="154" spans="1:32" x14ac:dyDescent="0.3">
      <c r="A154" s="104">
        <v>531</v>
      </c>
      <c r="B154" s="342" t="s">
        <v>163</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row>
    <row r="155" spans="1:32" x14ac:dyDescent="0.3">
      <c r="A155" s="104">
        <v>532</v>
      </c>
      <c r="B155" s="342" t="s">
        <v>448</v>
      </c>
      <c r="D155">
        <v>145356</v>
      </c>
      <c r="E155">
        <v>0</v>
      </c>
      <c r="F155">
        <v>0</v>
      </c>
      <c r="G155">
        <v>0</v>
      </c>
      <c r="H155">
        <v>0</v>
      </c>
      <c r="I155">
        <v>312107</v>
      </c>
      <c r="J155">
        <v>0</v>
      </c>
      <c r="K155">
        <v>0</v>
      </c>
      <c r="L155">
        <v>0</v>
      </c>
      <c r="M155">
        <v>258915</v>
      </c>
      <c r="N155">
        <v>0</v>
      </c>
      <c r="O155">
        <v>0</v>
      </c>
      <c r="P155">
        <v>0</v>
      </c>
      <c r="Q155">
        <v>0</v>
      </c>
      <c r="R155">
        <v>0</v>
      </c>
      <c r="S155">
        <v>0</v>
      </c>
      <c r="T155">
        <v>0</v>
      </c>
      <c r="U155">
        <v>0</v>
      </c>
      <c r="V155">
        <v>0</v>
      </c>
      <c r="W155">
        <v>0</v>
      </c>
      <c r="X155">
        <v>0</v>
      </c>
      <c r="Y155">
        <v>0</v>
      </c>
      <c r="Z155">
        <v>0</v>
      </c>
      <c r="AA155">
        <v>0</v>
      </c>
      <c r="AB155">
        <v>0</v>
      </c>
      <c r="AC155">
        <v>0</v>
      </c>
      <c r="AD155">
        <v>0</v>
      </c>
      <c r="AE155">
        <v>12983</v>
      </c>
      <c r="AF155">
        <v>0</v>
      </c>
    </row>
    <row r="156" spans="1:32" x14ac:dyDescent="0.3">
      <c r="A156" s="104">
        <v>533</v>
      </c>
      <c r="B156" s="342" t="s">
        <v>449</v>
      </c>
      <c r="D156">
        <v>0</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row>
    <row r="157" spans="1:32" x14ac:dyDescent="0.3">
      <c r="A157" s="104">
        <v>534</v>
      </c>
      <c r="B157" s="342" t="s">
        <v>450</v>
      </c>
      <c r="D157">
        <v>0</v>
      </c>
      <c r="E157">
        <v>1213996</v>
      </c>
      <c r="F157">
        <v>0</v>
      </c>
      <c r="G157">
        <v>75988</v>
      </c>
      <c r="H157">
        <v>14558</v>
      </c>
      <c r="I157">
        <v>0</v>
      </c>
      <c r="J157">
        <v>48379</v>
      </c>
      <c r="K157">
        <v>0</v>
      </c>
      <c r="L157">
        <v>41440</v>
      </c>
      <c r="M157">
        <v>0</v>
      </c>
      <c r="N157">
        <v>69719</v>
      </c>
      <c r="O157">
        <v>0</v>
      </c>
      <c r="P157">
        <v>15745</v>
      </c>
      <c r="Q157">
        <v>63155</v>
      </c>
      <c r="R157">
        <v>81579</v>
      </c>
      <c r="S157">
        <v>51650</v>
      </c>
      <c r="T157">
        <v>0</v>
      </c>
      <c r="U157">
        <v>66326</v>
      </c>
      <c r="V157">
        <v>0</v>
      </c>
      <c r="W157">
        <v>49805</v>
      </c>
      <c r="X157">
        <v>297559</v>
      </c>
      <c r="Y157">
        <v>148432</v>
      </c>
      <c r="Z157">
        <v>736064</v>
      </c>
      <c r="AA157">
        <v>43697</v>
      </c>
      <c r="AB157">
        <v>0</v>
      </c>
      <c r="AC157">
        <v>83974</v>
      </c>
      <c r="AD157">
        <v>38207</v>
      </c>
      <c r="AE157">
        <v>0</v>
      </c>
      <c r="AF157">
        <v>3378</v>
      </c>
    </row>
    <row r="158" spans="1:32" x14ac:dyDescent="0.3">
      <c r="A158" s="104">
        <v>535</v>
      </c>
      <c r="B158" s="342" t="s">
        <v>148</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row>
    <row r="159" spans="1:32" x14ac:dyDescent="0.3">
      <c r="A159" s="104">
        <v>536</v>
      </c>
      <c r="B159" s="342" t="s">
        <v>98</v>
      </c>
      <c r="D159">
        <v>0</v>
      </c>
      <c r="E159">
        <v>0</v>
      </c>
      <c r="F159">
        <v>0</v>
      </c>
      <c r="G159">
        <v>0</v>
      </c>
      <c r="H159">
        <v>0</v>
      </c>
      <c r="I159">
        <v>0</v>
      </c>
      <c r="J159">
        <v>0</v>
      </c>
      <c r="K159">
        <v>0</v>
      </c>
      <c r="L159">
        <v>0</v>
      </c>
      <c r="M159">
        <v>1600</v>
      </c>
      <c r="N159">
        <v>0</v>
      </c>
      <c r="O159">
        <v>0</v>
      </c>
      <c r="P159">
        <v>0</v>
      </c>
      <c r="Q159">
        <v>0</v>
      </c>
      <c r="R159">
        <v>0</v>
      </c>
      <c r="S159">
        <v>0</v>
      </c>
      <c r="T159">
        <v>0</v>
      </c>
      <c r="U159">
        <v>0</v>
      </c>
      <c r="V159">
        <v>0</v>
      </c>
      <c r="W159">
        <v>0</v>
      </c>
      <c r="X159">
        <v>0</v>
      </c>
      <c r="Y159">
        <v>0</v>
      </c>
      <c r="Z159">
        <v>0</v>
      </c>
      <c r="AA159">
        <v>0</v>
      </c>
      <c r="AB159">
        <v>0</v>
      </c>
      <c r="AC159">
        <v>0</v>
      </c>
      <c r="AD159">
        <v>0</v>
      </c>
      <c r="AE159">
        <v>0</v>
      </c>
      <c r="AF159">
        <v>0</v>
      </c>
    </row>
    <row r="160" spans="1:32" x14ac:dyDescent="0.3">
      <c r="A160" s="104">
        <v>537</v>
      </c>
      <c r="B160" s="342" t="s">
        <v>183</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row>
    <row r="161" spans="1:32" x14ac:dyDescent="0.3">
      <c r="A161" s="104">
        <v>538</v>
      </c>
      <c r="B161" s="342" t="s">
        <v>182</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row>
    <row r="162" spans="1:32" x14ac:dyDescent="0.3">
      <c r="A162" s="104">
        <v>540</v>
      </c>
      <c r="B162" s="342" t="s">
        <v>156</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row>
    <row r="163" spans="1:32" ht="28.8" x14ac:dyDescent="0.3">
      <c r="A163" s="104">
        <v>541</v>
      </c>
      <c r="B163" s="342" t="s">
        <v>203</v>
      </c>
      <c r="D163">
        <v>0</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row>
    <row r="164" spans="1:32" x14ac:dyDescent="0.3">
      <c r="A164" s="104">
        <v>542</v>
      </c>
      <c r="B164" s="342" t="s">
        <v>451</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row>
    <row r="165" spans="1:32" x14ac:dyDescent="0.3">
      <c r="A165" s="104">
        <v>544</v>
      </c>
      <c r="B165" s="342" t="s">
        <v>19</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row>
    <row r="166" spans="1:32" x14ac:dyDescent="0.3">
      <c r="A166" s="104">
        <v>545</v>
      </c>
      <c r="B166" s="342" t="s">
        <v>20</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row>
    <row r="167" spans="1:32" x14ac:dyDescent="0.3">
      <c r="A167" s="104">
        <v>546</v>
      </c>
      <c r="B167" s="342" t="s">
        <v>452</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row>
    <row r="168" spans="1:32" ht="72" x14ac:dyDescent="0.3">
      <c r="A168" s="104">
        <v>547</v>
      </c>
      <c r="B168" s="342" t="s">
        <v>453</v>
      </c>
      <c r="D168">
        <v>2</v>
      </c>
      <c r="E168">
        <v>3</v>
      </c>
      <c r="F168">
        <v>2</v>
      </c>
      <c r="G168">
        <v>2</v>
      </c>
      <c r="H168">
        <v>2</v>
      </c>
      <c r="I168">
        <v>2</v>
      </c>
      <c r="J168">
        <v>3</v>
      </c>
      <c r="K168">
        <v>2</v>
      </c>
      <c r="L168">
        <v>2</v>
      </c>
      <c r="M168">
        <v>2</v>
      </c>
      <c r="N168">
        <v>2</v>
      </c>
      <c r="O168">
        <v>2</v>
      </c>
      <c r="P168">
        <v>2</v>
      </c>
      <c r="Q168">
        <v>3</v>
      </c>
      <c r="R168">
        <v>2</v>
      </c>
      <c r="S168">
        <v>2</v>
      </c>
      <c r="T168">
        <v>2</v>
      </c>
      <c r="U168">
        <v>3</v>
      </c>
      <c r="V168">
        <v>2</v>
      </c>
      <c r="W168">
        <v>3</v>
      </c>
      <c r="X168">
        <v>2</v>
      </c>
      <c r="Y168">
        <v>3</v>
      </c>
      <c r="Z168">
        <v>1</v>
      </c>
      <c r="AA168">
        <v>2</v>
      </c>
      <c r="AB168">
        <v>2</v>
      </c>
      <c r="AC168">
        <v>2</v>
      </c>
      <c r="AD168">
        <v>1</v>
      </c>
      <c r="AE168">
        <v>2</v>
      </c>
      <c r="AF168">
        <v>2</v>
      </c>
    </row>
    <row r="169" spans="1:32" ht="28.8" x14ac:dyDescent="0.3">
      <c r="A169" s="104">
        <v>554</v>
      </c>
      <c r="B169" s="342" t="s">
        <v>208</v>
      </c>
      <c r="E169">
        <v>26704532</v>
      </c>
      <c r="F169">
        <v>553503</v>
      </c>
      <c r="H169">
        <v>272470</v>
      </c>
      <c r="K169">
        <v>164428</v>
      </c>
      <c r="N169">
        <v>945303</v>
      </c>
      <c r="Q169">
        <v>123710</v>
      </c>
      <c r="S169">
        <v>354447</v>
      </c>
      <c r="W169">
        <v>24052894</v>
      </c>
      <c r="X169">
        <v>9625013</v>
      </c>
      <c r="Y169">
        <v>8531636</v>
      </c>
      <c r="Z169">
        <v>33217521</v>
      </c>
      <c r="AC169">
        <v>449849</v>
      </c>
      <c r="AF169">
        <v>554381</v>
      </c>
    </row>
    <row r="170" spans="1:32" ht="28.8" x14ac:dyDescent="0.3">
      <c r="A170" s="104">
        <v>555</v>
      </c>
      <c r="B170" s="342" t="s">
        <v>209</v>
      </c>
      <c r="E170">
        <v>26704532</v>
      </c>
      <c r="F170">
        <v>0</v>
      </c>
      <c r="H170">
        <v>0</v>
      </c>
      <c r="K170">
        <v>0</v>
      </c>
      <c r="N170">
        <v>945303</v>
      </c>
      <c r="Q170">
        <v>0</v>
      </c>
      <c r="S170">
        <v>0</v>
      </c>
      <c r="W170">
        <v>23745115</v>
      </c>
      <c r="X170">
        <v>9295714</v>
      </c>
      <c r="Y170">
        <v>8531636</v>
      </c>
      <c r="Z170">
        <v>32792186</v>
      </c>
      <c r="AC170">
        <v>0</v>
      </c>
      <c r="AF170">
        <v>0</v>
      </c>
    </row>
    <row r="171" spans="1:32" ht="28.8" x14ac:dyDescent="0.3">
      <c r="A171" s="104">
        <v>556</v>
      </c>
      <c r="B171" s="342" t="s">
        <v>210</v>
      </c>
      <c r="E171">
        <v>8433832</v>
      </c>
      <c r="F171">
        <v>867594</v>
      </c>
      <c r="H171">
        <v>1346818</v>
      </c>
      <c r="K171">
        <v>2904711</v>
      </c>
      <c r="N171">
        <v>0</v>
      </c>
      <c r="Q171">
        <v>2213730</v>
      </c>
      <c r="S171">
        <v>678730</v>
      </c>
      <c r="W171">
        <v>3498716</v>
      </c>
      <c r="X171">
        <v>14336176</v>
      </c>
      <c r="Y171">
        <v>0</v>
      </c>
      <c r="Z171">
        <v>18550530</v>
      </c>
      <c r="AC171">
        <v>1558736</v>
      </c>
      <c r="AF171">
        <v>950859</v>
      </c>
    </row>
    <row r="172" spans="1:32" ht="28.8" x14ac:dyDescent="0.3">
      <c r="A172" s="104">
        <v>557</v>
      </c>
      <c r="B172" s="342" t="s">
        <v>211</v>
      </c>
      <c r="E172">
        <v>8433832</v>
      </c>
      <c r="F172">
        <v>847706</v>
      </c>
      <c r="H172">
        <v>1346818</v>
      </c>
      <c r="K172">
        <v>2904711</v>
      </c>
      <c r="N172">
        <v>0</v>
      </c>
      <c r="Q172">
        <v>2213730</v>
      </c>
      <c r="S172">
        <v>678730</v>
      </c>
      <c r="W172">
        <v>3398498</v>
      </c>
      <c r="X172">
        <v>12773564</v>
      </c>
      <c r="Y172">
        <v>0</v>
      </c>
      <c r="Z172">
        <v>18410683</v>
      </c>
      <c r="AC172">
        <v>1558736</v>
      </c>
      <c r="AF172">
        <v>950859</v>
      </c>
    </row>
    <row r="173" spans="1:32" x14ac:dyDescent="0.3">
      <c r="A173" s="104">
        <v>558</v>
      </c>
      <c r="B173" s="342" t="s">
        <v>454</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row>
    <row r="174" spans="1:32" x14ac:dyDescent="0.3">
      <c r="A174" s="104">
        <v>559</v>
      </c>
      <c r="B174" s="342" t="s">
        <v>455</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row>
    <row r="175" spans="1:32" x14ac:dyDescent="0.3">
      <c r="A175" s="104">
        <v>560</v>
      </c>
      <c r="B175" s="342" t="s">
        <v>456</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row>
    <row r="176" spans="1:32" x14ac:dyDescent="0.3">
      <c r="A176" s="104">
        <v>561</v>
      </c>
      <c r="B176" s="342" t="s">
        <v>457</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row>
    <row r="177" spans="1:32" x14ac:dyDescent="0.3">
      <c r="A177" s="104">
        <v>562</v>
      </c>
      <c r="B177" s="342" t="s">
        <v>458</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row>
    <row r="178" spans="1:32" x14ac:dyDescent="0.3">
      <c r="A178" s="104">
        <v>563</v>
      </c>
      <c r="B178" s="342" t="s">
        <v>459</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row>
    <row r="179" spans="1:32" x14ac:dyDescent="0.3">
      <c r="A179" s="104">
        <v>564</v>
      </c>
      <c r="B179" s="342" t="s">
        <v>460</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row>
    <row r="180" spans="1:32" x14ac:dyDescent="0.3">
      <c r="A180" s="104">
        <v>565</v>
      </c>
      <c r="B180" s="342" t="s">
        <v>461</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row>
    <row r="181" spans="1:32" x14ac:dyDescent="0.3">
      <c r="A181" s="104">
        <v>566</v>
      </c>
      <c r="B181" s="342" t="s">
        <v>462</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row>
    <row r="182" spans="1:32" x14ac:dyDescent="0.3">
      <c r="A182" s="104">
        <v>567</v>
      </c>
      <c r="B182" s="342" t="s">
        <v>463</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row>
    <row r="183" spans="1:32" x14ac:dyDescent="0.3">
      <c r="A183" s="104">
        <v>568</v>
      </c>
      <c r="B183" s="342" t="s">
        <v>464</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row>
    <row r="184" spans="1:32" x14ac:dyDescent="0.3">
      <c r="A184" s="104">
        <v>569</v>
      </c>
      <c r="B184" s="342" t="s">
        <v>465</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row>
    <row r="185" spans="1:32" x14ac:dyDescent="0.3">
      <c r="A185" s="104">
        <v>571</v>
      </c>
      <c r="B185" s="342" t="s">
        <v>347</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row>
    <row r="186" spans="1:32" x14ac:dyDescent="0.3">
      <c r="A186" s="104">
        <v>572</v>
      </c>
      <c r="B186" s="342" t="s">
        <v>348</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row>
    <row r="187" spans="1:32" x14ac:dyDescent="0.3">
      <c r="A187" s="104">
        <v>573</v>
      </c>
      <c r="B187" s="342" t="s">
        <v>387</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row>
    <row r="188" spans="1:32" x14ac:dyDescent="0.3">
      <c r="A188" s="104">
        <v>575</v>
      </c>
      <c r="B188" s="342" t="s">
        <v>196</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row>
    <row r="189" spans="1:32" x14ac:dyDescent="0.3">
      <c r="A189" s="104">
        <v>576</v>
      </c>
      <c r="B189" s="342" t="s">
        <v>197</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row>
    <row r="190" spans="1:32" x14ac:dyDescent="0.3">
      <c r="A190" s="104">
        <v>577</v>
      </c>
      <c r="B190" s="342" t="s">
        <v>466</v>
      </c>
      <c r="D190">
        <v>2</v>
      </c>
      <c r="E190">
        <v>2</v>
      </c>
      <c r="F190">
        <v>2</v>
      </c>
      <c r="G190">
        <v>2</v>
      </c>
      <c r="I190">
        <v>2</v>
      </c>
      <c r="J190">
        <v>2</v>
      </c>
      <c r="K190">
        <v>2</v>
      </c>
      <c r="L190">
        <v>2</v>
      </c>
      <c r="M190">
        <v>2</v>
      </c>
      <c r="N190">
        <v>2</v>
      </c>
      <c r="P190">
        <v>2</v>
      </c>
      <c r="Q190">
        <v>2</v>
      </c>
      <c r="S190">
        <v>2</v>
      </c>
      <c r="T190">
        <v>2</v>
      </c>
      <c r="U190">
        <v>2</v>
      </c>
      <c r="V190">
        <v>2</v>
      </c>
      <c r="W190">
        <v>1</v>
      </c>
      <c r="X190">
        <v>1</v>
      </c>
      <c r="Y190">
        <v>2</v>
      </c>
      <c r="AA190">
        <v>2</v>
      </c>
      <c r="AB190">
        <v>2</v>
      </c>
      <c r="AD190">
        <v>2</v>
      </c>
      <c r="AE190">
        <v>2</v>
      </c>
    </row>
    <row r="191" spans="1:32" x14ac:dyDescent="0.3">
      <c r="A191" s="104">
        <v>578</v>
      </c>
      <c r="B191" s="342" t="s">
        <v>467</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row>
    <row r="192" spans="1:32" x14ac:dyDescent="0.3">
      <c r="A192" s="104">
        <v>579</v>
      </c>
      <c r="B192" s="342" t="s">
        <v>468</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row>
    <row r="193" spans="1:32" x14ac:dyDescent="0.3">
      <c r="A193" s="104">
        <v>580</v>
      </c>
      <c r="B193" s="342" t="s">
        <v>469</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row>
    <row r="194" spans="1:32" x14ac:dyDescent="0.3">
      <c r="A194" s="104">
        <v>581</v>
      </c>
      <c r="B194" s="342" t="s">
        <v>470</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row>
    <row r="195" spans="1:32" x14ac:dyDescent="0.3">
      <c r="A195" s="104">
        <v>585</v>
      </c>
      <c r="B195" s="342" t="s">
        <v>471</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row>
    <row r="196" spans="1:32" x14ac:dyDescent="0.3">
      <c r="A196" s="104">
        <v>586</v>
      </c>
      <c r="B196" s="342" t="s">
        <v>472</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row>
    <row r="197" spans="1:32" x14ac:dyDescent="0.3">
      <c r="A197" s="104">
        <v>587</v>
      </c>
      <c r="B197" s="342" t="s">
        <v>473</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row>
    <row r="198" spans="1:32" x14ac:dyDescent="0.3">
      <c r="A198" s="104">
        <v>588</v>
      </c>
      <c r="B198" s="342" t="s">
        <v>474</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row>
    <row r="199" spans="1:32" x14ac:dyDescent="0.3">
      <c r="A199" s="104">
        <v>589</v>
      </c>
      <c r="B199" s="342" t="s">
        <v>475</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row>
    <row r="200" spans="1:32" x14ac:dyDescent="0.3">
      <c r="A200" s="104">
        <v>591</v>
      </c>
      <c r="B200" s="342" t="s">
        <v>218</v>
      </c>
      <c r="D200">
        <v>0</v>
      </c>
      <c r="E200">
        <v>16065051</v>
      </c>
      <c r="F200">
        <v>365518</v>
      </c>
      <c r="G200">
        <v>1800752</v>
      </c>
      <c r="H200">
        <v>1534941</v>
      </c>
      <c r="I200">
        <v>0</v>
      </c>
      <c r="J200">
        <v>1854035</v>
      </c>
      <c r="K200">
        <v>1336430</v>
      </c>
      <c r="L200">
        <v>1343209</v>
      </c>
      <c r="M200">
        <v>0</v>
      </c>
      <c r="N200">
        <v>1777265</v>
      </c>
      <c r="O200">
        <v>1279205</v>
      </c>
      <c r="P200">
        <v>202820</v>
      </c>
      <c r="Q200">
        <v>2143392</v>
      </c>
      <c r="R200">
        <v>1371607</v>
      </c>
      <c r="S200">
        <v>0</v>
      </c>
      <c r="T200">
        <v>842730</v>
      </c>
      <c r="U200">
        <v>2762202</v>
      </c>
      <c r="V200">
        <v>1091168</v>
      </c>
      <c r="W200">
        <v>15678157</v>
      </c>
      <c r="X200">
        <v>36802369</v>
      </c>
      <c r="Y200">
        <v>5760595</v>
      </c>
      <c r="Z200">
        <v>145617156</v>
      </c>
      <c r="AA200">
        <v>576569</v>
      </c>
      <c r="AB200">
        <v>2417583</v>
      </c>
      <c r="AC200">
        <v>0</v>
      </c>
      <c r="AD200">
        <v>1795423</v>
      </c>
      <c r="AE200">
        <v>0</v>
      </c>
      <c r="AF200">
        <v>249426</v>
      </c>
    </row>
    <row r="201" spans="1:32" x14ac:dyDescent="0.3">
      <c r="A201" s="104">
        <v>592</v>
      </c>
      <c r="B201" s="342" t="s">
        <v>219</v>
      </c>
      <c r="D201">
        <v>0</v>
      </c>
      <c r="E201">
        <v>36899916</v>
      </c>
      <c r="F201">
        <v>1157193</v>
      </c>
      <c r="G201">
        <v>1235521</v>
      </c>
      <c r="H201">
        <v>971994</v>
      </c>
      <c r="I201">
        <v>0</v>
      </c>
      <c r="J201">
        <v>119355</v>
      </c>
      <c r="K201">
        <v>3545513</v>
      </c>
      <c r="L201">
        <v>-147038</v>
      </c>
      <c r="M201">
        <v>0</v>
      </c>
      <c r="N201">
        <v>-208597</v>
      </c>
      <c r="O201">
        <v>-619853</v>
      </c>
      <c r="P201">
        <v>22711</v>
      </c>
      <c r="Q201">
        <v>6314903</v>
      </c>
      <c r="R201">
        <v>-57642</v>
      </c>
      <c r="S201">
        <v>0</v>
      </c>
      <c r="T201">
        <v>-742614</v>
      </c>
      <c r="U201">
        <v>556892</v>
      </c>
      <c r="V201">
        <v>2876833</v>
      </c>
      <c r="W201">
        <v>27831851</v>
      </c>
      <c r="X201">
        <v>9701465</v>
      </c>
      <c r="Y201">
        <v>5500967</v>
      </c>
      <c r="Z201">
        <v>85045593</v>
      </c>
      <c r="AA201">
        <v>147958</v>
      </c>
      <c r="AB201">
        <v>81439</v>
      </c>
      <c r="AC201">
        <v>0</v>
      </c>
      <c r="AD201">
        <v>8045206</v>
      </c>
      <c r="AE201">
        <v>0</v>
      </c>
      <c r="AF201">
        <v>1437442</v>
      </c>
    </row>
    <row r="202" spans="1:32" x14ac:dyDescent="0.3">
      <c r="A202" s="104">
        <v>593</v>
      </c>
      <c r="B202" s="342" t="s">
        <v>476</v>
      </c>
      <c r="D202">
        <v>0</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row>
    <row r="203" spans="1:32" x14ac:dyDescent="0.3">
      <c r="A203" s="104">
        <v>594</v>
      </c>
      <c r="B203" s="342" t="s">
        <v>477</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row>
    <row r="204" spans="1:32" x14ac:dyDescent="0.3">
      <c r="A204" s="104">
        <v>596</v>
      </c>
      <c r="B204" s="342" t="s">
        <v>224</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row>
    <row r="205" spans="1:32" x14ac:dyDescent="0.3">
      <c r="A205" s="104">
        <v>597</v>
      </c>
      <c r="B205" s="342" t="s">
        <v>226</v>
      </c>
      <c r="D205">
        <v>0</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row>
    <row r="206" spans="1:32" x14ac:dyDescent="0.3">
      <c r="A206" s="104">
        <v>598</v>
      </c>
      <c r="B206" s="342" t="s">
        <v>228</v>
      </c>
      <c r="D206">
        <v>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row>
    <row r="207" spans="1:32" x14ac:dyDescent="0.3">
      <c r="A207" s="104">
        <v>599</v>
      </c>
      <c r="B207" s="342" t="s">
        <v>227</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row>
    <row r="208" spans="1:32" x14ac:dyDescent="0.3">
      <c r="A208" s="104">
        <v>602</v>
      </c>
      <c r="B208" s="342" t="s">
        <v>229</v>
      </c>
      <c r="D208">
        <v>0</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row>
    <row r="209" spans="1:32" x14ac:dyDescent="0.3">
      <c r="A209" s="104">
        <v>606</v>
      </c>
      <c r="B209" s="342" t="s">
        <v>478</v>
      </c>
      <c r="E209">
        <v>1</v>
      </c>
      <c r="F209">
        <v>1</v>
      </c>
      <c r="H209">
        <v>1</v>
      </c>
      <c r="K209">
        <v>1</v>
      </c>
      <c r="N209">
        <v>1</v>
      </c>
      <c r="Q209">
        <v>1</v>
      </c>
      <c r="S209">
        <v>1</v>
      </c>
      <c r="W209">
        <v>1</v>
      </c>
      <c r="X209">
        <v>1</v>
      </c>
      <c r="Y209">
        <v>1</v>
      </c>
      <c r="Z209">
        <v>1</v>
      </c>
      <c r="AC209">
        <v>1</v>
      </c>
      <c r="AF209">
        <v>1</v>
      </c>
    </row>
    <row r="210" spans="1:32" x14ac:dyDescent="0.3">
      <c r="A210" s="104">
        <v>619</v>
      </c>
      <c r="B210" s="342" t="s">
        <v>479</v>
      </c>
      <c r="D210">
        <v>0</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row>
    <row r="211" spans="1:32" ht="28.8" x14ac:dyDescent="0.3">
      <c r="A211" s="104">
        <v>620</v>
      </c>
      <c r="B211" s="342" t="s">
        <v>480</v>
      </c>
      <c r="D211">
        <v>2</v>
      </c>
      <c r="E211">
        <v>1</v>
      </c>
      <c r="F211">
        <v>2</v>
      </c>
      <c r="G211">
        <v>2</v>
      </c>
      <c r="H211">
        <v>2</v>
      </c>
      <c r="I211">
        <v>2</v>
      </c>
      <c r="J211">
        <v>2</v>
      </c>
      <c r="K211">
        <v>1</v>
      </c>
      <c r="L211">
        <v>2</v>
      </c>
      <c r="M211">
        <v>2</v>
      </c>
      <c r="N211">
        <v>2</v>
      </c>
      <c r="O211">
        <v>2</v>
      </c>
      <c r="P211">
        <v>2</v>
      </c>
      <c r="Q211">
        <v>2</v>
      </c>
      <c r="R211">
        <v>2</v>
      </c>
      <c r="S211">
        <v>2</v>
      </c>
      <c r="T211">
        <v>2</v>
      </c>
      <c r="U211">
        <v>1</v>
      </c>
      <c r="V211">
        <v>2</v>
      </c>
      <c r="W211">
        <v>2</v>
      </c>
      <c r="X211">
        <v>1</v>
      </c>
      <c r="Y211">
        <v>2</v>
      </c>
      <c r="Z211">
        <v>2</v>
      </c>
      <c r="AA211">
        <v>2</v>
      </c>
      <c r="AB211">
        <v>2</v>
      </c>
      <c r="AC211">
        <v>2</v>
      </c>
      <c r="AD211">
        <v>2</v>
      </c>
      <c r="AE211">
        <v>2</v>
      </c>
      <c r="AF211">
        <v>2</v>
      </c>
    </row>
    <row r="212" spans="1:32" ht="43.2" x14ac:dyDescent="0.3">
      <c r="A212" s="104">
        <v>621</v>
      </c>
      <c r="B212" s="342" t="s">
        <v>481</v>
      </c>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row>
    <row r="213" spans="1:32" ht="57.6" x14ac:dyDescent="0.3">
      <c r="A213" s="104">
        <v>622</v>
      </c>
      <c r="B213" s="342" t="s">
        <v>482</v>
      </c>
      <c r="D213">
        <v>0</v>
      </c>
      <c r="E213">
        <v>1854251</v>
      </c>
      <c r="F213">
        <v>0</v>
      </c>
      <c r="G213">
        <v>0</v>
      </c>
      <c r="H213">
        <v>0</v>
      </c>
      <c r="I213">
        <v>0</v>
      </c>
      <c r="J213">
        <v>211304</v>
      </c>
      <c r="K213">
        <v>0</v>
      </c>
      <c r="L213">
        <v>101485</v>
      </c>
      <c r="M213">
        <v>0</v>
      </c>
      <c r="N213">
        <v>0</v>
      </c>
      <c r="O213">
        <v>0</v>
      </c>
      <c r="P213">
        <v>0</v>
      </c>
      <c r="Q213">
        <v>167271</v>
      </c>
      <c r="R213">
        <v>0</v>
      </c>
      <c r="S213">
        <v>58962</v>
      </c>
      <c r="T213">
        <v>0</v>
      </c>
      <c r="U213">
        <v>161876</v>
      </c>
      <c r="V213">
        <v>0</v>
      </c>
      <c r="W213">
        <v>1192452</v>
      </c>
      <c r="X213">
        <v>555668</v>
      </c>
      <c r="Y213">
        <v>412091</v>
      </c>
      <c r="Z213">
        <v>5719853</v>
      </c>
      <c r="AA213">
        <v>0</v>
      </c>
      <c r="AB213">
        <v>115062</v>
      </c>
      <c r="AC213">
        <v>0</v>
      </c>
      <c r="AD213">
        <v>55745</v>
      </c>
      <c r="AE213">
        <v>0</v>
      </c>
      <c r="AF213">
        <v>0</v>
      </c>
    </row>
    <row r="214" spans="1:32" ht="28.8" x14ac:dyDescent="0.3">
      <c r="A214" s="104">
        <v>624</v>
      </c>
      <c r="B214" s="342" t="s">
        <v>237</v>
      </c>
      <c r="D214">
        <v>0</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row>
    <row r="215" spans="1:32" x14ac:dyDescent="0.3">
      <c r="A215" s="104">
        <v>626</v>
      </c>
      <c r="B215" s="342" t="s">
        <v>483</v>
      </c>
      <c r="D215">
        <v>44683</v>
      </c>
      <c r="E215">
        <v>0</v>
      </c>
      <c r="F215">
        <v>0</v>
      </c>
      <c r="G215">
        <v>0</v>
      </c>
      <c r="H215">
        <v>0</v>
      </c>
      <c r="I215">
        <v>250943</v>
      </c>
      <c r="J215">
        <v>0</v>
      </c>
      <c r="K215">
        <v>0</v>
      </c>
      <c r="L215">
        <v>0</v>
      </c>
      <c r="M215">
        <v>11040</v>
      </c>
      <c r="N215">
        <v>0</v>
      </c>
      <c r="O215">
        <v>0</v>
      </c>
      <c r="P215">
        <v>0</v>
      </c>
      <c r="Q215">
        <v>0</v>
      </c>
      <c r="R215">
        <v>0</v>
      </c>
      <c r="S215">
        <v>0</v>
      </c>
      <c r="T215">
        <v>0</v>
      </c>
      <c r="U215">
        <v>0</v>
      </c>
      <c r="V215">
        <v>0</v>
      </c>
      <c r="W215">
        <v>0</v>
      </c>
      <c r="X215">
        <v>0</v>
      </c>
      <c r="Y215">
        <v>0</v>
      </c>
      <c r="Z215">
        <v>0</v>
      </c>
      <c r="AA215">
        <v>0</v>
      </c>
      <c r="AB215">
        <v>0</v>
      </c>
      <c r="AC215">
        <v>0</v>
      </c>
      <c r="AD215">
        <v>0</v>
      </c>
      <c r="AE215">
        <v>2664</v>
      </c>
      <c r="AF215">
        <v>0</v>
      </c>
    </row>
    <row r="216" spans="1:32" x14ac:dyDescent="0.3">
      <c r="A216" s="104">
        <v>627</v>
      </c>
      <c r="B216" s="342" t="s">
        <v>484</v>
      </c>
      <c r="D216">
        <v>0</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row>
    <row r="217" spans="1:32" x14ac:dyDescent="0.3">
      <c r="A217" s="104">
        <v>628</v>
      </c>
      <c r="B217" s="342" t="s">
        <v>485</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row>
    <row r="218" spans="1:32" x14ac:dyDescent="0.3">
      <c r="A218" s="104">
        <v>629</v>
      </c>
      <c r="B218" s="342" t="s">
        <v>486</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row>
    <row r="219" spans="1:32" x14ac:dyDescent="0.3">
      <c r="A219" s="104">
        <v>630</v>
      </c>
      <c r="B219" s="342" t="s">
        <v>487</v>
      </c>
      <c r="D219">
        <v>0</v>
      </c>
      <c r="E219">
        <v>0</v>
      </c>
      <c r="F219">
        <v>0</v>
      </c>
      <c r="G219">
        <v>0</v>
      </c>
      <c r="H219">
        <v>0</v>
      </c>
      <c r="I219">
        <v>0</v>
      </c>
      <c r="J219">
        <v>0</v>
      </c>
      <c r="K219">
        <v>0</v>
      </c>
      <c r="L219">
        <v>0</v>
      </c>
      <c r="M219">
        <v>1600</v>
      </c>
      <c r="N219">
        <v>0</v>
      </c>
      <c r="O219">
        <v>0</v>
      </c>
      <c r="P219">
        <v>0</v>
      </c>
      <c r="Q219">
        <v>0</v>
      </c>
      <c r="R219">
        <v>0</v>
      </c>
      <c r="S219">
        <v>0</v>
      </c>
      <c r="T219">
        <v>0</v>
      </c>
      <c r="U219">
        <v>0</v>
      </c>
      <c r="V219">
        <v>0</v>
      </c>
      <c r="W219">
        <v>0</v>
      </c>
      <c r="X219">
        <v>0</v>
      </c>
      <c r="Y219">
        <v>0</v>
      </c>
      <c r="Z219">
        <v>0</v>
      </c>
      <c r="AA219">
        <v>0</v>
      </c>
      <c r="AB219">
        <v>0</v>
      </c>
      <c r="AC219">
        <v>0</v>
      </c>
      <c r="AD219">
        <v>0</v>
      </c>
      <c r="AE219">
        <v>0</v>
      </c>
      <c r="AF219">
        <v>0</v>
      </c>
    </row>
    <row r="220" spans="1:32" x14ac:dyDescent="0.3">
      <c r="A220" s="104">
        <v>631</v>
      </c>
      <c r="B220" s="342" t="s">
        <v>488</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row>
    <row r="221" spans="1:32" x14ac:dyDescent="0.3">
      <c r="A221" s="104">
        <v>632</v>
      </c>
      <c r="B221" s="342" t="s">
        <v>489</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row>
    <row r="222" spans="1:32" x14ac:dyDescent="0.3">
      <c r="A222" s="104">
        <v>633</v>
      </c>
      <c r="B222" s="342" t="s">
        <v>250</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row>
    <row r="223" spans="1:32" x14ac:dyDescent="0.3">
      <c r="A223" s="104">
        <v>634</v>
      </c>
      <c r="B223" s="342" t="s">
        <v>251</v>
      </c>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row>
    <row r="224" spans="1:32" x14ac:dyDescent="0.3">
      <c r="A224" s="104">
        <v>635</v>
      </c>
      <c r="B224" s="342" t="s">
        <v>252</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row>
    <row r="225" spans="1:32" ht="43.2" x14ac:dyDescent="0.3">
      <c r="A225" s="104">
        <v>636</v>
      </c>
      <c r="B225" s="342" t="s">
        <v>1047</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row>
    <row r="226" spans="1:32" ht="43.2" x14ac:dyDescent="0.3">
      <c r="A226" s="104">
        <v>637</v>
      </c>
      <c r="B226" s="342" t="s">
        <v>1048</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row>
    <row r="227" spans="1:32" ht="43.2" x14ac:dyDescent="0.3">
      <c r="A227" s="104">
        <v>638</v>
      </c>
      <c r="B227" s="342" t="s">
        <v>1049</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row>
    <row r="228" spans="1:32" ht="72" x14ac:dyDescent="0.3">
      <c r="A228" s="104">
        <v>639</v>
      </c>
      <c r="B228" s="342" t="s">
        <v>1050</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row>
    <row r="229" spans="1:32" ht="43.2" x14ac:dyDescent="0.3">
      <c r="A229" s="104">
        <v>640</v>
      </c>
      <c r="B229" s="342" t="s">
        <v>1051</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row>
    <row r="230" spans="1:32" ht="43.2" x14ac:dyDescent="0.3">
      <c r="A230" s="104">
        <v>641</v>
      </c>
      <c r="B230" s="342" t="s">
        <v>1052</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row>
    <row r="231" spans="1:32" ht="43.2" x14ac:dyDescent="0.3">
      <c r="A231" s="104">
        <v>642</v>
      </c>
      <c r="B231" s="342" t="s">
        <v>1053</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row>
    <row r="232" spans="1:32" ht="28.8" x14ac:dyDescent="0.3">
      <c r="A232" s="104">
        <v>643</v>
      </c>
      <c r="B232" s="342" t="s">
        <v>1054</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row>
    <row r="233" spans="1:32" ht="43.2" x14ac:dyDescent="0.3">
      <c r="A233" s="104">
        <v>644</v>
      </c>
      <c r="B233" s="342" t="s">
        <v>1055</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row>
    <row r="234" spans="1:32" x14ac:dyDescent="0.3">
      <c r="A234" s="104">
        <v>645</v>
      </c>
      <c r="B234" s="342" t="s">
        <v>256</v>
      </c>
      <c r="D234">
        <v>6757</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row>
    <row r="235" spans="1:32" x14ac:dyDescent="0.3">
      <c r="A235" s="104">
        <v>646</v>
      </c>
      <c r="B235" s="342" t="s">
        <v>240</v>
      </c>
      <c r="D235">
        <v>242907</v>
      </c>
      <c r="E235">
        <v>0</v>
      </c>
      <c r="F235">
        <v>0</v>
      </c>
      <c r="G235">
        <v>0</v>
      </c>
      <c r="H235">
        <v>0</v>
      </c>
      <c r="I235">
        <v>301403</v>
      </c>
      <c r="J235">
        <v>0</v>
      </c>
      <c r="K235">
        <v>0</v>
      </c>
      <c r="L235">
        <v>0</v>
      </c>
      <c r="M235">
        <v>129980</v>
      </c>
      <c r="N235">
        <v>0</v>
      </c>
      <c r="O235">
        <v>0</v>
      </c>
      <c r="P235">
        <v>0</v>
      </c>
      <c r="Q235">
        <v>0</v>
      </c>
      <c r="R235">
        <v>0</v>
      </c>
      <c r="S235">
        <v>0</v>
      </c>
      <c r="T235">
        <v>0</v>
      </c>
      <c r="U235">
        <v>0</v>
      </c>
      <c r="V235">
        <v>0</v>
      </c>
      <c r="W235">
        <v>0</v>
      </c>
      <c r="X235">
        <v>0</v>
      </c>
      <c r="Y235">
        <v>0</v>
      </c>
      <c r="Z235">
        <v>0</v>
      </c>
      <c r="AA235">
        <v>0</v>
      </c>
      <c r="AB235">
        <v>0</v>
      </c>
      <c r="AC235">
        <v>0</v>
      </c>
      <c r="AD235">
        <v>0</v>
      </c>
      <c r="AE235">
        <v>48286</v>
      </c>
      <c r="AF235">
        <v>0</v>
      </c>
    </row>
    <row r="236" spans="1:32" x14ac:dyDescent="0.3">
      <c r="A236" s="104">
        <v>647</v>
      </c>
      <c r="B236" s="342" t="s">
        <v>490</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row>
    <row r="237" spans="1:32" x14ac:dyDescent="0.3">
      <c r="A237" s="104">
        <v>648</v>
      </c>
      <c r="B237" s="342" t="s">
        <v>325</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row>
    <row r="238" spans="1:32" x14ac:dyDescent="0.3">
      <c r="A238" s="104">
        <v>654</v>
      </c>
      <c r="B238" s="342" t="s">
        <v>272</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row>
    <row r="239" spans="1:32" x14ac:dyDescent="0.3">
      <c r="A239" s="104">
        <v>655</v>
      </c>
      <c r="B239" s="342" t="s">
        <v>491</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row>
    <row r="240" spans="1:32" ht="28.8" x14ac:dyDescent="0.3">
      <c r="A240" s="104">
        <v>656</v>
      </c>
      <c r="B240" s="342" t="s">
        <v>276</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row>
    <row r="241" spans="1:32" x14ac:dyDescent="0.3">
      <c r="A241" s="104">
        <v>657</v>
      </c>
      <c r="B241" s="342" t="s">
        <v>492</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row>
    <row r="242" spans="1:32" x14ac:dyDescent="0.3">
      <c r="A242" s="104">
        <v>658</v>
      </c>
      <c r="B242" s="342" t="s">
        <v>493</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row>
    <row r="243" spans="1:32" x14ac:dyDescent="0.3">
      <c r="A243" s="104">
        <v>659</v>
      </c>
      <c r="B243" s="342" t="s">
        <v>494</v>
      </c>
      <c r="D243">
        <v>0</v>
      </c>
      <c r="E243">
        <v>1240110</v>
      </c>
      <c r="F243">
        <v>0</v>
      </c>
      <c r="G243">
        <v>0</v>
      </c>
      <c r="H243">
        <v>0</v>
      </c>
      <c r="I243">
        <v>0</v>
      </c>
      <c r="J243">
        <v>0</v>
      </c>
      <c r="K243">
        <v>0</v>
      </c>
      <c r="L243">
        <v>0</v>
      </c>
      <c r="M243">
        <v>0</v>
      </c>
      <c r="N243">
        <v>0</v>
      </c>
      <c r="O243">
        <v>0</v>
      </c>
      <c r="P243">
        <v>0</v>
      </c>
      <c r="Q243">
        <v>1598608</v>
      </c>
      <c r="R243">
        <v>0</v>
      </c>
      <c r="S243">
        <v>0</v>
      </c>
      <c r="T243">
        <v>0</v>
      </c>
      <c r="U243">
        <v>190047</v>
      </c>
      <c r="V243">
        <v>0</v>
      </c>
      <c r="W243">
        <v>311791</v>
      </c>
      <c r="X243">
        <v>0</v>
      </c>
      <c r="Y243">
        <v>1241001</v>
      </c>
      <c r="Z243">
        <v>11478094</v>
      </c>
      <c r="AA243">
        <v>0</v>
      </c>
      <c r="AB243">
        <v>0</v>
      </c>
      <c r="AC243">
        <v>0</v>
      </c>
      <c r="AD243">
        <v>94748</v>
      </c>
      <c r="AE243">
        <v>0</v>
      </c>
      <c r="AF243">
        <v>0</v>
      </c>
    </row>
    <row r="244" spans="1:32" x14ac:dyDescent="0.3">
      <c r="A244" s="104">
        <v>660</v>
      </c>
      <c r="B244" s="342" t="s">
        <v>495</v>
      </c>
      <c r="D244">
        <v>0</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row>
    <row r="245" spans="1:32" x14ac:dyDescent="0.3">
      <c r="A245" s="104">
        <v>661</v>
      </c>
      <c r="B245" s="342" t="s">
        <v>275</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row>
    <row r="246" spans="1:32" x14ac:dyDescent="0.3">
      <c r="A246" s="104">
        <v>662</v>
      </c>
      <c r="B246" s="342" t="s">
        <v>291</v>
      </c>
      <c r="E246">
        <v>0</v>
      </c>
      <c r="F246">
        <v>0</v>
      </c>
      <c r="H246">
        <v>0</v>
      </c>
      <c r="K246">
        <v>0</v>
      </c>
      <c r="N246">
        <v>0</v>
      </c>
      <c r="Q246">
        <v>0</v>
      </c>
      <c r="S246">
        <v>0</v>
      </c>
      <c r="W246">
        <v>0</v>
      </c>
      <c r="X246">
        <v>0</v>
      </c>
      <c r="Y246">
        <v>0</v>
      </c>
      <c r="Z246">
        <v>171495</v>
      </c>
      <c r="AC246">
        <v>0</v>
      </c>
      <c r="AF246">
        <v>0</v>
      </c>
    </row>
    <row r="247" spans="1:32" x14ac:dyDescent="0.3">
      <c r="A247" s="104">
        <v>663</v>
      </c>
      <c r="B247" s="342" t="s">
        <v>496</v>
      </c>
      <c r="E247">
        <v>11151386</v>
      </c>
      <c r="F247">
        <v>30000</v>
      </c>
      <c r="H247">
        <v>0</v>
      </c>
      <c r="K247">
        <v>31384</v>
      </c>
      <c r="N247">
        <v>69000</v>
      </c>
      <c r="Q247">
        <v>3513</v>
      </c>
      <c r="S247">
        <v>30000</v>
      </c>
      <c r="W247">
        <v>0</v>
      </c>
      <c r="X247">
        <v>0</v>
      </c>
      <c r="Y247">
        <v>0</v>
      </c>
      <c r="Z247">
        <v>10372473</v>
      </c>
      <c r="AC247">
        <v>69000</v>
      </c>
      <c r="AF247">
        <v>0</v>
      </c>
    </row>
    <row r="248" spans="1:32" x14ac:dyDescent="0.3">
      <c r="A248" s="104">
        <v>906</v>
      </c>
      <c r="B248" s="342" t="s">
        <v>497</v>
      </c>
      <c r="D248">
        <v>1</v>
      </c>
      <c r="E248">
        <v>1</v>
      </c>
      <c r="F248">
        <v>1</v>
      </c>
      <c r="G248">
        <v>1</v>
      </c>
      <c r="H248">
        <v>1</v>
      </c>
      <c r="I248">
        <v>1</v>
      </c>
      <c r="J248">
        <v>1</v>
      </c>
      <c r="K248">
        <v>1</v>
      </c>
      <c r="L248">
        <v>1</v>
      </c>
      <c r="M248">
        <v>1</v>
      </c>
      <c r="N248">
        <v>1</v>
      </c>
      <c r="O248">
        <v>1</v>
      </c>
      <c r="P248">
        <v>1</v>
      </c>
      <c r="Q248">
        <v>1</v>
      </c>
      <c r="R248">
        <v>1</v>
      </c>
      <c r="S248">
        <v>1</v>
      </c>
      <c r="T248">
        <v>1</v>
      </c>
      <c r="U248">
        <v>1</v>
      </c>
      <c r="V248">
        <v>1</v>
      </c>
      <c r="W248">
        <v>1</v>
      </c>
      <c r="X248">
        <v>1</v>
      </c>
      <c r="Y248">
        <v>1</v>
      </c>
      <c r="Z248">
        <v>1</v>
      </c>
      <c r="AA248">
        <v>1</v>
      </c>
      <c r="AB248">
        <v>1</v>
      </c>
      <c r="AC248">
        <v>1</v>
      </c>
      <c r="AD248">
        <v>1</v>
      </c>
      <c r="AE248">
        <v>1</v>
      </c>
      <c r="AF248">
        <v>1</v>
      </c>
    </row>
    <row r="249" spans="1:32" x14ac:dyDescent="0.3">
      <c r="A249" s="104">
        <v>907</v>
      </c>
      <c r="B249" s="342" t="s">
        <v>498</v>
      </c>
      <c r="D249">
        <v>2</v>
      </c>
      <c r="E249">
        <v>2</v>
      </c>
      <c r="F249">
        <v>1</v>
      </c>
      <c r="G249">
        <v>2</v>
      </c>
      <c r="H249">
        <v>1</v>
      </c>
      <c r="I249">
        <v>2</v>
      </c>
      <c r="J249">
        <v>2</v>
      </c>
      <c r="K249">
        <v>2</v>
      </c>
      <c r="L249">
        <v>2</v>
      </c>
      <c r="M249">
        <v>2</v>
      </c>
      <c r="N249">
        <v>1</v>
      </c>
      <c r="O249">
        <v>2</v>
      </c>
      <c r="P249">
        <v>2</v>
      </c>
      <c r="Q249">
        <v>2</v>
      </c>
      <c r="R249">
        <v>1</v>
      </c>
      <c r="S249">
        <v>2</v>
      </c>
      <c r="T249">
        <v>2</v>
      </c>
      <c r="U249">
        <v>2</v>
      </c>
      <c r="V249">
        <v>2</v>
      </c>
      <c r="W249">
        <v>2</v>
      </c>
      <c r="X249">
        <v>2</v>
      </c>
      <c r="Y249">
        <v>2</v>
      </c>
      <c r="Z249">
        <v>2</v>
      </c>
      <c r="AA249">
        <v>2</v>
      </c>
      <c r="AB249">
        <v>2</v>
      </c>
      <c r="AC249">
        <v>1</v>
      </c>
      <c r="AD249">
        <v>1</v>
      </c>
      <c r="AE249">
        <v>2</v>
      </c>
      <c r="AF249">
        <v>2</v>
      </c>
    </row>
    <row r="250" spans="1:32" ht="28.8" x14ac:dyDescent="0.3">
      <c r="A250" s="104">
        <v>947</v>
      </c>
      <c r="B250" s="342" t="s">
        <v>499</v>
      </c>
      <c r="D250" t="s">
        <v>656</v>
      </c>
      <c r="E250" t="s">
        <v>577</v>
      </c>
      <c r="F250" t="s">
        <v>657</v>
      </c>
      <c r="G250" t="s">
        <v>658</v>
      </c>
      <c r="H250" t="s">
        <v>659</v>
      </c>
      <c r="I250" t="s">
        <v>500</v>
      </c>
      <c r="J250" t="s">
        <v>660</v>
      </c>
      <c r="K250" t="s">
        <v>661</v>
      </c>
      <c r="L250" t="s">
        <v>662</v>
      </c>
      <c r="M250" t="s">
        <v>663</v>
      </c>
      <c r="N250" t="s">
        <v>664</v>
      </c>
      <c r="O250" t="s">
        <v>576</v>
      </c>
      <c r="P250" t="s">
        <v>665</v>
      </c>
      <c r="Q250" t="s">
        <v>666</v>
      </c>
      <c r="R250" t="s">
        <v>667</v>
      </c>
      <c r="S250" t="s">
        <v>668</v>
      </c>
      <c r="T250" t="s">
        <v>669</v>
      </c>
      <c r="U250" t="s">
        <v>670</v>
      </c>
      <c r="V250" t="s">
        <v>671</v>
      </c>
      <c r="W250" t="s">
        <v>579</v>
      </c>
      <c r="X250" t="s">
        <v>672</v>
      </c>
      <c r="Y250" t="s">
        <v>673</v>
      </c>
      <c r="Z250" t="s">
        <v>828</v>
      </c>
      <c r="AA250" t="s">
        <v>674</v>
      </c>
      <c r="AB250" t="s">
        <v>675</v>
      </c>
      <c r="AC250" t="s">
        <v>676</v>
      </c>
      <c r="AD250" t="s">
        <v>677</v>
      </c>
      <c r="AE250" t="s">
        <v>578</v>
      </c>
      <c r="AF250" t="s">
        <v>582</v>
      </c>
    </row>
    <row r="251" spans="1:32" ht="28.8" x14ac:dyDescent="0.3">
      <c r="A251" s="104">
        <v>948</v>
      </c>
      <c r="B251" s="342" t="s">
        <v>501</v>
      </c>
      <c r="D251" t="s">
        <v>678</v>
      </c>
      <c r="E251" t="s">
        <v>679</v>
      </c>
      <c r="F251" t="s">
        <v>680</v>
      </c>
      <c r="G251" t="s">
        <v>619</v>
      </c>
      <c r="H251" t="s">
        <v>580</v>
      </c>
      <c r="I251" t="s">
        <v>681</v>
      </c>
      <c r="J251" t="s">
        <v>682</v>
      </c>
      <c r="K251" t="s">
        <v>683</v>
      </c>
      <c r="L251" t="s">
        <v>684</v>
      </c>
      <c r="M251" t="s">
        <v>685</v>
      </c>
      <c r="N251" t="s">
        <v>686</v>
      </c>
      <c r="O251" t="s">
        <v>687</v>
      </c>
      <c r="P251" t="s">
        <v>688</v>
      </c>
      <c r="Q251" t="s">
        <v>689</v>
      </c>
      <c r="R251" t="s">
        <v>690</v>
      </c>
      <c r="S251" t="s">
        <v>691</v>
      </c>
      <c r="T251" t="s">
        <v>692</v>
      </c>
      <c r="U251" t="s">
        <v>693</v>
      </c>
      <c r="V251" t="s">
        <v>694</v>
      </c>
      <c r="W251" t="s">
        <v>695</v>
      </c>
      <c r="X251" t="s">
        <v>696</v>
      </c>
      <c r="Y251" t="s">
        <v>697</v>
      </c>
      <c r="Z251" t="s">
        <v>829</v>
      </c>
      <c r="AA251" t="s">
        <v>698</v>
      </c>
      <c r="AB251" t="s">
        <v>699</v>
      </c>
      <c r="AC251" t="s">
        <v>700</v>
      </c>
      <c r="AD251" t="s">
        <v>701</v>
      </c>
      <c r="AE251" t="s">
        <v>581</v>
      </c>
      <c r="AF251" t="s">
        <v>702</v>
      </c>
    </row>
    <row r="252" spans="1:32" ht="28.8" x14ac:dyDescent="0.3">
      <c r="A252" s="104">
        <v>949</v>
      </c>
      <c r="B252" s="342" t="s">
        <v>502</v>
      </c>
      <c r="D252" t="s">
        <v>269</v>
      </c>
      <c r="E252" t="s">
        <v>269</v>
      </c>
      <c r="F252" t="s">
        <v>269</v>
      </c>
      <c r="G252" t="s">
        <v>269</v>
      </c>
      <c r="H252" t="s">
        <v>269</v>
      </c>
      <c r="I252" t="s">
        <v>269</v>
      </c>
      <c r="J252" t="s">
        <v>269</v>
      </c>
      <c r="K252" t="s">
        <v>269</v>
      </c>
      <c r="L252" t="s">
        <v>269</v>
      </c>
      <c r="M252" t="s">
        <v>269</v>
      </c>
      <c r="N252" t="s">
        <v>269</v>
      </c>
      <c r="O252" t="s">
        <v>269</v>
      </c>
      <c r="P252" t="s">
        <v>269</v>
      </c>
      <c r="Q252" t="s">
        <v>269</v>
      </c>
      <c r="R252" t="s">
        <v>269</v>
      </c>
      <c r="S252" t="s">
        <v>269</v>
      </c>
      <c r="T252" t="s">
        <v>269</v>
      </c>
      <c r="U252" t="s">
        <v>269</v>
      </c>
      <c r="V252" t="s">
        <v>269</v>
      </c>
      <c r="W252" t="s">
        <v>269</v>
      </c>
      <c r="X252" t="s">
        <v>269</v>
      </c>
      <c r="Y252" t="s">
        <v>269</v>
      </c>
      <c r="Z252" t="s">
        <v>269</v>
      </c>
      <c r="AA252" t="s">
        <v>269</v>
      </c>
      <c r="AB252" t="s">
        <v>269</v>
      </c>
      <c r="AC252" t="s">
        <v>269</v>
      </c>
      <c r="AD252" t="s">
        <v>269</v>
      </c>
      <c r="AE252" t="s">
        <v>269</v>
      </c>
      <c r="AF252" t="s">
        <v>269</v>
      </c>
    </row>
    <row r="253" spans="1:32" ht="28.8" x14ac:dyDescent="0.3">
      <c r="A253" s="104">
        <v>950</v>
      </c>
      <c r="B253" s="342" t="s">
        <v>503</v>
      </c>
      <c r="D253" t="s">
        <v>17</v>
      </c>
      <c r="E253" t="s">
        <v>17</v>
      </c>
      <c r="F253" t="s">
        <v>17</v>
      </c>
      <c r="G253" t="s">
        <v>17</v>
      </c>
      <c r="H253" t="s">
        <v>17</v>
      </c>
      <c r="I253" t="s">
        <v>17</v>
      </c>
      <c r="J253" t="s">
        <v>17</v>
      </c>
      <c r="K253" t="s">
        <v>17</v>
      </c>
      <c r="L253" t="s">
        <v>17</v>
      </c>
      <c r="M253" t="s">
        <v>17</v>
      </c>
      <c r="N253" t="s">
        <v>17</v>
      </c>
      <c r="O253" t="s">
        <v>17</v>
      </c>
      <c r="P253" t="s">
        <v>17</v>
      </c>
      <c r="Q253" t="s">
        <v>17</v>
      </c>
      <c r="R253" t="s">
        <v>17</v>
      </c>
      <c r="S253" t="s">
        <v>17</v>
      </c>
      <c r="T253" t="s">
        <v>17</v>
      </c>
      <c r="U253" t="s">
        <v>17</v>
      </c>
      <c r="V253" t="s">
        <v>17</v>
      </c>
      <c r="W253" t="s">
        <v>17</v>
      </c>
      <c r="X253" t="s">
        <v>17</v>
      </c>
      <c r="Y253" t="s">
        <v>17</v>
      </c>
      <c r="Z253" t="s">
        <v>17</v>
      </c>
      <c r="AA253" t="s">
        <v>17</v>
      </c>
      <c r="AB253" t="s">
        <v>17</v>
      </c>
      <c r="AC253" t="s">
        <v>17</v>
      </c>
      <c r="AD253" t="s">
        <v>17</v>
      </c>
      <c r="AE253" t="s">
        <v>17</v>
      </c>
      <c r="AF253" t="s">
        <v>17</v>
      </c>
    </row>
    <row r="254" spans="1:32" ht="28.8" x14ac:dyDescent="0.3">
      <c r="A254" s="104">
        <v>951</v>
      </c>
      <c r="B254" s="342" t="s">
        <v>504</v>
      </c>
      <c r="D254">
        <v>2</v>
      </c>
      <c r="E254">
        <v>2</v>
      </c>
      <c r="F254">
        <v>2</v>
      </c>
      <c r="G254">
        <v>2</v>
      </c>
      <c r="H254">
        <v>2</v>
      </c>
      <c r="I254">
        <v>2</v>
      </c>
      <c r="J254">
        <v>2</v>
      </c>
      <c r="K254">
        <v>2</v>
      </c>
      <c r="L254">
        <v>2</v>
      </c>
      <c r="M254">
        <v>2</v>
      </c>
      <c r="N254">
        <v>1</v>
      </c>
      <c r="O254">
        <v>2</v>
      </c>
      <c r="P254">
        <v>2</v>
      </c>
      <c r="Q254">
        <v>2</v>
      </c>
      <c r="R254">
        <v>2</v>
      </c>
      <c r="S254">
        <v>2</v>
      </c>
      <c r="T254">
        <v>2</v>
      </c>
      <c r="U254">
        <v>2</v>
      </c>
      <c r="V254">
        <v>2</v>
      </c>
      <c r="W254">
        <v>2</v>
      </c>
      <c r="X254">
        <v>2</v>
      </c>
      <c r="Y254">
        <v>2</v>
      </c>
      <c r="Z254">
        <v>2</v>
      </c>
      <c r="AA254">
        <v>2</v>
      </c>
      <c r="AB254">
        <v>2</v>
      </c>
      <c r="AC254">
        <v>2</v>
      </c>
      <c r="AD254">
        <v>2</v>
      </c>
      <c r="AE254">
        <v>2</v>
      </c>
      <c r="AF254">
        <v>2</v>
      </c>
    </row>
    <row r="255" spans="1:32" ht="43.2" x14ac:dyDescent="0.3">
      <c r="A255" s="104">
        <v>952</v>
      </c>
      <c r="B255" s="342" t="s">
        <v>505</v>
      </c>
      <c r="D255" t="s">
        <v>583</v>
      </c>
      <c r="E255" t="s">
        <v>703</v>
      </c>
      <c r="F255" t="s">
        <v>704</v>
      </c>
      <c r="G255" t="s">
        <v>705</v>
      </c>
      <c r="H255" t="s">
        <v>506</v>
      </c>
      <c r="I255" t="s">
        <v>706</v>
      </c>
      <c r="J255" t="s">
        <v>707</v>
      </c>
      <c r="K255" t="s">
        <v>708</v>
      </c>
      <c r="L255" t="s">
        <v>709</v>
      </c>
      <c r="N255" t="s">
        <v>710</v>
      </c>
      <c r="P255" t="s">
        <v>609</v>
      </c>
      <c r="Q255" t="s">
        <v>711</v>
      </c>
      <c r="R255" t="s">
        <v>712</v>
      </c>
      <c r="S255" t="s">
        <v>713</v>
      </c>
      <c r="T255" t="s">
        <v>714</v>
      </c>
      <c r="U255" t="s">
        <v>715</v>
      </c>
      <c r="W255" t="s">
        <v>716</v>
      </c>
      <c r="X255" t="s">
        <v>717</v>
      </c>
      <c r="Y255" t="s">
        <v>718</v>
      </c>
      <c r="Z255" t="s">
        <v>606</v>
      </c>
      <c r="AA255" t="s">
        <v>608</v>
      </c>
      <c r="AB255" t="s">
        <v>584</v>
      </c>
      <c r="AC255" t="s">
        <v>586</v>
      </c>
      <c r="AD255" t="s">
        <v>719</v>
      </c>
      <c r="AE255" t="s">
        <v>585</v>
      </c>
      <c r="AF255" t="s">
        <v>720</v>
      </c>
    </row>
    <row r="256" spans="1:32" x14ac:dyDescent="0.3">
      <c r="A256" s="104">
        <v>953</v>
      </c>
      <c r="B256" s="342" t="s">
        <v>508</v>
      </c>
      <c r="D256">
        <v>2</v>
      </c>
      <c r="E256">
        <v>2</v>
      </c>
      <c r="F256">
        <v>2</v>
      </c>
      <c r="G256">
        <v>2</v>
      </c>
      <c r="H256">
        <v>2</v>
      </c>
      <c r="I256">
        <v>2</v>
      </c>
      <c r="J256">
        <v>2</v>
      </c>
      <c r="K256">
        <v>2</v>
      </c>
      <c r="L256">
        <v>2</v>
      </c>
      <c r="M256">
        <v>2</v>
      </c>
      <c r="N256">
        <v>2</v>
      </c>
      <c r="O256">
        <v>2</v>
      </c>
      <c r="P256">
        <v>2</v>
      </c>
      <c r="Q256">
        <v>2</v>
      </c>
      <c r="R256">
        <v>2</v>
      </c>
      <c r="S256">
        <v>2</v>
      </c>
      <c r="T256">
        <v>2</v>
      </c>
      <c r="U256">
        <v>2</v>
      </c>
      <c r="V256">
        <v>2</v>
      </c>
      <c r="W256">
        <v>2</v>
      </c>
      <c r="X256">
        <v>2</v>
      </c>
      <c r="Y256">
        <v>2</v>
      </c>
      <c r="Z256">
        <v>2</v>
      </c>
      <c r="AA256">
        <v>2</v>
      </c>
      <c r="AB256">
        <v>2</v>
      </c>
      <c r="AC256">
        <v>2</v>
      </c>
      <c r="AD256">
        <v>2</v>
      </c>
      <c r="AE256">
        <v>2</v>
      </c>
      <c r="AF256">
        <v>2</v>
      </c>
    </row>
    <row r="257" spans="1:32" ht="43.2" x14ac:dyDescent="0.3">
      <c r="A257" s="104">
        <v>954</v>
      </c>
      <c r="B257" s="342" t="s">
        <v>267</v>
      </c>
      <c r="D257" t="s">
        <v>17</v>
      </c>
      <c r="E257" t="s">
        <v>17</v>
      </c>
      <c r="F257" t="s">
        <v>17</v>
      </c>
      <c r="G257" t="s">
        <v>17</v>
      </c>
      <c r="H257" t="s">
        <v>17</v>
      </c>
      <c r="I257" t="s">
        <v>17</v>
      </c>
      <c r="J257" t="s">
        <v>17</v>
      </c>
      <c r="K257" t="s">
        <v>17</v>
      </c>
      <c r="L257" t="s">
        <v>17</v>
      </c>
      <c r="M257" t="s">
        <v>17</v>
      </c>
      <c r="N257" t="s">
        <v>17</v>
      </c>
      <c r="O257" t="s">
        <v>17</v>
      </c>
      <c r="P257" t="s">
        <v>17</v>
      </c>
      <c r="Q257" t="s">
        <v>17</v>
      </c>
      <c r="R257" t="s">
        <v>17</v>
      </c>
      <c r="S257" t="s">
        <v>17</v>
      </c>
      <c r="T257" t="s">
        <v>17</v>
      </c>
      <c r="U257" t="s">
        <v>17</v>
      </c>
      <c r="V257" t="s">
        <v>17</v>
      </c>
      <c r="W257" t="s">
        <v>17</v>
      </c>
      <c r="X257" t="s">
        <v>17</v>
      </c>
      <c r="Y257" t="s">
        <v>17</v>
      </c>
      <c r="Z257" t="s">
        <v>17</v>
      </c>
      <c r="AA257" t="s">
        <v>17</v>
      </c>
      <c r="AB257" t="s">
        <v>17</v>
      </c>
      <c r="AC257" t="s">
        <v>18</v>
      </c>
      <c r="AD257" t="s">
        <v>17</v>
      </c>
      <c r="AE257" t="s">
        <v>17</v>
      </c>
      <c r="AF257" t="s">
        <v>17</v>
      </c>
    </row>
    <row r="258" spans="1:32" x14ac:dyDescent="0.3">
      <c r="A258" s="104">
        <v>955</v>
      </c>
      <c r="B258" s="342" t="s">
        <v>509</v>
      </c>
      <c r="D258">
        <v>0</v>
      </c>
      <c r="E258">
        <v>0</v>
      </c>
      <c r="F258">
        <v>1</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1</v>
      </c>
      <c r="AE258">
        <v>0</v>
      </c>
      <c r="AF258">
        <v>0</v>
      </c>
    </row>
    <row r="259" spans="1:32" ht="43.2" x14ac:dyDescent="0.3">
      <c r="A259" s="104">
        <v>956</v>
      </c>
      <c r="B259" s="342" t="s">
        <v>268</v>
      </c>
      <c r="D259" t="s">
        <v>17</v>
      </c>
      <c r="E259" t="s">
        <v>17</v>
      </c>
      <c r="F259" t="s">
        <v>17</v>
      </c>
      <c r="G259" t="s">
        <v>17</v>
      </c>
      <c r="H259" t="s">
        <v>17</v>
      </c>
      <c r="I259" t="s">
        <v>17</v>
      </c>
      <c r="J259" t="s">
        <v>17</v>
      </c>
      <c r="K259" t="s">
        <v>17</v>
      </c>
      <c r="L259" t="s">
        <v>17</v>
      </c>
      <c r="M259" t="s">
        <v>17</v>
      </c>
      <c r="N259" t="s">
        <v>17</v>
      </c>
      <c r="O259" t="s">
        <v>17</v>
      </c>
      <c r="P259" t="s">
        <v>17</v>
      </c>
      <c r="Q259" t="s">
        <v>17</v>
      </c>
      <c r="R259" t="s">
        <v>17</v>
      </c>
      <c r="S259" t="s">
        <v>17</v>
      </c>
      <c r="T259" t="s">
        <v>17</v>
      </c>
      <c r="U259" t="s">
        <v>17</v>
      </c>
      <c r="V259" t="s">
        <v>17</v>
      </c>
      <c r="W259" t="s">
        <v>17</v>
      </c>
      <c r="X259" t="s">
        <v>17</v>
      </c>
      <c r="Y259" t="s">
        <v>17</v>
      </c>
      <c r="Z259" t="s">
        <v>17</v>
      </c>
      <c r="AA259" t="s">
        <v>17</v>
      </c>
      <c r="AB259" t="s">
        <v>17</v>
      </c>
      <c r="AC259" t="s">
        <v>17</v>
      </c>
      <c r="AD259" t="s">
        <v>17</v>
      </c>
      <c r="AE259" t="s">
        <v>17</v>
      </c>
      <c r="AF259" t="s">
        <v>17</v>
      </c>
    </row>
    <row r="260" spans="1:32" x14ac:dyDescent="0.3">
      <c r="A260" s="104">
        <v>957</v>
      </c>
      <c r="B260" s="342" t="s">
        <v>510</v>
      </c>
      <c r="D260">
        <v>0</v>
      </c>
      <c r="E260">
        <v>0</v>
      </c>
      <c r="F260">
        <v>0</v>
      </c>
      <c r="G260">
        <v>0</v>
      </c>
      <c r="H260">
        <v>0</v>
      </c>
      <c r="I260">
        <v>0</v>
      </c>
      <c r="J260">
        <v>0</v>
      </c>
      <c r="K260">
        <v>0</v>
      </c>
      <c r="L260">
        <v>0</v>
      </c>
      <c r="M260">
        <v>0</v>
      </c>
      <c r="N260">
        <v>0</v>
      </c>
      <c r="O260">
        <v>0</v>
      </c>
      <c r="P260">
        <v>0</v>
      </c>
      <c r="Q260">
        <v>0</v>
      </c>
      <c r="R260">
        <v>1</v>
      </c>
      <c r="S260">
        <v>0</v>
      </c>
      <c r="T260">
        <v>0</v>
      </c>
      <c r="U260">
        <v>0</v>
      </c>
      <c r="V260">
        <v>0</v>
      </c>
      <c r="W260">
        <v>0</v>
      </c>
      <c r="X260">
        <v>0</v>
      </c>
      <c r="Y260">
        <v>0</v>
      </c>
      <c r="Z260">
        <v>0</v>
      </c>
      <c r="AA260">
        <v>0</v>
      </c>
      <c r="AB260">
        <v>0</v>
      </c>
      <c r="AC260">
        <v>1</v>
      </c>
      <c r="AD260">
        <v>0</v>
      </c>
      <c r="AE260">
        <v>0</v>
      </c>
      <c r="AF260">
        <v>0</v>
      </c>
    </row>
    <row r="261" spans="1:32" ht="57.6" x14ac:dyDescent="0.3">
      <c r="A261" s="104">
        <v>958</v>
      </c>
      <c r="B261" s="342" t="s">
        <v>511</v>
      </c>
      <c r="D261" t="s">
        <v>17</v>
      </c>
      <c r="E261" t="s">
        <v>17</v>
      </c>
      <c r="F261" t="s">
        <v>17</v>
      </c>
      <c r="G261" t="s">
        <v>17</v>
      </c>
      <c r="H261" t="s">
        <v>17</v>
      </c>
      <c r="I261" t="s">
        <v>17</v>
      </c>
      <c r="J261" t="s">
        <v>17</v>
      </c>
      <c r="K261" t="s">
        <v>17</v>
      </c>
      <c r="L261" t="s">
        <v>17</v>
      </c>
      <c r="M261" t="s">
        <v>17</v>
      </c>
      <c r="N261" t="s">
        <v>17</v>
      </c>
      <c r="O261" t="s">
        <v>17</v>
      </c>
      <c r="P261" t="s">
        <v>17</v>
      </c>
      <c r="Q261" t="s">
        <v>17</v>
      </c>
      <c r="R261" t="s">
        <v>17</v>
      </c>
      <c r="S261" t="s">
        <v>17</v>
      </c>
      <c r="T261" t="s">
        <v>17</v>
      </c>
      <c r="U261" t="s">
        <v>17</v>
      </c>
      <c r="V261" t="s">
        <v>17</v>
      </c>
      <c r="W261" t="s">
        <v>17</v>
      </c>
      <c r="X261" t="s">
        <v>17</v>
      </c>
      <c r="Y261" t="s">
        <v>17</v>
      </c>
      <c r="Z261" t="s">
        <v>17</v>
      </c>
      <c r="AA261" t="s">
        <v>17</v>
      </c>
      <c r="AB261" t="s">
        <v>17</v>
      </c>
      <c r="AC261" t="s">
        <v>17</v>
      </c>
      <c r="AD261" t="s">
        <v>17</v>
      </c>
      <c r="AE261" t="s">
        <v>17</v>
      </c>
      <c r="AF261" t="s">
        <v>17</v>
      </c>
    </row>
    <row r="262" spans="1:32" ht="28.8" x14ac:dyDescent="0.3">
      <c r="A262" s="104">
        <v>959</v>
      </c>
      <c r="B262" s="342" t="s">
        <v>512</v>
      </c>
      <c r="D262">
        <v>3</v>
      </c>
      <c r="E262">
        <v>2</v>
      </c>
      <c r="F262">
        <v>3</v>
      </c>
      <c r="G262">
        <v>3</v>
      </c>
      <c r="H262">
        <v>2</v>
      </c>
      <c r="I262">
        <v>2</v>
      </c>
      <c r="J262">
        <v>2</v>
      </c>
      <c r="K262">
        <v>3</v>
      </c>
      <c r="L262">
        <v>3</v>
      </c>
      <c r="M262">
        <v>3</v>
      </c>
      <c r="N262">
        <v>3</v>
      </c>
      <c r="O262">
        <v>3</v>
      </c>
      <c r="P262">
        <v>2</v>
      </c>
      <c r="Q262">
        <v>2</v>
      </c>
      <c r="R262">
        <v>3</v>
      </c>
      <c r="S262">
        <v>2</v>
      </c>
      <c r="T262">
        <v>3</v>
      </c>
      <c r="U262">
        <v>2</v>
      </c>
      <c r="V262">
        <v>2</v>
      </c>
      <c r="W262">
        <v>2</v>
      </c>
      <c r="X262">
        <v>2</v>
      </c>
      <c r="Y262">
        <v>2</v>
      </c>
      <c r="Z262">
        <v>2</v>
      </c>
      <c r="AA262">
        <v>2</v>
      </c>
      <c r="AB262">
        <v>3</v>
      </c>
      <c r="AC262">
        <v>2</v>
      </c>
      <c r="AD262">
        <v>2</v>
      </c>
      <c r="AE262">
        <v>3</v>
      </c>
      <c r="AF262">
        <v>2</v>
      </c>
    </row>
    <row r="263" spans="1:32" x14ac:dyDescent="0.3">
      <c r="A263" s="104">
        <v>960</v>
      </c>
      <c r="B263" s="342" t="s">
        <v>513</v>
      </c>
      <c r="D263" t="s">
        <v>721</v>
      </c>
      <c r="E263" t="s">
        <v>722</v>
      </c>
      <c r="F263" t="s">
        <v>723</v>
      </c>
      <c r="G263" t="s">
        <v>724</v>
      </c>
      <c r="H263" t="s">
        <v>725</v>
      </c>
      <c r="I263" t="s">
        <v>726</v>
      </c>
      <c r="J263" t="s">
        <v>727</v>
      </c>
      <c r="K263" t="s">
        <v>728</v>
      </c>
      <c r="L263" t="s">
        <v>729</v>
      </c>
      <c r="M263" t="s">
        <v>730</v>
      </c>
      <c r="N263" t="s">
        <v>731</v>
      </c>
      <c r="O263" t="s">
        <v>732</v>
      </c>
      <c r="P263" t="s">
        <v>733</v>
      </c>
      <c r="Q263" t="s">
        <v>734</v>
      </c>
      <c r="R263" t="s">
        <v>735</v>
      </c>
      <c r="S263" t="s">
        <v>736</v>
      </c>
      <c r="T263" t="s">
        <v>737</v>
      </c>
      <c r="U263" t="s">
        <v>738</v>
      </c>
      <c r="V263" t="s">
        <v>739</v>
      </c>
      <c r="W263" t="s">
        <v>740</v>
      </c>
      <c r="X263" t="s">
        <v>741</v>
      </c>
      <c r="Y263" t="s">
        <v>742</v>
      </c>
      <c r="Z263" t="s">
        <v>831</v>
      </c>
      <c r="AA263" t="s">
        <v>743</v>
      </c>
      <c r="AB263" t="s">
        <v>744</v>
      </c>
      <c r="AC263" t="s">
        <v>745</v>
      </c>
      <c r="AD263" t="s">
        <v>746</v>
      </c>
      <c r="AE263" t="s">
        <v>747</v>
      </c>
      <c r="AF263" t="s">
        <v>748</v>
      </c>
    </row>
    <row r="264" spans="1:32" x14ac:dyDescent="0.3">
      <c r="A264" s="104">
        <v>962</v>
      </c>
      <c r="B264" s="342" t="s">
        <v>514</v>
      </c>
      <c r="D264" t="s">
        <v>517</v>
      </c>
      <c r="E264" t="s">
        <v>749</v>
      </c>
      <c r="F264" t="s">
        <v>516</v>
      </c>
      <c r="G264" t="s">
        <v>750</v>
      </c>
      <c r="H264" t="s">
        <v>516</v>
      </c>
      <c r="I264" t="s">
        <v>516</v>
      </c>
      <c r="J264" t="s">
        <v>516</v>
      </c>
      <c r="K264" t="s">
        <v>515</v>
      </c>
      <c r="L264" t="s">
        <v>516</v>
      </c>
      <c r="M264" t="s">
        <v>517</v>
      </c>
      <c r="N264" t="s">
        <v>518</v>
      </c>
      <c r="O264" t="s">
        <v>515</v>
      </c>
      <c r="P264" t="s">
        <v>749</v>
      </c>
      <c r="Q264" t="s">
        <v>751</v>
      </c>
      <c r="R264" t="s">
        <v>515</v>
      </c>
      <c r="S264" t="s">
        <v>515</v>
      </c>
      <c r="T264" t="s">
        <v>515</v>
      </c>
      <c r="U264" t="s">
        <v>752</v>
      </c>
      <c r="V264" t="s">
        <v>515</v>
      </c>
      <c r="W264" t="s">
        <v>515</v>
      </c>
      <c r="X264" t="s">
        <v>589</v>
      </c>
      <c r="Y264" t="s">
        <v>515</v>
      </c>
      <c r="Z264" t="s">
        <v>832</v>
      </c>
      <c r="AA264" t="s">
        <v>516</v>
      </c>
      <c r="AB264" t="s">
        <v>753</v>
      </c>
      <c r="AC264" t="s">
        <v>517</v>
      </c>
      <c r="AD264" t="s">
        <v>754</v>
      </c>
      <c r="AE264" t="s">
        <v>516</v>
      </c>
      <c r="AF264" t="s">
        <v>516</v>
      </c>
    </row>
    <row r="265" spans="1:32" x14ac:dyDescent="0.3">
      <c r="A265" s="104">
        <v>964</v>
      </c>
      <c r="B265" s="342" t="s">
        <v>519</v>
      </c>
      <c r="D265" t="s">
        <v>600</v>
      </c>
      <c r="E265" t="s">
        <v>597</v>
      </c>
      <c r="F265" t="s">
        <v>755</v>
      </c>
      <c r="G265" t="s">
        <v>756</v>
      </c>
      <c r="H265" t="s">
        <v>525</v>
      </c>
      <c r="I265" t="s">
        <v>757</v>
      </c>
      <c r="J265" t="s">
        <v>524</v>
      </c>
      <c r="K265" t="s">
        <v>603</v>
      </c>
      <c r="L265" t="s">
        <v>758</v>
      </c>
      <c r="M265" t="s">
        <v>607</v>
      </c>
      <c r="N265" t="s">
        <v>525</v>
      </c>
      <c r="O265" t="s">
        <v>521</v>
      </c>
      <c r="P265" t="s">
        <v>759</v>
      </c>
      <c r="Q265" t="s">
        <v>521</v>
      </c>
      <c r="R265" t="s">
        <v>590</v>
      </c>
      <c r="S265" t="s">
        <v>593</v>
      </c>
      <c r="T265" t="s">
        <v>601</v>
      </c>
      <c r="U265" t="s">
        <v>522</v>
      </c>
      <c r="V265" t="s">
        <v>521</v>
      </c>
      <c r="W265" t="s">
        <v>760</v>
      </c>
      <c r="X265" t="s">
        <v>761</v>
      </c>
      <c r="Y265" t="s">
        <v>762</v>
      </c>
      <c r="Z265" t="s">
        <v>925</v>
      </c>
      <c r="AA265" t="s">
        <v>597</v>
      </c>
      <c r="AB265" t="s">
        <v>763</v>
      </c>
      <c r="AC265" t="s">
        <v>507</v>
      </c>
      <c r="AD265" t="s">
        <v>764</v>
      </c>
      <c r="AE265" t="s">
        <v>591</v>
      </c>
      <c r="AF265" t="s">
        <v>520</v>
      </c>
    </row>
    <row r="266" spans="1:32" x14ac:dyDescent="0.3">
      <c r="A266" s="104">
        <v>965</v>
      </c>
      <c r="B266" s="342" t="s">
        <v>528</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row>
    <row r="267" spans="1:32" x14ac:dyDescent="0.3">
      <c r="A267" s="104">
        <v>966</v>
      </c>
      <c r="B267" s="342" t="s">
        <v>529</v>
      </c>
      <c r="D267" t="s">
        <v>765</v>
      </c>
      <c r="E267" t="s">
        <v>766</v>
      </c>
      <c r="F267" t="s">
        <v>767</v>
      </c>
      <c r="G267" t="s">
        <v>768</v>
      </c>
      <c r="H267" t="s">
        <v>769</v>
      </c>
      <c r="I267" t="s">
        <v>770</v>
      </c>
      <c r="J267" t="s">
        <v>771</v>
      </c>
      <c r="K267" t="s">
        <v>772</v>
      </c>
      <c r="L267" t="s">
        <v>773</v>
      </c>
      <c r="M267" t="s">
        <v>774</v>
      </c>
      <c r="N267" t="s">
        <v>775</v>
      </c>
      <c r="O267" t="s">
        <v>776</v>
      </c>
      <c r="P267" t="s">
        <v>777</v>
      </c>
      <c r="Q267" t="s">
        <v>778</v>
      </c>
      <c r="R267" t="s">
        <v>779</v>
      </c>
      <c r="S267" t="s">
        <v>780</v>
      </c>
      <c r="T267" t="s">
        <v>781</v>
      </c>
      <c r="U267" t="s">
        <v>782</v>
      </c>
      <c r="V267" t="s">
        <v>783</v>
      </c>
      <c r="W267" t="s">
        <v>784</v>
      </c>
      <c r="X267" t="s">
        <v>785</v>
      </c>
      <c r="Y267" t="s">
        <v>786</v>
      </c>
      <c r="Z267" t="s">
        <v>833</v>
      </c>
      <c r="AA267" t="s">
        <v>787</v>
      </c>
      <c r="AB267" t="s">
        <v>788</v>
      </c>
      <c r="AC267" t="s">
        <v>789</v>
      </c>
      <c r="AD267" t="s">
        <v>790</v>
      </c>
      <c r="AE267" t="s">
        <v>598</v>
      </c>
      <c r="AF267" t="s">
        <v>791</v>
      </c>
    </row>
    <row r="268" spans="1:32" x14ac:dyDescent="0.3">
      <c r="A268" s="104">
        <v>968</v>
      </c>
      <c r="B268" s="342" t="s">
        <v>530</v>
      </c>
      <c r="D268" t="s">
        <v>792</v>
      </c>
      <c r="E268" t="s">
        <v>793</v>
      </c>
      <c r="F268" t="s">
        <v>794</v>
      </c>
      <c r="G268" t="s">
        <v>795</v>
      </c>
      <c r="H268" t="s">
        <v>796</v>
      </c>
      <c r="I268" t="s">
        <v>797</v>
      </c>
      <c r="J268" t="s">
        <v>798</v>
      </c>
      <c r="K268" t="s">
        <v>799</v>
      </c>
      <c r="L268" t="s">
        <v>800</v>
      </c>
      <c r="M268" t="s">
        <v>801</v>
      </c>
      <c r="N268" t="s">
        <v>802</v>
      </c>
      <c r="O268" t="s">
        <v>803</v>
      </c>
      <c r="P268" t="s">
        <v>804</v>
      </c>
      <c r="Q268" t="s">
        <v>805</v>
      </c>
      <c r="R268" t="s">
        <v>806</v>
      </c>
      <c r="S268" t="s">
        <v>807</v>
      </c>
      <c r="T268" t="s">
        <v>808</v>
      </c>
      <c r="U268" t="s">
        <v>809</v>
      </c>
      <c r="V268" t="s">
        <v>810</v>
      </c>
      <c r="W268" t="s">
        <v>811</v>
      </c>
      <c r="X268" t="s">
        <v>812</v>
      </c>
      <c r="Y268" t="s">
        <v>813</v>
      </c>
      <c r="Z268" t="s">
        <v>926</v>
      </c>
      <c r="AA268" t="s">
        <v>814</v>
      </c>
      <c r="AB268" t="s">
        <v>815</v>
      </c>
      <c r="AC268" t="s">
        <v>816</v>
      </c>
      <c r="AD268" t="s">
        <v>817</v>
      </c>
      <c r="AE268" t="s">
        <v>599</v>
      </c>
      <c r="AF268" t="s">
        <v>818</v>
      </c>
    </row>
    <row r="269" spans="1:32" x14ac:dyDescent="0.3">
      <c r="A269" s="104">
        <v>973</v>
      </c>
      <c r="B269" s="342" t="s">
        <v>332</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row>
    <row r="270" spans="1:32" ht="72" x14ac:dyDescent="0.3">
      <c r="A270" s="104">
        <v>974</v>
      </c>
      <c r="B270" s="342" t="s">
        <v>531</v>
      </c>
      <c r="D270">
        <v>3</v>
      </c>
      <c r="E270">
        <v>2</v>
      </c>
      <c r="F270">
        <v>3</v>
      </c>
      <c r="G270">
        <v>2</v>
      </c>
      <c r="H270">
        <v>2</v>
      </c>
      <c r="I270">
        <v>2</v>
      </c>
      <c r="J270">
        <v>2</v>
      </c>
      <c r="K270">
        <v>3</v>
      </c>
      <c r="L270">
        <v>3</v>
      </c>
      <c r="M270">
        <v>3</v>
      </c>
      <c r="N270">
        <v>3</v>
      </c>
      <c r="O270">
        <v>3</v>
      </c>
      <c r="P270">
        <v>2</v>
      </c>
      <c r="Q270">
        <v>2</v>
      </c>
      <c r="R270">
        <v>3</v>
      </c>
      <c r="S270">
        <v>2</v>
      </c>
      <c r="T270">
        <v>3</v>
      </c>
      <c r="U270">
        <v>2</v>
      </c>
      <c r="V270">
        <v>2</v>
      </c>
      <c r="W270">
        <v>2</v>
      </c>
      <c r="X270">
        <v>2</v>
      </c>
      <c r="Y270">
        <v>3</v>
      </c>
      <c r="Z270">
        <v>2</v>
      </c>
      <c r="AA270">
        <v>2</v>
      </c>
      <c r="AB270">
        <v>3</v>
      </c>
      <c r="AC270">
        <v>2</v>
      </c>
      <c r="AD270">
        <v>3</v>
      </c>
      <c r="AE270">
        <v>3</v>
      </c>
      <c r="AF270">
        <v>2</v>
      </c>
    </row>
    <row r="271" spans="1:32" ht="28.8" x14ac:dyDescent="0.3">
      <c r="A271" s="104">
        <v>975</v>
      </c>
      <c r="B271" s="342" t="s">
        <v>324</v>
      </c>
      <c r="D271">
        <v>1</v>
      </c>
      <c r="E271">
        <v>2</v>
      </c>
      <c r="F271">
        <v>1</v>
      </c>
      <c r="G271">
        <v>2</v>
      </c>
      <c r="H271">
        <v>1</v>
      </c>
      <c r="I271">
        <v>2</v>
      </c>
      <c r="J271">
        <v>2</v>
      </c>
      <c r="K271">
        <v>2</v>
      </c>
      <c r="L271">
        <v>2</v>
      </c>
      <c r="M271">
        <v>2</v>
      </c>
      <c r="N271">
        <v>1</v>
      </c>
      <c r="O271">
        <v>2</v>
      </c>
      <c r="P271">
        <v>2</v>
      </c>
      <c r="Q271">
        <v>2</v>
      </c>
      <c r="R271">
        <v>1</v>
      </c>
      <c r="S271">
        <v>2</v>
      </c>
      <c r="T271">
        <v>2</v>
      </c>
      <c r="U271">
        <v>2</v>
      </c>
      <c r="V271">
        <v>2</v>
      </c>
      <c r="W271">
        <v>2</v>
      </c>
      <c r="X271">
        <v>2</v>
      </c>
      <c r="Y271">
        <v>1</v>
      </c>
      <c r="Z271">
        <v>2</v>
      </c>
      <c r="AA271">
        <v>2</v>
      </c>
      <c r="AB271">
        <v>1</v>
      </c>
      <c r="AC271">
        <v>1</v>
      </c>
      <c r="AD271">
        <v>1</v>
      </c>
      <c r="AE271">
        <v>2</v>
      </c>
      <c r="AF271">
        <v>2</v>
      </c>
    </row>
    <row r="272" spans="1:32" ht="28.8" x14ac:dyDescent="0.3">
      <c r="A272" s="104">
        <v>976</v>
      </c>
      <c r="B272" s="342" t="s">
        <v>333</v>
      </c>
      <c r="D272">
        <v>1</v>
      </c>
      <c r="E272">
        <v>3</v>
      </c>
      <c r="F272">
        <v>1</v>
      </c>
      <c r="G272">
        <v>3</v>
      </c>
      <c r="H272">
        <v>1</v>
      </c>
      <c r="I272">
        <v>3</v>
      </c>
      <c r="J272">
        <v>3</v>
      </c>
      <c r="K272">
        <v>3</v>
      </c>
      <c r="L272">
        <v>3</v>
      </c>
      <c r="M272">
        <v>3</v>
      </c>
      <c r="N272">
        <v>1</v>
      </c>
      <c r="O272">
        <v>3</v>
      </c>
      <c r="P272">
        <v>3</v>
      </c>
      <c r="Q272">
        <v>3</v>
      </c>
      <c r="R272">
        <v>1</v>
      </c>
      <c r="S272">
        <v>3</v>
      </c>
      <c r="T272">
        <v>3</v>
      </c>
      <c r="U272">
        <v>3</v>
      </c>
      <c r="V272">
        <v>3</v>
      </c>
      <c r="W272">
        <v>3</v>
      </c>
      <c r="X272">
        <v>2</v>
      </c>
      <c r="Y272">
        <v>1</v>
      </c>
      <c r="Z272">
        <v>3</v>
      </c>
      <c r="AA272">
        <v>3</v>
      </c>
      <c r="AB272">
        <v>1</v>
      </c>
      <c r="AC272">
        <v>1</v>
      </c>
      <c r="AD272">
        <v>1</v>
      </c>
      <c r="AE272">
        <v>3</v>
      </c>
      <c r="AF272">
        <v>3</v>
      </c>
    </row>
    <row r="273" spans="1:32" ht="28.8" x14ac:dyDescent="0.3">
      <c r="A273" s="104">
        <v>977</v>
      </c>
      <c r="B273" s="342" t="s">
        <v>532</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row>
    <row r="274" spans="1:32" ht="28.8" x14ac:dyDescent="0.3">
      <c r="A274" s="104">
        <v>978</v>
      </c>
      <c r="B274" s="342" t="s">
        <v>319</v>
      </c>
      <c r="D274">
        <v>2</v>
      </c>
      <c r="E274">
        <v>2</v>
      </c>
      <c r="F274" s="389">
        <v>2</v>
      </c>
      <c r="G274">
        <v>2</v>
      </c>
      <c r="H274">
        <v>2</v>
      </c>
      <c r="I274">
        <v>2</v>
      </c>
      <c r="J274">
        <v>2</v>
      </c>
      <c r="K274">
        <v>2</v>
      </c>
      <c r="L274">
        <v>2</v>
      </c>
      <c r="M274">
        <v>2</v>
      </c>
      <c r="N274">
        <v>2</v>
      </c>
      <c r="O274">
        <v>2</v>
      </c>
      <c r="P274">
        <v>2</v>
      </c>
      <c r="Q274">
        <v>2</v>
      </c>
      <c r="R274">
        <v>2</v>
      </c>
      <c r="S274">
        <v>2</v>
      </c>
      <c r="T274">
        <v>2</v>
      </c>
      <c r="U274">
        <v>2</v>
      </c>
      <c r="V274">
        <v>2</v>
      </c>
      <c r="W274">
        <v>2</v>
      </c>
      <c r="X274">
        <v>2</v>
      </c>
      <c r="Y274">
        <v>2</v>
      </c>
      <c r="Z274">
        <v>2</v>
      </c>
      <c r="AA274">
        <v>2</v>
      </c>
      <c r="AB274">
        <v>2</v>
      </c>
      <c r="AC274">
        <v>2</v>
      </c>
      <c r="AD274">
        <v>1</v>
      </c>
      <c r="AE274">
        <v>2</v>
      </c>
      <c r="AF274">
        <v>2</v>
      </c>
    </row>
    <row r="275" spans="1:32" ht="43.2" x14ac:dyDescent="0.3">
      <c r="A275" s="104">
        <v>979</v>
      </c>
      <c r="B275" s="342" t="s">
        <v>533</v>
      </c>
      <c r="D275">
        <v>2</v>
      </c>
      <c r="E275">
        <v>1</v>
      </c>
      <c r="F275">
        <v>1</v>
      </c>
      <c r="G275">
        <v>1</v>
      </c>
      <c r="H275">
        <v>1</v>
      </c>
      <c r="I275">
        <v>1</v>
      </c>
      <c r="J275">
        <v>1</v>
      </c>
      <c r="K275">
        <v>1</v>
      </c>
      <c r="L275">
        <v>1</v>
      </c>
      <c r="M275">
        <v>1</v>
      </c>
      <c r="N275">
        <v>1</v>
      </c>
      <c r="O275">
        <v>1</v>
      </c>
      <c r="P275">
        <v>1</v>
      </c>
      <c r="Q275">
        <v>1</v>
      </c>
      <c r="R275">
        <v>1</v>
      </c>
      <c r="S275">
        <v>1</v>
      </c>
      <c r="T275">
        <v>1</v>
      </c>
      <c r="U275">
        <v>1</v>
      </c>
      <c r="V275">
        <v>1</v>
      </c>
      <c r="W275">
        <v>1</v>
      </c>
      <c r="X275">
        <v>1</v>
      </c>
      <c r="Y275">
        <v>2</v>
      </c>
      <c r="Z275">
        <v>1</v>
      </c>
      <c r="AA275">
        <v>1</v>
      </c>
      <c r="AB275">
        <v>2</v>
      </c>
      <c r="AC275">
        <v>1</v>
      </c>
      <c r="AD275">
        <v>2</v>
      </c>
      <c r="AE275">
        <v>1</v>
      </c>
      <c r="AF275">
        <v>1</v>
      </c>
    </row>
    <row r="276" spans="1:32" x14ac:dyDescent="0.3">
      <c r="A276" s="104">
        <v>980</v>
      </c>
      <c r="B276" s="342" t="s">
        <v>318</v>
      </c>
      <c r="D276" t="s">
        <v>819</v>
      </c>
      <c r="E276" t="s">
        <v>820</v>
      </c>
      <c r="F276" t="s">
        <v>537</v>
      </c>
      <c r="G276" t="s">
        <v>592</v>
      </c>
      <c r="H276" t="s">
        <v>527</v>
      </c>
      <c r="I276" t="s">
        <v>821</v>
      </c>
      <c r="J276" t="s">
        <v>521</v>
      </c>
      <c r="K276" t="s">
        <v>521</v>
      </c>
      <c r="L276" t="s">
        <v>594</v>
      </c>
      <c r="M276" t="s">
        <v>538</v>
      </c>
      <c r="N276" t="s">
        <v>596</v>
      </c>
      <c r="O276" t="s">
        <v>536</v>
      </c>
      <c r="P276" t="s">
        <v>595</v>
      </c>
      <c r="Q276" t="s">
        <v>534</v>
      </c>
      <c r="R276" t="s">
        <v>822</v>
      </c>
      <c r="S276" t="s">
        <v>587</v>
      </c>
      <c r="T276" t="s">
        <v>526</v>
      </c>
      <c r="U276" t="s">
        <v>536</v>
      </c>
      <c r="V276" t="s">
        <v>535</v>
      </c>
      <c r="W276" t="s">
        <v>823</v>
      </c>
      <c r="X276" t="s">
        <v>523</v>
      </c>
      <c r="Y276" t="s">
        <v>824</v>
      </c>
      <c r="Z276" t="s">
        <v>927</v>
      </c>
      <c r="AA276" t="s">
        <v>825</v>
      </c>
      <c r="AB276" t="s">
        <v>826</v>
      </c>
      <c r="AC276" t="s">
        <v>755</v>
      </c>
      <c r="AD276" t="s">
        <v>602</v>
      </c>
      <c r="AE276" t="s">
        <v>523</v>
      </c>
      <c r="AF276" t="s">
        <v>537</v>
      </c>
    </row>
    <row r="277" spans="1:32" ht="28.8" x14ac:dyDescent="0.3">
      <c r="A277" s="104">
        <v>984</v>
      </c>
      <c r="B277" s="342" t="s">
        <v>539</v>
      </c>
      <c r="D277">
        <v>0</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row>
    <row r="278" spans="1:32" ht="28.8" x14ac:dyDescent="0.3">
      <c r="A278" s="104">
        <v>985</v>
      </c>
      <c r="B278" s="342" t="s">
        <v>540</v>
      </c>
      <c r="D278">
        <v>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row>
    <row r="279" spans="1:32" ht="28.8" x14ac:dyDescent="0.3">
      <c r="A279" s="104">
        <v>986</v>
      </c>
      <c r="B279" s="342" t="s">
        <v>320</v>
      </c>
      <c r="D279">
        <v>0</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row>
    <row r="280" spans="1:32" ht="43.2" x14ac:dyDescent="0.3">
      <c r="A280" s="104">
        <v>987</v>
      </c>
      <c r="B280" s="342" t="s">
        <v>541</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row>
    <row r="281" spans="1:32" ht="28.8" x14ac:dyDescent="0.3">
      <c r="A281" s="104">
        <v>988</v>
      </c>
      <c r="B281" s="342" t="s">
        <v>542</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row>
    <row r="282" spans="1:32" ht="28.8" x14ac:dyDescent="0.3">
      <c r="A282" s="104">
        <v>989</v>
      </c>
      <c r="B282" s="342" t="s">
        <v>543</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row>
    <row r="283" spans="1:32" ht="28.8" x14ac:dyDescent="0.3">
      <c r="A283" s="104">
        <v>990</v>
      </c>
      <c r="B283" s="342" t="s">
        <v>311</v>
      </c>
      <c r="D283">
        <v>0</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row>
    <row r="284" spans="1:32" ht="57.6" x14ac:dyDescent="0.3">
      <c r="A284" s="104">
        <v>991</v>
      </c>
      <c r="B284" s="342" t="s">
        <v>544</v>
      </c>
      <c r="D284">
        <v>0</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row>
    <row r="285" spans="1:32" x14ac:dyDescent="0.3">
      <c r="A285" s="104">
        <v>995</v>
      </c>
      <c r="B285" s="342" t="s">
        <v>1056</v>
      </c>
      <c r="D285">
        <v>0</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row>
    <row r="286" spans="1:32" x14ac:dyDescent="0.3">
      <c r="A286" s="104">
        <v>996</v>
      </c>
      <c r="B286" s="342" t="s">
        <v>179</v>
      </c>
      <c r="D286">
        <v>0</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row>
    <row r="287" spans="1:32" x14ac:dyDescent="0.3">
      <c r="A287" s="104">
        <v>998</v>
      </c>
      <c r="B287" s="342" t="s">
        <v>180</v>
      </c>
      <c r="D287">
        <v>54</v>
      </c>
      <c r="E287">
        <v>54</v>
      </c>
      <c r="F287">
        <v>54</v>
      </c>
      <c r="G287">
        <v>54</v>
      </c>
      <c r="H287">
        <v>54</v>
      </c>
      <c r="I287">
        <v>54</v>
      </c>
      <c r="J287">
        <v>54</v>
      </c>
      <c r="K287">
        <v>54</v>
      </c>
      <c r="L287">
        <v>54</v>
      </c>
      <c r="M287">
        <v>54</v>
      </c>
      <c r="N287">
        <v>54</v>
      </c>
      <c r="O287">
        <v>54</v>
      </c>
      <c r="P287">
        <v>54</v>
      </c>
      <c r="Q287">
        <v>54</v>
      </c>
      <c r="R287">
        <v>54</v>
      </c>
      <c r="S287">
        <v>54</v>
      </c>
      <c r="T287">
        <v>54</v>
      </c>
      <c r="U287">
        <v>54</v>
      </c>
      <c r="V287">
        <v>54</v>
      </c>
      <c r="W287">
        <v>54</v>
      </c>
      <c r="X287">
        <v>54</v>
      </c>
      <c r="Y287">
        <v>54</v>
      </c>
      <c r="Z287">
        <v>54</v>
      </c>
      <c r="AA287">
        <v>54</v>
      </c>
      <c r="AB287">
        <v>54</v>
      </c>
      <c r="AC287">
        <v>54</v>
      </c>
      <c r="AD287">
        <v>54</v>
      </c>
      <c r="AE287">
        <v>54</v>
      </c>
      <c r="AF287">
        <v>54</v>
      </c>
    </row>
    <row r="288" spans="1:32" x14ac:dyDescent="0.3">
      <c r="A288" s="104">
        <v>999</v>
      </c>
      <c r="B288" s="342" t="s">
        <v>181</v>
      </c>
      <c r="D288">
        <v>541777</v>
      </c>
      <c r="E288">
        <v>541000</v>
      </c>
      <c r="F288">
        <v>54949</v>
      </c>
      <c r="G288">
        <v>541001</v>
      </c>
      <c r="H288">
        <v>541002</v>
      </c>
      <c r="I288">
        <v>54937</v>
      </c>
      <c r="J288">
        <v>541003</v>
      </c>
      <c r="K288">
        <v>544178</v>
      </c>
      <c r="L288">
        <v>541004</v>
      </c>
      <c r="M288">
        <v>541727</v>
      </c>
      <c r="N288">
        <v>541010</v>
      </c>
      <c r="O288">
        <v>541025</v>
      </c>
      <c r="P288">
        <v>541028</v>
      </c>
      <c r="Q288">
        <v>541007</v>
      </c>
      <c r="R288">
        <v>541024</v>
      </c>
      <c r="S288">
        <v>541027</v>
      </c>
      <c r="T288">
        <v>541026</v>
      </c>
      <c r="U288">
        <v>541011</v>
      </c>
      <c r="V288">
        <v>541012</v>
      </c>
      <c r="W288">
        <v>541013</v>
      </c>
      <c r="X288">
        <v>541014</v>
      </c>
      <c r="Y288">
        <v>541015</v>
      </c>
      <c r="Z288">
        <v>541016</v>
      </c>
      <c r="AA288">
        <v>541017</v>
      </c>
      <c r="AB288">
        <v>541018</v>
      </c>
      <c r="AC288">
        <v>541019</v>
      </c>
      <c r="AD288">
        <v>541009</v>
      </c>
      <c r="AE288">
        <v>541020</v>
      </c>
      <c r="AF288">
        <v>541022</v>
      </c>
    </row>
    <row r="289" spans="1:32" x14ac:dyDescent="0.3">
      <c r="A289" s="104">
        <v>9000</v>
      </c>
      <c r="B289" s="342" t="s">
        <v>545</v>
      </c>
      <c r="C289" t="s">
        <v>234</v>
      </c>
      <c r="D289">
        <v>21247717</v>
      </c>
      <c r="E289">
        <v>267920255</v>
      </c>
      <c r="F289">
        <v>7286499</v>
      </c>
      <c r="G289">
        <v>8584267</v>
      </c>
      <c r="H289">
        <v>13712638</v>
      </c>
      <c r="I289">
        <v>45613587</v>
      </c>
      <c r="J289">
        <v>15046274</v>
      </c>
      <c r="K289">
        <v>18614560</v>
      </c>
      <c r="L289">
        <v>6661633</v>
      </c>
      <c r="M289">
        <v>2989723</v>
      </c>
      <c r="N289">
        <v>7312497</v>
      </c>
      <c r="O289">
        <v>1723692</v>
      </c>
      <c r="P289">
        <v>1107880</v>
      </c>
      <c r="Q289">
        <v>40199234</v>
      </c>
      <c r="R289">
        <v>3902725</v>
      </c>
      <c r="S289">
        <v>5805932</v>
      </c>
      <c r="T289">
        <v>1018697</v>
      </c>
      <c r="U289">
        <v>13096223</v>
      </c>
      <c r="V289">
        <v>13817417</v>
      </c>
      <c r="W289">
        <v>258226336</v>
      </c>
      <c r="X289">
        <v>308785294</v>
      </c>
      <c r="Y289">
        <v>53679860</v>
      </c>
      <c r="Z289">
        <v>1467024654</v>
      </c>
      <c r="AA289">
        <v>2864709</v>
      </c>
      <c r="AB289">
        <v>6042714</v>
      </c>
      <c r="AC289">
        <v>10635546</v>
      </c>
      <c r="AD289">
        <v>46716972</v>
      </c>
      <c r="AE289">
        <v>8017284</v>
      </c>
      <c r="AF289">
        <v>6777566</v>
      </c>
    </row>
    <row r="290" spans="1:32" x14ac:dyDescent="0.3">
      <c r="A290" s="104">
        <v>9001</v>
      </c>
      <c r="B290" s="342" t="s">
        <v>546</v>
      </c>
      <c r="C290" t="s">
        <v>547</v>
      </c>
      <c r="D290">
        <v>8767801</v>
      </c>
      <c r="E290">
        <v>0</v>
      </c>
      <c r="F290">
        <v>0</v>
      </c>
      <c r="G290">
        <v>0</v>
      </c>
      <c r="H290">
        <v>0</v>
      </c>
      <c r="I290">
        <v>18708616</v>
      </c>
      <c r="J290">
        <v>0</v>
      </c>
      <c r="K290">
        <v>0</v>
      </c>
      <c r="L290">
        <v>0</v>
      </c>
      <c r="M290">
        <v>269403</v>
      </c>
      <c r="N290">
        <v>0</v>
      </c>
      <c r="O290">
        <v>0</v>
      </c>
      <c r="P290">
        <v>0</v>
      </c>
      <c r="Q290">
        <v>0</v>
      </c>
      <c r="R290">
        <v>0</v>
      </c>
      <c r="S290">
        <v>0</v>
      </c>
      <c r="T290">
        <v>0</v>
      </c>
      <c r="U290">
        <v>0</v>
      </c>
      <c r="V290">
        <v>0</v>
      </c>
      <c r="W290">
        <v>0</v>
      </c>
      <c r="X290">
        <v>0</v>
      </c>
      <c r="Y290">
        <v>0</v>
      </c>
      <c r="Z290">
        <v>0</v>
      </c>
      <c r="AA290">
        <v>0</v>
      </c>
      <c r="AB290">
        <v>0</v>
      </c>
      <c r="AC290">
        <v>0</v>
      </c>
      <c r="AD290">
        <v>0</v>
      </c>
      <c r="AE290">
        <v>3367176</v>
      </c>
      <c r="AF290">
        <v>0</v>
      </c>
    </row>
    <row r="291" spans="1:32" x14ac:dyDescent="0.3">
      <c r="A291" s="104">
        <v>9002</v>
      </c>
      <c r="B291" s="342" t="s">
        <v>548</v>
      </c>
      <c r="C291" t="s">
        <v>549</v>
      </c>
      <c r="D291">
        <v>44683</v>
      </c>
      <c r="E291">
        <v>0</v>
      </c>
      <c r="F291">
        <v>0</v>
      </c>
      <c r="G291">
        <v>0</v>
      </c>
      <c r="H291">
        <v>0</v>
      </c>
      <c r="I291">
        <v>250943</v>
      </c>
      <c r="J291">
        <v>0</v>
      </c>
      <c r="K291">
        <v>0</v>
      </c>
      <c r="L291">
        <v>0</v>
      </c>
      <c r="M291">
        <v>11040</v>
      </c>
      <c r="N291">
        <v>0</v>
      </c>
      <c r="O291">
        <v>0</v>
      </c>
      <c r="P291">
        <v>0</v>
      </c>
      <c r="Q291">
        <v>0</v>
      </c>
      <c r="R291">
        <v>0</v>
      </c>
      <c r="S291">
        <v>0</v>
      </c>
      <c r="T291">
        <v>0</v>
      </c>
      <c r="U291">
        <v>0</v>
      </c>
      <c r="V291">
        <v>0</v>
      </c>
      <c r="W291">
        <v>0</v>
      </c>
      <c r="X291">
        <v>0</v>
      </c>
      <c r="Y291">
        <v>0</v>
      </c>
      <c r="Z291">
        <v>0</v>
      </c>
      <c r="AA291">
        <v>0</v>
      </c>
      <c r="AB291">
        <v>0</v>
      </c>
      <c r="AC291">
        <v>0</v>
      </c>
      <c r="AD291">
        <v>0</v>
      </c>
      <c r="AE291">
        <v>2664</v>
      </c>
      <c r="AF291">
        <v>0</v>
      </c>
    </row>
    <row r="292" spans="1:32" x14ac:dyDescent="0.3">
      <c r="A292" s="104">
        <v>9003</v>
      </c>
      <c r="B292" s="342" t="s">
        <v>550</v>
      </c>
      <c r="C292" t="s">
        <v>551</v>
      </c>
      <c r="D292">
        <v>44683</v>
      </c>
      <c r="E292">
        <v>0</v>
      </c>
      <c r="F292">
        <v>0</v>
      </c>
      <c r="G292">
        <v>0</v>
      </c>
      <c r="H292">
        <v>0</v>
      </c>
      <c r="I292">
        <v>700943</v>
      </c>
      <c r="J292">
        <v>0</v>
      </c>
      <c r="K292">
        <v>0</v>
      </c>
      <c r="L292">
        <v>0</v>
      </c>
      <c r="M292">
        <v>11040</v>
      </c>
      <c r="N292">
        <v>0</v>
      </c>
      <c r="O292">
        <v>0</v>
      </c>
      <c r="P292">
        <v>0</v>
      </c>
      <c r="Q292">
        <v>0</v>
      </c>
      <c r="R292">
        <v>0</v>
      </c>
      <c r="S292">
        <v>0</v>
      </c>
      <c r="T292">
        <v>0</v>
      </c>
      <c r="U292">
        <v>0</v>
      </c>
      <c r="V292">
        <v>0</v>
      </c>
      <c r="W292">
        <v>0</v>
      </c>
      <c r="X292">
        <v>0</v>
      </c>
      <c r="Y292">
        <v>0</v>
      </c>
      <c r="Z292">
        <v>0</v>
      </c>
      <c r="AA292">
        <v>0</v>
      </c>
      <c r="AB292">
        <v>0</v>
      </c>
      <c r="AC292">
        <v>0</v>
      </c>
      <c r="AD292">
        <v>0</v>
      </c>
      <c r="AE292">
        <v>2664</v>
      </c>
      <c r="AF292">
        <v>0</v>
      </c>
    </row>
    <row r="293" spans="1:32" ht="43.2" x14ac:dyDescent="0.3">
      <c r="A293" s="104">
        <v>9004</v>
      </c>
      <c r="B293" s="342" t="s">
        <v>552</v>
      </c>
      <c r="C293" t="s">
        <v>553</v>
      </c>
      <c r="D293" t="s">
        <v>234</v>
      </c>
      <c r="E293" t="s">
        <v>234</v>
      </c>
      <c r="F293" t="s">
        <v>234</v>
      </c>
      <c r="G293" t="s">
        <v>234</v>
      </c>
      <c r="H293" t="s">
        <v>234</v>
      </c>
      <c r="I293" t="s">
        <v>234</v>
      </c>
      <c r="J293" t="s">
        <v>234</v>
      </c>
      <c r="K293" t="s">
        <v>234</v>
      </c>
      <c r="L293" t="s">
        <v>234</v>
      </c>
      <c r="M293" t="s">
        <v>234</v>
      </c>
      <c r="N293" t="s">
        <v>234</v>
      </c>
      <c r="O293" t="s">
        <v>234</v>
      </c>
      <c r="P293" t="s">
        <v>234</v>
      </c>
      <c r="Q293" t="s">
        <v>234</v>
      </c>
      <c r="R293" t="s">
        <v>234</v>
      </c>
      <c r="S293" t="s">
        <v>234</v>
      </c>
      <c r="T293" t="s">
        <v>234</v>
      </c>
      <c r="U293" t="s">
        <v>234</v>
      </c>
      <c r="V293" t="s">
        <v>234</v>
      </c>
      <c r="W293" t="s">
        <v>234</v>
      </c>
      <c r="X293" t="s">
        <v>234</v>
      </c>
      <c r="Y293" t="s">
        <v>234</v>
      </c>
      <c r="Z293" t="s">
        <v>234</v>
      </c>
      <c r="AA293" t="s">
        <v>234</v>
      </c>
      <c r="AB293" t="s">
        <v>234</v>
      </c>
      <c r="AC293" t="s">
        <v>234</v>
      </c>
      <c r="AD293" t="s">
        <v>234</v>
      </c>
      <c r="AE293" t="s">
        <v>234</v>
      </c>
      <c r="AF293" t="s">
        <v>234</v>
      </c>
    </row>
    <row r="294" spans="1:32" x14ac:dyDescent="0.3">
      <c r="A294" s="104">
        <v>9005</v>
      </c>
      <c r="B294" s="342" t="s">
        <v>554</v>
      </c>
      <c r="C294" t="s">
        <v>555</v>
      </c>
      <c r="D294">
        <v>265620</v>
      </c>
      <c r="E294">
        <v>0</v>
      </c>
      <c r="F294">
        <v>0</v>
      </c>
      <c r="G294">
        <v>0</v>
      </c>
      <c r="H294">
        <v>0</v>
      </c>
      <c r="I294">
        <v>301403</v>
      </c>
      <c r="J294">
        <v>0</v>
      </c>
      <c r="K294">
        <v>0</v>
      </c>
      <c r="L294">
        <v>0</v>
      </c>
      <c r="M294">
        <v>129980</v>
      </c>
      <c r="N294">
        <v>0</v>
      </c>
      <c r="O294">
        <v>0</v>
      </c>
      <c r="P294">
        <v>0</v>
      </c>
      <c r="Q294">
        <v>0</v>
      </c>
      <c r="R294">
        <v>0</v>
      </c>
      <c r="S294">
        <v>0</v>
      </c>
      <c r="T294">
        <v>0</v>
      </c>
      <c r="U294">
        <v>0</v>
      </c>
      <c r="V294">
        <v>0</v>
      </c>
      <c r="W294">
        <v>0</v>
      </c>
      <c r="X294">
        <v>0</v>
      </c>
      <c r="Y294">
        <v>0</v>
      </c>
      <c r="Z294">
        <v>0</v>
      </c>
      <c r="AA294">
        <v>0</v>
      </c>
      <c r="AB294">
        <v>0</v>
      </c>
      <c r="AC294">
        <v>0</v>
      </c>
      <c r="AD294">
        <v>0</v>
      </c>
      <c r="AE294">
        <v>48286</v>
      </c>
      <c r="AF294">
        <v>0</v>
      </c>
    </row>
    <row r="295" spans="1:32" x14ac:dyDescent="0.3">
      <c r="A295" s="104">
        <v>9006</v>
      </c>
      <c r="B295" s="342" t="s">
        <v>556</v>
      </c>
      <c r="C295" t="s">
        <v>557</v>
      </c>
      <c r="D295">
        <v>163096</v>
      </c>
      <c r="E295">
        <v>0</v>
      </c>
      <c r="F295">
        <v>0</v>
      </c>
      <c r="G295">
        <v>0</v>
      </c>
      <c r="H295">
        <v>0</v>
      </c>
      <c r="I295">
        <v>312107</v>
      </c>
      <c r="J295">
        <v>0</v>
      </c>
      <c r="K295">
        <v>0</v>
      </c>
      <c r="L295">
        <v>0</v>
      </c>
      <c r="M295">
        <v>258915</v>
      </c>
      <c r="N295">
        <v>0</v>
      </c>
      <c r="O295">
        <v>0</v>
      </c>
      <c r="P295">
        <v>0</v>
      </c>
      <c r="Q295">
        <v>0</v>
      </c>
      <c r="R295">
        <v>0</v>
      </c>
      <c r="S295">
        <v>0</v>
      </c>
      <c r="T295">
        <v>0</v>
      </c>
      <c r="U295">
        <v>0</v>
      </c>
      <c r="V295">
        <v>0</v>
      </c>
      <c r="W295">
        <v>0</v>
      </c>
      <c r="X295">
        <v>0</v>
      </c>
      <c r="Y295">
        <v>0</v>
      </c>
      <c r="Z295">
        <v>0</v>
      </c>
      <c r="AA295">
        <v>0</v>
      </c>
      <c r="AB295">
        <v>0</v>
      </c>
      <c r="AC295">
        <v>0</v>
      </c>
      <c r="AD295">
        <v>0</v>
      </c>
      <c r="AE295">
        <v>12983</v>
      </c>
      <c r="AF295">
        <v>0</v>
      </c>
    </row>
    <row r="296" spans="1:32" ht="28.8" x14ac:dyDescent="0.3">
      <c r="A296" s="104">
        <v>9007</v>
      </c>
      <c r="B296" s="342" t="s">
        <v>827</v>
      </c>
      <c r="C296" t="s">
        <v>558</v>
      </c>
      <c r="D296">
        <v>1.6286</v>
      </c>
      <c r="E296">
        <v>0</v>
      </c>
      <c r="F296">
        <v>0</v>
      </c>
      <c r="G296">
        <v>0</v>
      </c>
      <c r="H296">
        <v>0</v>
      </c>
      <c r="I296">
        <v>0.9657</v>
      </c>
      <c r="J296">
        <v>0</v>
      </c>
      <c r="K296">
        <v>0</v>
      </c>
      <c r="L296">
        <v>0</v>
      </c>
      <c r="M296">
        <v>0.502</v>
      </c>
      <c r="N296">
        <v>0</v>
      </c>
      <c r="O296">
        <v>0</v>
      </c>
      <c r="P296">
        <v>0</v>
      </c>
      <c r="Q296">
        <v>0</v>
      </c>
      <c r="R296">
        <v>0</v>
      </c>
      <c r="S296">
        <v>0</v>
      </c>
      <c r="T296">
        <v>0</v>
      </c>
      <c r="U296">
        <v>0</v>
      </c>
      <c r="V296">
        <v>0</v>
      </c>
      <c r="W296">
        <v>0</v>
      </c>
      <c r="X296">
        <v>0</v>
      </c>
      <c r="Y296">
        <v>0</v>
      </c>
      <c r="Z296">
        <v>0</v>
      </c>
      <c r="AA296">
        <v>0</v>
      </c>
      <c r="AB296">
        <v>0</v>
      </c>
      <c r="AC296">
        <v>0</v>
      </c>
      <c r="AD296">
        <v>0</v>
      </c>
      <c r="AE296">
        <v>3.7191999999999998</v>
      </c>
      <c r="AF296">
        <v>0</v>
      </c>
    </row>
    <row r="297" spans="1:32" x14ac:dyDescent="0.3">
      <c r="A297" s="104">
        <v>9008</v>
      </c>
      <c r="B297" s="342" t="s">
        <v>559</v>
      </c>
      <c r="C297" t="s">
        <v>234</v>
      </c>
      <c r="D297">
        <v>0</v>
      </c>
      <c r="E297">
        <v>1.88</v>
      </c>
      <c r="F297">
        <v>20</v>
      </c>
      <c r="G297">
        <v>4.9800000000000004</v>
      </c>
      <c r="H297">
        <v>1.34</v>
      </c>
      <c r="I297">
        <v>0</v>
      </c>
      <c r="J297">
        <v>39.49</v>
      </c>
      <c r="K297">
        <v>17.510000000000002</v>
      </c>
      <c r="L297">
        <v>134.49</v>
      </c>
      <c r="M297">
        <v>0</v>
      </c>
      <c r="N297">
        <v>12.45</v>
      </c>
      <c r="O297">
        <v>37.659999999999997</v>
      </c>
      <c r="P297">
        <v>0</v>
      </c>
      <c r="Q297">
        <v>16.600000000000001</v>
      </c>
      <c r="R297">
        <v>16.18</v>
      </c>
      <c r="S297">
        <v>7.06</v>
      </c>
      <c r="T297">
        <v>484.75</v>
      </c>
      <c r="U297">
        <v>9.82</v>
      </c>
      <c r="V297">
        <v>1.9</v>
      </c>
      <c r="W297">
        <v>7.17</v>
      </c>
      <c r="X297">
        <v>2.42</v>
      </c>
      <c r="Y297">
        <v>28.05</v>
      </c>
      <c r="Z297">
        <v>8.16</v>
      </c>
      <c r="AA297">
        <v>2.7</v>
      </c>
      <c r="AB297">
        <v>12.53</v>
      </c>
      <c r="AC297">
        <v>2.06</v>
      </c>
      <c r="AD297">
        <v>63.18</v>
      </c>
      <c r="AE297">
        <v>0</v>
      </c>
      <c r="AF297">
        <v>2.38</v>
      </c>
    </row>
    <row r="298" spans="1:32" x14ac:dyDescent="0.3">
      <c r="A298" s="104">
        <v>9010</v>
      </c>
      <c r="B298" s="342" t="s">
        <v>560</v>
      </c>
      <c r="C298" t="s">
        <v>561</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row>
    <row r="299" spans="1:32" ht="43.2" x14ac:dyDescent="0.3">
      <c r="A299" s="104">
        <v>9011</v>
      </c>
      <c r="B299" s="342" t="s">
        <v>1043</v>
      </c>
      <c r="C299" t="s">
        <v>562</v>
      </c>
      <c r="D299">
        <v>0</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row>
    <row r="300" spans="1:32" ht="43.2" x14ac:dyDescent="0.3">
      <c r="A300" s="104">
        <v>9012</v>
      </c>
      <c r="B300" s="342" t="s">
        <v>1044</v>
      </c>
      <c r="C300" t="s">
        <v>562</v>
      </c>
      <c r="D300">
        <v>0</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row>
    <row r="301" spans="1:32" x14ac:dyDescent="0.3">
      <c r="A301" s="104">
        <v>9013</v>
      </c>
      <c r="B301" s="342" t="s">
        <v>563</v>
      </c>
      <c r="C301" t="s">
        <v>564</v>
      </c>
      <c r="D301">
        <v>0</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row>
    <row r="302" spans="1:32" x14ac:dyDescent="0.3">
      <c r="A302" s="104">
        <v>9014</v>
      </c>
      <c r="B302" s="342" t="s">
        <v>565</v>
      </c>
      <c r="C302" t="s">
        <v>566</v>
      </c>
      <c r="D302">
        <v>0</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row>
    <row r="303" spans="1:32" ht="43.2" x14ac:dyDescent="0.3">
      <c r="A303" s="104">
        <v>9015</v>
      </c>
      <c r="B303" s="342" t="s">
        <v>1045</v>
      </c>
      <c r="C303" t="s">
        <v>234</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row>
    <row r="304" spans="1:32" ht="43.2" x14ac:dyDescent="0.3">
      <c r="A304" s="104">
        <v>9016</v>
      </c>
      <c r="B304" s="342" t="s">
        <v>1046</v>
      </c>
      <c r="C304" t="s">
        <v>234</v>
      </c>
      <c r="D304">
        <v>0</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row>
    <row r="305" spans="1:32" x14ac:dyDescent="0.3">
      <c r="A305" s="104">
        <v>9017</v>
      </c>
      <c r="B305" s="342" t="s">
        <v>567</v>
      </c>
      <c r="C305" t="s">
        <v>568</v>
      </c>
      <c r="D305">
        <v>0</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row>
    <row r="306" spans="1:32" ht="28.8" x14ac:dyDescent="0.3">
      <c r="A306" s="104">
        <v>9018</v>
      </c>
      <c r="B306" s="342" t="s">
        <v>569</v>
      </c>
      <c r="C306" t="s">
        <v>570</v>
      </c>
      <c r="D306">
        <v>44683</v>
      </c>
      <c r="E306">
        <v>0</v>
      </c>
      <c r="F306">
        <v>0</v>
      </c>
      <c r="G306">
        <v>0</v>
      </c>
      <c r="H306">
        <v>0</v>
      </c>
      <c r="I306">
        <v>250943</v>
      </c>
      <c r="J306">
        <v>0</v>
      </c>
      <c r="K306">
        <v>0</v>
      </c>
      <c r="L306">
        <v>0</v>
      </c>
      <c r="M306">
        <v>9440</v>
      </c>
      <c r="N306">
        <v>0</v>
      </c>
      <c r="O306">
        <v>0</v>
      </c>
      <c r="P306">
        <v>0</v>
      </c>
      <c r="Q306">
        <v>0</v>
      </c>
      <c r="R306">
        <v>0</v>
      </c>
      <c r="S306">
        <v>0</v>
      </c>
      <c r="T306">
        <v>0</v>
      </c>
      <c r="U306">
        <v>0</v>
      </c>
      <c r="V306">
        <v>0</v>
      </c>
      <c r="W306">
        <v>0</v>
      </c>
      <c r="X306">
        <v>0</v>
      </c>
      <c r="Y306">
        <v>0</v>
      </c>
      <c r="Z306">
        <v>0</v>
      </c>
      <c r="AA306">
        <v>0</v>
      </c>
      <c r="AB306">
        <v>0</v>
      </c>
      <c r="AC306">
        <v>0</v>
      </c>
      <c r="AD306">
        <v>0</v>
      </c>
      <c r="AE306">
        <v>2664</v>
      </c>
      <c r="AF306">
        <v>0</v>
      </c>
    </row>
    <row r="307" spans="1:32" x14ac:dyDescent="0.3">
      <c r="A307" s="104">
        <v>9019</v>
      </c>
      <c r="B307" s="342" t="s">
        <v>571</v>
      </c>
      <c r="C307" t="s">
        <v>572</v>
      </c>
      <c r="D307">
        <v>44683</v>
      </c>
      <c r="E307">
        <v>0</v>
      </c>
      <c r="F307">
        <v>0</v>
      </c>
      <c r="G307">
        <v>0</v>
      </c>
      <c r="H307">
        <v>0</v>
      </c>
      <c r="I307">
        <v>250943</v>
      </c>
      <c r="J307">
        <v>0</v>
      </c>
      <c r="K307">
        <v>0</v>
      </c>
      <c r="L307">
        <v>0</v>
      </c>
      <c r="M307">
        <v>9440</v>
      </c>
      <c r="N307">
        <v>0</v>
      </c>
      <c r="O307">
        <v>0</v>
      </c>
      <c r="P307">
        <v>0</v>
      </c>
      <c r="Q307">
        <v>0</v>
      </c>
      <c r="R307">
        <v>0</v>
      </c>
      <c r="S307">
        <v>0</v>
      </c>
      <c r="T307">
        <v>0</v>
      </c>
      <c r="U307">
        <v>0</v>
      </c>
      <c r="V307">
        <v>0</v>
      </c>
      <c r="W307">
        <v>0</v>
      </c>
      <c r="X307">
        <v>0</v>
      </c>
      <c r="Y307">
        <v>0</v>
      </c>
      <c r="Z307">
        <v>0</v>
      </c>
      <c r="AA307">
        <v>0</v>
      </c>
      <c r="AB307">
        <v>0</v>
      </c>
      <c r="AC307">
        <v>0</v>
      </c>
      <c r="AD307">
        <v>0</v>
      </c>
      <c r="AE307">
        <v>2664</v>
      </c>
      <c r="AF307">
        <v>0</v>
      </c>
    </row>
    <row r="312" spans="1:32" x14ac:dyDescent="0.3">
      <c r="D312" s="384">
        <v>21247717</v>
      </c>
      <c r="E312" s="384">
        <v>267920255</v>
      </c>
      <c r="F312" s="384">
        <v>7286499</v>
      </c>
      <c r="G312" s="384">
        <v>8584267</v>
      </c>
      <c r="H312" s="384">
        <v>13712638</v>
      </c>
      <c r="I312" s="384">
        <v>45613587</v>
      </c>
      <c r="J312" s="384">
        <v>15046274</v>
      </c>
      <c r="K312" s="384">
        <v>18614560</v>
      </c>
      <c r="L312" s="384">
        <v>6661633</v>
      </c>
      <c r="M312" s="384">
        <v>2989723</v>
      </c>
      <c r="N312" s="384">
        <v>7312497</v>
      </c>
      <c r="O312" s="384">
        <v>1723692</v>
      </c>
      <c r="P312" s="384">
        <v>1107880</v>
      </c>
      <c r="Q312" s="384">
        <v>40199234</v>
      </c>
      <c r="R312" s="384">
        <v>3902725</v>
      </c>
      <c r="S312" s="384">
        <v>5805932</v>
      </c>
      <c r="T312" s="384">
        <v>1018697</v>
      </c>
      <c r="U312" s="384">
        <v>13096223</v>
      </c>
      <c r="V312" s="384">
        <v>13817417</v>
      </c>
      <c r="W312" s="384">
        <v>258226336</v>
      </c>
      <c r="X312" s="384">
        <v>308785294</v>
      </c>
      <c r="Y312" s="384">
        <v>53679860</v>
      </c>
      <c r="Z312" s="384">
        <v>1467024654</v>
      </c>
      <c r="AA312" s="384">
        <v>2864709</v>
      </c>
      <c r="AB312" s="384">
        <v>6042714</v>
      </c>
      <c r="AC312" s="384">
        <v>10635546</v>
      </c>
      <c r="AD312" s="384">
        <v>46716972</v>
      </c>
      <c r="AE312" s="384">
        <v>8017284</v>
      </c>
      <c r="AF312" s="384">
        <v>6777566</v>
      </c>
    </row>
    <row r="313" spans="1:32" x14ac:dyDescent="0.3">
      <c r="D313" s="384">
        <f>D289-D312</f>
        <v>0</v>
      </c>
      <c r="E313" s="384">
        <f t="shared" ref="E313:AF313" si="0">E289-E312</f>
        <v>0</v>
      </c>
      <c r="F313" s="384">
        <f t="shared" si="0"/>
        <v>0</v>
      </c>
      <c r="G313" s="384">
        <f t="shared" si="0"/>
        <v>0</v>
      </c>
      <c r="H313" s="384">
        <f t="shared" si="0"/>
        <v>0</v>
      </c>
      <c r="I313" s="384">
        <f t="shared" si="0"/>
        <v>0</v>
      </c>
      <c r="J313" s="384">
        <f t="shared" si="0"/>
        <v>0</v>
      </c>
      <c r="K313" s="384">
        <f t="shared" si="0"/>
        <v>0</v>
      </c>
      <c r="L313" s="384">
        <f t="shared" si="0"/>
        <v>0</v>
      </c>
      <c r="M313" s="384">
        <f t="shared" si="0"/>
        <v>0</v>
      </c>
      <c r="N313" s="384">
        <f t="shared" si="0"/>
        <v>0</v>
      </c>
      <c r="O313" s="384">
        <f t="shared" si="0"/>
        <v>0</v>
      </c>
      <c r="P313" s="384">
        <f t="shared" si="0"/>
        <v>0</v>
      </c>
      <c r="Q313" s="384">
        <f t="shared" si="0"/>
        <v>0</v>
      </c>
      <c r="R313" s="384">
        <f t="shared" si="0"/>
        <v>0</v>
      </c>
      <c r="S313" s="384">
        <f t="shared" si="0"/>
        <v>0</v>
      </c>
      <c r="T313" s="384">
        <f t="shared" si="0"/>
        <v>0</v>
      </c>
      <c r="U313" s="384">
        <f t="shared" si="0"/>
        <v>0</v>
      </c>
      <c r="V313" s="384">
        <f t="shared" si="0"/>
        <v>0</v>
      </c>
      <c r="W313" s="384">
        <f t="shared" si="0"/>
        <v>0</v>
      </c>
      <c r="X313" s="384">
        <f t="shared" si="0"/>
        <v>0</v>
      </c>
      <c r="Y313" s="384">
        <f t="shared" si="0"/>
        <v>0</v>
      </c>
      <c r="Z313" s="384">
        <f t="shared" si="0"/>
        <v>0</v>
      </c>
      <c r="AA313" s="384">
        <f t="shared" si="0"/>
        <v>0</v>
      </c>
      <c r="AB313" s="384">
        <f t="shared" si="0"/>
        <v>0</v>
      </c>
      <c r="AC313" s="384">
        <f t="shared" si="0"/>
        <v>0</v>
      </c>
      <c r="AD313" s="384">
        <f t="shared" si="0"/>
        <v>0</v>
      </c>
      <c r="AE313" s="384">
        <f t="shared" si="0"/>
        <v>0</v>
      </c>
      <c r="AF313" s="384">
        <f t="shared" si="0"/>
        <v>0</v>
      </c>
    </row>
  </sheetData>
  <sheetProtection algorithmName="SHA-512" hashValue="+4wL91TJZvTvMOF1xEthjOt571ucMinP5cOH+LU54jFMECXBh2simDSYZDM5tGERt/i99NFRFwM4pTP/QyLQpQ==" saltValue="ZnlkLiOdNLZOSj8a+6Jit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Instructions</vt:lpstr>
      <vt:lpstr>Unit Data from Audit Worksheet</vt:lpstr>
      <vt:lpstr>TD Info Completed by Auditor</vt:lpstr>
      <vt:lpstr>Performance  Indicators Print</vt:lpstr>
      <vt:lpstr>Performance Indicators FBA%</vt:lpstr>
      <vt:lpstr>Import</vt:lpstr>
      <vt:lpstr>RSS</vt:lpstr>
      <vt:lpstr>PY1 Data(H)</vt:lpstr>
      <vt:lpstr>PY2 Data(H)</vt:lpstr>
      <vt:lpstr>Unit Names(H)</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2023-09-14T19:30:15Z</cp:lastPrinted>
  <dcterms:created xsi:type="dcterms:W3CDTF">2011-03-11T21:05:05Z</dcterms:created>
  <dcterms:modified xsi:type="dcterms:W3CDTF">2023-12-08T20:36:47Z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