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
    </mc:Choice>
  </mc:AlternateContent>
  <xr:revisionPtr revIDLastSave="0" documentId="13_ncr:1_{8BE05AE5-FAEA-4D90-B108-5773919957C1}" xr6:coauthVersionLast="47" xr6:coauthVersionMax="47" xr10:uidLastSave="{00000000-0000-0000-0000-000000000000}"/>
  <bookViews>
    <workbookView xWindow="57480" yWindow="-120" windowWidth="29040" windowHeight="15840" tabRatio="750" xr2:uid="{00000000-000D-0000-FFFF-FFFF00000000}"/>
  </bookViews>
  <sheets>
    <sheet name="Instructions" sheetId="98" r:id="rId1"/>
    <sheet name="Unit Data from Audit Worksheet" sheetId="1" r:id="rId2"/>
    <sheet name="TD Info Completed by Auditor" sheetId="91" r:id="rId3"/>
    <sheet name="Performance  Indicators Print" sheetId="88" r:id="rId4"/>
    <sheet name="Import" sheetId="28" state="hidden" r:id="rId5"/>
    <sheet name="Performance Indicator FBA%" sheetId="94" r:id="rId6"/>
    <sheet name="RSS" sheetId="95" state="hidden" r:id="rId7"/>
    <sheet name="Formula for Unit Data" sheetId="96" state="hidden" r:id="rId8"/>
    <sheet name="2021 Unit Data" sheetId="97" state="hidden" r:id="rId9"/>
    <sheet name="PY1 Data(H)" sheetId="82" state="hidden" r:id="rId10"/>
    <sheet name="PY2 Data(H)" sheetId="84" state="hidden" r:id="rId11"/>
    <sheet name="Unit Names(H)" sheetId="29" state="hidden" r:id="rId12"/>
  </sheets>
  <externalReferences>
    <externalReference r:id="rId13"/>
  </externalReferences>
  <definedNames>
    <definedName name="Audit_Dtl">[1]Database!$AC$3:$AP$413</definedName>
    <definedName name="errorCount">#REF!</definedName>
    <definedName name="ppp">#REF!</definedName>
    <definedName name="_xlnm.Print_Area" localSheetId="3">'Performance  Indicators Print'!$A$1:$H$16</definedName>
    <definedName name="_xlnm.Print_Area" localSheetId="2">'TD Info Completed by Auditor'!$A$1:$D$39</definedName>
    <definedName name="_xlnm.Print_Area" localSheetId="1">'Unit Data from Audit Worksheet'!$A$7:$F$109</definedName>
    <definedName name="Print_Selection_Auditor">#REF!</definedName>
    <definedName name="Print_Selection_Internal" localSheetId="3">#REF!</definedName>
    <definedName name="Print_Selection_Internal">#REF!</definedName>
    <definedName name="_xlnm.Print_Titles" localSheetId="3">'Performance  Indicators Print'!$4:$6</definedName>
    <definedName name="_xlnm.Print_Titles" localSheetId="1">'Unit Data from Audit Worksheet'!$5:$5</definedName>
    <definedName name="showError">#REF!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91" l="1"/>
  <c r="D32" i="91"/>
  <c r="D33" i="91"/>
  <c r="D30" i="91"/>
  <c r="D28" i="91"/>
  <c r="N10" i="88"/>
  <c r="D23" i="91"/>
  <c r="D24" i="91"/>
  <c r="D22" i="91"/>
  <c r="E100" i="28" l="1"/>
  <c r="L100" i="28" s="1"/>
  <c r="E101" i="28"/>
  <c r="L101" i="28" s="1"/>
  <c r="E102" i="28"/>
  <c r="L102" i="28" s="1"/>
  <c r="E103" i="28"/>
  <c r="L103" i="28" s="1"/>
  <c r="E125" i="28"/>
  <c r="L125" i="28" s="1"/>
  <c r="E12" i="88" s="1"/>
  <c r="C125" i="28"/>
  <c r="A125" i="28"/>
  <c r="M12" i="88"/>
  <c r="N12" i="88" s="1"/>
  <c r="L12" i="88"/>
  <c r="D19" i="91"/>
  <c r="D18" i="91"/>
  <c r="D17" i="91"/>
  <c r="D14" i="91"/>
  <c r="D13" i="91"/>
  <c r="D12" i="91"/>
  <c r="D11" i="91"/>
  <c r="C101" i="28"/>
  <c r="C102" i="28"/>
  <c r="C103" i="28"/>
  <c r="A101" i="28"/>
  <c r="A102" i="28"/>
  <c r="A103" i="28"/>
  <c r="C100" i="28"/>
  <c r="A100" i="28"/>
  <c r="E90" i="28"/>
  <c r="L90" i="28" s="1"/>
  <c r="E91" i="28"/>
  <c r="L91" i="28" s="1"/>
  <c r="C91" i="28"/>
  <c r="A91" i="28"/>
  <c r="C90" i="28"/>
  <c r="A90" i="28"/>
  <c r="L36" i="28"/>
  <c r="E36" i="28"/>
  <c r="E37" i="28"/>
  <c r="L37" i="28" s="1"/>
  <c r="E35" i="28"/>
  <c r="L35" i="28" s="1"/>
  <c r="C35" i="28" a="1"/>
  <c r="C35" i="28" s="1"/>
  <c r="B36" i="28"/>
  <c r="B37" i="28"/>
  <c r="B35" i="28"/>
  <c r="A36" i="28"/>
  <c r="A37" i="28"/>
  <c r="A35" i="28"/>
  <c r="G12" i="88" l="1"/>
  <c r="D26" i="91"/>
  <c r="P311" i="84"/>
  <c r="Q311" i="84"/>
  <c r="R311" i="84"/>
  <c r="S311" i="84"/>
  <c r="T311" i="84"/>
  <c r="U311" i="84"/>
  <c r="V311" i="84"/>
  <c r="W311" i="84"/>
  <c r="X311" i="84"/>
  <c r="Y311" i="84"/>
  <c r="Z311" i="84"/>
  <c r="AA311" i="84"/>
  <c r="AB311" i="84"/>
  <c r="AC311" i="84"/>
  <c r="AD311" i="84"/>
  <c r="AE311" i="84"/>
  <c r="AF312" i="84"/>
  <c r="AG311" i="84"/>
  <c r="AH311" i="84"/>
  <c r="AI311" i="84"/>
  <c r="K311" i="84"/>
  <c r="L311" i="84"/>
  <c r="M311" i="84"/>
  <c r="N311" i="84"/>
  <c r="O311" i="84"/>
  <c r="AJ311" i="84"/>
  <c r="AK311" i="84"/>
  <c r="AL311" i="84"/>
  <c r="AM311" i="84"/>
  <c r="AN311" i="84"/>
  <c r="AO311" i="84"/>
  <c r="AP311" i="84"/>
  <c r="AQ311" i="84"/>
  <c r="AR311" i="84"/>
  <c r="E311" i="84"/>
  <c r="F311" i="84"/>
  <c r="G311" i="84"/>
  <c r="H311" i="84"/>
  <c r="I311" i="84"/>
  <c r="J311" i="84"/>
  <c r="D311" i="84"/>
  <c r="AK207" i="82"/>
  <c r="AL207" i="82"/>
  <c r="AM207" i="82"/>
  <c r="AN207" i="82"/>
  <c r="AO207" i="82"/>
  <c r="AP207" i="82"/>
  <c r="Z207" i="82"/>
  <c r="AA207" i="82"/>
  <c r="AB207" i="82"/>
  <c r="AC207" i="82"/>
  <c r="AD208" i="82"/>
  <c r="AE207" i="82"/>
  <c r="AF207" i="82"/>
  <c r="AG208" i="82"/>
  <c r="AH207" i="82"/>
  <c r="AI207" i="82"/>
  <c r="AJ207" i="82"/>
  <c r="X207" i="82"/>
  <c r="Y207" i="82"/>
  <c r="V208" i="82"/>
  <c r="W207" i="82"/>
  <c r="T207" i="82"/>
  <c r="U207" i="82"/>
  <c r="Q207" i="82"/>
  <c r="R207" i="82"/>
  <c r="S207" i="82"/>
  <c r="O208" i="82"/>
  <c r="P207" i="82"/>
  <c r="N207" i="82"/>
  <c r="M207" i="82"/>
  <c r="K207" i="82"/>
  <c r="L207" i="82"/>
  <c r="K202" i="82"/>
  <c r="K201" i="82" s="1"/>
  <c r="E207" i="82"/>
  <c r="F207" i="82"/>
  <c r="G207" i="82"/>
  <c r="H207" i="82"/>
  <c r="I207" i="82"/>
  <c r="J207" i="82"/>
  <c r="D207" i="82"/>
  <c r="E161" i="82"/>
  <c r="F161" i="82"/>
  <c r="G161" i="82"/>
  <c r="H161" i="82"/>
  <c r="I161" i="82"/>
  <c r="J161" i="82"/>
  <c r="K161" i="82"/>
  <c r="L161" i="82"/>
  <c r="M161" i="82"/>
  <c r="N161" i="82"/>
  <c r="O161" i="82"/>
  <c r="P161" i="82"/>
  <c r="Q161" i="82"/>
  <c r="R161" i="82"/>
  <c r="S161" i="82"/>
  <c r="T161" i="82"/>
  <c r="U161" i="82"/>
  <c r="V161" i="82"/>
  <c r="W161" i="82"/>
  <c r="X161" i="82"/>
  <c r="Y161" i="82"/>
  <c r="Z161" i="82"/>
  <c r="AA161" i="82"/>
  <c r="AB161" i="82"/>
  <c r="AC161" i="82"/>
  <c r="AD161" i="82"/>
  <c r="AE161" i="82"/>
  <c r="AF161" i="82"/>
  <c r="AG161" i="82"/>
  <c r="AH161" i="82"/>
  <c r="AI161" i="82"/>
  <c r="AJ161" i="82"/>
  <c r="AK161" i="82"/>
  <c r="AL161" i="82"/>
  <c r="AM161" i="82"/>
  <c r="AN161" i="82"/>
  <c r="AO161" i="82"/>
  <c r="AP161" i="82"/>
  <c r="E181" i="82"/>
  <c r="F181" i="82"/>
  <c r="G181" i="82"/>
  <c r="H181" i="82"/>
  <c r="I181" i="82"/>
  <c r="J181" i="82"/>
  <c r="K181" i="82"/>
  <c r="L181" i="82"/>
  <c r="M181" i="82"/>
  <c r="N181" i="82"/>
  <c r="O181" i="82"/>
  <c r="P181" i="82"/>
  <c r="Q181" i="82"/>
  <c r="R181" i="82"/>
  <c r="S181" i="82"/>
  <c r="T181" i="82"/>
  <c r="U181" i="82"/>
  <c r="V181" i="82"/>
  <c r="W181" i="82"/>
  <c r="X181" i="82"/>
  <c r="Y181" i="82"/>
  <c r="Z181" i="82"/>
  <c r="AA181" i="82"/>
  <c r="AB181" i="82"/>
  <c r="AC181" i="82"/>
  <c r="AD181" i="82"/>
  <c r="AE181" i="82"/>
  <c r="AF181" i="82"/>
  <c r="AG181" i="82"/>
  <c r="AH181" i="82"/>
  <c r="AI181" i="82"/>
  <c r="AJ181" i="82"/>
  <c r="AK181" i="82"/>
  <c r="AL181" i="82"/>
  <c r="AM181" i="82"/>
  <c r="AN181" i="82"/>
  <c r="AO181" i="82"/>
  <c r="AP181" i="82"/>
  <c r="D181" i="82"/>
  <c r="D161" i="82"/>
  <c r="E62" i="1"/>
  <c r="E61" i="1"/>
  <c r="E147" i="82"/>
  <c r="F147" i="82"/>
  <c r="G147" i="82"/>
  <c r="H147" i="82"/>
  <c r="I147" i="82"/>
  <c r="J147" i="82"/>
  <c r="K147" i="82"/>
  <c r="L147" i="82"/>
  <c r="M147" i="82"/>
  <c r="N147" i="82"/>
  <c r="O147" i="82"/>
  <c r="P147" i="82"/>
  <c r="Q147" i="82"/>
  <c r="R147" i="82"/>
  <c r="S147" i="82"/>
  <c r="T147" i="82"/>
  <c r="U147" i="82"/>
  <c r="V147" i="82"/>
  <c r="W147" i="82"/>
  <c r="X147" i="82"/>
  <c r="Y147" i="82"/>
  <c r="Z147" i="82"/>
  <c r="AA147" i="82"/>
  <c r="AB147" i="82"/>
  <c r="AC147" i="82"/>
  <c r="AD147" i="82"/>
  <c r="AE147" i="82"/>
  <c r="AF147" i="82"/>
  <c r="AG147" i="82"/>
  <c r="AH147" i="82"/>
  <c r="AI147" i="82"/>
  <c r="AJ147" i="82"/>
  <c r="AK147" i="82"/>
  <c r="AL147" i="82"/>
  <c r="AM147" i="82"/>
  <c r="AN147" i="82"/>
  <c r="AO147" i="82"/>
  <c r="AP147" i="82"/>
  <c r="E148" i="82"/>
  <c r="F148" i="82"/>
  <c r="G148" i="82"/>
  <c r="H148" i="82"/>
  <c r="I148" i="82"/>
  <c r="J148" i="82"/>
  <c r="K148" i="82"/>
  <c r="L148" i="82"/>
  <c r="M148" i="82"/>
  <c r="N148" i="82"/>
  <c r="O148" i="82"/>
  <c r="P148" i="82"/>
  <c r="Q148" i="82"/>
  <c r="R148" i="82"/>
  <c r="S148" i="82"/>
  <c r="T148" i="82"/>
  <c r="U148" i="82"/>
  <c r="V148" i="82"/>
  <c r="W148" i="82"/>
  <c r="X148" i="82"/>
  <c r="Y148" i="82"/>
  <c r="Z148" i="82"/>
  <c r="AA148" i="82"/>
  <c r="AB148" i="82"/>
  <c r="AC148" i="82"/>
  <c r="AD148" i="82"/>
  <c r="AE148" i="82"/>
  <c r="AF148" i="82"/>
  <c r="AG148" i="82"/>
  <c r="AH148" i="82"/>
  <c r="AI148" i="82"/>
  <c r="AJ148" i="82"/>
  <c r="AK148" i="82"/>
  <c r="AL148" i="82"/>
  <c r="AM148" i="82"/>
  <c r="AN148" i="82"/>
  <c r="AO148" i="82"/>
  <c r="AP148" i="82"/>
  <c r="E149" i="82"/>
  <c r="F149" i="82"/>
  <c r="G149" i="82"/>
  <c r="H149" i="82"/>
  <c r="I149" i="82"/>
  <c r="J149" i="82"/>
  <c r="K149" i="82"/>
  <c r="L149" i="82"/>
  <c r="M149" i="82"/>
  <c r="N149" i="82"/>
  <c r="O149" i="82"/>
  <c r="P149" i="82"/>
  <c r="Q149" i="82"/>
  <c r="R149" i="82"/>
  <c r="S149" i="82"/>
  <c r="T149" i="82"/>
  <c r="U149" i="82"/>
  <c r="V149" i="82"/>
  <c r="W149" i="82"/>
  <c r="X149" i="82"/>
  <c r="Y149" i="82"/>
  <c r="Z149" i="82"/>
  <c r="AA149" i="82"/>
  <c r="AB149" i="82"/>
  <c r="AC149" i="82"/>
  <c r="AD149" i="82"/>
  <c r="AE149" i="82"/>
  <c r="AF149" i="82"/>
  <c r="AG149" i="82"/>
  <c r="AH149" i="82"/>
  <c r="AI149" i="82"/>
  <c r="AJ149" i="82"/>
  <c r="AK149" i="82"/>
  <c r="AL149" i="82"/>
  <c r="AM149" i="82"/>
  <c r="AN149" i="82"/>
  <c r="AO149" i="82"/>
  <c r="AP149" i="82"/>
  <c r="E150" i="82"/>
  <c r="F150" i="82"/>
  <c r="G150" i="82"/>
  <c r="H150" i="82"/>
  <c r="I150" i="82"/>
  <c r="J150" i="82"/>
  <c r="K150" i="82"/>
  <c r="L150" i="82"/>
  <c r="M150" i="82"/>
  <c r="N150" i="82"/>
  <c r="O150" i="82"/>
  <c r="P150" i="82"/>
  <c r="Q150" i="82"/>
  <c r="R150" i="82"/>
  <c r="S150" i="82"/>
  <c r="T150" i="82"/>
  <c r="U150" i="82"/>
  <c r="V150" i="82"/>
  <c r="W150" i="82"/>
  <c r="X150" i="82"/>
  <c r="Y150" i="82"/>
  <c r="Z150" i="82"/>
  <c r="AA150" i="82"/>
  <c r="AB150" i="82"/>
  <c r="AC150" i="82"/>
  <c r="AD150" i="82"/>
  <c r="AE150" i="82"/>
  <c r="AF150" i="82"/>
  <c r="AG150" i="82"/>
  <c r="AH150" i="82"/>
  <c r="AI150" i="82"/>
  <c r="AJ150" i="82"/>
  <c r="AK150" i="82"/>
  <c r="AL150" i="82"/>
  <c r="AM150" i="82"/>
  <c r="AN150" i="82"/>
  <c r="AO150" i="82"/>
  <c r="AP150" i="82"/>
  <c r="E151" i="82"/>
  <c r="F151" i="82"/>
  <c r="G151" i="82"/>
  <c r="H151" i="82"/>
  <c r="I151" i="82"/>
  <c r="J151" i="82"/>
  <c r="K151" i="82"/>
  <c r="L151" i="82"/>
  <c r="M151" i="82"/>
  <c r="N151" i="82"/>
  <c r="O151" i="82"/>
  <c r="P151" i="82"/>
  <c r="Q151" i="82"/>
  <c r="R151" i="82"/>
  <c r="S151" i="82"/>
  <c r="T151" i="82"/>
  <c r="U151" i="82"/>
  <c r="V151" i="82"/>
  <c r="W151" i="82"/>
  <c r="X151" i="82"/>
  <c r="Y151" i="82"/>
  <c r="Z151" i="82"/>
  <c r="AA151" i="82"/>
  <c r="AB151" i="82"/>
  <c r="AC151" i="82"/>
  <c r="AD151" i="82"/>
  <c r="AE151" i="82"/>
  <c r="AF151" i="82"/>
  <c r="AG151" i="82"/>
  <c r="AH151" i="82"/>
  <c r="AI151" i="82"/>
  <c r="AJ151" i="82"/>
  <c r="AK151" i="82"/>
  <c r="AL151" i="82"/>
  <c r="AM151" i="82"/>
  <c r="AN151" i="82"/>
  <c r="AO151" i="82"/>
  <c r="AP151" i="82"/>
  <c r="E152" i="82"/>
  <c r="F152" i="82"/>
  <c r="G152" i="82"/>
  <c r="H152" i="82"/>
  <c r="I152" i="82"/>
  <c r="J152" i="82"/>
  <c r="K152" i="82"/>
  <c r="L152" i="82"/>
  <c r="M152" i="82"/>
  <c r="N152" i="82"/>
  <c r="O152" i="82"/>
  <c r="P152" i="82"/>
  <c r="Q152" i="82"/>
  <c r="R152" i="82"/>
  <c r="S152" i="82"/>
  <c r="T152" i="82"/>
  <c r="U152" i="82"/>
  <c r="V152" i="82"/>
  <c r="W152" i="82"/>
  <c r="X152" i="82"/>
  <c r="Y152" i="82"/>
  <c r="Z152" i="82"/>
  <c r="AA152" i="82"/>
  <c r="AB152" i="82"/>
  <c r="AC152" i="82"/>
  <c r="AD152" i="82"/>
  <c r="AE152" i="82"/>
  <c r="AF152" i="82"/>
  <c r="AG152" i="82"/>
  <c r="AH152" i="82"/>
  <c r="AI152" i="82"/>
  <c r="AJ152" i="82"/>
  <c r="AK152" i="82"/>
  <c r="AL152" i="82"/>
  <c r="AM152" i="82"/>
  <c r="AN152" i="82"/>
  <c r="AO152" i="82"/>
  <c r="AP152" i="82"/>
  <c r="E153" i="82"/>
  <c r="F153" i="82"/>
  <c r="G153" i="82"/>
  <c r="H153" i="82"/>
  <c r="I153" i="82"/>
  <c r="J153" i="82"/>
  <c r="K153" i="82"/>
  <c r="L153" i="82"/>
  <c r="M153" i="82"/>
  <c r="N153" i="82"/>
  <c r="O153" i="82"/>
  <c r="P153" i="82"/>
  <c r="Q153" i="82"/>
  <c r="R153" i="82"/>
  <c r="S153" i="82"/>
  <c r="T153" i="82"/>
  <c r="U153" i="82"/>
  <c r="V153" i="82"/>
  <c r="W153" i="82"/>
  <c r="X153" i="82"/>
  <c r="Y153" i="82"/>
  <c r="Z153" i="82"/>
  <c r="AA153" i="82"/>
  <c r="AB153" i="82"/>
  <c r="AC153" i="82"/>
  <c r="AD153" i="82"/>
  <c r="AE153" i="82"/>
  <c r="AF153" i="82"/>
  <c r="AG153" i="82"/>
  <c r="AH153" i="82"/>
  <c r="AI153" i="82"/>
  <c r="AJ153" i="82"/>
  <c r="AK153" i="82"/>
  <c r="AL153" i="82"/>
  <c r="AM153" i="82"/>
  <c r="AN153" i="82"/>
  <c r="AO153" i="82"/>
  <c r="AP153" i="82"/>
  <c r="E155" i="82"/>
  <c r="F155" i="82"/>
  <c r="G155" i="82"/>
  <c r="H155" i="82"/>
  <c r="I155" i="82"/>
  <c r="J155" i="82"/>
  <c r="K155" i="82"/>
  <c r="L155" i="82"/>
  <c r="M155" i="82"/>
  <c r="N155" i="82"/>
  <c r="O155" i="82"/>
  <c r="P155" i="82"/>
  <c r="Q155" i="82"/>
  <c r="R155" i="82"/>
  <c r="S155" i="82"/>
  <c r="T155" i="82"/>
  <c r="U155" i="82"/>
  <c r="V155" i="82"/>
  <c r="W155" i="82"/>
  <c r="X155" i="82"/>
  <c r="Y155" i="82"/>
  <c r="Z155" i="82"/>
  <c r="AA155" i="82"/>
  <c r="AB155" i="82"/>
  <c r="AC155" i="82"/>
  <c r="AD155" i="82"/>
  <c r="AE155" i="82"/>
  <c r="AF155" i="82"/>
  <c r="AG155" i="82"/>
  <c r="AH155" i="82"/>
  <c r="AI155" i="82"/>
  <c r="AJ155" i="82"/>
  <c r="AK155" i="82"/>
  <c r="AL155" i="82"/>
  <c r="AM155" i="82"/>
  <c r="AN155" i="82"/>
  <c r="AO155" i="82"/>
  <c r="AP155" i="82"/>
  <c r="E156" i="82"/>
  <c r="F156" i="82"/>
  <c r="G156" i="82"/>
  <c r="H156" i="82"/>
  <c r="I156" i="82"/>
  <c r="J156" i="82"/>
  <c r="K156" i="82"/>
  <c r="L156" i="82"/>
  <c r="M156" i="82"/>
  <c r="N156" i="82"/>
  <c r="O156" i="82"/>
  <c r="P156" i="82"/>
  <c r="Q156" i="82"/>
  <c r="R156" i="82"/>
  <c r="S156" i="82"/>
  <c r="T156" i="82"/>
  <c r="U156" i="82"/>
  <c r="V156" i="82"/>
  <c r="W156" i="82"/>
  <c r="X156" i="82"/>
  <c r="Y156" i="82"/>
  <c r="Z156" i="82"/>
  <c r="AA156" i="82"/>
  <c r="AB156" i="82"/>
  <c r="AC156" i="82"/>
  <c r="AD156" i="82"/>
  <c r="AE156" i="82"/>
  <c r="AF156" i="82"/>
  <c r="AG156" i="82"/>
  <c r="AH156" i="82"/>
  <c r="AI156" i="82"/>
  <c r="AJ156" i="82"/>
  <c r="AK156" i="82"/>
  <c r="AL156" i="82"/>
  <c r="AM156" i="82"/>
  <c r="AN156" i="82"/>
  <c r="AO156" i="82"/>
  <c r="AP156" i="82"/>
  <c r="E157" i="82"/>
  <c r="F157" i="82"/>
  <c r="G157" i="82"/>
  <c r="H157" i="82"/>
  <c r="I157" i="82"/>
  <c r="J157" i="82"/>
  <c r="K157" i="82"/>
  <c r="L157" i="82"/>
  <c r="M157" i="82"/>
  <c r="N157" i="82"/>
  <c r="O157" i="82"/>
  <c r="P157" i="82"/>
  <c r="Q157" i="82"/>
  <c r="R157" i="82"/>
  <c r="S157" i="82"/>
  <c r="T157" i="82"/>
  <c r="U157" i="82"/>
  <c r="V157" i="82"/>
  <c r="W157" i="82"/>
  <c r="X157" i="82"/>
  <c r="Y157" i="82"/>
  <c r="Z157" i="82"/>
  <c r="AA157" i="82"/>
  <c r="AB157" i="82"/>
  <c r="AC157" i="82"/>
  <c r="AD157" i="82"/>
  <c r="AE157" i="82"/>
  <c r="AF157" i="82"/>
  <c r="AG157" i="82"/>
  <c r="AH157" i="82"/>
  <c r="AI157" i="82"/>
  <c r="AJ157" i="82"/>
  <c r="AK157" i="82"/>
  <c r="AL157" i="82"/>
  <c r="AM157" i="82"/>
  <c r="AN157" i="82"/>
  <c r="AO157" i="82"/>
  <c r="AP157" i="82"/>
  <c r="E162" i="82"/>
  <c r="F162" i="82"/>
  <c r="G162" i="82"/>
  <c r="H162" i="82"/>
  <c r="I162" i="82"/>
  <c r="J162" i="82"/>
  <c r="K162" i="82"/>
  <c r="L162" i="82"/>
  <c r="M162" i="82"/>
  <c r="N162" i="82"/>
  <c r="O162" i="82"/>
  <c r="P162" i="82"/>
  <c r="Q162" i="82"/>
  <c r="R162" i="82"/>
  <c r="S162" i="82"/>
  <c r="T162" i="82"/>
  <c r="U162" i="82"/>
  <c r="V162" i="82"/>
  <c r="W162" i="82"/>
  <c r="X162" i="82"/>
  <c r="Y162" i="82"/>
  <c r="Z162" i="82"/>
  <c r="AA162" i="82"/>
  <c r="AB162" i="82"/>
  <c r="AC162" i="82"/>
  <c r="AD162" i="82"/>
  <c r="AE162" i="82"/>
  <c r="AF162" i="82"/>
  <c r="AG162" i="82"/>
  <c r="AH162" i="82"/>
  <c r="AI162" i="82"/>
  <c r="AJ162" i="82"/>
  <c r="AK162" i="82"/>
  <c r="AL162" i="82"/>
  <c r="AM162" i="82"/>
  <c r="AN162" i="82"/>
  <c r="AO162" i="82"/>
  <c r="AP162" i="82"/>
  <c r="E163" i="82"/>
  <c r="F163" i="82"/>
  <c r="G163" i="82"/>
  <c r="H163" i="82"/>
  <c r="I163" i="82"/>
  <c r="J163" i="82"/>
  <c r="K163" i="82"/>
  <c r="L163" i="82"/>
  <c r="M163" i="82"/>
  <c r="N163" i="82"/>
  <c r="O163" i="82"/>
  <c r="P163" i="82"/>
  <c r="Q163" i="82"/>
  <c r="R163" i="82"/>
  <c r="S163" i="82"/>
  <c r="T163" i="82"/>
  <c r="U163" i="82"/>
  <c r="V163" i="82"/>
  <c r="W163" i="82"/>
  <c r="X163" i="82"/>
  <c r="Y163" i="82"/>
  <c r="Z163" i="82"/>
  <c r="AA163" i="82"/>
  <c r="AB163" i="82"/>
  <c r="AC163" i="82"/>
  <c r="AD163" i="82"/>
  <c r="AE163" i="82"/>
  <c r="AF163" i="82"/>
  <c r="AG163" i="82"/>
  <c r="AH163" i="82"/>
  <c r="AI163" i="82"/>
  <c r="AJ163" i="82"/>
  <c r="AK163" i="82"/>
  <c r="AL163" i="82"/>
  <c r="AM163" i="82"/>
  <c r="AN163" i="82"/>
  <c r="AO163" i="82"/>
  <c r="AP163" i="82"/>
  <c r="E164" i="82"/>
  <c r="F164" i="82"/>
  <c r="G164" i="82"/>
  <c r="H164" i="82"/>
  <c r="I164" i="82"/>
  <c r="J164" i="82"/>
  <c r="K164" i="82"/>
  <c r="L164" i="82"/>
  <c r="M164" i="82"/>
  <c r="N164" i="82"/>
  <c r="O164" i="82"/>
  <c r="P164" i="82"/>
  <c r="Q164" i="82"/>
  <c r="R164" i="82"/>
  <c r="S164" i="82"/>
  <c r="T164" i="82"/>
  <c r="U164" i="82"/>
  <c r="V164" i="82"/>
  <c r="W164" i="82"/>
  <c r="X164" i="82"/>
  <c r="Y164" i="82"/>
  <c r="Z164" i="82"/>
  <c r="AA164" i="82"/>
  <c r="AB164" i="82"/>
  <c r="AC164" i="82"/>
  <c r="AD164" i="82"/>
  <c r="AE164" i="82"/>
  <c r="AF164" i="82"/>
  <c r="AG164" i="82"/>
  <c r="AH164" i="82"/>
  <c r="AI164" i="82"/>
  <c r="AJ164" i="82"/>
  <c r="AK164" i="82"/>
  <c r="AL164" i="82"/>
  <c r="AM164" i="82"/>
  <c r="AN164" i="82"/>
  <c r="AO164" i="82"/>
  <c r="AP164" i="82"/>
  <c r="E165" i="82"/>
  <c r="F165" i="82"/>
  <c r="G165" i="82"/>
  <c r="H165" i="82"/>
  <c r="I165" i="82"/>
  <c r="J165" i="82"/>
  <c r="K165" i="82"/>
  <c r="L165" i="82"/>
  <c r="M165" i="82"/>
  <c r="N165" i="82"/>
  <c r="O165" i="82"/>
  <c r="P165" i="82"/>
  <c r="Q165" i="82"/>
  <c r="R165" i="82"/>
  <c r="S165" i="82"/>
  <c r="T165" i="82"/>
  <c r="U165" i="82"/>
  <c r="V165" i="82"/>
  <c r="W165" i="82"/>
  <c r="X165" i="82"/>
  <c r="Y165" i="82"/>
  <c r="Z165" i="82"/>
  <c r="AA165" i="82"/>
  <c r="AB165" i="82"/>
  <c r="AC165" i="82"/>
  <c r="AD165" i="82"/>
  <c r="AE165" i="82"/>
  <c r="AF165" i="82"/>
  <c r="AG165" i="82"/>
  <c r="AH165" i="82"/>
  <c r="AI165" i="82"/>
  <c r="AJ165" i="82"/>
  <c r="AK165" i="82"/>
  <c r="AL165" i="82"/>
  <c r="AM165" i="82"/>
  <c r="AN165" i="82"/>
  <c r="AO165" i="82"/>
  <c r="AP165" i="82"/>
  <c r="E166" i="82"/>
  <c r="F166" i="82"/>
  <c r="G166" i="82"/>
  <c r="H166" i="82"/>
  <c r="I166" i="82"/>
  <c r="J166" i="82"/>
  <c r="K166" i="82"/>
  <c r="L166" i="82"/>
  <c r="M166" i="82"/>
  <c r="N166" i="82"/>
  <c r="O166" i="82"/>
  <c r="P166" i="82"/>
  <c r="Q166" i="82"/>
  <c r="R166" i="82"/>
  <c r="S166" i="82"/>
  <c r="T166" i="82"/>
  <c r="U166" i="82"/>
  <c r="V166" i="82"/>
  <c r="W166" i="82"/>
  <c r="X166" i="82"/>
  <c r="Y166" i="82"/>
  <c r="Z166" i="82"/>
  <c r="AA166" i="82"/>
  <c r="AB166" i="82"/>
  <c r="AC166" i="82"/>
  <c r="AD166" i="82"/>
  <c r="AE166" i="82"/>
  <c r="AF166" i="82"/>
  <c r="AG166" i="82"/>
  <c r="AH166" i="82"/>
  <c r="AI166" i="82"/>
  <c r="AJ166" i="82"/>
  <c r="AK166" i="82"/>
  <c r="AL166" i="82"/>
  <c r="AM166" i="82"/>
  <c r="AN166" i="82"/>
  <c r="AO166" i="82"/>
  <c r="AP166" i="82"/>
  <c r="E167" i="82"/>
  <c r="F167" i="82"/>
  <c r="G167" i="82"/>
  <c r="H167" i="82"/>
  <c r="I167" i="82"/>
  <c r="J167" i="82"/>
  <c r="K167" i="82"/>
  <c r="L167" i="82"/>
  <c r="M167" i="82"/>
  <c r="N167" i="82"/>
  <c r="O167" i="82"/>
  <c r="P167" i="82"/>
  <c r="Q167" i="82"/>
  <c r="R167" i="82"/>
  <c r="S167" i="82"/>
  <c r="T167" i="82"/>
  <c r="U167" i="82"/>
  <c r="V167" i="82"/>
  <c r="W167" i="82"/>
  <c r="X167" i="82"/>
  <c r="Y167" i="82"/>
  <c r="Z167" i="82"/>
  <c r="AA167" i="82"/>
  <c r="AB167" i="82"/>
  <c r="AC167" i="82"/>
  <c r="AD167" i="82"/>
  <c r="AE167" i="82"/>
  <c r="AF167" i="82"/>
  <c r="AG167" i="82"/>
  <c r="AH167" i="82"/>
  <c r="AI167" i="82"/>
  <c r="AJ167" i="82"/>
  <c r="AK167" i="82"/>
  <c r="AL167" i="82"/>
  <c r="AM167" i="82"/>
  <c r="AN167" i="82"/>
  <c r="AO167" i="82"/>
  <c r="AP167" i="82"/>
  <c r="E168" i="82"/>
  <c r="F168" i="82"/>
  <c r="G168" i="82"/>
  <c r="H168" i="82"/>
  <c r="I168" i="82"/>
  <c r="J168" i="82"/>
  <c r="K168" i="82"/>
  <c r="L168" i="82"/>
  <c r="M168" i="82"/>
  <c r="N168" i="82"/>
  <c r="O168" i="82"/>
  <c r="P168" i="82"/>
  <c r="Q168" i="82"/>
  <c r="R168" i="82"/>
  <c r="S168" i="82"/>
  <c r="T168" i="82"/>
  <c r="U168" i="82"/>
  <c r="V168" i="82"/>
  <c r="W168" i="82"/>
  <c r="X168" i="82"/>
  <c r="Y168" i="82"/>
  <c r="Z168" i="82"/>
  <c r="AA168" i="82"/>
  <c r="AB168" i="82"/>
  <c r="AC168" i="82"/>
  <c r="AD168" i="82"/>
  <c r="AE168" i="82"/>
  <c r="AF168" i="82"/>
  <c r="AG168" i="82"/>
  <c r="AH168" i="82"/>
  <c r="AI168" i="82"/>
  <c r="AJ168" i="82"/>
  <c r="AK168" i="82"/>
  <c r="AL168" i="82"/>
  <c r="AM168" i="82"/>
  <c r="AN168" i="82"/>
  <c r="AO168" i="82"/>
  <c r="AP168" i="82"/>
  <c r="E169" i="82"/>
  <c r="F169" i="82"/>
  <c r="G169" i="82"/>
  <c r="H169" i="82"/>
  <c r="I169" i="82"/>
  <c r="J169" i="82"/>
  <c r="K169" i="82"/>
  <c r="L169" i="82"/>
  <c r="M169" i="82"/>
  <c r="N169" i="82"/>
  <c r="O169" i="82"/>
  <c r="P169" i="82"/>
  <c r="Q169" i="82"/>
  <c r="R169" i="82"/>
  <c r="S169" i="82"/>
  <c r="T169" i="82"/>
  <c r="U169" i="82"/>
  <c r="V169" i="82"/>
  <c r="W169" i="82"/>
  <c r="X169" i="82"/>
  <c r="Y169" i="82"/>
  <c r="Z169" i="82"/>
  <c r="AA169" i="82"/>
  <c r="AB169" i="82"/>
  <c r="AC169" i="82"/>
  <c r="AD169" i="82"/>
  <c r="AE169" i="82"/>
  <c r="AF169" i="82"/>
  <c r="AG169" i="82"/>
  <c r="AH169" i="82"/>
  <c r="AI169" i="82"/>
  <c r="AJ169" i="82"/>
  <c r="AK169" i="82"/>
  <c r="AL169" i="82"/>
  <c r="AM169" i="82"/>
  <c r="AN169" i="82"/>
  <c r="AO169" i="82"/>
  <c r="AP169" i="82"/>
  <c r="E170" i="82"/>
  <c r="F170" i="82"/>
  <c r="G170" i="82"/>
  <c r="H170" i="82"/>
  <c r="I170" i="82"/>
  <c r="J170" i="82"/>
  <c r="K170" i="82"/>
  <c r="L170" i="82"/>
  <c r="M170" i="82"/>
  <c r="N170" i="82"/>
  <c r="O170" i="82"/>
  <c r="P170" i="82"/>
  <c r="Q170" i="82"/>
  <c r="R170" i="82"/>
  <c r="S170" i="82"/>
  <c r="T170" i="82"/>
  <c r="U170" i="82"/>
  <c r="V170" i="82"/>
  <c r="W170" i="82"/>
  <c r="X170" i="82"/>
  <c r="Y170" i="82"/>
  <c r="Z170" i="82"/>
  <c r="AA170" i="82"/>
  <c r="AB170" i="82"/>
  <c r="AC170" i="82"/>
  <c r="AD170" i="82"/>
  <c r="AE170" i="82"/>
  <c r="AF170" i="82"/>
  <c r="AG170" i="82"/>
  <c r="AH170" i="82"/>
  <c r="AI170" i="82"/>
  <c r="AJ170" i="82"/>
  <c r="AK170" i="82"/>
  <c r="AL170" i="82"/>
  <c r="AM170" i="82"/>
  <c r="AN170" i="82"/>
  <c r="AO170" i="82"/>
  <c r="AP170" i="82"/>
  <c r="E171" i="82"/>
  <c r="F171" i="82"/>
  <c r="G171" i="82"/>
  <c r="H171" i="82"/>
  <c r="I171" i="82"/>
  <c r="J171" i="82"/>
  <c r="K171" i="82"/>
  <c r="L171" i="82"/>
  <c r="M171" i="82"/>
  <c r="N171" i="82"/>
  <c r="O171" i="82"/>
  <c r="P171" i="82"/>
  <c r="Q171" i="82"/>
  <c r="R171" i="82"/>
  <c r="S171" i="82"/>
  <c r="T171" i="82"/>
  <c r="U171" i="82"/>
  <c r="V171" i="82"/>
  <c r="W171" i="82"/>
  <c r="X171" i="82"/>
  <c r="Y171" i="82"/>
  <c r="Z171" i="82"/>
  <c r="AA171" i="82"/>
  <c r="AB171" i="82"/>
  <c r="AC171" i="82"/>
  <c r="AD171" i="82"/>
  <c r="AE171" i="82"/>
  <c r="AF171" i="82"/>
  <c r="AG171" i="82"/>
  <c r="AH171" i="82"/>
  <c r="AI171" i="82"/>
  <c r="AJ171" i="82"/>
  <c r="AK171" i="82"/>
  <c r="AL171" i="82"/>
  <c r="AM171" i="82"/>
  <c r="AN171" i="82"/>
  <c r="AO171" i="82"/>
  <c r="AP171" i="82"/>
  <c r="E172" i="82"/>
  <c r="F172" i="82"/>
  <c r="G172" i="82"/>
  <c r="H172" i="82"/>
  <c r="I172" i="82"/>
  <c r="J172" i="82"/>
  <c r="K172" i="82"/>
  <c r="L172" i="82"/>
  <c r="M172" i="82"/>
  <c r="N172" i="82"/>
  <c r="O172" i="82"/>
  <c r="P172" i="82"/>
  <c r="Q172" i="82"/>
  <c r="R172" i="82"/>
  <c r="S172" i="82"/>
  <c r="T172" i="82"/>
  <c r="U172" i="82"/>
  <c r="V172" i="82"/>
  <c r="W172" i="82"/>
  <c r="X172" i="82"/>
  <c r="Y172" i="82"/>
  <c r="Z172" i="82"/>
  <c r="AA172" i="82"/>
  <c r="AB172" i="82"/>
  <c r="AC172" i="82"/>
  <c r="AD172" i="82"/>
  <c r="AE172" i="82"/>
  <c r="AF172" i="82"/>
  <c r="AG172" i="82"/>
  <c r="AH172" i="82"/>
  <c r="AI172" i="82"/>
  <c r="AJ172" i="82"/>
  <c r="AK172" i="82"/>
  <c r="AL172" i="82"/>
  <c r="AM172" i="82"/>
  <c r="AN172" i="82"/>
  <c r="AO172" i="82"/>
  <c r="AP172" i="82"/>
  <c r="E173" i="82"/>
  <c r="F173" i="82"/>
  <c r="G173" i="82"/>
  <c r="H173" i="82"/>
  <c r="I173" i="82"/>
  <c r="J173" i="82"/>
  <c r="K173" i="82"/>
  <c r="L173" i="82"/>
  <c r="M173" i="82"/>
  <c r="N173" i="82"/>
  <c r="O173" i="82"/>
  <c r="P173" i="82"/>
  <c r="Q173" i="82"/>
  <c r="R173" i="82"/>
  <c r="S173" i="82"/>
  <c r="T173" i="82"/>
  <c r="U173" i="82"/>
  <c r="V173" i="82"/>
  <c r="W173" i="82"/>
  <c r="X173" i="82"/>
  <c r="Y173" i="82"/>
  <c r="Z173" i="82"/>
  <c r="AA173" i="82"/>
  <c r="AB173" i="82"/>
  <c r="AC173" i="82"/>
  <c r="AD173" i="82"/>
  <c r="AE173" i="82"/>
  <c r="AF173" i="82"/>
  <c r="AG173" i="82"/>
  <c r="AH173" i="82"/>
  <c r="AI173" i="82"/>
  <c r="AJ173" i="82"/>
  <c r="AK173" i="82"/>
  <c r="AL173" i="82"/>
  <c r="AM173" i="82"/>
  <c r="AN173" i="82"/>
  <c r="AO173" i="82"/>
  <c r="AP173" i="82"/>
  <c r="E178" i="82"/>
  <c r="F178" i="82"/>
  <c r="G178" i="82"/>
  <c r="H178" i="82"/>
  <c r="I178" i="82"/>
  <c r="J178" i="82"/>
  <c r="K178" i="82"/>
  <c r="L178" i="82"/>
  <c r="M178" i="82"/>
  <c r="N178" i="82"/>
  <c r="O178" i="82"/>
  <c r="P178" i="82"/>
  <c r="Q178" i="82"/>
  <c r="R178" i="82"/>
  <c r="S178" i="82"/>
  <c r="T178" i="82"/>
  <c r="U178" i="82"/>
  <c r="V178" i="82"/>
  <c r="W178" i="82"/>
  <c r="X178" i="82"/>
  <c r="Y178" i="82"/>
  <c r="Z178" i="82"/>
  <c r="AA178" i="82"/>
  <c r="AB178" i="82"/>
  <c r="AC178" i="82"/>
  <c r="AD178" i="82"/>
  <c r="AE178" i="82"/>
  <c r="AF178" i="82"/>
  <c r="AG178" i="82"/>
  <c r="AH178" i="82"/>
  <c r="AI178" i="82"/>
  <c r="AJ178" i="82"/>
  <c r="AK178" i="82"/>
  <c r="AL178" i="82"/>
  <c r="AM178" i="82"/>
  <c r="AN178" i="82"/>
  <c r="AO178" i="82"/>
  <c r="AP178" i="82"/>
  <c r="E179" i="82"/>
  <c r="F179" i="82"/>
  <c r="G179" i="82"/>
  <c r="H179" i="82"/>
  <c r="I179" i="82"/>
  <c r="J179" i="82"/>
  <c r="K179" i="82"/>
  <c r="L179" i="82"/>
  <c r="M179" i="82"/>
  <c r="N179" i="82"/>
  <c r="O179" i="82"/>
  <c r="P179" i="82"/>
  <c r="Q179" i="82"/>
  <c r="R179" i="82"/>
  <c r="S179" i="82"/>
  <c r="T179" i="82"/>
  <c r="U179" i="82"/>
  <c r="V179" i="82"/>
  <c r="W179" i="82"/>
  <c r="X179" i="82"/>
  <c r="Y179" i="82"/>
  <c r="Z179" i="82"/>
  <c r="AA179" i="82"/>
  <c r="AB179" i="82"/>
  <c r="AC179" i="82"/>
  <c r="AD179" i="82"/>
  <c r="AE179" i="82"/>
  <c r="AF179" i="82"/>
  <c r="AG179" i="82"/>
  <c r="AH179" i="82"/>
  <c r="AI179" i="82"/>
  <c r="AJ179" i="82"/>
  <c r="AK179" i="82"/>
  <c r="AL179" i="82"/>
  <c r="AM179" i="82"/>
  <c r="AN179" i="82"/>
  <c r="AO179" i="82"/>
  <c r="AP179" i="82"/>
  <c r="E180" i="82"/>
  <c r="F180" i="82"/>
  <c r="G180" i="82"/>
  <c r="H180" i="82"/>
  <c r="I180" i="82"/>
  <c r="J180" i="82"/>
  <c r="K180" i="82"/>
  <c r="L180" i="82"/>
  <c r="M180" i="82"/>
  <c r="N180" i="82"/>
  <c r="O180" i="82"/>
  <c r="P180" i="82"/>
  <c r="Q180" i="82"/>
  <c r="R180" i="82"/>
  <c r="S180" i="82"/>
  <c r="T180" i="82"/>
  <c r="U180" i="82"/>
  <c r="V180" i="82"/>
  <c r="W180" i="82"/>
  <c r="X180" i="82"/>
  <c r="Y180" i="82"/>
  <c r="Z180" i="82"/>
  <c r="AA180" i="82"/>
  <c r="AB180" i="82"/>
  <c r="AC180" i="82"/>
  <c r="AD180" i="82"/>
  <c r="AE180" i="82"/>
  <c r="AF180" i="82"/>
  <c r="AG180" i="82"/>
  <c r="AH180" i="82"/>
  <c r="AI180" i="82"/>
  <c r="AJ180" i="82"/>
  <c r="AK180" i="82"/>
  <c r="AL180" i="82"/>
  <c r="AM180" i="82"/>
  <c r="AN180" i="82"/>
  <c r="AO180" i="82"/>
  <c r="AP180" i="82"/>
  <c r="E184" i="82"/>
  <c r="F184" i="82"/>
  <c r="G184" i="82"/>
  <c r="H184" i="82"/>
  <c r="I184" i="82"/>
  <c r="J184" i="82"/>
  <c r="K184" i="82"/>
  <c r="L184" i="82"/>
  <c r="M184" i="82"/>
  <c r="N184" i="82"/>
  <c r="O184" i="82"/>
  <c r="P184" i="82"/>
  <c r="Q184" i="82"/>
  <c r="R184" i="82"/>
  <c r="S184" i="82"/>
  <c r="T184" i="82"/>
  <c r="U184" i="82"/>
  <c r="V184" i="82"/>
  <c r="W184" i="82"/>
  <c r="X184" i="82"/>
  <c r="Y184" i="82"/>
  <c r="Z184" i="82"/>
  <c r="AA184" i="82"/>
  <c r="AB184" i="82"/>
  <c r="AC184" i="82"/>
  <c r="AD184" i="82"/>
  <c r="AE184" i="82"/>
  <c r="AF184" i="82"/>
  <c r="AG184" i="82"/>
  <c r="AH184" i="82"/>
  <c r="AI184" i="82"/>
  <c r="AJ184" i="82"/>
  <c r="AK184" i="82"/>
  <c r="AL184" i="82"/>
  <c r="AM184" i="82"/>
  <c r="AN184" i="82"/>
  <c r="AO184" i="82"/>
  <c r="AP184" i="82"/>
  <c r="E185" i="82"/>
  <c r="F185" i="82"/>
  <c r="G185" i="82"/>
  <c r="H185" i="82"/>
  <c r="I185" i="82"/>
  <c r="J185" i="82"/>
  <c r="K185" i="82"/>
  <c r="L185" i="82"/>
  <c r="M185" i="82"/>
  <c r="N185" i="82"/>
  <c r="O185" i="82"/>
  <c r="P185" i="82"/>
  <c r="Q185" i="82"/>
  <c r="R185" i="82"/>
  <c r="S185" i="82"/>
  <c r="T185" i="82"/>
  <c r="U185" i="82"/>
  <c r="V185" i="82"/>
  <c r="W185" i="82"/>
  <c r="X185" i="82"/>
  <c r="Y185" i="82"/>
  <c r="Z185" i="82"/>
  <c r="AA185" i="82"/>
  <c r="AB185" i="82"/>
  <c r="AC185" i="82"/>
  <c r="AD185" i="82"/>
  <c r="AE185" i="82"/>
  <c r="AF185" i="82"/>
  <c r="AG185" i="82"/>
  <c r="AH185" i="82"/>
  <c r="AI185" i="82"/>
  <c r="AJ185" i="82"/>
  <c r="AK185" i="82"/>
  <c r="AL185" i="82"/>
  <c r="AM185" i="82"/>
  <c r="AN185" i="82"/>
  <c r="AO185" i="82"/>
  <c r="AP185" i="82"/>
  <c r="E186" i="82"/>
  <c r="F186" i="82"/>
  <c r="G186" i="82"/>
  <c r="H186" i="82"/>
  <c r="I186" i="82"/>
  <c r="J186" i="82"/>
  <c r="K186" i="82"/>
  <c r="L186" i="82"/>
  <c r="M186" i="82"/>
  <c r="N186" i="82"/>
  <c r="O186" i="82"/>
  <c r="P186" i="82"/>
  <c r="Q186" i="82"/>
  <c r="R186" i="82"/>
  <c r="S186" i="82"/>
  <c r="T186" i="82"/>
  <c r="U186" i="82"/>
  <c r="V186" i="82"/>
  <c r="W186" i="82"/>
  <c r="X186" i="82"/>
  <c r="Y186" i="82"/>
  <c r="Z186" i="82"/>
  <c r="AA186" i="82"/>
  <c r="AB186" i="82"/>
  <c r="AC186" i="82"/>
  <c r="AD186" i="82"/>
  <c r="AE186" i="82"/>
  <c r="AF186" i="82"/>
  <c r="AG186" i="82"/>
  <c r="AH186" i="82"/>
  <c r="AI186" i="82"/>
  <c r="AJ186" i="82"/>
  <c r="AK186" i="82"/>
  <c r="AL186" i="82"/>
  <c r="AM186" i="82"/>
  <c r="AN186" i="82"/>
  <c r="AO186" i="82"/>
  <c r="AP186" i="82"/>
  <c r="E187" i="82"/>
  <c r="F187" i="82"/>
  <c r="G187" i="82"/>
  <c r="H187" i="82"/>
  <c r="I187" i="82"/>
  <c r="J187" i="82"/>
  <c r="K187" i="82"/>
  <c r="L187" i="82"/>
  <c r="M187" i="82"/>
  <c r="N187" i="82"/>
  <c r="O187" i="82"/>
  <c r="P187" i="82"/>
  <c r="Q187" i="82"/>
  <c r="R187" i="82"/>
  <c r="S187" i="82"/>
  <c r="T187" i="82"/>
  <c r="U187" i="82"/>
  <c r="V187" i="82"/>
  <c r="W187" i="82"/>
  <c r="X187" i="82"/>
  <c r="Y187" i="82"/>
  <c r="Z187" i="82"/>
  <c r="AA187" i="82"/>
  <c r="AB187" i="82"/>
  <c r="AC187" i="82"/>
  <c r="AD187" i="82"/>
  <c r="AE187" i="82"/>
  <c r="AF187" i="82"/>
  <c r="AG187" i="82"/>
  <c r="AH187" i="82"/>
  <c r="AI187" i="82"/>
  <c r="AJ187" i="82"/>
  <c r="AK187" i="82"/>
  <c r="AL187" i="82"/>
  <c r="AM187" i="82"/>
  <c r="AN187" i="82"/>
  <c r="AO187" i="82"/>
  <c r="AP187" i="82"/>
  <c r="E193" i="82"/>
  <c r="F193" i="82"/>
  <c r="G193" i="82"/>
  <c r="H193" i="82"/>
  <c r="I193" i="82"/>
  <c r="J193" i="82"/>
  <c r="K193" i="82"/>
  <c r="L193" i="82"/>
  <c r="M193" i="82"/>
  <c r="N193" i="82"/>
  <c r="O193" i="82"/>
  <c r="P193" i="82"/>
  <c r="Q193" i="82"/>
  <c r="R193" i="82"/>
  <c r="S193" i="82"/>
  <c r="T193" i="82"/>
  <c r="U193" i="82"/>
  <c r="V193" i="82"/>
  <c r="W193" i="82"/>
  <c r="X193" i="82"/>
  <c r="Y193" i="82"/>
  <c r="Z193" i="82"/>
  <c r="AA193" i="82"/>
  <c r="AB193" i="82"/>
  <c r="AC193" i="82"/>
  <c r="AD193" i="82"/>
  <c r="AE193" i="82"/>
  <c r="AF193" i="82"/>
  <c r="AG193" i="82"/>
  <c r="AH193" i="82"/>
  <c r="AI193" i="82"/>
  <c r="AJ193" i="82"/>
  <c r="AK193" i="82"/>
  <c r="AL193" i="82"/>
  <c r="AM193" i="82"/>
  <c r="AN193" i="82"/>
  <c r="AO193" i="82"/>
  <c r="AP193" i="82"/>
  <c r="E194" i="82"/>
  <c r="F194" i="82"/>
  <c r="G194" i="82"/>
  <c r="H194" i="82"/>
  <c r="I194" i="82"/>
  <c r="J194" i="82"/>
  <c r="K194" i="82"/>
  <c r="L194" i="82"/>
  <c r="M194" i="82"/>
  <c r="N194" i="82"/>
  <c r="O194" i="82"/>
  <c r="P194" i="82"/>
  <c r="Q194" i="82"/>
  <c r="R194" i="82"/>
  <c r="S194" i="82"/>
  <c r="T194" i="82"/>
  <c r="U194" i="82"/>
  <c r="V194" i="82"/>
  <c r="W194" i="82"/>
  <c r="X194" i="82"/>
  <c r="Y194" i="82"/>
  <c r="Z194" i="82"/>
  <c r="AA194" i="82"/>
  <c r="AB194" i="82"/>
  <c r="AC194" i="82"/>
  <c r="AD194" i="82"/>
  <c r="AE194" i="82"/>
  <c r="AF194" i="82"/>
  <c r="AG194" i="82"/>
  <c r="AH194" i="82"/>
  <c r="AI194" i="82"/>
  <c r="AJ194" i="82"/>
  <c r="AK194" i="82"/>
  <c r="AL194" i="82"/>
  <c r="AM194" i="82"/>
  <c r="AN194" i="82"/>
  <c r="AO194" i="82"/>
  <c r="AP194" i="82"/>
  <c r="E195" i="82"/>
  <c r="F195" i="82"/>
  <c r="G195" i="82"/>
  <c r="H195" i="82"/>
  <c r="I195" i="82"/>
  <c r="J195" i="82"/>
  <c r="K195" i="82"/>
  <c r="L195" i="82"/>
  <c r="M195" i="82"/>
  <c r="N195" i="82"/>
  <c r="O195" i="82"/>
  <c r="P195" i="82"/>
  <c r="Q195" i="82"/>
  <c r="R195" i="82"/>
  <c r="S195" i="82"/>
  <c r="T195" i="82"/>
  <c r="U195" i="82"/>
  <c r="V195" i="82"/>
  <c r="W195" i="82"/>
  <c r="X195" i="82"/>
  <c r="Y195" i="82"/>
  <c r="Z195" i="82"/>
  <c r="AA195" i="82"/>
  <c r="AB195" i="82"/>
  <c r="AC195" i="82"/>
  <c r="AD195" i="82"/>
  <c r="AE195" i="82"/>
  <c r="AF195" i="82"/>
  <c r="AG195" i="82"/>
  <c r="AH195" i="82"/>
  <c r="AI195" i="82"/>
  <c r="AJ195" i="82"/>
  <c r="AK195" i="82"/>
  <c r="AL195" i="82"/>
  <c r="AM195" i="82"/>
  <c r="AN195" i="82"/>
  <c r="AO195" i="82"/>
  <c r="AP195" i="82"/>
  <c r="D195" i="82"/>
  <c r="D194" i="82"/>
  <c r="D193" i="82"/>
  <c r="D186" i="82"/>
  <c r="D187" i="82"/>
  <c r="D185" i="82"/>
  <c r="D184" i="82"/>
  <c r="D180" i="82"/>
  <c r="D179" i="82"/>
  <c r="D178" i="82"/>
  <c r="D173" i="82"/>
  <c r="D172" i="82"/>
  <c r="D171" i="82"/>
  <c r="D170" i="82"/>
  <c r="D167" i="82"/>
  <c r="D168" i="82"/>
  <c r="D169" i="82"/>
  <c r="D166" i="82"/>
  <c r="D163" i="82"/>
  <c r="D164" i="82"/>
  <c r="D165" i="82"/>
  <c r="D162" i="82"/>
  <c r="D156" i="82"/>
  <c r="D157" i="82"/>
  <c r="D155" i="82"/>
  <c r="D153" i="82"/>
  <c r="D152" i="82"/>
  <c r="D151" i="82"/>
  <c r="D150" i="82"/>
  <c r="D149" i="82"/>
  <c r="D148" i="82"/>
  <c r="D147" i="82"/>
  <c r="E143" i="82"/>
  <c r="F143" i="82"/>
  <c r="G143" i="82"/>
  <c r="H143" i="82"/>
  <c r="I143" i="82"/>
  <c r="J143" i="82"/>
  <c r="K143" i="82"/>
  <c r="L143" i="82"/>
  <c r="M143" i="82"/>
  <c r="N143" i="82"/>
  <c r="O143" i="82"/>
  <c r="P143" i="82"/>
  <c r="Q143" i="82"/>
  <c r="R143" i="82"/>
  <c r="S143" i="82"/>
  <c r="T143" i="82"/>
  <c r="U143" i="82"/>
  <c r="V143" i="82"/>
  <c r="W143" i="82"/>
  <c r="X143" i="82"/>
  <c r="Y143" i="82"/>
  <c r="Z143" i="82"/>
  <c r="AA143" i="82"/>
  <c r="AB143" i="82"/>
  <c r="AC143" i="82"/>
  <c r="AD143" i="82"/>
  <c r="AE143" i="82"/>
  <c r="AF143" i="82"/>
  <c r="AG143" i="82"/>
  <c r="AH143" i="82"/>
  <c r="AI143" i="82"/>
  <c r="AJ143" i="82"/>
  <c r="AK143" i="82"/>
  <c r="AL143" i="82"/>
  <c r="AM143" i="82"/>
  <c r="AN143" i="82"/>
  <c r="AO143" i="82"/>
  <c r="AP143" i="82"/>
  <c r="D143" i="82"/>
  <c r="AN189" i="82" l="1"/>
  <c r="Z189" i="82"/>
  <c r="S189" i="82"/>
  <c r="K189" i="82"/>
  <c r="AF189" i="82"/>
  <c r="Y189" i="82"/>
  <c r="J189" i="82"/>
  <c r="AL189" i="82"/>
  <c r="AD189" i="82"/>
  <c r="P189" i="82"/>
  <c r="H189" i="82"/>
  <c r="AM189" i="82"/>
  <c r="X189" i="82"/>
  <c r="I189" i="82"/>
  <c r="AK189" i="82"/>
  <c r="AC189" i="82"/>
  <c r="V189" i="82"/>
  <c r="O189" i="82"/>
  <c r="G189" i="82"/>
  <c r="U189" i="82"/>
  <c r="N189" i="82"/>
  <c r="AI189" i="82"/>
  <c r="AB189" i="82"/>
  <c r="T189" i="82"/>
  <c r="M189" i="82"/>
  <c r="E189" i="82"/>
  <c r="D189" i="82"/>
  <c r="AO189" i="82"/>
  <c r="AG189" i="82"/>
  <c r="R189" i="82"/>
  <c r="W189" i="82"/>
  <c r="AJ189" i="82"/>
  <c r="F189" i="82"/>
  <c r="AP189" i="82"/>
  <c r="AH189" i="82"/>
  <c r="AA189" i="82"/>
  <c r="L189" i="82"/>
  <c r="AE189" i="82"/>
  <c r="Q189" i="82"/>
  <c r="E107" i="1"/>
  <c r="E104" i="1"/>
  <c r="E103" i="1"/>
  <c r="E102" i="1"/>
  <c r="E101" i="1"/>
  <c r="E99" i="1"/>
  <c r="E98" i="1"/>
  <c r="E97" i="1"/>
  <c r="E96" i="1"/>
  <c r="E93" i="1"/>
  <c r="E91" i="1"/>
  <c r="E90" i="1"/>
  <c r="E86" i="1"/>
  <c r="E84" i="1"/>
  <c r="E82" i="1"/>
  <c r="E81" i="1"/>
  <c r="E80" i="1"/>
  <c r="E79" i="1"/>
  <c r="E78" i="1"/>
  <c r="E77" i="1"/>
  <c r="E76" i="1"/>
  <c r="E74" i="1"/>
  <c r="E73" i="1"/>
  <c r="E72" i="1"/>
  <c r="E71" i="1"/>
  <c r="E70" i="1"/>
  <c r="E69" i="1"/>
  <c r="E68" i="1"/>
  <c r="E67" i="1"/>
  <c r="E66" i="1"/>
  <c r="E65" i="1"/>
  <c r="E64" i="1"/>
  <c r="E60" i="1"/>
  <c r="E59" i="1"/>
  <c r="E58" i="1"/>
  <c r="E57" i="1"/>
  <c r="E56" i="1"/>
  <c r="E55" i="1"/>
  <c r="E54" i="1"/>
  <c r="E53" i="1"/>
  <c r="E52" i="1"/>
  <c r="E51" i="1"/>
  <c r="E50" i="1"/>
  <c r="E49" i="1"/>
  <c r="E39" i="1"/>
  <c r="E38" i="1"/>
  <c r="E36" i="1"/>
  <c r="E35" i="1"/>
  <c r="E34" i="1"/>
  <c r="E33" i="1"/>
  <c r="E32" i="1"/>
  <c r="E31" i="1"/>
  <c r="E30" i="1"/>
  <c r="E29" i="1"/>
  <c r="E28" i="1"/>
  <c r="E27" i="1"/>
  <c r="E25" i="1"/>
  <c r="E24" i="1"/>
  <c r="E22" i="1"/>
  <c r="E21" i="1"/>
  <c r="E20" i="1"/>
  <c r="E19" i="1"/>
  <c r="E18" i="1"/>
  <c r="E17" i="1"/>
  <c r="E16" i="1"/>
  <c r="E15" i="1"/>
  <c r="E14" i="1"/>
  <c r="E13" i="1"/>
  <c r="E12" i="1"/>
  <c r="E11" i="1"/>
  <c r="E10" i="1"/>
  <c r="E9" i="1"/>
  <c r="E8" i="1"/>
  <c r="E7" i="1"/>
  <c r="E132" i="1" l="1"/>
  <c r="E199" i="82" s="1"/>
  <c r="E3" i="96" a="1"/>
  <c r="E3" i="96" s="1"/>
  <c r="F3" i="96" a="1"/>
  <c r="F3" i="96" s="1"/>
  <c r="G3" i="96" a="1"/>
  <c r="G3" i="96" s="1"/>
  <c r="H3" i="96" a="1"/>
  <c r="H3" i="96" s="1"/>
  <c r="I3" i="96" a="1"/>
  <c r="I3" i="96" s="1"/>
  <c r="J3" i="96" a="1"/>
  <c r="J3" i="96" s="1"/>
  <c r="K3" i="96" a="1"/>
  <c r="K3" i="96" s="1"/>
  <c r="L3" i="96" a="1"/>
  <c r="L3" i="96" s="1"/>
  <c r="M3" i="96" a="1"/>
  <c r="M3" i="96" s="1"/>
  <c r="N3" i="96" a="1"/>
  <c r="N3" i="96" s="1"/>
  <c r="O3" i="96" a="1"/>
  <c r="O3" i="96" s="1"/>
  <c r="P3" i="96" a="1"/>
  <c r="P3" i="96" s="1"/>
  <c r="Q3" i="96" a="1"/>
  <c r="Q3" i="96" s="1"/>
  <c r="R3" i="96" a="1"/>
  <c r="R3" i="96" s="1"/>
  <c r="S3" i="96" a="1"/>
  <c r="S3" i="96" s="1"/>
  <c r="T3" i="96" a="1"/>
  <c r="T3" i="96" s="1"/>
  <c r="U3" i="96" a="1"/>
  <c r="U3" i="96" s="1"/>
  <c r="V3" i="96" a="1"/>
  <c r="V3" i="96" s="1"/>
  <c r="W3" i="96" a="1"/>
  <c r="W3" i="96" s="1"/>
  <c r="X3" i="96" a="1"/>
  <c r="X3" i="96" s="1"/>
  <c r="Y3" i="96" a="1"/>
  <c r="Y3" i="96" s="1"/>
  <c r="Z3" i="96" a="1"/>
  <c r="Z3" i="96" s="1"/>
  <c r="AA3" i="96" a="1"/>
  <c r="AA3" i="96" s="1"/>
  <c r="AB3" i="96" a="1"/>
  <c r="AB3" i="96" s="1"/>
  <c r="AC3" i="96" a="1"/>
  <c r="AC3" i="96" s="1"/>
  <c r="AD3" i="96" a="1"/>
  <c r="AD3" i="96" s="1"/>
  <c r="AE3" i="96" a="1"/>
  <c r="AE3" i="96" s="1"/>
  <c r="AF3" i="96" a="1"/>
  <c r="AF3" i="96" s="1"/>
  <c r="AG3" i="96" a="1"/>
  <c r="AG3" i="96" s="1"/>
  <c r="AH3" i="96" a="1"/>
  <c r="AH3" i="96" s="1"/>
  <c r="AI3" i="96" a="1"/>
  <c r="AI3" i="96" s="1"/>
  <c r="AJ3" i="96" a="1"/>
  <c r="AJ3" i="96" s="1"/>
  <c r="AK3" i="96" a="1"/>
  <c r="AK3" i="96" s="1"/>
  <c r="AL3" i="96" a="1"/>
  <c r="AL3" i="96" s="1"/>
  <c r="AM3" i="96" a="1"/>
  <c r="AM3" i="96" s="1"/>
  <c r="AN3" i="96" a="1"/>
  <c r="AN3" i="96" s="1"/>
  <c r="AO3" i="96" a="1"/>
  <c r="AO3" i="96" s="1"/>
  <c r="AP3" i="96" a="1"/>
  <c r="AP3" i="96" s="1"/>
  <c r="AQ3" i="96" a="1"/>
  <c r="AQ3" i="96" s="1"/>
  <c r="AR3" i="96" a="1"/>
  <c r="AR3" i="96" s="1"/>
  <c r="AS3" i="96" a="1"/>
  <c r="AS3" i="96" s="1"/>
  <c r="E4" i="96" a="1"/>
  <c r="E4" i="96" s="1"/>
  <c r="F4" i="96" a="1"/>
  <c r="F4" i="96" s="1"/>
  <c r="G4" i="96" a="1"/>
  <c r="G4" i="96" s="1"/>
  <c r="H4" i="96" a="1"/>
  <c r="H4" i="96" s="1"/>
  <c r="I4" i="96" a="1"/>
  <c r="I4" i="96" s="1"/>
  <c r="J4" i="96" a="1"/>
  <c r="J4" i="96" s="1"/>
  <c r="K4" i="96" a="1"/>
  <c r="K4" i="96" s="1"/>
  <c r="L4" i="96" a="1"/>
  <c r="L4" i="96" s="1"/>
  <c r="M4" i="96" a="1"/>
  <c r="M4" i="96" s="1"/>
  <c r="N4" i="96" a="1"/>
  <c r="N4" i="96" s="1"/>
  <c r="O4" i="96" a="1"/>
  <c r="O4" i="96" s="1"/>
  <c r="P4" i="96" a="1"/>
  <c r="P4" i="96" s="1"/>
  <c r="Q4" i="96" a="1"/>
  <c r="Q4" i="96" s="1"/>
  <c r="R4" i="96" a="1"/>
  <c r="R4" i="96" s="1"/>
  <c r="S4" i="96" a="1"/>
  <c r="S4" i="96" s="1"/>
  <c r="T4" i="96" a="1"/>
  <c r="T4" i="96" s="1"/>
  <c r="U4" i="96" a="1"/>
  <c r="U4" i="96" s="1"/>
  <c r="V4" i="96" a="1"/>
  <c r="V4" i="96" s="1"/>
  <c r="W4" i="96" a="1"/>
  <c r="W4" i="96" s="1"/>
  <c r="X4" i="96" a="1"/>
  <c r="X4" i="96" s="1"/>
  <c r="Y4" i="96" a="1"/>
  <c r="Y4" i="96" s="1"/>
  <c r="Z4" i="96" a="1"/>
  <c r="Z4" i="96" s="1"/>
  <c r="AA4" i="96" a="1"/>
  <c r="AA4" i="96" s="1"/>
  <c r="AB4" i="96" a="1"/>
  <c r="AB4" i="96" s="1"/>
  <c r="AC4" i="96" a="1"/>
  <c r="AC4" i="96" s="1"/>
  <c r="AD4" i="96" a="1"/>
  <c r="AD4" i="96" s="1"/>
  <c r="AE4" i="96" a="1"/>
  <c r="AE4" i="96" s="1"/>
  <c r="AF4" i="96" a="1"/>
  <c r="AF4" i="96" s="1"/>
  <c r="AG4" i="96" a="1"/>
  <c r="AG4" i="96" s="1"/>
  <c r="AH4" i="96" a="1"/>
  <c r="AH4" i="96" s="1"/>
  <c r="AI4" i="96" a="1"/>
  <c r="AI4" i="96" s="1"/>
  <c r="AJ4" i="96" a="1"/>
  <c r="AJ4" i="96" s="1"/>
  <c r="AK4" i="96" a="1"/>
  <c r="AK4" i="96" s="1"/>
  <c r="AL4" i="96" a="1"/>
  <c r="AL4" i="96" s="1"/>
  <c r="AM4" i="96" a="1"/>
  <c r="AM4" i="96" s="1"/>
  <c r="AN4" i="96" a="1"/>
  <c r="AN4" i="96" s="1"/>
  <c r="AO4" i="96" a="1"/>
  <c r="AO4" i="96" s="1"/>
  <c r="AP4" i="96" a="1"/>
  <c r="AP4" i="96" s="1"/>
  <c r="AQ4" i="96" a="1"/>
  <c r="AQ4" i="96" s="1"/>
  <c r="AR4" i="96" a="1"/>
  <c r="AR4" i="96" s="1"/>
  <c r="AS4" i="96" a="1"/>
  <c r="AS4" i="96" s="1"/>
  <c r="E5" i="96" a="1"/>
  <c r="E5" i="96" s="1"/>
  <c r="F5" i="96" a="1"/>
  <c r="F5" i="96" s="1"/>
  <c r="G5" i="96" a="1"/>
  <c r="G5" i="96" s="1"/>
  <c r="H5" i="96" a="1"/>
  <c r="H5" i="96" s="1"/>
  <c r="I5" i="96" a="1"/>
  <c r="I5" i="96" s="1"/>
  <c r="J5" i="96" a="1"/>
  <c r="J5" i="96" s="1"/>
  <c r="K5" i="96" a="1"/>
  <c r="K5" i="96" s="1"/>
  <c r="L5" i="96" a="1"/>
  <c r="L5" i="96" s="1"/>
  <c r="M5" i="96" a="1"/>
  <c r="M5" i="96" s="1"/>
  <c r="N5" i="96" a="1"/>
  <c r="N5" i="96" s="1"/>
  <c r="O5" i="96" a="1"/>
  <c r="O5" i="96" s="1"/>
  <c r="P5" i="96" a="1"/>
  <c r="P5" i="96" s="1"/>
  <c r="Q5" i="96" a="1"/>
  <c r="Q5" i="96" s="1"/>
  <c r="R5" i="96" a="1"/>
  <c r="R5" i="96" s="1"/>
  <c r="S5" i="96" a="1"/>
  <c r="S5" i="96" s="1"/>
  <c r="T5" i="96" a="1"/>
  <c r="T5" i="96" s="1"/>
  <c r="U5" i="96" a="1"/>
  <c r="U5" i="96" s="1"/>
  <c r="V5" i="96" a="1"/>
  <c r="V5" i="96" s="1"/>
  <c r="W5" i="96" a="1"/>
  <c r="W5" i="96" s="1"/>
  <c r="X5" i="96" a="1"/>
  <c r="X5" i="96" s="1"/>
  <c r="Y5" i="96" a="1"/>
  <c r="Y5" i="96" s="1"/>
  <c r="Z5" i="96" a="1"/>
  <c r="Z5" i="96" s="1"/>
  <c r="AA5" i="96" a="1"/>
  <c r="AA5" i="96" s="1"/>
  <c r="AB5" i="96" a="1"/>
  <c r="AB5" i="96" s="1"/>
  <c r="AC5" i="96" a="1"/>
  <c r="AC5" i="96" s="1"/>
  <c r="AD5" i="96" a="1"/>
  <c r="AD5" i="96" s="1"/>
  <c r="AE5" i="96" a="1"/>
  <c r="AE5" i="96" s="1"/>
  <c r="AF5" i="96" a="1"/>
  <c r="AF5" i="96" s="1"/>
  <c r="AG5" i="96" a="1"/>
  <c r="AG5" i="96" s="1"/>
  <c r="AH5" i="96" a="1"/>
  <c r="AH5" i="96" s="1"/>
  <c r="AI5" i="96" a="1"/>
  <c r="AI5" i="96" s="1"/>
  <c r="AJ5" i="96" a="1"/>
  <c r="AJ5" i="96" s="1"/>
  <c r="AK5" i="96" a="1"/>
  <c r="AK5" i="96" s="1"/>
  <c r="AL5" i="96" a="1"/>
  <c r="AL5" i="96" s="1"/>
  <c r="AM5" i="96" a="1"/>
  <c r="AM5" i="96" s="1"/>
  <c r="AN5" i="96" a="1"/>
  <c r="AN5" i="96" s="1"/>
  <c r="AO5" i="96" a="1"/>
  <c r="AO5" i="96" s="1"/>
  <c r="AP5" i="96" a="1"/>
  <c r="AP5" i="96" s="1"/>
  <c r="AQ5" i="96" a="1"/>
  <c r="AQ5" i="96" s="1"/>
  <c r="AR5" i="96" a="1"/>
  <c r="AR5" i="96" s="1"/>
  <c r="AS5" i="96" a="1"/>
  <c r="AS5" i="96" s="1"/>
  <c r="E6" i="96" a="1"/>
  <c r="E6" i="96" s="1"/>
  <c r="F6" i="96" a="1"/>
  <c r="F6" i="96" s="1"/>
  <c r="G6" i="96" a="1"/>
  <c r="G6" i="96" s="1"/>
  <c r="H6" i="96" a="1"/>
  <c r="H6" i="96" s="1"/>
  <c r="I6" i="96" a="1"/>
  <c r="I6" i="96" s="1"/>
  <c r="J6" i="96" a="1"/>
  <c r="J6" i="96" s="1"/>
  <c r="K6" i="96" a="1"/>
  <c r="K6" i="96" s="1"/>
  <c r="L6" i="96" a="1"/>
  <c r="L6" i="96" s="1"/>
  <c r="M6" i="96" a="1"/>
  <c r="M6" i="96" s="1"/>
  <c r="N6" i="96" a="1"/>
  <c r="N6" i="96" s="1"/>
  <c r="O6" i="96" a="1"/>
  <c r="O6" i="96" s="1"/>
  <c r="P6" i="96" a="1"/>
  <c r="P6" i="96" s="1"/>
  <c r="Q6" i="96" a="1"/>
  <c r="Q6" i="96" s="1"/>
  <c r="R6" i="96" a="1"/>
  <c r="R6" i="96" s="1"/>
  <c r="S6" i="96" a="1"/>
  <c r="S6" i="96" s="1"/>
  <c r="T6" i="96" a="1"/>
  <c r="T6" i="96" s="1"/>
  <c r="U6" i="96" a="1"/>
  <c r="U6" i="96" s="1"/>
  <c r="V6" i="96" a="1"/>
  <c r="V6" i="96" s="1"/>
  <c r="W6" i="96" a="1"/>
  <c r="W6" i="96" s="1"/>
  <c r="X6" i="96" a="1"/>
  <c r="X6" i="96" s="1"/>
  <c r="Y6" i="96" a="1"/>
  <c r="Y6" i="96" s="1"/>
  <c r="Z6" i="96" a="1"/>
  <c r="Z6" i="96" s="1"/>
  <c r="AA6" i="96" a="1"/>
  <c r="AA6" i="96" s="1"/>
  <c r="AB6" i="96" a="1"/>
  <c r="AB6" i="96" s="1"/>
  <c r="AC6" i="96" a="1"/>
  <c r="AC6" i="96" s="1"/>
  <c r="AD6" i="96" a="1"/>
  <c r="AD6" i="96" s="1"/>
  <c r="AE6" i="96" a="1"/>
  <c r="AE6" i="96" s="1"/>
  <c r="AF6" i="96" a="1"/>
  <c r="AF6" i="96" s="1"/>
  <c r="AG6" i="96" a="1"/>
  <c r="AG6" i="96" s="1"/>
  <c r="AH6" i="96" a="1"/>
  <c r="AH6" i="96" s="1"/>
  <c r="AI6" i="96" a="1"/>
  <c r="AI6" i="96" s="1"/>
  <c r="AJ6" i="96" a="1"/>
  <c r="AJ6" i="96" s="1"/>
  <c r="AK6" i="96" a="1"/>
  <c r="AK6" i="96" s="1"/>
  <c r="AL6" i="96" a="1"/>
  <c r="AL6" i="96" s="1"/>
  <c r="AM6" i="96" a="1"/>
  <c r="AM6" i="96" s="1"/>
  <c r="AN6" i="96" a="1"/>
  <c r="AN6" i="96" s="1"/>
  <c r="AO6" i="96" a="1"/>
  <c r="AO6" i="96" s="1"/>
  <c r="AP6" i="96" a="1"/>
  <c r="AP6" i="96" s="1"/>
  <c r="AQ6" i="96" a="1"/>
  <c r="AQ6" i="96" s="1"/>
  <c r="AR6" i="96" a="1"/>
  <c r="AR6" i="96" s="1"/>
  <c r="AS6" i="96" a="1"/>
  <c r="AS6" i="96" s="1"/>
  <c r="E7" i="96" a="1"/>
  <c r="E7" i="96" s="1"/>
  <c r="F7" i="96" a="1"/>
  <c r="F7" i="96" s="1"/>
  <c r="G7" i="96" a="1"/>
  <c r="G7" i="96" s="1"/>
  <c r="H7" i="96" a="1"/>
  <c r="H7" i="96" s="1"/>
  <c r="I7" i="96" a="1"/>
  <c r="I7" i="96" s="1"/>
  <c r="J7" i="96" a="1"/>
  <c r="J7" i="96" s="1"/>
  <c r="K7" i="96" a="1"/>
  <c r="K7" i="96" s="1"/>
  <c r="L7" i="96" a="1"/>
  <c r="L7" i="96" s="1"/>
  <c r="M7" i="96" a="1"/>
  <c r="M7" i="96" s="1"/>
  <c r="N7" i="96" a="1"/>
  <c r="N7" i="96" s="1"/>
  <c r="O7" i="96" a="1"/>
  <c r="O7" i="96" s="1"/>
  <c r="P7" i="96" a="1"/>
  <c r="P7" i="96" s="1"/>
  <c r="Q7" i="96" a="1"/>
  <c r="Q7" i="96" s="1"/>
  <c r="R7" i="96" a="1"/>
  <c r="R7" i="96" s="1"/>
  <c r="S7" i="96" a="1"/>
  <c r="S7" i="96" s="1"/>
  <c r="T7" i="96" a="1"/>
  <c r="T7" i="96" s="1"/>
  <c r="U7" i="96" a="1"/>
  <c r="U7" i="96" s="1"/>
  <c r="V7" i="96" a="1"/>
  <c r="V7" i="96" s="1"/>
  <c r="W7" i="96" a="1"/>
  <c r="W7" i="96" s="1"/>
  <c r="X7" i="96" a="1"/>
  <c r="X7" i="96" s="1"/>
  <c r="Y7" i="96" a="1"/>
  <c r="Y7" i="96" s="1"/>
  <c r="Z7" i="96" a="1"/>
  <c r="Z7" i="96" s="1"/>
  <c r="AA7" i="96" a="1"/>
  <c r="AA7" i="96" s="1"/>
  <c r="AB7" i="96" a="1"/>
  <c r="AB7" i="96" s="1"/>
  <c r="AC7" i="96" a="1"/>
  <c r="AC7" i="96" s="1"/>
  <c r="AD7" i="96" a="1"/>
  <c r="AD7" i="96" s="1"/>
  <c r="AE7" i="96" a="1"/>
  <c r="AE7" i="96" s="1"/>
  <c r="AF7" i="96" a="1"/>
  <c r="AF7" i="96" s="1"/>
  <c r="AG7" i="96" a="1"/>
  <c r="AG7" i="96" s="1"/>
  <c r="AH7" i="96" a="1"/>
  <c r="AH7" i="96" s="1"/>
  <c r="AI7" i="96" a="1"/>
  <c r="AI7" i="96" s="1"/>
  <c r="AJ7" i="96" a="1"/>
  <c r="AJ7" i="96" s="1"/>
  <c r="AK7" i="96" a="1"/>
  <c r="AK7" i="96" s="1"/>
  <c r="AL7" i="96" a="1"/>
  <c r="AL7" i="96" s="1"/>
  <c r="AM7" i="96" a="1"/>
  <c r="AM7" i="96" s="1"/>
  <c r="AN7" i="96" a="1"/>
  <c r="AN7" i="96" s="1"/>
  <c r="AO7" i="96" a="1"/>
  <c r="AO7" i="96" s="1"/>
  <c r="AP7" i="96" a="1"/>
  <c r="AP7" i="96" s="1"/>
  <c r="AQ7" i="96" a="1"/>
  <c r="AQ7" i="96" s="1"/>
  <c r="AR7" i="96" a="1"/>
  <c r="AR7" i="96" s="1"/>
  <c r="AS7" i="96" a="1"/>
  <c r="AS7" i="96" s="1"/>
  <c r="E8" i="96" a="1"/>
  <c r="E8" i="96" s="1"/>
  <c r="F8" i="96" a="1"/>
  <c r="F8" i="96" s="1"/>
  <c r="G8" i="96" a="1"/>
  <c r="G8" i="96" s="1"/>
  <c r="H8" i="96" a="1"/>
  <c r="H8" i="96" s="1"/>
  <c r="I8" i="96" a="1"/>
  <c r="I8" i="96" s="1"/>
  <c r="J8" i="96" a="1"/>
  <c r="J8" i="96" s="1"/>
  <c r="K8" i="96" a="1"/>
  <c r="K8" i="96" s="1"/>
  <c r="L8" i="96" a="1"/>
  <c r="L8" i="96" s="1"/>
  <c r="M8" i="96" a="1"/>
  <c r="M8" i="96" s="1"/>
  <c r="N8" i="96" a="1"/>
  <c r="N8" i="96" s="1"/>
  <c r="O8" i="96" a="1"/>
  <c r="O8" i="96" s="1"/>
  <c r="P8" i="96" a="1"/>
  <c r="P8" i="96" s="1"/>
  <c r="Q8" i="96" a="1"/>
  <c r="Q8" i="96" s="1"/>
  <c r="R8" i="96" a="1"/>
  <c r="R8" i="96" s="1"/>
  <c r="S8" i="96" a="1"/>
  <c r="S8" i="96" s="1"/>
  <c r="T8" i="96" a="1"/>
  <c r="T8" i="96" s="1"/>
  <c r="U8" i="96" a="1"/>
  <c r="U8" i="96" s="1"/>
  <c r="V8" i="96" a="1"/>
  <c r="V8" i="96" s="1"/>
  <c r="W8" i="96" a="1"/>
  <c r="W8" i="96" s="1"/>
  <c r="X8" i="96" a="1"/>
  <c r="X8" i="96" s="1"/>
  <c r="Y8" i="96" a="1"/>
  <c r="Y8" i="96" s="1"/>
  <c r="Z8" i="96" a="1"/>
  <c r="Z8" i="96" s="1"/>
  <c r="AA8" i="96" a="1"/>
  <c r="AA8" i="96" s="1"/>
  <c r="AB8" i="96" a="1"/>
  <c r="AB8" i="96" s="1"/>
  <c r="AC8" i="96" a="1"/>
  <c r="AC8" i="96" s="1"/>
  <c r="AD8" i="96" a="1"/>
  <c r="AD8" i="96" s="1"/>
  <c r="AE8" i="96" a="1"/>
  <c r="AE8" i="96" s="1"/>
  <c r="AF8" i="96" a="1"/>
  <c r="AF8" i="96" s="1"/>
  <c r="AG8" i="96" a="1"/>
  <c r="AG8" i="96" s="1"/>
  <c r="AH8" i="96" a="1"/>
  <c r="AH8" i="96" s="1"/>
  <c r="AI8" i="96" a="1"/>
  <c r="AI8" i="96" s="1"/>
  <c r="AJ8" i="96" a="1"/>
  <c r="AJ8" i="96" s="1"/>
  <c r="AK8" i="96" a="1"/>
  <c r="AK8" i="96" s="1"/>
  <c r="AL8" i="96" a="1"/>
  <c r="AL8" i="96" s="1"/>
  <c r="AM8" i="96" a="1"/>
  <c r="AM8" i="96" s="1"/>
  <c r="AN8" i="96" a="1"/>
  <c r="AN8" i="96" s="1"/>
  <c r="AO8" i="96" a="1"/>
  <c r="AO8" i="96" s="1"/>
  <c r="AP8" i="96" a="1"/>
  <c r="AP8" i="96" s="1"/>
  <c r="AQ8" i="96" a="1"/>
  <c r="AQ8" i="96" s="1"/>
  <c r="AR8" i="96" a="1"/>
  <c r="AR8" i="96" s="1"/>
  <c r="AS8" i="96" a="1"/>
  <c r="AS8" i="96" s="1"/>
  <c r="E9" i="96" a="1"/>
  <c r="E9" i="96" s="1"/>
  <c r="F9" i="96" a="1"/>
  <c r="F9" i="96" s="1"/>
  <c r="G9" i="96" a="1"/>
  <c r="G9" i="96" s="1"/>
  <c r="H9" i="96" a="1"/>
  <c r="H9" i="96" s="1"/>
  <c r="I9" i="96" a="1"/>
  <c r="I9" i="96" s="1"/>
  <c r="J9" i="96" a="1"/>
  <c r="J9" i="96" s="1"/>
  <c r="K9" i="96" a="1"/>
  <c r="K9" i="96" s="1"/>
  <c r="L9" i="96" a="1"/>
  <c r="L9" i="96" s="1"/>
  <c r="M9" i="96" a="1"/>
  <c r="M9" i="96" s="1"/>
  <c r="N9" i="96" a="1"/>
  <c r="N9" i="96" s="1"/>
  <c r="O9" i="96" a="1"/>
  <c r="O9" i="96" s="1"/>
  <c r="P9" i="96" a="1"/>
  <c r="P9" i="96" s="1"/>
  <c r="Q9" i="96" a="1"/>
  <c r="Q9" i="96" s="1"/>
  <c r="R9" i="96" a="1"/>
  <c r="R9" i="96" s="1"/>
  <c r="S9" i="96" a="1"/>
  <c r="S9" i="96" s="1"/>
  <c r="T9" i="96" a="1"/>
  <c r="T9" i="96" s="1"/>
  <c r="U9" i="96" a="1"/>
  <c r="U9" i="96" s="1"/>
  <c r="V9" i="96" a="1"/>
  <c r="V9" i="96" s="1"/>
  <c r="W9" i="96" a="1"/>
  <c r="W9" i="96" s="1"/>
  <c r="X9" i="96" a="1"/>
  <c r="X9" i="96" s="1"/>
  <c r="Y9" i="96" a="1"/>
  <c r="Y9" i="96" s="1"/>
  <c r="Z9" i="96" a="1"/>
  <c r="Z9" i="96" s="1"/>
  <c r="AA9" i="96" a="1"/>
  <c r="AA9" i="96" s="1"/>
  <c r="AB9" i="96" a="1"/>
  <c r="AB9" i="96" s="1"/>
  <c r="AC9" i="96" a="1"/>
  <c r="AC9" i="96" s="1"/>
  <c r="AD9" i="96" a="1"/>
  <c r="AD9" i="96" s="1"/>
  <c r="AE9" i="96" a="1"/>
  <c r="AE9" i="96" s="1"/>
  <c r="AF9" i="96" a="1"/>
  <c r="AF9" i="96" s="1"/>
  <c r="AG9" i="96" a="1"/>
  <c r="AG9" i="96" s="1"/>
  <c r="AH9" i="96" a="1"/>
  <c r="AH9" i="96" s="1"/>
  <c r="AI9" i="96" a="1"/>
  <c r="AI9" i="96" s="1"/>
  <c r="AJ9" i="96" a="1"/>
  <c r="AJ9" i="96" s="1"/>
  <c r="AK9" i="96" a="1"/>
  <c r="AK9" i="96" s="1"/>
  <c r="AL9" i="96" a="1"/>
  <c r="AL9" i="96" s="1"/>
  <c r="AM9" i="96" a="1"/>
  <c r="AM9" i="96" s="1"/>
  <c r="AN9" i="96" a="1"/>
  <c r="AN9" i="96" s="1"/>
  <c r="AO9" i="96" a="1"/>
  <c r="AO9" i="96" s="1"/>
  <c r="AP9" i="96" a="1"/>
  <c r="AP9" i="96" s="1"/>
  <c r="AQ9" i="96" a="1"/>
  <c r="AQ9" i="96" s="1"/>
  <c r="AR9" i="96" a="1"/>
  <c r="AR9" i="96" s="1"/>
  <c r="AS9" i="96" a="1"/>
  <c r="AS9" i="96" s="1"/>
  <c r="E10" i="96" a="1"/>
  <c r="E10" i="96" s="1"/>
  <c r="F10" i="96" a="1"/>
  <c r="F10" i="96" s="1"/>
  <c r="G10" i="96" a="1"/>
  <c r="G10" i="96" s="1"/>
  <c r="H10" i="96" a="1"/>
  <c r="H10" i="96" s="1"/>
  <c r="I10" i="96" a="1"/>
  <c r="I10" i="96" s="1"/>
  <c r="J10" i="96" a="1"/>
  <c r="J10" i="96" s="1"/>
  <c r="K10" i="96" a="1"/>
  <c r="K10" i="96" s="1"/>
  <c r="L10" i="96" a="1"/>
  <c r="L10" i="96" s="1"/>
  <c r="M10" i="96" a="1"/>
  <c r="M10" i="96" s="1"/>
  <c r="N10" i="96" a="1"/>
  <c r="N10" i="96" s="1"/>
  <c r="O10" i="96" a="1"/>
  <c r="O10" i="96" s="1"/>
  <c r="P10" i="96" a="1"/>
  <c r="P10" i="96" s="1"/>
  <c r="Q10" i="96" a="1"/>
  <c r="Q10" i="96" s="1"/>
  <c r="R10" i="96" a="1"/>
  <c r="R10" i="96" s="1"/>
  <c r="S10" i="96" a="1"/>
  <c r="S10" i="96" s="1"/>
  <c r="T10" i="96" a="1"/>
  <c r="T10" i="96" s="1"/>
  <c r="U10" i="96" a="1"/>
  <c r="U10" i="96" s="1"/>
  <c r="V10" i="96" a="1"/>
  <c r="V10" i="96" s="1"/>
  <c r="W10" i="96" a="1"/>
  <c r="W10" i="96" s="1"/>
  <c r="X10" i="96" a="1"/>
  <c r="X10" i="96" s="1"/>
  <c r="Y10" i="96" a="1"/>
  <c r="Y10" i="96" s="1"/>
  <c r="Z10" i="96" a="1"/>
  <c r="Z10" i="96" s="1"/>
  <c r="AA10" i="96" a="1"/>
  <c r="AA10" i="96" s="1"/>
  <c r="AB10" i="96" a="1"/>
  <c r="AB10" i="96" s="1"/>
  <c r="AC10" i="96" a="1"/>
  <c r="AC10" i="96" s="1"/>
  <c r="AD10" i="96" a="1"/>
  <c r="AD10" i="96" s="1"/>
  <c r="AE10" i="96" a="1"/>
  <c r="AE10" i="96" s="1"/>
  <c r="AF10" i="96" a="1"/>
  <c r="AF10" i="96" s="1"/>
  <c r="AG10" i="96" a="1"/>
  <c r="AG10" i="96" s="1"/>
  <c r="AH10" i="96" a="1"/>
  <c r="AH10" i="96" s="1"/>
  <c r="AI10" i="96" a="1"/>
  <c r="AI10" i="96" s="1"/>
  <c r="AJ10" i="96" a="1"/>
  <c r="AJ10" i="96" s="1"/>
  <c r="AK10" i="96" a="1"/>
  <c r="AK10" i="96" s="1"/>
  <c r="AL10" i="96" a="1"/>
  <c r="AL10" i="96" s="1"/>
  <c r="AM10" i="96" a="1"/>
  <c r="AM10" i="96" s="1"/>
  <c r="AN10" i="96" a="1"/>
  <c r="AN10" i="96" s="1"/>
  <c r="AO10" i="96" a="1"/>
  <c r="AO10" i="96" s="1"/>
  <c r="AP10" i="96" a="1"/>
  <c r="AP10" i="96" s="1"/>
  <c r="AQ10" i="96" a="1"/>
  <c r="AQ10" i="96" s="1"/>
  <c r="AR10" i="96" a="1"/>
  <c r="AR10" i="96" s="1"/>
  <c r="AS10" i="96" a="1"/>
  <c r="AS10" i="96" s="1"/>
  <c r="E11" i="96" a="1"/>
  <c r="E11" i="96" s="1"/>
  <c r="F11" i="96" a="1"/>
  <c r="F11" i="96" s="1"/>
  <c r="G11" i="96" a="1"/>
  <c r="G11" i="96" s="1"/>
  <c r="H11" i="96" a="1"/>
  <c r="H11" i="96" s="1"/>
  <c r="I11" i="96" a="1"/>
  <c r="I11" i="96" s="1"/>
  <c r="J11" i="96" a="1"/>
  <c r="J11" i="96" s="1"/>
  <c r="K11" i="96" a="1"/>
  <c r="K11" i="96" s="1"/>
  <c r="L11" i="96" a="1"/>
  <c r="L11" i="96" s="1"/>
  <c r="M11" i="96" a="1"/>
  <c r="M11" i="96" s="1"/>
  <c r="N11" i="96" a="1"/>
  <c r="N11" i="96" s="1"/>
  <c r="O11" i="96" a="1"/>
  <c r="O11" i="96" s="1"/>
  <c r="P11" i="96" a="1"/>
  <c r="P11" i="96" s="1"/>
  <c r="Q11" i="96" a="1"/>
  <c r="Q11" i="96" s="1"/>
  <c r="R11" i="96" a="1"/>
  <c r="R11" i="96" s="1"/>
  <c r="S11" i="96" a="1"/>
  <c r="S11" i="96" s="1"/>
  <c r="T11" i="96" a="1"/>
  <c r="T11" i="96" s="1"/>
  <c r="U11" i="96" a="1"/>
  <c r="U11" i="96" s="1"/>
  <c r="V11" i="96" a="1"/>
  <c r="V11" i="96" s="1"/>
  <c r="W11" i="96" a="1"/>
  <c r="W11" i="96" s="1"/>
  <c r="X11" i="96" a="1"/>
  <c r="X11" i="96" s="1"/>
  <c r="Y11" i="96" a="1"/>
  <c r="Y11" i="96" s="1"/>
  <c r="Z11" i="96" a="1"/>
  <c r="Z11" i="96" s="1"/>
  <c r="AA11" i="96" a="1"/>
  <c r="AA11" i="96" s="1"/>
  <c r="AB11" i="96" a="1"/>
  <c r="AB11" i="96" s="1"/>
  <c r="AC11" i="96" a="1"/>
  <c r="AC11" i="96" s="1"/>
  <c r="AD11" i="96" a="1"/>
  <c r="AD11" i="96" s="1"/>
  <c r="AE11" i="96" a="1"/>
  <c r="AE11" i="96" s="1"/>
  <c r="AF11" i="96" a="1"/>
  <c r="AF11" i="96" s="1"/>
  <c r="AG11" i="96" a="1"/>
  <c r="AG11" i="96" s="1"/>
  <c r="AH11" i="96" a="1"/>
  <c r="AH11" i="96" s="1"/>
  <c r="AI11" i="96" a="1"/>
  <c r="AI11" i="96" s="1"/>
  <c r="AJ11" i="96" a="1"/>
  <c r="AJ11" i="96" s="1"/>
  <c r="AK11" i="96" a="1"/>
  <c r="AK11" i="96" s="1"/>
  <c r="AL11" i="96" a="1"/>
  <c r="AL11" i="96" s="1"/>
  <c r="AM11" i="96" a="1"/>
  <c r="AM11" i="96" s="1"/>
  <c r="AN11" i="96" a="1"/>
  <c r="AN11" i="96" s="1"/>
  <c r="AO11" i="96" a="1"/>
  <c r="AO11" i="96" s="1"/>
  <c r="AP11" i="96" a="1"/>
  <c r="AP11" i="96" s="1"/>
  <c r="AQ11" i="96" a="1"/>
  <c r="AQ11" i="96" s="1"/>
  <c r="AR11" i="96" a="1"/>
  <c r="AR11" i="96" s="1"/>
  <c r="AS11" i="96" a="1"/>
  <c r="AS11" i="96" s="1"/>
  <c r="E12" i="96" a="1"/>
  <c r="E12" i="96" s="1"/>
  <c r="F12" i="96" a="1"/>
  <c r="F12" i="96" s="1"/>
  <c r="G12" i="96" a="1"/>
  <c r="G12" i="96" s="1"/>
  <c r="H12" i="96" a="1"/>
  <c r="H12" i="96" s="1"/>
  <c r="I12" i="96" a="1"/>
  <c r="I12" i="96" s="1"/>
  <c r="J12" i="96" a="1"/>
  <c r="J12" i="96" s="1"/>
  <c r="K12" i="96" a="1"/>
  <c r="K12" i="96" s="1"/>
  <c r="L12" i="96" a="1"/>
  <c r="L12" i="96" s="1"/>
  <c r="M12" i="96" a="1"/>
  <c r="M12" i="96" s="1"/>
  <c r="N12" i="96" a="1"/>
  <c r="N12" i="96" s="1"/>
  <c r="O12" i="96" a="1"/>
  <c r="O12" i="96" s="1"/>
  <c r="P12" i="96" a="1"/>
  <c r="P12" i="96" s="1"/>
  <c r="Q12" i="96" a="1"/>
  <c r="Q12" i="96" s="1"/>
  <c r="R12" i="96" a="1"/>
  <c r="R12" i="96" s="1"/>
  <c r="S12" i="96" a="1"/>
  <c r="S12" i="96" s="1"/>
  <c r="T12" i="96" a="1"/>
  <c r="T12" i="96" s="1"/>
  <c r="U12" i="96" a="1"/>
  <c r="U12" i="96" s="1"/>
  <c r="V12" i="96" a="1"/>
  <c r="V12" i="96" s="1"/>
  <c r="W12" i="96" a="1"/>
  <c r="W12" i="96" s="1"/>
  <c r="X12" i="96" a="1"/>
  <c r="X12" i="96" s="1"/>
  <c r="Y12" i="96" a="1"/>
  <c r="Y12" i="96" s="1"/>
  <c r="Z12" i="96" a="1"/>
  <c r="Z12" i="96" s="1"/>
  <c r="AA12" i="96" a="1"/>
  <c r="AA12" i="96" s="1"/>
  <c r="AB12" i="96" a="1"/>
  <c r="AB12" i="96" s="1"/>
  <c r="AC12" i="96" a="1"/>
  <c r="AC12" i="96" s="1"/>
  <c r="AD12" i="96" a="1"/>
  <c r="AD12" i="96" s="1"/>
  <c r="AE12" i="96" a="1"/>
  <c r="AE12" i="96" s="1"/>
  <c r="AF12" i="96" a="1"/>
  <c r="AF12" i="96" s="1"/>
  <c r="AG12" i="96" a="1"/>
  <c r="AG12" i="96" s="1"/>
  <c r="AH12" i="96" a="1"/>
  <c r="AH12" i="96" s="1"/>
  <c r="AI12" i="96" a="1"/>
  <c r="AI12" i="96" s="1"/>
  <c r="AJ12" i="96" a="1"/>
  <c r="AJ12" i="96" s="1"/>
  <c r="AK12" i="96" a="1"/>
  <c r="AK12" i="96" s="1"/>
  <c r="AL12" i="96" a="1"/>
  <c r="AL12" i="96" s="1"/>
  <c r="AM12" i="96" a="1"/>
  <c r="AM12" i="96" s="1"/>
  <c r="AN12" i="96" a="1"/>
  <c r="AN12" i="96" s="1"/>
  <c r="AO12" i="96" a="1"/>
  <c r="AO12" i="96" s="1"/>
  <c r="AP12" i="96" a="1"/>
  <c r="AP12" i="96" s="1"/>
  <c r="AQ12" i="96" a="1"/>
  <c r="AQ12" i="96" s="1"/>
  <c r="AR12" i="96" a="1"/>
  <c r="AR12" i="96" s="1"/>
  <c r="AS12" i="96" a="1"/>
  <c r="AS12" i="96" s="1"/>
  <c r="E13" i="96" a="1"/>
  <c r="E13" i="96" s="1"/>
  <c r="F13" i="96" a="1"/>
  <c r="F13" i="96" s="1"/>
  <c r="G13" i="96" a="1"/>
  <c r="G13" i="96" s="1"/>
  <c r="H13" i="96" a="1"/>
  <c r="H13" i="96" s="1"/>
  <c r="I13" i="96" a="1"/>
  <c r="I13" i="96" s="1"/>
  <c r="J13" i="96" a="1"/>
  <c r="J13" i="96" s="1"/>
  <c r="K13" i="96" a="1"/>
  <c r="K13" i="96" s="1"/>
  <c r="L13" i="96" a="1"/>
  <c r="L13" i="96" s="1"/>
  <c r="M13" i="96" a="1"/>
  <c r="M13" i="96" s="1"/>
  <c r="N13" i="96" a="1"/>
  <c r="N13" i="96" s="1"/>
  <c r="O13" i="96" a="1"/>
  <c r="O13" i="96" s="1"/>
  <c r="P13" i="96" a="1"/>
  <c r="P13" i="96" s="1"/>
  <c r="Q13" i="96" a="1"/>
  <c r="Q13" i="96" s="1"/>
  <c r="R13" i="96" a="1"/>
  <c r="R13" i="96" s="1"/>
  <c r="S13" i="96" a="1"/>
  <c r="S13" i="96" s="1"/>
  <c r="T13" i="96" a="1"/>
  <c r="T13" i="96" s="1"/>
  <c r="U13" i="96" a="1"/>
  <c r="U13" i="96" s="1"/>
  <c r="V13" i="96" a="1"/>
  <c r="V13" i="96" s="1"/>
  <c r="W13" i="96" a="1"/>
  <c r="W13" i="96" s="1"/>
  <c r="X13" i="96" a="1"/>
  <c r="X13" i="96" s="1"/>
  <c r="Y13" i="96" a="1"/>
  <c r="Y13" i="96" s="1"/>
  <c r="Z13" i="96" a="1"/>
  <c r="Z13" i="96" s="1"/>
  <c r="AA13" i="96" a="1"/>
  <c r="AA13" i="96" s="1"/>
  <c r="AB13" i="96" a="1"/>
  <c r="AB13" i="96" s="1"/>
  <c r="AC13" i="96" a="1"/>
  <c r="AC13" i="96" s="1"/>
  <c r="AD13" i="96" a="1"/>
  <c r="AD13" i="96" s="1"/>
  <c r="AE13" i="96" a="1"/>
  <c r="AE13" i="96" s="1"/>
  <c r="AF13" i="96" a="1"/>
  <c r="AF13" i="96" s="1"/>
  <c r="AG13" i="96" a="1"/>
  <c r="AG13" i="96" s="1"/>
  <c r="AH13" i="96" a="1"/>
  <c r="AH13" i="96" s="1"/>
  <c r="AI13" i="96" a="1"/>
  <c r="AI13" i="96" s="1"/>
  <c r="AJ13" i="96" a="1"/>
  <c r="AJ13" i="96" s="1"/>
  <c r="AK13" i="96" a="1"/>
  <c r="AK13" i="96" s="1"/>
  <c r="AL13" i="96" a="1"/>
  <c r="AL13" i="96" s="1"/>
  <c r="AM13" i="96" a="1"/>
  <c r="AM13" i="96" s="1"/>
  <c r="AN13" i="96" a="1"/>
  <c r="AN13" i="96" s="1"/>
  <c r="AO13" i="96" a="1"/>
  <c r="AO13" i="96" s="1"/>
  <c r="AP13" i="96" a="1"/>
  <c r="AP13" i="96" s="1"/>
  <c r="AQ13" i="96" a="1"/>
  <c r="AQ13" i="96" s="1"/>
  <c r="AR13" i="96" a="1"/>
  <c r="AR13" i="96" s="1"/>
  <c r="AS13" i="96" a="1"/>
  <c r="AS13" i="96" s="1"/>
  <c r="E14" i="96" a="1"/>
  <c r="E14" i="96" s="1"/>
  <c r="F14" i="96" a="1"/>
  <c r="F14" i="96" s="1"/>
  <c r="G14" i="96" a="1"/>
  <c r="G14" i="96" s="1"/>
  <c r="H14" i="96" a="1"/>
  <c r="H14" i="96" s="1"/>
  <c r="I14" i="96" a="1"/>
  <c r="I14" i="96" s="1"/>
  <c r="J14" i="96" a="1"/>
  <c r="J14" i="96" s="1"/>
  <c r="K14" i="96" a="1"/>
  <c r="K14" i="96" s="1"/>
  <c r="L14" i="96" a="1"/>
  <c r="L14" i="96" s="1"/>
  <c r="M14" i="96" a="1"/>
  <c r="M14" i="96" s="1"/>
  <c r="N14" i="96" a="1"/>
  <c r="N14" i="96" s="1"/>
  <c r="O14" i="96" a="1"/>
  <c r="O14" i="96" s="1"/>
  <c r="P14" i="96" a="1"/>
  <c r="P14" i="96" s="1"/>
  <c r="Q14" i="96" a="1"/>
  <c r="Q14" i="96" s="1"/>
  <c r="R14" i="96" a="1"/>
  <c r="R14" i="96" s="1"/>
  <c r="S14" i="96" a="1"/>
  <c r="S14" i="96" s="1"/>
  <c r="T14" i="96" a="1"/>
  <c r="T14" i="96" s="1"/>
  <c r="U14" i="96" a="1"/>
  <c r="U14" i="96" s="1"/>
  <c r="V14" i="96" a="1"/>
  <c r="V14" i="96" s="1"/>
  <c r="W14" i="96" a="1"/>
  <c r="W14" i="96" s="1"/>
  <c r="X14" i="96" a="1"/>
  <c r="X14" i="96" s="1"/>
  <c r="Y14" i="96" a="1"/>
  <c r="Y14" i="96" s="1"/>
  <c r="Z14" i="96" a="1"/>
  <c r="Z14" i="96" s="1"/>
  <c r="AA14" i="96" a="1"/>
  <c r="AA14" i="96" s="1"/>
  <c r="AB14" i="96" a="1"/>
  <c r="AB14" i="96" s="1"/>
  <c r="AC14" i="96" a="1"/>
  <c r="AC14" i="96" s="1"/>
  <c r="AD14" i="96" a="1"/>
  <c r="AD14" i="96" s="1"/>
  <c r="AE14" i="96" a="1"/>
  <c r="AE14" i="96" s="1"/>
  <c r="AF14" i="96" a="1"/>
  <c r="AF14" i="96" s="1"/>
  <c r="AG14" i="96" a="1"/>
  <c r="AG14" i="96" s="1"/>
  <c r="AH14" i="96" a="1"/>
  <c r="AH14" i="96" s="1"/>
  <c r="AI14" i="96" a="1"/>
  <c r="AI14" i="96" s="1"/>
  <c r="AJ14" i="96" a="1"/>
  <c r="AJ14" i="96" s="1"/>
  <c r="AK14" i="96" a="1"/>
  <c r="AK14" i="96" s="1"/>
  <c r="AL14" i="96" a="1"/>
  <c r="AL14" i="96" s="1"/>
  <c r="AM14" i="96" a="1"/>
  <c r="AM14" i="96" s="1"/>
  <c r="AN14" i="96" a="1"/>
  <c r="AN14" i="96" s="1"/>
  <c r="AO14" i="96" a="1"/>
  <c r="AO14" i="96" s="1"/>
  <c r="AP14" i="96" a="1"/>
  <c r="AP14" i="96" s="1"/>
  <c r="AQ14" i="96" a="1"/>
  <c r="AQ14" i="96" s="1"/>
  <c r="AR14" i="96" a="1"/>
  <c r="AR14" i="96" s="1"/>
  <c r="AS14" i="96" a="1"/>
  <c r="AS14" i="96" s="1"/>
  <c r="E15" i="96" a="1"/>
  <c r="E15" i="96" s="1"/>
  <c r="F15" i="96" a="1"/>
  <c r="F15" i="96" s="1"/>
  <c r="G15" i="96" a="1"/>
  <c r="G15" i="96" s="1"/>
  <c r="H15" i="96" a="1"/>
  <c r="H15" i="96" s="1"/>
  <c r="I15" i="96" a="1"/>
  <c r="I15" i="96" s="1"/>
  <c r="J15" i="96" a="1"/>
  <c r="J15" i="96" s="1"/>
  <c r="K15" i="96" a="1"/>
  <c r="K15" i="96" s="1"/>
  <c r="L15" i="96" a="1"/>
  <c r="L15" i="96" s="1"/>
  <c r="M15" i="96" a="1"/>
  <c r="M15" i="96" s="1"/>
  <c r="N15" i="96" a="1"/>
  <c r="N15" i="96" s="1"/>
  <c r="O15" i="96" a="1"/>
  <c r="O15" i="96" s="1"/>
  <c r="P15" i="96" a="1"/>
  <c r="P15" i="96" s="1"/>
  <c r="Q15" i="96" a="1"/>
  <c r="Q15" i="96" s="1"/>
  <c r="R15" i="96" a="1"/>
  <c r="R15" i="96" s="1"/>
  <c r="S15" i="96" a="1"/>
  <c r="S15" i="96" s="1"/>
  <c r="T15" i="96" a="1"/>
  <c r="T15" i="96" s="1"/>
  <c r="U15" i="96" a="1"/>
  <c r="U15" i="96" s="1"/>
  <c r="V15" i="96" a="1"/>
  <c r="V15" i="96" s="1"/>
  <c r="W15" i="96" a="1"/>
  <c r="W15" i="96" s="1"/>
  <c r="X15" i="96" a="1"/>
  <c r="X15" i="96" s="1"/>
  <c r="Y15" i="96" a="1"/>
  <c r="Y15" i="96" s="1"/>
  <c r="Z15" i="96" a="1"/>
  <c r="Z15" i="96" s="1"/>
  <c r="AA15" i="96" a="1"/>
  <c r="AA15" i="96" s="1"/>
  <c r="AB15" i="96" a="1"/>
  <c r="AB15" i="96" s="1"/>
  <c r="AC15" i="96" a="1"/>
  <c r="AC15" i="96" s="1"/>
  <c r="AD15" i="96" a="1"/>
  <c r="AD15" i="96" s="1"/>
  <c r="AE15" i="96" a="1"/>
  <c r="AE15" i="96" s="1"/>
  <c r="AF15" i="96" a="1"/>
  <c r="AF15" i="96" s="1"/>
  <c r="AG15" i="96" a="1"/>
  <c r="AG15" i="96" s="1"/>
  <c r="AH15" i="96" a="1"/>
  <c r="AH15" i="96" s="1"/>
  <c r="AI15" i="96" a="1"/>
  <c r="AI15" i="96" s="1"/>
  <c r="AJ15" i="96" a="1"/>
  <c r="AJ15" i="96" s="1"/>
  <c r="AK15" i="96" a="1"/>
  <c r="AK15" i="96" s="1"/>
  <c r="AL15" i="96" a="1"/>
  <c r="AL15" i="96" s="1"/>
  <c r="AM15" i="96" a="1"/>
  <c r="AM15" i="96" s="1"/>
  <c r="AN15" i="96" a="1"/>
  <c r="AN15" i="96" s="1"/>
  <c r="AO15" i="96" a="1"/>
  <c r="AO15" i="96" s="1"/>
  <c r="AP15" i="96" a="1"/>
  <c r="AP15" i="96" s="1"/>
  <c r="AQ15" i="96" a="1"/>
  <c r="AQ15" i="96" s="1"/>
  <c r="AR15" i="96" a="1"/>
  <c r="AR15" i="96" s="1"/>
  <c r="AS15" i="96" a="1"/>
  <c r="AS15" i="96" s="1"/>
  <c r="E16" i="96" a="1"/>
  <c r="E16" i="96" s="1"/>
  <c r="F16" i="96" a="1"/>
  <c r="F16" i="96" s="1"/>
  <c r="G16" i="96" a="1"/>
  <c r="G16" i="96" s="1"/>
  <c r="H16" i="96" a="1"/>
  <c r="H16" i="96" s="1"/>
  <c r="I16" i="96" a="1"/>
  <c r="I16" i="96" s="1"/>
  <c r="J16" i="96" a="1"/>
  <c r="J16" i="96" s="1"/>
  <c r="K16" i="96" a="1"/>
  <c r="K16" i="96" s="1"/>
  <c r="L16" i="96" a="1"/>
  <c r="L16" i="96" s="1"/>
  <c r="M16" i="96" a="1"/>
  <c r="M16" i="96" s="1"/>
  <c r="N16" i="96" a="1"/>
  <c r="N16" i="96" s="1"/>
  <c r="O16" i="96" a="1"/>
  <c r="O16" i="96" s="1"/>
  <c r="P16" i="96" a="1"/>
  <c r="P16" i="96" s="1"/>
  <c r="Q16" i="96" a="1"/>
  <c r="Q16" i="96" s="1"/>
  <c r="R16" i="96" a="1"/>
  <c r="R16" i="96" s="1"/>
  <c r="S16" i="96" a="1"/>
  <c r="S16" i="96" s="1"/>
  <c r="T16" i="96" a="1"/>
  <c r="T16" i="96" s="1"/>
  <c r="U16" i="96" a="1"/>
  <c r="U16" i="96" s="1"/>
  <c r="V16" i="96" a="1"/>
  <c r="V16" i="96" s="1"/>
  <c r="W16" i="96" a="1"/>
  <c r="W16" i="96" s="1"/>
  <c r="X16" i="96" a="1"/>
  <c r="X16" i="96" s="1"/>
  <c r="Y16" i="96" a="1"/>
  <c r="Y16" i="96" s="1"/>
  <c r="Z16" i="96" a="1"/>
  <c r="Z16" i="96" s="1"/>
  <c r="AA16" i="96" a="1"/>
  <c r="AA16" i="96" s="1"/>
  <c r="AB16" i="96" a="1"/>
  <c r="AB16" i="96" s="1"/>
  <c r="AC16" i="96" a="1"/>
  <c r="AC16" i="96" s="1"/>
  <c r="AD16" i="96" a="1"/>
  <c r="AD16" i="96" s="1"/>
  <c r="AE16" i="96" a="1"/>
  <c r="AE16" i="96" s="1"/>
  <c r="AF16" i="96" a="1"/>
  <c r="AF16" i="96" s="1"/>
  <c r="AG16" i="96" a="1"/>
  <c r="AG16" i="96" s="1"/>
  <c r="AH16" i="96" a="1"/>
  <c r="AH16" i="96" s="1"/>
  <c r="AI16" i="96" a="1"/>
  <c r="AI16" i="96" s="1"/>
  <c r="AJ16" i="96" a="1"/>
  <c r="AJ16" i="96" s="1"/>
  <c r="AK16" i="96" a="1"/>
  <c r="AK16" i="96" s="1"/>
  <c r="AL16" i="96" a="1"/>
  <c r="AL16" i="96" s="1"/>
  <c r="AM16" i="96" a="1"/>
  <c r="AM16" i="96" s="1"/>
  <c r="AN16" i="96" a="1"/>
  <c r="AN16" i="96" s="1"/>
  <c r="AO16" i="96" a="1"/>
  <c r="AO16" i="96" s="1"/>
  <c r="AP16" i="96" a="1"/>
  <c r="AP16" i="96" s="1"/>
  <c r="AQ16" i="96" a="1"/>
  <c r="AQ16" i="96" s="1"/>
  <c r="AR16" i="96" a="1"/>
  <c r="AR16" i="96" s="1"/>
  <c r="AS16" i="96" a="1"/>
  <c r="AS16" i="96" s="1"/>
  <c r="E17" i="96" a="1"/>
  <c r="E17" i="96" s="1"/>
  <c r="F17" i="96" a="1"/>
  <c r="F17" i="96" s="1"/>
  <c r="G17" i="96" a="1"/>
  <c r="G17" i="96" s="1"/>
  <c r="H17" i="96" a="1"/>
  <c r="H17" i="96" s="1"/>
  <c r="I17" i="96" a="1"/>
  <c r="I17" i="96" s="1"/>
  <c r="J17" i="96" a="1"/>
  <c r="J17" i="96" s="1"/>
  <c r="K17" i="96" a="1"/>
  <c r="K17" i="96" s="1"/>
  <c r="L17" i="96" a="1"/>
  <c r="L17" i="96" s="1"/>
  <c r="M17" i="96" a="1"/>
  <c r="M17" i="96" s="1"/>
  <c r="N17" i="96" a="1"/>
  <c r="N17" i="96" s="1"/>
  <c r="O17" i="96" a="1"/>
  <c r="O17" i="96" s="1"/>
  <c r="P17" i="96" a="1"/>
  <c r="P17" i="96" s="1"/>
  <c r="Q17" i="96" a="1"/>
  <c r="Q17" i="96" s="1"/>
  <c r="R17" i="96" a="1"/>
  <c r="R17" i="96" s="1"/>
  <c r="S17" i="96" a="1"/>
  <c r="S17" i="96" s="1"/>
  <c r="T17" i="96" a="1"/>
  <c r="T17" i="96" s="1"/>
  <c r="U17" i="96" a="1"/>
  <c r="U17" i="96" s="1"/>
  <c r="V17" i="96" a="1"/>
  <c r="V17" i="96" s="1"/>
  <c r="W17" i="96" a="1"/>
  <c r="W17" i="96" s="1"/>
  <c r="X17" i="96" a="1"/>
  <c r="X17" i="96" s="1"/>
  <c r="Y17" i="96" a="1"/>
  <c r="Y17" i="96" s="1"/>
  <c r="Z17" i="96" a="1"/>
  <c r="Z17" i="96" s="1"/>
  <c r="AA17" i="96" a="1"/>
  <c r="AA17" i="96" s="1"/>
  <c r="AB17" i="96" a="1"/>
  <c r="AB17" i="96" s="1"/>
  <c r="AC17" i="96" a="1"/>
  <c r="AC17" i="96" s="1"/>
  <c r="AD17" i="96" a="1"/>
  <c r="AD17" i="96" s="1"/>
  <c r="AE17" i="96" a="1"/>
  <c r="AE17" i="96" s="1"/>
  <c r="AF17" i="96" a="1"/>
  <c r="AF17" i="96" s="1"/>
  <c r="AG17" i="96" a="1"/>
  <c r="AG17" i="96" s="1"/>
  <c r="AH17" i="96" a="1"/>
  <c r="AH17" i="96" s="1"/>
  <c r="AI17" i="96" a="1"/>
  <c r="AI17" i="96" s="1"/>
  <c r="AJ17" i="96" a="1"/>
  <c r="AJ17" i="96" s="1"/>
  <c r="AK17" i="96" a="1"/>
  <c r="AK17" i="96" s="1"/>
  <c r="AL17" i="96" a="1"/>
  <c r="AL17" i="96" s="1"/>
  <c r="AM17" i="96" a="1"/>
  <c r="AM17" i="96" s="1"/>
  <c r="AN17" i="96" a="1"/>
  <c r="AN17" i="96" s="1"/>
  <c r="AO17" i="96" a="1"/>
  <c r="AO17" i="96" s="1"/>
  <c r="AP17" i="96" a="1"/>
  <c r="AP17" i="96" s="1"/>
  <c r="AQ17" i="96" a="1"/>
  <c r="AQ17" i="96" s="1"/>
  <c r="AR17" i="96" a="1"/>
  <c r="AR17" i="96" s="1"/>
  <c r="AS17" i="96" a="1"/>
  <c r="AS17" i="96" s="1"/>
  <c r="E18" i="96" a="1"/>
  <c r="E18" i="96" s="1"/>
  <c r="F18" i="96" a="1"/>
  <c r="F18" i="96" s="1"/>
  <c r="G18" i="96" a="1"/>
  <c r="G18" i="96" s="1"/>
  <c r="H18" i="96" a="1"/>
  <c r="H18" i="96" s="1"/>
  <c r="I18" i="96" a="1"/>
  <c r="I18" i="96" s="1"/>
  <c r="J18" i="96" a="1"/>
  <c r="J18" i="96" s="1"/>
  <c r="K18" i="96" a="1"/>
  <c r="K18" i="96" s="1"/>
  <c r="L18" i="96" a="1"/>
  <c r="L18" i="96" s="1"/>
  <c r="M18" i="96" a="1"/>
  <c r="M18" i="96" s="1"/>
  <c r="N18" i="96" a="1"/>
  <c r="N18" i="96" s="1"/>
  <c r="O18" i="96" a="1"/>
  <c r="O18" i="96" s="1"/>
  <c r="P18" i="96" a="1"/>
  <c r="P18" i="96" s="1"/>
  <c r="Q18" i="96" a="1"/>
  <c r="Q18" i="96" s="1"/>
  <c r="R18" i="96" a="1"/>
  <c r="R18" i="96" s="1"/>
  <c r="S18" i="96" a="1"/>
  <c r="S18" i="96" s="1"/>
  <c r="T18" i="96" a="1"/>
  <c r="T18" i="96" s="1"/>
  <c r="U18" i="96" a="1"/>
  <c r="U18" i="96" s="1"/>
  <c r="V18" i="96" a="1"/>
  <c r="V18" i="96" s="1"/>
  <c r="W18" i="96" a="1"/>
  <c r="W18" i="96" s="1"/>
  <c r="X18" i="96" a="1"/>
  <c r="X18" i="96" s="1"/>
  <c r="Y18" i="96" a="1"/>
  <c r="Y18" i="96" s="1"/>
  <c r="Z18" i="96" a="1"/>
  <c r="Z18" i="96" s="1"/>
  <c r="AA18" i="96" a="1"/>
  <c r="AA18" i="96" s="1"/>
  <c r="AB18" i="96" a="1"/>
  <c r="AB18" i="96" s="1"/>
  <c r="AC18" i="96" a="1"/>
  <c r="AC18" i="96" s="1"/>
  <c r="AD18" i="96" a="1"/>
  <c r="AD18" i="96" s="1"/>
  <c r="AE18" i="96" a="1"/>
  <c r="AE18" i="96" s="1"/>
  <c r="AF18" i="96" a="1"/>
  <c r="AF18" i="96" s="1"/>
  <c r="AG18" i="96" a="1"/>
  <c r="AG18" i="96" s="1"/>
  <c r="AH18" i="96" a="1"/>
  <c r="AH18" i="96" s="1"/>
  <c r="AI18" i="96" a="1"/>
  <c r="AI18" i="96" s="1"/>
  <c r="AJ18" i="96" a="1"/>
  <c r="AJ18" i="96" s="1"/>
  <c r="AK18" i="96" a="1"/>
  <c r="AK18" i="96" s="1"/>
  <c r="AL18" i="96" a="1"/>
  <c r="AL18" i="96" s="1"/>
  <c r="AM18" i="96" a="1"/>
  <c r="AM18" i="96" s="1"/>
  <c r="AN18" i="96" a="1"/>
  <c r="AN18" i="96" s="1"/>
  <c r="AO18" i="96" a="1"/>
  <c r="AO18" i="96" s="1"/>
  <c r="AP18" i="96" a="1"/>
  <c r="AP18" i="96" s="1"/>
  <c r="AQ18" i="96" a="1"/>
  <c r="AQ18" i="96" s="1"/>
  <c r="AR18" i="96" a="1"/>
  <c r="AR18" i="96" s="1"/>
  <c r="AS18" i="96" a="1"/>
  <c r="AS18" i="96" s="1"/>
  <c r="E19" i="96" a="1"/>
  <c r="E19" i="96" s="1"/>
  <c r="F19" i="96" a="1"/>
  <c r="F19" i="96" s="1"/>
  <c r="G19" i="96" a="1"/>
  <c r="G19" i="96" s="1"/>
  <c r="H19" i="96" a="1"/>
  <c r="H19" i="96" s="1"/>
  <c r="I19" i="96" a="1"/>
  <c r="I19" i="96" s="1"/>
  <c r="J19" i="96" a="1"/>
  <c r="J19" i="96" s="1"/>
  <c r="K19" i="96" a="1"/>
  <c r="K19" i="96" s="1"/>
  <c r="L19" i="96" a="1"/>
  <c r="L19" i="96" s="1"/>
  <c r="M19" i="96" a="1"/>
  <c r="M19" i="96" s="1"/>
  <c r="N19" i="96" a="1"/>
  <c r="N19" i="96" s="1"/>
  <c r="O19" i="96" a="1"/>
  <c r="O19" i="96" s="1"/>
  <c r="P19" i="96" a="1"/>
  <c r="P19" i="96" s="1"/>
  <c r="Q19" i="96" a="1"/>
  <c r="Q19" i="96" s="1"/>
  <c r="R19" i="96" a="1"/>
  <c r="R19" i="96" s="1"/>
  <c r="S19" i="96" a="1"/>
  <c r="S19" i="96" s="1"/>
  <c r="T19" i="96" a="1"/>
  <c r="T19" i="96" s="1"/>
  <c r="U19" i="96" a="1"/>
  <c r="U19" i="96" s="1"/>
  <c r="V19" i="96" a="1"/>
  <c r="V19" i="96" s="1"/>
  <c r="W19" i="96" a="1"/>
  <c r="W19" i="96" s="1"/>
  <c r="X19" i="96" a="1"/>
  <c r="X19" i="96" s="1"/>
  <c r="Y19" i="96" a="1"/>
  <c r="Y19" i="96" s="1"/>
  <c r="Z19" i="96" a="1"/>
  <c r="Z19" i="96" s="1"/>
  <c r="AA19" i="96" a="1"/>
  <c r="AA19" i="96" s="1"/>
  <c r="AB19" i="96" a="1"/>
  <c r="AB19" i="96" s="1"/>
  <c r="AC19" i="96" a="1"/>
  <c r="AC19" i="96" s="1"/>
  <c r="AD19" i="96" a="1"/>
  <c r="AD19" i="96" s="1"/>
  <c r="AE19" i="96" a="1"/>
  <c r="AE19" i="96" s="1"/>
  <c r="AF19" i="96" a="1"/>
  <c r="AF19" i="96" s="1"/>
  <c r="AG19" i="96" a="1"/>
  <c r="AG19" i="96" s="1"/>
  <c r="AH19" i="96" a="1"/>
  <c r="AH19" i="96" s="1"/>
  <c r="AI19" i="96" a="1"/>
  <c r="AI19" i="96" s="1"/>
  <c r="AJ19" i="96" a="1"/>
  <c r="AJ19" i="96" s="1"/>
  <c r="AK19" i="96" a="1"/>
  <c r="AK19" i="96" s="1"/>
  <c r="AL19" i="96" a="1"/>
  <c r="AL19" i="96" s="1"/>
  <c r="AM19" i="96" a="1"/>
  <c r="AM19" i="96" s="1"/>
  <c r="AN19" i="96" a="1"/>
  <c r="AN19" i="96" s="1"/>
  <c r="AO19" i="96" a="1"/>
  <c r="AO19" i="96" s="1"/>
  <c r="AP19" i="96" a="1"/>
  <c r="AP19" i="96" s="1"/>
  <c r="AQ19" i="96" a="1"/>
  <c r="AQ19" i="96" s="1"/>
  <c r="AR19" i="96" a="1"/>
  <c r="AR19" i="96" s="1"/>
  <c r="AS19" i="96" a="1"/>
  <c r="AS19" i="96" s="1"/>
  <c r="E20" i="96" a="1"/>
  <c r="E20" i="96" s="1"/>
  <c r="F20" i="96" a="1"/>
  <c r="F20" i="96" s="1"/>
  <c r="G20" i="96" a="1"/>
  <c r="G20" i="96" s="1"/>
  <c r="H20" i="96" a="1"/>
  <c r="H20" i="96" s="1"/>
  <c r="I20" i="96" a="1"/>
  <c r="I20" i="96" s="1"/>
  <c r="J20" i="96" a="1"/>
  <c r="J20" i="96" s="1"/>
  <c r="K20" i="96" a="1"/>
  <c r="K20" i="96" s="1"/>
  <c r="L20" i="96" a="1"/>
  <c r="L20" i="96" s="1"/>
  <c r="M20" i="96" a="1"/>
  <c r="M20" i="96" s="1"/>
  <c r="N20" i="96" a="1"/>
  <c r="N20" i="96" s="1"/>
  <c r="O20" i="96" a="1"/>
  <c r="O20" i="96" s="1"/>
  <c r="P20" i="96" a="1"/>
  <c r="P20" i="96" s="1"/>
  <c r="Q20" i="96" a="1"/>
  <c r="Q20" i="96" s="1"/>
  <c r="R20" i="96" a="1"/>
  <c r="R20" i="96" s="1"/>
  <c r="S20" i="96" a="1"/>
  <c r="S20" i="96" s="1"/>
  <c r="T20" i="96" a="1"/>
  <c r="T20" i="96" s="1"/>
  <c r="U20" i="96" a="1"/>
  <c r="U20" i="96" s="1"/>
  <c r="V20" i="96" a="1"/>
  <c r="V20" i="96" s="1"/>
  <c r="W20" i="96" a="1"/>
  <c r="W20" i="96" s="1"/>
  <c r="X20" i="96" a="1"/>
  <c r="X20" i="96" s="1"/>
  <c r="Y20" i="96" a="1"/>
  <c r="Y20" i="96" s="1"/>
  <c r="Z20" i="96" a="1"/>
  <c r="Z20" i="96" s="1"/>
  <c r="AA20" i="96" a="1"/>
  <c r="AA20" i="96" s="1"/>
  <c r="AB20" i="96" a="1"/>
  <c r="AB20" i="96" s="1"/>
  <c r="AC20" i="96" a="1"/>
  <c r="AC20" i="96" s="1"/>
  <c r="AD20" i="96" a="1"/>
  <c r="AD20" i="96" s="1"/>
  <c r="AE20" i="96" a="1"/>
  <c r="AE20" i="96" s="1"/>
  <c r="AF20" i="96" a="1"/>
  <c r="AF20" i="96" s="1"/>
  <c r="AG20" i="96" a="1"/>
  <c r="AG20" i="96" s="1"/>
  <c r="AH20" i="96" a="1"/>
  <c r="AH20" i="96" s="1"/>
  <c r="AI20" i="96" a="1"/>
  <c r="AI20" i="96" s="1"/>
  <c r="AJ20" i="96" a="1"/>
  <c r="AJ20" i="96" s="1"/>
  <c r="AK20" i="96" a="1"/>
  <c r="AK20" i="96" s="1"/>
  <c r="AL20" i="96" a="1"/>
  <c r="AL20" i="96" s="1"/>
  <c r="AM20" i="96" a="1"/>
  <c r="AM20" i="96" s="1"/>
  <c r="AN20" i="96" a="1"/>
  <c r="AN20" i="96" s="1"/>
  <c r="AO20" i="96" a="1"/>
  <c r="AO20" i="96" s="1"/>
  <c r="AP20" i="96" a="1"/>
  <c r="AP20" i="96" s="1"/>
  <c r="AQ20" i="96" a="1"/>
  <c r="AQ20" i="96" s="1"/>
  <c r="AR20" i="96" a="1"/>
  <c r="AR20" i="96" s="1"/>
  <c r="AS20" i="96" a="1"/>
  <c r="AS20" i="96" s="1"/>
  <c r="E21" i="96" a="1"/>
  <c r="E21" i="96" s="1"/>
  <c r="F21" i="96" a="1"/>
  <c r="F21" i="96" s="1"/>
  <c r="G21" i="96" a="1"/>
  <c r="G21" i="96" s="1"/>
  <c r="H21" i="96" a="1"/>
  <c r="H21" i="96" s="1"/>
  <c r="I21" i="96" a="1"/>
  <c r="I21" i="96" s="1"/>
  <c r="J21" i="96" a="1"/>
  <c r="J21" i="96" s="1"/>
  <c r="K21" i="96" a="1"/>
  <c r="K21" i="96" s="1"/>
  <c r="L21" i="96" a="1"/>
  <c r="L21" i="96" s="1"/>
  <c r="M21" i="96" a="1"/>
  <c r="M21" i="96" s="1"/>
  <c r="N21" i="96" a="1"/>
  <c r="N21" i="96" s="1"/>
  <c r="O21" i="96" a="1"/>
  <c r="O21" i="96" s="1"/>
  <c r="P21" i="96" a="1"/>
  <c r="P21" i="96" s="1"/>
  <c r="Q21" i="96" a="1"/>
  <c r="Q21" i="96" s="1"/>
  <c r="R21" i="96" a="1"/>
  <c r="R21" i="96" s="1"/>
  <c r="S21" i="96" a="1"/>
  <c r="S21" i="96" s="1"/>
  <c r="T21" i="96" a="1"/>
  <c r="T21" i="96" s="1"/>
  <c r="U21" i="96" a="1"/>
  <c r="U21" i="96" s="1"/>
  <c r="V21" i="96" a="1"/>
  <c r="V21" i="96" s="1"/>
  <c r="W21" i="96" a="1"/>
  <c r="W21" i="96" s="1"/>
  <c r="X21" i="96" a="1"/>
  <c r="X21" i="96" s="1"/>
  <c r="Y21" i="96" a="1"/>
  <c r="Y21" i="96" s="1"/>
  <c r="Z21" i="96" a="1"/>
  <c r="Z21" i="96" s="1"/>
  <c r="AA21" i="96" a="1"/>
  <c r="AA21" i="96" s="1"/>
  <c r="AB21" i="96" a="1"/>
  <c r="AB21" i="96" s="1"/>
  <c r="AC21" i="96" a="1"/>
  <c r="AC21" i="96" s="1"/>
  <c r="AD21" i="96" a="1"/>
  <c r="AD21" i="96" s="1"/>
  <c r="AE21" i="96" a="1"/>
  <c r="AE21" i="96" s="1"/>
  <c r="AF21" i="96" a="1"/>
  <c r="AF21" i="96" s="1"/>
  <c r="AG21" i="96" a="1"/>
  <c r="AG21" i="96" s="1"/>
  <c r="AH21" i="96" a="1"/>
  <c r="AH21" i="96" s="1"/>
  <c r="AI21" i="96" a="1"/>
  <c r="AI21" i="96" s="1"/>
  <c r="AJ21" i="96" a="1"/>
  <c r="AJ21" i="96" s="1"/>
  <c r="AK21" i="96" a="1"/>
  <c r="AK21" i="96" s="1"/>
  <c r="AL21" i="96" a="1"/>
  <c r="AL21" i="96" s="1"/>
  <c r="AM21" i="96" a="1"/>
  <c r="AM21" i="96" s="1"/>
  <c r="AN21" i="96" a="1"/>
  <c r="AN21" i="96" s="1"/>
  <c r="AO21" i="96" a="1"/>
  <c r="AO21" i="96" s="1"/>
  <c r="AP21" i="96" a="1"/>
  <c r="AP21" i="96" s="1"/>
  <c r="AQ21" i="96" a="1"/>
  <c r="AQ21" i="96" s="1"/>
  <c r="AR21" i="96" a="1"/>
  <c r="AR21" i="96" s="1"/>
  <c r="AS21" i="96" a="1"/>
  <c r="AS21" i="96" s="1"/>
  <c r="E22" i="96" a="1"/>
  <c r="E22" i="96" s="1"/>
  <c r="F22" i="96" a="1"/>
  <c r="F22" i="96" s="1"/>
  <c r="G22" i="96" a="1"/>
  <c r="G22" i="96" s="1"/>
  <c r="H22" i="96" a="1"/>
  <c r="H22" i="96" s="1"/>
  <c r="I22" i="96" a="1"/>
  <c r="I22" i="96" s="1"/>
  <c r="J22" i="96" a="1"/>
  <c r="J22" i="96" s="1"/>
  <c r="K22" i="96" a="1"/>
  <c r="K22" i="96" s="1"/>
  <c r="L22" i="96" a="1"/>
  <c r="L22" i="96" s="1"/>
  <c r="M22" i="96" a="1"/>
  <c r="M22" i="96" s="1"/>
  <c r="N22" i="96" a="1"/>
  <c r="N22" i="96" s="1"/>
  <c r="O22" i="96" a="1"/>
  <c r="O22" i="96" s="1"/>
  <c r="P22" i="96" a="1"/>
  <c r="P22" i="96" s="1"/>
  <c r="Q22" i="96" a="1"/>
  <c r="Q22" i="96" s="1"/>
  <c r="R22" i="96" a="1"/>
  <c r="R22" i="96" s="1"/>
  <c r="S22" i="96" a="1"/>
  <c r="S22" i="96" s="1"/>
  <c r="T22" i="96" a="1"/>
  <c r="T22" i="96" s="1"/>
  <c r="U22" i="96" a="1"/>
  <c r="U22" i="96" s="1"/>
  <c r="V22" i="96" a="1"/>
  <c r="V22" i="96" s="1"/>
  <c r="W22" i="96" a="1"/>
  <c r="W22" i="96" s="1"/>
  <c r="X22" i="96" a="1"/>
  <c r="X22" i="96" s="1"/>
  <c r="Y22" i="96" a="1"/>
  <c r="Y22" i="96" s="1"/>
  <c r="Z22" i="96" a="1"/>
  <c r="Z22" i="96" s="1"/>
  <c r="AA22" i="96" a="1"/>
  <c r="AA22" i="96" s="1"/>
  <c r="AB22" i="96" a="1"/>
  <c r="AB22" i="96" s="1"/>
  <c r="AC22" i="96" a="1"/>
  <c r="AC22" i="96" s="1"/>
  <c r="AD22" i="96" a="1"/>
  <c r="AD22" i="96" s="1"/>
  <c r="AE22" i="96" a="1"/>
  <c r="AE22" i="96" s="1"/>
  <c r="AF22" i="96" a="1"/>
  <c r="AF22" i="96" s="1"/>
  <c r="AG22" i="96" a="1"/>
  <c r="AG22" i="96" s="1"/>
  <c r="AH22" i="96" a="1"/>
  <c r="AH22" i="96" s="1"/>
  <c r="AI22" i="96" a="1"/>
  <c r="AI22" i="96" s="1"/>
  <c r="AJ22" i="96" a="1"/>
  <c r="AJ22" i="96" s="1"/>
  <c r="AK22" i="96" a="1"/>
  <c r="AK22" i="96" s="1"/>
  <c r="AL22" i="96" a="1"/>
  <c r="AL22" i="96" s="1"/>
  <c r="AM22" i="96" a="1"/>
  <c r="AM22" i="96" s="1"/>
  <c r="AN22" i="96" a="1"/>
  <c r="AN22" i="96" s="1"/>
  <c r="AO22" i="96" a="1"/>
  <c r="AO22" i="96" s="1"/>
  <c r="AP22" i="96" a="1"/>
  <c r="AP22" i="96" s="1"/>
  <c r="AQ22" i="96" a="1"/>
  <c r="AQ22" i="96" s="1"/>
  <c r="AR22" i="96" a="1"/>
  <c r="AR22" i="96" s="1"/>
  <c r="AS22" i="96" a="1"/>
  <c r="AS22" i="96" s="1"/>
  <c r="E23" i="96" a="1"/>
  <c r="E23" i="96" s="1"/>
  <c r="F23" i="96" a="1"/>
  <c r="F23" i="96" s="1"/>
  <c r="G23" i="96" a="1"/>
  <c r="G23" i="96" s="1"/>
  <c r="H23" i="96" a="1"/>
  <c r="H23" i="96" s="1"/>
  <c r="I23" i="96" a="1"/>
  <c r="I23" i="96" s="1"/>
  <c r="J23" i="96" a="1"/>
  <c r="J23" i="96" s="1"/>
  <c r="K23" i="96" a="1"/>
  <c r="K23" i="96" s="1"/>
  <c r="L23" i="96" a="1"/>
  <c r="L23" i="96" s="1"/>
  <c r="M23" i="96" a="1"/>
  <c r="M23" i="96" s="1"/>
  <c r="N23" i="96" a="1"/>
  <c r="N23" i="96" s="1"/>
  <c r="O23" i="96" a="1"/>
  <c r="O23" i="96" s="1"/>
  <c r="P23" i="96" a="1"/>
  <c r="P23" i="96" s="1"/>
  <c r="Q23" i="96" a="1"/>
  <c r="Q23" i="96" s="1"/>
  <c r="R23" i="96" a="1"/>
  <c r="R23" i="96" s="1"/>
  <c r="S23" i="96" a="1"/>
  <c r="S23" i="96" s="1"/>
  <c r="T23" i="96" a="1"/>
  <c r="T23" i="96" s="1"/>
  <c r="U23" i="96" a="1"/>
  <c r="U23" i="96" s="1"/>
  <c r="V23" i="96" a="1"/>
  <c r="V23" i="96" s="1"/>
  <c r="W23" i="96" a="1"/>
  <c r="W23" i="96" s="1"/>
  <c r="X23" i="96" a="1"/>
  <c r="X23" i="96" s="1"/>
  <c r="Y23" i="96" a="1"/>
  <c r="Y23" i="96" s="1"/>
  <c r="Z23" i="96" a="1"/>
  <c r="Z23" i="96" s="1"/>
  <c r="AA23" i="96" a="1"/>
  <c r="AA23" i="96" s="1"/>
  <c r="AB23" i="96" a="1"/>
  <c r="AB23" i="96" s="1"/>
  <c r="AC23" i="96" a="1"/>
  <c r="AC23" i="96" s="1"/>
  <c r="AD23" i="96" a="1"/>
  <c r="AD23" i="96" s="1"/>
  <c r="AE23" i="96" a="1"/>
  <c r="AE23" i="96" s="1"/>
  <c r="AF23" i="96" a="1"/>
  <c r="AF23" i="96" s="1"/>
  <c r="AG23" i="96" a="1"/>
  <c r="AG23" i="96" s="1"/>
  <c r="AH23" i="96" a="1"/>
  <c r="AH23" i="96" s="1"/>
  <c r="AI23" i="96" a="1"/>
  <c r="AI23" i="96" s="1"/>
  <c r="AJ23" i="96" a="1"/>
  <c r="AJ23" i="96" s="1"/>
  <c r="AK23" i="96" a="1"/>
  <c r="AK23" i="96" s="1"/>
  <c r="AL23" i="96" a="1"/>
  <c r="AL23" i="96" s="1"/>
  <c r="AM23" i="96" a="1"/>
  <c r="AM23" i="96" s="1"/>
  <c r="AN23" i="96" a="1"/>
  <c r="AN23" i="96" s="1"/>
  <c r="AO23" i="96" a="1"/>
  <c r="AO23" i="96" s="1"/>
  <c r="AP23" i="96" a="1"/>
  <c r="AP23" i="96" s="1"/>
  <c r="AQ23" i="96" a="1"/>
  <c r="AQ23" i="96" s="1"/>
  <c r="AR23" i="96" a="1"/>
  <c r="AR23" i="96" s="1"/>
  <c r="AS23" i="96" a="1"/>
  <c r="AS23" i="96" s="1"/>
  <c r="E24" i="96" a="1"/>
  <c r="E24" i="96" s="1"/>
  <c r="F24" i="96" a="1"/>
  <c r="F24" i="96" s="1"/>
  <c r="G24" i="96" a="1"/>
  <c r="G24" i="96" s="1"/>
  <c r="H24" i="96" a="1"/>
  <c r="H24" i="96" s="1"/>
  <c r="I24" i="96" a="1"/>
  <c r="I24" i="96" s="1"/>
  <c r="J24" i="96" a="1"/>
  <c r="J24" i="96" s="1"/>
  <c r="K24" i="96" a="1"/>
  <c r="K24" i="96" s="1"/>
  <c r="L24" i="96" a="1"/>
  <c r="L24" i="96" s="1"/>
  <c r="M24" i="96" a="1"/>
  <c r="M24" i="96" s="1"/>
  <c r="N24" i="96" a="1"/>
  <c r="N24" i="96" s="1"/>
  <c r="O24" i="96" a="1"/>
  <c r="O24" i="96" s="1"/>
  <c r="P24" i="96" a="1"/>
  <c r="P24" i="96" s="1"/>
  <c r="Q24" i="96" a="1"/>
  <c r="Q24" i="96" s="1"/>
  <c r="R24" i="96" a="1"/>
  <c r="R24" i="96" s="1"/>
  <c r="S24" i="96" a="1"/>
  <c r="S24" i="96" s="1"/>
  <c r="T24" i="96" a="1"/>
  <c r="T24" i="96" s="1"/>
  <c r="U24" i="96" a="1"/>
  <c r="U24" i="96" s="1"/>
  <c r="V24" i="96" a="1"/>
  <c r="V24" i="96" s="1"/>
  <c r="W24" i="96" a="1"/>
  <c r="W24" i="96" s="1"/>
  <c r="X24" i="96" a="1"/>
  <c r="X24" i="96" s="1"/>
  <c r="Y24" i="96" a="1"/>
  <c r="Y24" i="96" s="1"/>
  <c r="Z24" i="96" a="1"/>
  <c r="Z24" i="96" s="1"/>
  <c r="AA24" i="96" a="1"/>
  <c r="AA24" i="96" s="1"/>
  <c r="AB24" i="96" a="1"/>
  <c r="AB24" i="96" s="1"/>
  <c r="AC24" i="96" a="1"/>
  <c r="AC24" i="96" s="1"/>
  <c r="AD24" i="96" a="1"/>
  <c r="AD24" i="96" s="1"/>
  <c r="AE24" i="96" a="1"/>
  <c r="AE24" i="96" s="1"/>
  <c r="AF24" i="96" a="1"/>
  <c r="AF24" i="96" s="1"/>
  <c r="AG24" i="96" a="1"/>
  <c r="AG24" i="96" s="1"/>
  <c r="AH24" i="96" a="1"/>
  <c r="AH24" i="96" s="1"/>
  <c r="AI24" i="96" a="1"/>
  <c r="AI24" i="96" s="1"/>
  <c r="AJ24" i="96" a="1"/>
  <c r="AJ24" i="96" s="1"/>
  <c r="AK24" i="96" a="1"/>
  <c r="AK24" i="96" s="1"/>
  <c r="AL24" i="96" a="1"/>
  <c r="AL24" i="96" s="1"/>
  <c r="AM24" i="96" a="1"/>
  <c r="AM24" i="96" s="1"/>
  <c r="AN24" i="96" a="1"/>
  <c r="AN24" i="96" s="1"/>
  <c r="AO24" i="96" a="1"/>
  <c r="AO24" i="96" s="1"/>
  <c r="AP24" i="96" a="1"/>
  <c r="AP24" i="96" s="1"/>
  <c r="AQ24" i="96" a="1"/>
  <c r="AQ24" i="96" s="1"/>
  <c r="AR24" i="96" a="1"/>
  <c r="AR24" i="96" s="1"/>
  <c r="AS24" i="96" a="1"/>
  <c r="AS24" i="96" s="1"/>
  <c r="E25" i="96" a="1"/>
  <c r="E25" i="96" s="1"/>
  <c r="F25" i="96" a="1"/>
  <c r="F25" i="96" s="1"/>
  <c r="G25" i="96" a="1"/>
  <c r="G25" i="96" s="1"/>
  <c r="H25" i="96" a="1"/>
  <c r="H25" i="96" s="1"/>
  <c r="I25" i="96" a="1"/>
  <c r="I25" i="96" s="1"/>
  <c r="J25" i="96" a="1"/>
  <c r="J25" i="96" s="1"/>
  <c r="K25" i="96" a="1"/>
  <c r="K25" i="96" s="1"/>
  <c r="L25" i="96" a="1"/>
  <c r="L25" i="96" s="1"/>
  <c r="M25" i="96" a="1"/>
  <c r="M25" i="96" s="1"/>
  <c r="N25" i="96" a="1"/>
  <c r="N25" i="96" s="1"/>
  <c r="O25" i="96" a="1"/>
  <c r="O25" i="96" s="1"/>
  <c r="P25" i="96" a="1"/>
  <c r="P25" i="96" s="1"/>
  <c r="Q25" i="96" a="1"/>
  <c r="Q25" i="96" s="1"/>
  <c r="R25" i="96" a="1"/>
  <c r="R25" i="96" s="1"/>
  <c r="S25" i="96" a="1"/>
  <c r="S25" i="96" s="1"/>
  <c r="T25" i="96" a="1"/>
  <c r="T25" i="96" s="1"/>
  <c r="U25" i="96" a="1"/>
  <c r="U25" i="96" s="1"/>
  <c r="V25" i="96" a="1"/>
  <c r="V25" i="96" s="1"/>
  <c r="W25" i="96" a="1"/>
  <c r="W25" i="96" s="1"/>
  <c r="X25" i="96" a="1"/>
  <c r="X25" i="96" s="1"/>
  <c r="Y25" i="96" a="1"/>
  <c r="Y25" i="96" s="1"/>
  <c r="Z25" i="96" a="1"/>
  <c r="Z25" i="96" s="1"/>
  <c r="AA25" i="96" a="1"/>
  <c r="AA25" i="96" s="1"/>
  <c r="AB25" i="96" a="1"/>
  <c r="AB25" i="96" s="1"/>
  <c r="AC25" i="96" a="1"/>
  <c r="AC25" i="96" s="1"/>
  <c r="AD25" i="96" a="1"/>
  <c r="AD25" i="96" s="1"/>
  <c r="AE25" i="96" a="1"/>
  <c r="AE25" i="96" s="1"/>
  <c r="AF25" i="96" a="1"/>
  <c r="AF25" i="96" s="1"/>
  <c r="AG25" i="96" a="1"/>
  <c r="AG25" i="96" s="1"/>
  <c r="AH25" i="96" a="1"/>
  <c r="AH25" i="96" s="1"/>
  <c r="AI25" i="96" a="1"/>
  <c r="AI25" i="96" s="1"/>
  <c r="AJ25" i="96" a="1"/>
  <c r="AJ25" i="96" s="1"/>
  <c r="AK25" i="96" a="1"/>
  <c r="AK25" i="96" s="1"/>
  <c r="AL25" i="96" a="1"/>
  <c r="AL25" i="96" s="1"/>
  <c r="AM25" i="96" a="1"/>
  <c r="AM25" i="96" s="1"/>
  <c r="AN25" i="96" a="1"/>
  <c r="AN25" i="96" s="1"/>
  <c r="AO25" i="96" a="1"/>
  <c r="AO25" i="96" s="1"/>
  <c r="AP25" i="96" a="1"/>
  <c r="AP25" i="96" s="1"/>
  <c r="AQ25" i="96" a="1"/>
  <c r="AQ25" i="96" s="1"/>
  <c r="AR25" i="96" a="1"/>
  <c r="AR25" i="96" s="1"/>
  <c r="AS25" i="96" a="1"/>
  <c r="AS25" i="96" s="1"/>
  <c r="E26" i="96" a="1"/>
  <c r="E26" i="96" s="1"/>
  <c r="F26" i="96" a="1"/>
  <c r="F26" i="96" s="1"/>
  <c r="G26" i="96" a="1"/>
  <c r="G26" i="96" s="1"/>
  <c r="H26" i="96" a="1"/>
  <c r="H26" i="96" s="1"/>
  <c r="I26" i="96" a="1"/>
  <c r="I26" i="96" s="1"/>
  <c r="J26" i="96" a="1"/>
  <c r="J26" i="96" s="1"/>
  <c r="K26" i="96" a="1"/>
  <c r="K26" i="96" s="1"/>
  <c r="L26" i="96" a="1"/>
  <c r="L26" i="96" s="1"/>
  <c r="M26" i="96" a="1"/>
  <c r="M26" i="96" s="1"/>
  <c r="N26" i="96" a="1"/>
  <c r="N26" i="96" s="1"/>
  <c r="O26" i="96" a="1"/>
  <c r="O26" i="96" s="1"/>
  <c r="P26" i="96" a="1"/>
  <c r="P26" i="96" s="1"/>
  <c r="Q26" i="96" a="1"/>
  <c r="Q26" i="96" s="1"/>
  <c r="R26" i="96" a="1"/>
  <c r="R26" i="96" s="1"/>
  <c r="S26" i="96" a="1"/>
  <c r="S26" i="96" s="1"/>
  <c r="T26" i="96" a="1"/>
  <c r="T26" i="96" s="1"/>
  <c r="U26" i="96" a="1"/>
  <c r="U26" i="96" s="1"/>
  <c r="V26" i="96" a="1"/>
  <c r="V26" i="96" s="1"/>
  <c r="W26" i="96" a="1"/>
  <c r="W26" i="96" s="1"/>
  <c r="X26" i="96" a="1"/>
  <c r="X26" i="96" s="1"/>
  <c r="Y26" i="96" a="1"/>
  <c r="Y26" i="96" s="1"/>
  <c r="Z26" i="96" a="1"/>
  <c r="Z26" i="96" s="1"/>
  <c r="AA26" i="96" a="1"/>
  <c r="AA26" i="96" s="1"/>
  <c r="AB26" i="96" a="1"/>
  <c r="AB26" i="96" s="1"/>
  <c r="AC26" i="96" a="1"/>
  <c r="AC26" i="96" s="1"/>
  <c r="AD26" i="96" a="1"/>
  <c r="AD26" i="96" s="1"/>
  <c r="AE26" i="96" a="1"/>
  <c r="AE26" i="96" s="1"/>
  <c r="AF26" i="96" a="1"/>
  <c r="AF26" i="96" s="1"/>
  <c r="AG26" i="96" a="1"/>
  <c r="AG26" i="96" s="1"/>
  <c r="AH26" i="96" a="1"/>
  <c r="AH26" i="96" s="1"/>
  <c r="AI26" i="96" a="1"/>
  <c r="AI26" i="96" s="1"/>
  <c r="AJ26" i="96" a="1"/>
  <c r="AJ26" i="96" s="1"/>
  <c r="AK26" i="96" a="1"/>
  <c r="AK26" i="96" s="1"/>
  <c r="AL26" i="96" a="1"/>
  <c r="AL26" i="96" s="1"/>
  <c r="AM26" i="96" a="1"/>
  <c r="AM26" i="96" s="1"/>
  <c r="AN26" i="96" a="1"/>
  <c r="AN26" i="96" s="1"/>
  <c r="AO26" i="96" a="1"/>
  <c r="AO26" i="96" s="1"/>
  <c r="AP26" i="96" a="1"/>
  <c r="AP26" i="96" s="1"/>
  <c r="AQ26" i="96" a="1"/>
  <c r="AQ26" i="96" s="1"/>
  <c r="AR26" i="96" a="1"/>
  <c r="AR26" i="96" s="1"/>
  <c r="AS26" i="96" a="1"/>
  <c r="AS26" i="96" s="1"/>
  <c r="E27" i="96" a="1"/>
  <c r="E27" i="96" s="1"/>
  <c r="F27" i="96" a="1"/>
  <c r="F27" i="96" s="1"/>
  <c r="G27" i="96" a="1"/>
  <c r="G27" i="96" s="1"/>
  <c r="H27" i="96" a="1"/>
  <c r="H27" i="96" s="1"/>
  <c r="I27" i="96" a="1"/>
  <c r="I27" i="96" s="1"/>
  <c r="J27" i="96" a="1"/>
  <c r="J27" i="96" s="1"/>
  <c r="K27" i="96" a="1"/>
  <c r="K27" i="96" s="1"/>
  <c r="L27" i="96" a="1"/>
  <c r="L27" i="96" s="1"/>
  <c r="M27" i="96" a="1"/>
  <c r="M27" i="96" s="1"/>
  <c r="N27" i="96" a="1"/>
  <c r="N27" i="96" s="1"/>
  <c r="O27" i="96" a="1"/>
  <c r="O27" i="96" s="1"/>
  <c r="P27" i="96" a="1"/>
  <c r="P27" i="96" s="1"/>
  <c r="Q27" i="96" a="1"/>
  <c r="Q27" i="96" s="1"/>
  <c r="R27" i="96" a="1"/>
  <c r="R27" i="96" s="1"/>
  <c r="S27" i="96" a="1"/>
  <c r="S27" i="96" s="1"/>
  <c r="T27" i="96" a="1"/>
  <c r="T27" i="96" s="1"/>
  <c r="U27" i="96" a="1"/>
  <c r="U27" i="96" s="1"/>
  <c r="V27" i="96" a="1"/>
  <c r="V27" i="96" s="1"/>
  <c r="W27" i="96" a="1"/>
  <c r="W27" i="96" s="1"/>
  <c r="X27" i="96" a="1"/>
  <c r="X27" i="96" s="1"/>
  <c r="Y27" i="96" a="1"/>
  <c r="Y27" i="96" s="1"/>
  <c r="Z27" i="96" a="1"/>
  <c r="Z27" i="96" s="1"/>
  <c r="AA27" i="96" a="1"/>
  <c r="AA27" i="96" s="1"/>
  <c r="AB27" i="96" a="1"/>
  <c r="AB27" i="96" s="1"/>
  <c r="AC27" i="96" a="1"/>
  <c r="AC27" i="96" s="1"/>
  <c r="AD27" i="96" a="1"/>
  <c r="AD27" i="96" s="1"/>
  <c r="AE27" i="96" a="1"/>
  <c r="AE27" i="96" s="1"/>
  <c r="AF27" i="96" a="1"/>
  <c r="AF27" i="96" s="1"/>
  <c r="AG27" i="96" a="1"/>
  <c r="AG27" i="96" s="1"/>
  <c r="AH27" i="96" a="1"/>
  <c r="AH27" i="96" s="1"/>
  <c r="AI27" i="96" a="1"/>
  <c r="AI27" i="96" s="1"/>
  <c r="AJ27" i="96" a="1"/>
  <c r="AJ27" i="96" s="1"/>
  <c r="AK27" i="96" a="1"/>
  <c r="AK27" i="96" s="1"/>
  <c r="AL27" i="96" a="1"/>
  <c r="AL27" i="96" s="1"/>
  <c r="AM27" i="96" a="1"/>
  <c r="AM27" i="96" s="1"/>
  <c r="AN27" i="96" a="1"/>
  <c r="AN27" i="96" s="1"/>
  <c r="AO27" i="96" a="1"/>
  <c r="AO27" i="96" s="1"/>
  <c r="AP27" i="96" a="1"/>
  <c r="AP27" i="96" s="1"/>
  <c r="AQ27" i="96" a="1"/>
  <c r="AQ27" i="96" s="1"/>
  <c r="AR27" i="96" a="1"/>
  <c r="AR27" i="96" s="1"/>
  <c r="AS27" i="96" a="1"/>
  <c r="AS27" i="96" s="1"/>
  <c r="E28" i="96" a="1"/>
  <c r="E28" i="96" s="1"/>
  <c r="F28" i="96" a="1"/>
  <c r="F28" i="96" s="1"/>
  <c r="G28" i="96" a="1"/>
  <c r="G28" i="96" s="1"/>
  <c r="H28" i="96" a="1"/>
  <c r="H28" i="96" s="1"/>
  <c r="I28" i="96" a="1"/>
  <c r="I28" i="96" s="1"/>
  <c r="J28" i="96" a="1"/>
  <c r="J28" i="96" s="1"/>
  <c r="K28" i="96" a="1"/>
  <c r="K28" i="96" s="1"/>
  <c r="L28" i="96" a="1"/>
  <c r="L28" i="96" s="1"/>
  <c r="M28" i="96" a="1"/>
  <c r="M28" i="96" s="1"/>
  <c r="N28" i="96" a="1"/>
  <c r="N28" i="96" s="1"/>
  <c r="O28" i="96" a="1"/>
  <c r="O28" i="96" s="1"/>
  <c r="P28" i="96" a="1"/>
  <c r="P28" i="96" s="1"/>
  <c r="Q28" i="96" a="1"/>
  <c r="Q28" i="96" s="1"/>
  <c r="R28" i="96" a="1"/>
  <c r="R28" i="96" s="1"/>
  <c r="S28" i="96" a="1"/>
  <c r="S28" i="96" s="1"/>
  <c r="T28" i="96" a="1"/>
  <c r="T28" i="96" s="1"/>
  <c r="U28" i="96" a="1"/>
  <c r="U28" i="96" s="1"/>
  <c r="V28" i="96" a="1"/>
  <c r="V28" i="96" s="1"/>
  <c r="W28" i="96" a="1"/>
  <c r="W28" i="96" s="1"/>
  <c r="X28" i="96" a="1"/>
  <c r="X28" i="96" s="1"/>
  <c r="Y28" i="96" a="1"/>
  <c r="Y28" i="96" s="1"/>
  <c r="Z28" i="96" a="1"/>
  <c r="Z28" i="96" s="1"/>
  <c r="AA28" i="96" a="1"/>
  <c r="AA28" i="96" s="1"/>
  <c r="AB28" i="96" a="1"/>
  <c r="AB28" i="96" s="1"/>
  <c r="AC28" i="96" a="1"/>
  <c r="AC28" i="96" s="1"/>
  <c r="AD28" i="96" a="1"/>
  <c r="AD28" i="96" s="1"/>
  <c r="AE28" i="96" a="1"/>
  <c r="AE28" i="96" s="1"/>
  <c r="AF28" i="96" a="1"/>
  <c r="AF28" i="96" s="1"/>
  <c r="AG28" i="96" a="1"/>
  <c r="AG28" i="96" s="1"/>
  <c r="AH28" i="96" a="1"/>
  <c r="AH28" i="96" s="1"/>
  <c r="AI28" i="96" a="1"/>
  <c r="AI28" i="96" s="1"/>
  <c r="AJ28" i="96" a="1"/>
  <c r="AJ28" i="96" s="1"/>
  <c r="AK28" i="96" a="1"/>
  <c r="AK28" i="96" s="1"/>
  <c r="AL28" i="96" a="1"/>
  <c r="AL28" i="96" s="1"/>
  <c r="AM28" i="96" a="1"/>
  <c r="AM28" i="96" s="1"/>
  <c r="AN28" i="96" a="1"/>
  <c r="AN28" i="96" s="1"/>
  <c r="AO28" i="96" a="1"/>
  <c r="AO28" i="96" s="1"/>
  <c r="AP28" i="96" a="1"/>
  <c r="AP28" i="96" s="1"/>
  <c r="AQ28" i="96" a="1"/>
  <c r="AQ28" i="96" s="1"/>
  <c r="AR28" i="96" a="1"/>
  <c r="AR28" i="96" s="1"/>
  <c r="AS28" i="96" a="1"/>
  <c r="AS28" i="96" s="1"/>
  <c r="E29" i="96" a="1"/>
  <c r="E29" i="96" s="1"/>
  <c r="F29" i="96" a="1"/>
  <c r="F29" i="96" s="1"/>
  <c r="G29" i="96" a="1"/>
  <c r="G29" i="96" s="1"/>
  <c r="H29" i="96" a="1"/>
  <c r="H29" i="96" s="1"/>
  <c r="I29" i="96" a="1"/>
  <c r="I29" i="96" s="1"/>
  <c r="J29" i="96" a="1"/>
  <c r="J29" i="96" s="1"/>
  <c r="K29" i="96" a="1"/>
  <c r="K29" i="96" s="1"/>
  <c r="L29" i="96" a="1"/>
  <c r="L29" i="96" s="1"/>
  <c r="M29" i="96" a="1"/>
  <c r="M29" i="96" s="1"/>
  <c r="N29" i="96" a="1"/>
  <c r="N29" i="96" s="1"/>
  <c r="O29" i="96" a="1"/>
  <c r="O29" i="96" s="1"/>
  <c r="P29" i="96" a="1"/>
  <c r="P29" i="96" s="1"/>
  <c r="Q29" i="96" a="1"/>
  <c r="Q29" i="96" s="1"/>
  <c r="R29" i="96" a="1"/>
  <c r="R29" i="96" s="1"/>
  <c r="S29" i="96" a="1"/>
  <c r="S29" i="96" s="1"/>
  <c r="T29" i="96" a="1"/>
  <c r="T29" i="96" s="1"/>
  <c r="U29" i="96" a="1"/>
  <c r="U29" i="96" s="1"/>
  <c r="V29" i="96" a="1"/>
  <c r="V29" i="96" s="1"/>
  <c r="W29" i="96" a="1"/>
  <c r="W29" i="96" s="1"/>
  <c r="X29" i="96" a="1"/>
  <c r="X29" i="96" s="1"/>
  <c r="Y29" i="96" a="1"/>
  <c r="Y29" i="96" s="1"/>
  <c r="Z29" i="96" a="1"/>
  <c r="Z29" i="96" s="1"/>
  <c r="AA29" i="96" a="1"/>
  <c r="AA29" i="96" s="1"/>
  <c r="AB29" i="96" a="1"/>
  <c r="AB29" i="96" s="1"/>
  <c r="AC29" i="96" a="1"/>
  <c r="AC29" i="96" s="1"/>
  <c r="AD29" i="96" a="1"/>
  <c r="AD29" i="96" s="1"/>
  <c r="AE29" i="96" a="1"/>
  <c r="AE29" i="96" s="1"/>
  <c r="AF29" i="96" a="1"/>
  <c r="AF29" i="96" s="1"/>
  <c r="AG29" i="96" a="1"/>
  <c r="AG29" i="96" s="1"/>
  <c r="AH29" i="96" a="1"/>
  <c r="AH29" i="96" s="1"/>
  <c r="AI29" i="96" a="1"/>
  <c r="AI29" i="96" s="1"/>
  <c r="AJ29" i="96" a="1"/>
  <c r="AJ29" i="96" s="1"/>
  <c r="AK29" i="96" a="1"/>
  <c r="AK29" i="96" s="1"/>
  <c r="AL29" i="96" a="1"/>
  <c r="AL29" i="96" s="1"/>
  <c r="AM29" i="96" a="1"/>
  <c r="AM29" i="96" s="1"/>
  <c r="AN29" i="96" a="1"/>
  <c r="AN29" i="96" s="1"/>
  <c r="AO29" i="96" a="1"/>
  <c r="AO29" i="96" s="1"/>
  <c r="AP29" i="96" a="1"/>
  <c r="AP29" i="96" s="1"/>
  <c r="AQ29" i="96" a="1"/>
  <c r="AQ29" i="96" s="1"/>
  <c r="AR29" i="96" a="1"/>
  <c r="AR29" i="96" s="1"/>
  <c r="AS29" i="96" a="1"/>
  <c r="AS29" i="96" s="1"/>
  <c r="E30" i="96" a="1"/>
  <c r="E30" i="96" s="1"/>
  <c r="F30" i="96" a="1"/>
  <c r="F30" i="96" s="1"/>
  <c r="G30" i="96" a="1"/>
  <c r="G30" i="96" s="1"/>
  <c r="H30" i="96" a="1"/>
  <c r="H30" i="96" s="1"/>
  <c r="I30" i="96" a="1"/>
  <c r="I30" i="96" s="1"/>
  <c r="J30" i="96" a="1"/>
  <c r="J30" i="96" s="1"/>
  <c r="K30" i="96" a="1"/>
  <c r="K30" i="96" s="1"/>
  <c r="L30" i="96" a="1"/>
  <c r="L30" i="96" s="1"/>
  <c r="M30" i="96" a="1"/>
  <c r="M30" i="96" s="1"/>
  <c r="N30" i="96" a="1"/>
  <c r="N30" i="96" s="1"/>
  <c r="O30" i="96" a="1"/>
  <c r="O30" i="96" s="1"/>
  <c r="P30" i="96" a="1"/>
  <c r="P30" i="96" s="1"/>
  <c r="Q30" i="96" a="1"/>
  <c r="Q30" i="96" s="1"/>
  <c r="R30" i="96" a="1"/>
  <c r="R30" i="96" s="1"/>
  <c r="S30" i="96" a="1"/>
  <c r="S30" i="96" s="1"/>
  <c r="T30" i="96" a="1"/>
  <c r="T30" i="96" s="1"/>
  <c r="U30" i="96" a="1"/>
  <c r="U30" i="96" s="1"/>
  <c r="V30" i="96" a="1"/>
  <c r="V30" i="96" s="1"/>
  <c r="W30" i="96" a="1"/>
  <c r="W30" i="96" s="1"/>
  <c r="X30" i="96" a="1"/>
  <c r="X30" i="96" s="1"/>
  <c r="Y30" i="96" a="1"/>
  <c r="Y30" i="96" s="1"/>
  <c r="Z30" i="96" a="1"/>
  <c r="Z30" i="96" s="1"/>
  <c r="AA30" i="96" a="1"/>
  <c r="AA30" i="96" s="1"/>
  <c r="AB30" i="96" a="1"/>
  <c r="AB30" i="96" s="1"/>
  <c r="AC30" i="96" a="1"/>
  <c r="AC30" i="96" s="1"/>
  <c r="AD30" i="96" a="1"/>
  <c r="AD30" i="96" s="1"/>
  <c r="AE30" i="96" a="1"/>
  <c r="AE30" i="96" s="1"/>
  <c r="AF30" i="96" a="1"/>
  <c r="AF30" i="96" s="1"/>
  <c r="AG30" i="96" a="1"/>
  <c r="AG30" i="96" s="1"/>
  <c r="AH30" i="96" a="1"/>
  <c r="AH30" i="96" s="1"/>
  <c r="AI30" i="96" a="1"/>
  <c r="AI30" i="96" s="1"/>
  <c r="AJ30" i="96" a="1"/>
  <c r="AJ30" i="96" s="1"/>
  <c r="AK30" i="96" a="1"/>
  <c r="AK30" i="96" s="1"/>
  <c r="AL30" i="96" a="1"/>
  <c r="AL30" i="96" s="1"/>
  <c r="AM30" i="96" a="1"/>
  <c r="AM30" i="96" s="1"/>
  <c r="AN30" i="96" a="1"/>
  <c r="AN30" i="96" s="1"/>
  <c r="AO30" i="96" a="1"/>
  <c r="AO30" i="96" s="1"/>
  <c r="AP30" i="96" a="1"/>
  <c r="AP30" i="96" s="1"/>
  <c r="AQ30" i="96" a="1"/>
  <c r="AQ30" i="96" s="1"/>
  <c r="AR30" i="96" a="1"/>
  <c r="AR30" i="96" s="1"/>
  <c r="AS30" i="96" a="1"/>
  <c r="AS30" i="96" s="1"/>
  <c r="E31" i="96" a="1"/>
  <c r="E31" i="96" s="1"/>
  <c r="F31" i="96" a="1"/>
  <c r="F31" i="96" s="1"/>
  <c r="G31" i="96" a="1"/>
  <c r="G31" i="96" s="1"/>
  <c r="H31" i="96" a="1"/>
  <c r="H31" i="96" s="1"/>
  <c r="I31" i="96" a="1"/>
  <c r="I31" i="96" s="1"/>
  <c r="J31" i="96" a="1"/>
  <c r="J31" i="96" s="1"/>
  <c r="K31" i="96" a="1"/>
  <c r="K31" i="96" s="1"/>
  <c r="L31" i="96" a="1"/>
  <c r="L31" i="96" s="1"/>
  <c r="M31" i="96" a="1"/>
  <c r="M31" i="96" s="1"/>
  <c r="N31" i="96" a="1"/>
  <c r="N31" i="96" s="1"/>
  <c r="O31" i="96" a="1"/>
  <c r="O31" i="96" s="1"/>
  <c r="P31" i="96" a="1"/>
  <c r="P31" i="96" s="1"/>
  <c r="Q31" i="96" a="1"/>
  <c r="Q31" i="96" s="1"/>
  <c r="R31" i="96" a="1"/>
  <c r="R31" i="96" s="1"/>
  <c r="S31" i="96" a="1"/>
  <c r="S31" i="96" s="1"/>
  <c r="T31" i="96" a="1"/>
  <c r="T31" i="96" s="1"/>
  <c r="U31" i="96" a="1"/>
  <c r="U31" i="96" s="1"/>
  <c r="V31" i="96" a="1"/>
  <c r="V31" i="96" s="1"/>
  <c r="W31" i="96" a="1"/>
  <c r="W31" i="96" s="1"/>
  <c r="X31" i="96" a="1"/>
  <c r="X31" i="96" s="1"/>
  <c r="Y31" i="96" a="1"/>
  <c r="Y31" i="96" s="1"/>
  <c r="Z31" i="96" a="1"/>
  <c r="Z31" i="96" s="1"/>
  <c r="AA31" i="96" a="1"/>
  <c r="AA31" i="96" s="1"/>
  <c r="AB31" i="96" a="1"/>
  <c r="AB31" i="96" s="1"/>
  <c r="AC31" i="96" a="1"/>
  <c r="AC31" i="96" s="1"/>
  <c r="AD31" i="96" a="1"/>
  <c r="AD31" i="96" s="1"/>
  <c r="AE31" i="96" a="1"/>
  <c r="AE31" i="96" s="1"/>
  <c r="AF31" i="96" a="1"/>
  <c r="AF31" i="96" s="1"/>
  <c r="AG31" i="96" a="1"/>
  <c r="AG31" i="96" s="1"/>
  <c r="AH31" i="96" a="1"/>
  <c r="AH31" i="96" s="1"/>
  <c r="AI31" i="96" a="1"/>
  <c r="AI31" i="96" s="1"/>
  <c r="AJ31" i="96" a="1"/>
  <c r="AJ31" i="96" s="1"/>
  <c r="AK31" i="96" a="1"/>
  <c r="AK31" i="96" s="1"/>
  <c r="AL31" i="96" a="1"/>
  <c r="AL31" i="96" s="1"/>
  <c r="AM31" i="96" a="1"/>
  <c r="AM31" i="96" s="1"/>
  <c r="AN31" i="96" a="1"/>
  <c r="AN31" i="96" s="1"/>
  <c r="AO31" i="96" a="1"/>
  <c r="AO31" i="96" s="1"/>
  <c r="AP31" i="96" a="1"/>
  <c r="AP31" i="96" s="1"/>
  <c r="AQ31" i="96" a="1"/>
  <c r="AQ31" i="96" s="1"/>
  <c r="AR31" i="96" a="1"/>
  <c r="AR31" i="96" s="1"/>
  <c r="AS31" i="96" a="1"/>
  <c r="AS31" i="96" s="1"/>
  <c r="E32" i="96" a="1"/>
  <c r="E32" i="96" s="1"/>
  <c r="F32" i="96" a="1"/>
  <c r="F32" i="96" s="1"/>
  <c r="G32" i="96" a="1"/>
  <c r="G32" i="96" s="1"/>
  <c r="H32" i="96" a="1"/>
  <c r="H32" i="96" s="1"/>
  <c r="I32" i="96" a="1"/>
  <c r="I32" i="96" s="1"/>
  <c r="J32" i="96" a="1"/>
  <c r="J32" i="96" s="1"/>
  <c r="K32" i="96" a="1"/>
  <c r="K32" i="96" s="1"/>
  <c r="L32" i="96" a="1"/>
  <c r="L32" i="96" s="1"/>
  <c r="M32" i="96" a="1"/>
  <c r="M32" i="96" s="1"/>
  <c r="N32" i="96" a="1"/>
  <c r="N32" i="96" s="1"/>
  <c r="O32" i="96" a="1"/>
  <c r="O32" i="96" s="1"/>
  <c r="P32" i="96" a="1"/>
  <c r="P32" i="96" s="1"/>
  <c r="Q32" i="96" a="1"/>
  <c r="Q32" i="96" s="1"/>
  <c r="R32" i="96" a="1"/>
  <c r="R32" i="96" s="1"/>
  <c r="S32" i="96" a="1"/>
  <c r="S32" i="96" s="1"/>
  <c r="T32" i="96" a="1"/>
  <c r="T32" i="96" s="1"/>
  <c r="U32" i="96" a="1"/>
  <c r="U32" i="96" s="1"/>
  <c r="V32" i="96" a="1"/>
  <c r="V32" i="96" s="1"/>
  <c r="W32" i="96" a="1"/>
  <c r="W32" i="96" s="1"/>
  <c r="X32" i="96" a="1"/>
  <c r="X32" i="96" s="1"/>
  <c r="Y32" i="96" a="1"/>
  <c r="Y32" i="96" s="1"/>
  <c r="Z32" i="96" a="1"/>
  <c r="Z32" i="96" s="1"/>
  <c r="AA32" i="96" a="1"/>
  <c r="AA32" i="96" s="1"/>
  <c r="AB32" i="96" a="1"/>
  <c r="AB32" i="96" s="1"/>
  <c r="AC32" i="96" a="1"/>
  <c r="AC32" i="96" s="1"/>
  <c r="AD32" i="96" a="1"/>
  <c r="AD32" i="96" s="1"/>
  <c r="AE32" i="96" a="1"/>
  <c r="AE32" i="96" s="1"/>
  <c r="AF32" i="96" a="1"/>
  <c r="AF32" i="96" s="1"/>
  <c r="AG32" i="96" a="1"/>
  <c r="AG32" i="96" s="1"/>
  <c r="AH32" i="96" a="1"/>
  <c r="AH32" i="96" s="1"/>
  <c r="AI32" i="96" a="1"/>
  <c r="AI32" i="96" s="1"/>
  <c r="AJ32" i="96" a="1"/>
  <c r="AJ32" i="96" s="1"/>
  <c r="AK32" i="96" a="1"/>
  <c r="AK32" i="96" s="1"/>
  <c r="AL32" i="96" a="1"/>
  <c r="AL32" i="96" s="1"/>
  <c r="AM32" i="96" a="1"/>
  <c r="AM32" i="96" s="1"/>
  <c r="AN32" i="96" a="1"/>
  <c r="AN32" i="96" s="1"/>
  <c r="AO32" i="96" a="1"/>
  <c r="AO32" i="96" s="1"/>
  <c r="AP32" i="96" a="1"/>
  <c r="AP32" i="96" s="1"/>
  <c r="AQ32" i="96" a="1"/>
  <c r="AQ32" i="96" s="1"/>
  <c r="AR32" i="96" a="1"/>
  <c r="AR32" i="96" s="1"/>
  <c r="AS32" i="96" a="1"/>
  <c r="AS32" i="96" s="1"/>
  <c r="E33" i="96" a="1"/>
  <c r="E33" i="96" s="1"/>
  <c r="F33" i="96" a="1"/>
  <c r="F33" i="96" s="1"/>
  <c r="G33" i="96" a="1"/>
  <c r="G33" i="96" s="1"/>
  <c r="H33" i="96" a="1"/>
  <c r="H33" i="96" s="1"/>
  <c r="I33" i="96" a="1"/>
  <c r="I33" i="96" s="1"/>
  <c r="J33" i="96" a="1"/>
  <c r="J33" i="96" s="1"/>
  <c r="K33" i="96" a="1"/>
  <c r="K33" i="96" s="1"/>
  <c r="L33" i="96" a="1"/>
  <c r="L33" i="96" s="1"/>
  <c r="M33" i="96" a="1"/>
  <c r="M33" i="96" s="1"/>
  <c r="N33" i="96" a="1"/>
  <c r="N33" i="96" s="1"/>
  <c r="O33" i="96" a="1"/>
  <c r="O33" i="96" s="1"/>
  <c r="P33" i="96" a="1"/>
  <c r="P33" i="96" s="1"/>
  <c r="Q33" i="96" a="1"/>
  <c r="Q33" i="96" s="1"/>
  <c r="R33" i="96" a="1"/>
  <c r="R33" i="96" s="1"/>
  <c r="S33" i="96" a="1"/>
  <c r="S33" i="96" s="1"/>
  <c r="T33" i="96" a="1"/>
  <c r="T33" i="96" s="1"/>
  <c r="U33" i="96" a="1"/>
  <c r="U33" i="96" s="1"/>
  <c r="V33" i="96" a="1"/>
  <c r="V33" i="96" s="1"/>
  <c r="W33" i="96" a="1"/>
  <c r="W33" i="96" s="1"/>
  <c r="X33" i="96" a="1"/>
  <c r="X33" i="96" s="1"/>
  <c r="Y33" i="96" a="1"/>
  <c r="Y33" i="96" s="1"/>
  <c r="Z33" i="96" a="1"/>
  <c r="Z33" i="96" s="1"/>
  <c r="AA33" i="96" a="1"/>
  <c r="AA33" i="96" s="1"/>
  <c r="AB33" i="96" a="1"/>
  <c r="AB33" i="96" s="1"/>
  <c r="AC33" i="96" a="1"/>
  <c r="AC33" i="96" s="1"/>
  <c r="AD33" i="96" a="1"/>
  <c r="AD33" i="96" s="1"/>
  <c r="AE33" i="96" a="1"/>
  <c r="AE33" i="96" s="1"/>
  <c r="AF33" i="96" a="1"/>
  <c r="AF33" i="96" s="1"/>
  <c r="AG33" i="96" a="1"/>
  <c r="AG33" i="96" s="1"/>
  <c r="AH33" i="96" a="1"/>
  <c r="AH33" i="96" s="1"/>
  <c r="AI33" i="96" a="1"/>
  <c r="AI33" i="96" s="1"/>
  <c r="AJ33" i="96" a="1"/>
  <c r="AJ33" i="96" s="1"/>
  <c r="AK33" i="96" a="1"/>
  <c r="AK33" i="96" s="1"/>
  <c r="AL33" i="96" a="1"/>
  <c r="AL33" i="96" s="1"/>
  <c r="AM33" i="96" a="1"/>
  <c r="AM33" i="96" s="1"/>
  <c r="AN33" i="96" a="1"/>
  <c r="AN33" i="96" s="1"/>
  <c r="AO33" i="96" a="1"/>
  <c r="AO33" i="96" s="1"/>
  <c r="AP33" i="96" a="1"/>
  <c r="AP33" i="96" s="1"/>
  <c r="AQ33" i="96" a="1"/>
  <c r="AQ33" i="96" s="1"/>
  <c r="AR33" i="96" a="1"/>
  <c r="AR33" i="96" s="1"/>
  <c r="AS33" i="96" a="1"/>
  <c r="AS33" i="96" s="1"/>
  <c r="E34" i="96" a="1"/>
  <c r="E34" i="96" s="1"/>
  <c r="F34" i="96" a="1"/>
  <c r="F34" i="96" s="1"/>
  <c r="G34" i="96" a="1"/>
  <c r="G34" i="96" s="1"/>
  <c r="H34" i="96" a="1"/>
  <c r="H34" i="96" s="1"/>
  <c r="I34" i="96" a="1"/>
  <c r="I34" i="96" s="1"/>
  <c r="J34" i="96" a="1"/>
  <c r="J34" i="96" s="1"/>
  <c r="K34" i="96" a="1"/>
  <c r="K34" i="96" s="1"/>
  <c r="L34" i="96" a="1"/>
  <c r="L34" i="96" s="1"/>
  <c r="M34" i="96" a="1"/>
  <c r="M34" i="96" s="1"/>
  <c r="N34" i="96" a="1"/>
  <c r="N34" i="96" s="1"/>
  <c r="O34" i="96" a="1"/>
  <c r="O34" i="96" s="1"/>
  <c r="P34" i="96" a="1"/>
  <c r="P34" i="96" s="1"/>
  <c r="Q34" i="96" a="1"/>
  <c r="Q34" i="96" s="1"/>
  <c r="R34" i="96" a="1"/>
  <c r="R34" i="96" s="1"/>
  <c r="S34" i="96" a="1"/>
  <c r="S34" i="96" s="1"/>
  <c r="T34" i="96" a="1"/>
  <c r="T34" i="96" s="1"/>
  <c r="U34" i="96" a="1"/>
  <c r="U34" i="96" s="1"/>
  <c r="V34" i="96" a="1"/>
  <c r="V34" i="96" s="1"/>
  <c r="W34" i="96" a="1"/>
  <c r="W34" i="96" s="1"/>
  <c r="X34" i="96" a="1"/>
  <c r="X34" i="96" s="1"/>
  <c r="Y34" i="96" a="1"/>
  <c r="Y34" i="96" s="1"/>
  <c r="Z34" i="96" a="1"/>
  <c r="Z34" i="96" s="1"/>
  <c r="AA34" i="96" a="1"/>
  <c r="AA34" i="96" s="1"/>
  <c r="AB34" i="96" a="1"/>
  <c r="AB34" i="96" s="1"/>
  <c r="AC34" i="96" a="1"/>
  <c r="AC34" i="96" s="1"/>
  <c r="AD34" i="96" a="1"/>
  <c r="AD34" i="96" s="1"/>
  <c r="AE34" i="96" a="1"/>
  <c r="AE34" i="96" s="1"/>
  <c r="AF34" i="96" a="1"/>
  <c r="AF34" i="96" s="1"/>
  <c r="AG34" i="96" a="1"/>
  <c r="AG34" i="96" s="1"/>
  <c r="AH34" i="96" a="1"/>
  <c r="AH34" i="96" s="1"/>
  <c r="AI34" i="96" a="1"/>
  <c r="AI34" i="96" s="1"/>
  <c r="AJ34" i="96" a="1"/>
  <c r="AJ34" i="96" s="1"/>
  <c r="AK34" i="96" a="1"/>
  <c r="AK34" i="96" s="1"/>
  <c r="AL34" i="96" a="1"/>
  <c r="AL34" i="96" s="1"/>
  <c r="AM34" i="96" a="1"/>
  <c r="AM34" i="96" s="1"/>
  <c r="AN34" i="96" a="1"/>
  <c r="AN34" i="96" s="1"/>
  <c r="AO34" i="96" a="1"/>
  <c r="AO34" i="96" s="1"/>
  <c r="AP34" i="96" a="1"/>
  <c r="AP34" i="96" s="1"/>
  <c r="AQ34" i="96" a="1"/>
  <c r="AQ34" i="96" s="1"/>
  <c r="AR34" i="96" a="1"/>
  <c r="AR34" i="96" s="1"/>
  <c r="AS34" i="96" a="1"/>
  <c r="AS34" i="96" s="1"/>
  <c r="E35" i="96" a="1"/>
  <c r="E35" i="96" s="1"/>
  <c r="F35" i="96" a="1"/>
  <c r="F35" i="96" s="1"/>
  <c r="G35" i="96" a="1"/>
  <c r="G35" i="96" s="1"/>
  <c r="H35" i="96" a="1"/>
  <c r="H35" i="96" s="1"/>
  <c r="I35" i="96" a="1"/>
  <c r="I35" i="96" s="1"/>
  <c r="J35" i="96" a="1"/>
  <c r="J35" i="96" s="1"/>
  <c r="K35" i="96" a="1"/>
  <c r="K35" i="96" s="1"/>
  <c r="L35" i="96" a="1"/>
  <c r="L35" i="96" s="1"/>
  <c r="M35" i="96" a="1"/>
  <c r="M35" i="96" s="1"/>
  <c r="N35" i="96" a="1"/>
  <c r="N35" i="96" s="1"/>
  <c r="O35" i="96" a="1"/>
  <c r="O35" i="96" s="1"/>
  <c r="P35" i="96" a="1"/>
  <c r="P35" i="96" s="1"/>
  <c r="Q35" i="96" a="1"/>
  <c r="Q35" i="96" s="1"/>
  <c r="R35" i="96" a="1"/>
  <c r="R35" i="96" s="1"/>
  <c r="S35" i="96" a="1"/>
  <c r="S35" i="96" s="1"/>
  <c r="T35" i="96" a="1"/>
  <c r="T35" i="96" s="1"/>
  <c r="U35" i="96" a="1"/>
  <c r="U35" i="96" s="1"/>
  <c r="V35" i="96" a="1"/>
  <c r="V35" i="96" s="1"/>
  <c r="W35" i="96" a="1"/>
  <c r="W35" i="96" s="1"/>
  <c r="X35" i="96" a="1"/>
  <c r="X35" i="96" s="1"/>
  <c r="Y35" i="96" a="1"/>
  <c r="Y35" i="96" s="1"/>
  <c r="Z35" i="96" a="1"/>
  <c r="Z35" i="96" s="1"/>
  <c r="AA35" i="96" a="1"/>
  <c r="AA35" i="96" s="1"/>
  <c r="AB35" i="96" a="1"/>
  <c r="AB35" i="96" s="1"/>
  <c r="AC35" i="96" a="1"/>
  <c r="AC35" i="96" s="1"/>
  <c r="AD35" i="96" a="1"/>
  <c r="AD35" i="96" s="1"/>
  <c r="AE35" i="96" a="1"/>
  <c r="AE35" i="96" s="1"/>
  <c r="AF35" i="96" a="1"/>
  <c r="AF35" i="96" s="1"/>
  <c r="AG35" i="96" a="1"/>
  <c r="AG35" i="96" s="1"/>
  <c r="AH35" i="96" a="1"/>
  <c r="AH35" i="96" s="1"/>
  <c r="AI35" i="96" a="1"/>
  <c r="AI35" i="96" s="1"/>
  <c r="AJ35" i="96" a="1"/>
  <c r="AJ35" i="96" s="1"/>
  <c r="AK35" i="96" a="1"/>
  <c r="AK35" i="96" s="1"/>
  <c r="AL35" i="96" a="1"/>
  <c r="AL35" i="96" s="1"/>
  <c r="AM35" i="96" a="1"/>
  <c r="AM35" i="96" s="1"/>
  <c r="AN35" i="96" a="1"/>
  <c r="AN35" i="96" s="1"/>
  <c r="AO35" i="96" a="1"/>
  <c r="AO35" i="96" s="1"/>
  <c r="AP35" i="96" a="1"/>
  <c r="AP35" i="96" s="1"/>
  <c r="AQ35" i="96" a="1"/>
  <c r="AQ35" i="96" s="1"/>
  <c r="AR35" i="96" a="1"/>
  <c r="AR35" i="96" s="1"/>
  <c r="AS35" i="96" a="1"/>
  <c r="AS35" i="96" s="1"/>
  <c r="E36" i="96" a="1"/>
  <c r="E36" i="96" s="1"/>
  <c r="F36" i="96" a="1"/>
  <c r="F36" i="96" s="1"/>
  <c r="G36" i="96" a="1"/>
  <c r="G36" i="96" s="1"/>
  <c r="H36" i="96" a="1"/>
  <c r="H36" i="96" s="1"/>
  <c r="I36" i="96" a="1"/>
  <c r="I36" i="96" s="1"/>
  <c r="J36" i="96" a="1"/>
  <c r="J36" i="96" s="1"/>
  <c r="K36" i="96" a="1"/>
  <c r="K36" i="96" s="1"/>
  <c r="L36" i="96" a="1"/>
  <c r="L36" i="96" s="1"/>
  <c r="M36" i="96" a="1"/>
  <c r="M36" i="96" s="1"/>
  <c r="N36" i="96" a="1"/>
  <c r="N36" i="96" s="1"/>
  <c r="O36" i="96" a="1"/>
  <c r="O36" i="96" s="1"/>
  <c r="P36" i="96" a="1"/>
  <c r="P36" i="96" s="1"/>
  <c r="Q36" i="96" a="1"/>
  <c r="Q36" i="96" s="1"/>
  <c r="R36" i="96" a="1"/>
  <c r="R36" i="96" s="1"/>
  <c r="S36" i="96" a="1"/>
  <c r="S36" i="96" s="1"/>
  <c r="T36" i="96" a="1"/>
  <c r="T36" i="96" s="1"/>
  <c r="U36" i="96" a="1"/>
  <c r="U36" i="96" s="1"/>
  <c r="V36" i="96" a="1"/>
  <c r="V36" i="96" s="1"/>
  <c r="W36" i="96" a="1"/>
  <c r="W36" i="96" s="1"/>
  <c r="X36" i="96" a="1"/>
  <c r="X36" i="96" s="1"/>
  <c r="Y36" i="96" a="1"/>
  <c r="Y36" i="96" s="1"/>
  <c r="Z36" i="96" a="1"/>
  <c r="Z36" i="96" s="1"/>
  <c r="AA36" i="96" a="1"/>
  <c r="AA36" i="96" s="1"/>
  <c r="AB36" i="96" a="1"/>
  <c r="AB36" i="96" s="1"/>
  <c r="AC36" i="96" a="1"/>
  <c r="AC36" i="96" s="1"/>
  <c r="AD36" i="96" a="1"/>
  <c r="AD36" i="96" s="1"/>
  <c r="AE36" i="96" a="1"/>
  <c r="AE36" i="96" s="1"/>
  <c r="AF36" i="96" a="1"/>
  <c r="AF36" i="96" s="1"/>
  <c r="AG36" i="96" a="1"/>
  <c r="AG36" i="96" s="1"/>
  <c r="AH36" i="96" a="1"/>
  <c r="AH36" i="96" s="1"/>
  <c r="AI36" i="96" a="1"/>
  <c r="AI36" i="96" s="1"/>
  <c r="AJ36" i="96" a="1"/>
  <c r="AJ36" i="96" s="1"/>
  <c r="AK36" i="96" a="1"/>
  <c r="AK36" i="96" s="1"/>
  <c r="AL36" i="96" a="1"/>
  <c r="AL36" i="96" s="1"/>
  <c r="AM36" i="96" a="1"/>
  <c r="AM36" i="96" s="1"/>
  <c r="AN36" i="96" a="1"/>
  <c r="AN36" i="96" s="1"/>
  <c r="AO36" i="96" a="1"/>
  <c r="AO36" i="96" s="1"/>
  <c r="AP36" i="96" a="1"/>
  <c r="AP36" i="96" s="1"/>
  <c r="AQ36" i="96" a="1"/>
  <c r="AQ36" i="96" s="1"/>
  <c r="AR36" i="96" a="1"/>
  <c r="AR36" i="96" s="1"/>
  <c r="AS36" i="96" a="1"/>
  <c r="AS36" i="96" s="1"/>
  <c r="E37" i="96" a="1"/>
  <c r="E37" i="96" s="1"/>
  <c r="F37" i="96" a="1"/>
  <c r="F37" i="96" s="1"/>
  <c r="G37" i="96" a="1"/>
  <c r="G37" i="96" s="1"/>
  <c r="H37" i="96" a="1"/>
  <c r="H37" i="96" s="1"/>
  <c r="I37" i="96" a="1"/>
  <c r="I37" i="96" s="1"/>
  <c r="J37" i="96" a="1"/>
  <c r="J37" i="96" s="1"/>
  <c r="K37" i="96" a="1"/>
  <c r="K37" i="96" s="1"/>
  <c r="L37" i="96" a="1"/>
  <c r="L37" i="96" s="1"/>
  <c r="M37" i="96" a="1"/>
  <c r="M37" i="96" s="1"/>
  <c r="N37" i="96" a="1"/>
  <c r="N37" i="96" s="1"/>
  <c r="O37" i="96" a="1"/>
  <c r="O37" i="96" s="1"/>
  <c r="P37" i="96" a="1"/>
  <c r="P37" i="96" s="1"/>
  <c r="Q37" i="96" a="1"/>
  <c r="Q37" i="96" s="1"/>
  <c r="R37" i="96" a="1"/>
  <c r="R37" i="96" s="1"/>
  <c r="S37" i="96" a="1"/>
  <c r="S37" i="96" s="1"/>
  <c r="T37" i="96" a="1"/>
  <c r="T37" i="96" s="1"/>
  <c r="U37" i="96" a="1"/>
  <c r="U37" i="96" s="1"/>
  <c r="V37" i="96" a="1"/>
  <c r="V37" i="96" s="1"/>
  <c r="W37" i="96" a="1"/>
  <c r="W37" i="96" s="1"/>
  <c r="X37" i="96" a="1"/>
  <c r="X37" i="96" s="1"/>
  <c r="Y37" i="96" a="1"/>
  <c r="Y37" i="96" s="1"/>
  <c r="Z37" i="96" a="1"/>
  <c r="Z37" i="96" s="1"/>
  <c r="AA37" i="96" a="1"/>
  <c r="AA37" i="96" s="1"/>
  <c r="AB37" i="96" a="1"/>
  <c r="AB37" i="96" s="1"/>
  <c r="AC37" i="96" a="1"/>
  <c r="AC37" i="96" s="1"/>
  <c r="AD37" i="96" a="1"/>
  <c r="AD37" i="96" s="1"/>
  <c r="AE37" i="96" a="1"/>
  <c r="AE37" i="96" s="1"/>
  <c r="AF37" i="96" a="1"/>
  <c r="AF37" i="96" s="1"/>
  <c r="AG37" i="96" a="1"/>
  <c r="AG37" i="96" s="1"/>
  <c r="AH37" i="96" a="1"/>
  <c r="AH37" i="96" s="1"/>
  <c r="AI37" i="96" a="1"/>
  <c r="AI37" i="96" s="1"/>
  <c r="AJ37" i="96" a="1"/>
  <c r="AJ37" i="96" s="1"/>
  <c r="AK37" i="96" a="1"/>
  <c r="AK37" i="96" s="1"/>
  <c r="AL37" i="96" a="1"/>
  <c r="AL37" i="96" s="1"/>
  <c r="AM37" i="96" a="1"/>
  <c r="AM37" i="96" s="1"/>
  <c r="AN37" i="96" a="1"/>
  <c r="AN37" i="96" s="1"/>
  <c r="AO37" i="96" a="1"/>
  <c r="AO37" i="96" s="1"/>
  <c r="AP37" i="96" a="1"/>
  <c r="AP37" i="96" s="1"/>
  <c r="AQ37" i="96" a="1"/>
  <c r="AQ37" i="96" s="1"/>
  <c r="AR37" i="96" a="1"/>
  <c r="AR37" i="96" s="1"/>
  <c r="AS37" i="96" a="1"/>
  <c r="AS37" i="96" s="1"/>
  <c r="E38" i="96" a="1"/>
  <c r="E38" i="96" s="1"/>
  <c r="F38" i="96" a="1"/>
  <c r="F38" i="96" s="1"/>
  <c r="G38" i="96" a="1"/>
  <c r="G38" i="96" s="1"/>
  <c r="H38" i="96" a="1"/>
  <c r="H38" i="96" s="1"/>
  <c r="I38" i="96" a="1"/>
  <c r="I38" i="96" s="1"/>
  <c r="J38" i="96" a="1"/>
  <c r="J38" i="96" s="1"/>
  <c r="K38" i="96" a="1"/>
  <c r="K38" i="96" s="1"/>
  <c r="L38" i="96" a="1"/>
  <c r="L38" i="96" s="1"/>
  <c r="M38" i="96" a="1"/>
  <c r="M38" i="96" s="1"/>
  <c r="N38" i="96" a="1"/>
  <c r="N38" i="96" s="1"/>
  <c r="O38" i="96" a="1"/>
  <c r="O38" i="96" s="1"/>
  <c r="P38" i="96" a="1"/>
  <c r="P38" i="96" s="1"/>
  <c r="Q38" i="96" a="1"/>
  <c r="Q38" i="96" s="1"/>
  <c r="R38" i="96" a="1"/>
  <c r="R38" i="96" s="1"/>
  <c r="S38" i="96" a="1"/>
  <c r="S38" i="96" s="1"/>
  <c r="T38" i="96" a="1"/>
  <c r="T38" i="96" s="1"/>
  <c r="U38" i="96" a="1"/>
  <c r="U38" i="96" s="1"/>
  <c r="V38" i="96" a="1"/>
  <c r="V38" i="96" s="1"/>
  <c r="W38" i="96" a="1"/>
  <c r="W38" i="96" s="1"/>
  <c r="X38" i="96" a="1"/>
  <c r="X38" i="96" s="1"/>
  <c r="Y38" i="96" a="1"/>
  <c r="Y38" i="96" s="1"/>
  <c r="Z38" i="96" a="1"/>
  <c r="Z38" i="96" s="1"/>
  <c r="AA38" i="96" a="1"/>
  <c r="AA38" i="96" s="1"/>
  <c r="AB38" i="96" a="1"/>
  <c r="AB38" i="96" s="1"/>
  <c r="AC38" i="96" a="1"/>
  <c r="AC38" i="96" s="1"/>
  <c r="AD38" i="96" a="1"/>
  <c r="AD38" i="96" s="1"/>
  <c r="AE38" i="96" a="1"/>
  <c r="AE38" i="96" s="1"/>
  <c r="AF38" i="96" a="1"/>
  <c r="AF38" i="96" s="1"/>
  <c r="AG38" i="96" a="1"/>
  <c r="AG38" i="96" s="1"/>
  <c r="AH38" i="96" a="1"/>
  <c r="AH38" i="96" s="1"/>
  <c r="AI38" i="96" a="1"/>
  <c r="AI38" i="96" s="1"/>
  <c r="AJ38" i="96" a="1"/>
  <c r="AJ38" i="96" s="1"/>
  <c r="AK38" i="96" a="1"/>
  <c r="AK38" i="96" s="1"/>
  <c r="AL38" i="96" a="1"/>
  <c r="AL38" i="96" s="1"/>
  <c r="AM38" i="96" a="1"/>
  <c r="AM38" i="96" s="1"/>
  <c r="AN38" i="96" a="1"/>
  <c r="AN38" i="96" s="1"/>
  <c r="AO38" i="96" a="1"/>
  <c r="AO38" i="96" s="1"/>
  <c r="AP38" i="96" a="1"/>
  <c r="AP38" i="96" s="1"/>
  <c r="AQ38" i="96" a="1"/>
  <c r="AQ38" i="96" s="1"/>
  <c r="AR38" i="96" a="1"/>
  <c r="AR38" i="96" s="1"/>
  <c r="AS38" i="96" a="1"/>
  <c r="AS38" i="96" s="1"/>
  <c r="E39" i="96" a="1"/>
  <c r="E39" i="96" s="1"/>
  <c r="F39" i="96" a="1"/>
  <c r="F39" i="96" s="1"/>
  <c r="G39" i="96" a="1"/>
  <c r="G39" i="96" s="1"/>
  <c r="H39" i="96" a="1"/>
  <c r="H39" i="96" s="1"/>
  <c r="I39" i="96" a="1"/>
  <c r="I39" i="96" s="1"/>
  <c r="J39" i="96" a="1"/>
  <c r="J39" i="96" s="1"/>
  <c r="K39" i="96" a="1"/>
  <c r="K39" i="96" s="1"/>
  <c r="L39" i="96" a="1"/>
  <c r="L39" i="96" s="1"/>
  <c r="M39" i="96" a="1"/>
  <c r="M39" i="96" s="1"/>
  <c r="N39" i="96" a="1"/>
  <c r="N39" i="96" s="1"/>
  <c r="O39" i="96" a="1"/>
  <c r="O39" i="96" s="1"/>
  <c r="P39" i="96" a="1"/>
  <c r="P39" i="96" s="1"/>
  <c r="Q39" i="96" a="1"/>
  <c r="Q39" i="96" s="1"/>
  <c r="R39" i="96" a="1"/>
  <c r="R39" i="96" s="1"/>
  <c r="S39" i="96" a="1"/>
  <c r="S39" i="96" s="1"/>
  <c r="T39" i="96" a="1"/>
  <c r="T39" i="96" s="1"/>
  <c r="U39" i="96" a="1"/>
  <c r="U39" i="96" s="1"/>
  <c r="V39" i="96" a="1"/>
  <c r="V39" i="96" s="1"/>
  <c r="W39" i="96" a="1"/>
  <c r="W39" i="96" s="1"/>
  <c r="X39" i="96" a="1"/>
  <c r="X39" i="96" s="1"/>
  <c r="Y39" i="96" a="1"/>
  <c r="Y39" i="96" s="1"/>
  <c r="Z39" i="96" a="1"/>
  <c r="Z39" i="96" s="1"/>
  <c r="AA39" i="96" a="1"/>
  <c r="AA39" i="96" s="1"/>
  <c r="AB39" i="96" a="1"/>
  <c r="AB39" i="96" s="1"/>
  <c r="AC39" i="96" a="1"/>
  <c r="AC39" i="96" s="1"/>
  <c r="AD39" i="96" a="1"/>
  <c r="AD39" i="96" s="1"/>
  <c r="AE39" i="96" a="1"/>
  <c r="AE39" i="96" s="1"/>
  <c r="AF39" i="96" a="1"/>
  <c r="AF39" i="96" s="1"/>
  <c r="AG39" i="96" a="1"/>
  <c r="AG39" i="96" s="1"/>
  <c r="AH39" i="96" a="1"/>
  <c r="AH39" i="96" s="1"/>
  <c r="AI39" i="96" a="1"/>
  <c r="AI39" i="96" s="1"/>
  <c r="AJ39" i="96" a="1"/>
  <c r="AJ39" i="96" s="1"/>
  <c r="AK39" i="96" a="1"/>
  <c r="AK39" i="96" s="1"/>
  <c r="AL39" i="96" a="1"/>
  <c r="AL39" i="96" s="1"/>
  <c r="AM39" i="96" a="1"/>
  <c r="AM39" i="96" s="1"/>
  <c r="AN39" i="96" a="1"/>
  <c r="AN39" i="96" s="1"/>
  <c r="AO39" i="96" a="1"/>
  <c r="AO39" i="96" s="1"/>
  <c r="AP39" i="96" a="1"/>
  <c r="AP39" i="96" s="1"/>
  <c r="AQ39" i="96" a="1"/>
  <c r="AQ39" i="96" s="1"/>
  <c r="AR39" i="96" a="1"/>
  <c r="AR39" i="96" s="1"/>
  <c r="AS39" i="96" a="1"/>
  <c r="AS39" i="96" s="1"/>
  <c r="E40" i="96" a="1"/>
  <c r="E40" i="96" s="1"/>
  <c r="F40" i="96" a="1"/>
  <c r="F40" i="96" s="1"/>
  <c r="G40" i="96" a="1"/>
  <c r="G40" i="96" s="1"/>
  <c r="H40" i="96" a="1"/>
  <c r="H40" i="96" s="1"/>
  <c r="I40" i="96" a="1"/>
  <c r="I40" i="96" s="1"/>
  <c r="J40" i="96" a="1"/>
  <c r="J40" i="96" s="1"/>
  <c r="K40" i="96" a="1"/>
  <c r="K40" i="96" s="1"/>
  <c r="L40" i="96" a="1"/>
  <c r="L40" i="96" s="1"/>
  <c r="M40" i="96" a="1"/>
  <c r="M40" i="96" s="1"/>
  <c r="N40" i="96" a="1"/>
  <c r="N40" i="96" s="1"/>
  <c r="O40" i="96" a="1"/>
  <c r="O40" i="96" s="1"/>
  <c r="P40" i="96" a="1"/>
  <c r="P40" i="96" s="1"/>
  <c r="Q40" i="96" a="1"/>
  <c r="Q40" i="96" s="1"/>
  <c r="R40" i="96" a="1"/>
  <c r="R40" i="96" s="1"/>
  <c r="S40" i="96" a="1"/>
  <c r="S40" i="96" s="1"/>
  <c r="T40" i="96" a="1"/>
  <c r="T40" i="96" s="1"/>
  <c r="U40" i="96" a="1"/>
  <c r="U40" i="96" s="1"/>
  <c r="V40" i="96" a="1"/>
  <c r="V40" i="96" s="1"/>
  <c r="W40" i="96" a="1"/>
  <c r="W40" i="96" s="1"/>
  <c r="X40" i="96" a="1"/>
  <c r="X40" i="96" s="1"/>
  <c r="Y40" i="96" a="1"/>
  <c r="Y40" i="96" s="1"/>
  <c r="Z40" i="96" a="1"/>
  <c r="Z40" i="96" s="1"/>
  <c r="AA40" i="96" a="1"/>
  <c r="AA40" i="96" s="1"/>
  <c r="AB40" i="96" a="1"/>
  <c r="AB40" i="96" s="1"/>
  <c r="AC40" i="96" a="1"/>
  <c r="AC40" i="96" s="1"/>
  <c r="AD40" i="96" a="1"/>
  <c r="AD40" i="96" s="1"/>
  <c r="AE40" i="96" a="1"/>
  <c r="AE40" i="96" s="1"/>
  <c r="AF40" i="96" a="1"/>
  <c r="AF40" i="96" s="1"/>
  <c r="AG40" i="96" a="1"/>
  <c r="AG40" i="96" s="1"/>
  <c r="AH40" i="96" a="1"/>
  <c r="AH40" i="96" s="1"/>
  <c r="AI40" i="96" a="1"/>
  <c r="AI40" i="96" s="1"/>
  <c r="AJ40" i="96" a="1"/>
  <c r="AJ40" i="96" s="1"/>
  <c r="AK40" i="96" a="1"/>
  <c r="AK40" i="96" s="1"/>
  <c r="AL40" i="96" a="1"/>
  <c r="AL40" i="96" s="1"/>
  <c r="AM40" i="96" a="1"/>
  <c r="AM40" i="96" s="1"/>
  <c r="AN40" i="96" a="1"/>
  <c r="AN40" i="96" s="1"/>
  <c r="AO40" i="96" a="1"/>
  <c r="AO40" i="96" s="1"/>
  <c r="AP40" i="96" a="1"/>
  <c r="AP40" i="96" s="1"/>
  <c r="AQ40" i="96" a="1"/>
  <c r="AQ40" i="96" s="1"/>
  <c r="AR40" i="96" a="1"/>
  <c r="AR40" i="96" s="1"/>
  <c r="AS40" i="96" a="1"/>
  <c r="AS40" i="96" s="1"/>
  <c r="E41" i="96" a="1"/>
  <c r="E41" i="96" s="1"/>
  <c r="F41" i="96" a="1"/>
  <c r="F41" i="96" s="1"/>
  <c r="G41" i="96" a="1"/>
  <c r="G41" i="96" s="1"/>
  <c r="H41" i="96" a="1"/>
  <c r="H41" i="96" s="1"/>
  <c r="I41" i="96" a="1"/>
  <c r="I41" i="96" s="1"/>
  <c r="J41" i="96" a="1"/>
  <c r="J41" i="96" s="1"/>
  <c r="K41" i="96" a="1"/>
  <c r="K41" i="96" s="1"/>
  <c r="L41" i="96" a="1"/>
  <c r="L41" i="96" s="1"/>
  <c r="M41" i="96" a="1"/>
  <c r="M41" i="96" s="1"/>
  <c r="N41" i="96" a="1"/>
  <c r="N41" i="96" s="1"/>
  <c r="O41" i="96" a="1"/>
  <c r="O41" i="96" s="1"/>
  <c r="P41" i="96" a="1"/>
  <c r="P41" i="96" s="1"/>
  <c r="Q41" i="96" a="1"/>
  <c r="Q41" i="96" s="1"/>
  <c r="R41" i="96" a="1"/>
  <c r="R41" i="96" s="1"/>
  <c r="S41" i="96" a="1"/>
  <c r="S41" i="96" s="1"/>
  <c r="T41" i="96" a="1"/>
  <c r="T41" i="96" s="1"/>
  <c r="U41" i="96" a="1"/>
  <c r="U41" i="96" s="1"/>
  <c r="V41" i="96" a="1"/>
  <c r="V41" i="96" s="1"/>
  <c r="W41" i="96" a="1"/>
  <c r="W41" i="96" s="1"/>
  <c r="X41" i="96" a="1"/>
  <c r="X41" i="96" s="1"/>
  <c r="Y41" i="96" a="1"/>
  <c r="Y41" i="96" s="1"/>
  <c r="Z41" i="96" a="1"/>
  <c r="Z41" i="96" s="1"/>
  <c r="AA41" i="96" a="1"/>
  <c r="AA41" i="96" s="1"/>
  <c r="AB41" i="96" a="1"/>
  <c r="AB41" i="96" s="1"/>
  <c r="AC41" i="96" a="1"/>
  <c r="AC41" i="96" s="1"/>
  <c r="AD41" i="96" a="1"/>
  <c r="AD41" i="96" s="1"/>
  <c r="AE41" i="96" a="1"/>
  <c r="AE41" i="96" s="1"/>
  <c r="AF41" i="96" a="1"/>
  <c r="AF41" i="96" s="1"/>
  <c r="AG41" i="96" a="1"/>
  <c r="AG41" i="96" s="1"/>
  <c r="AH41" i="96" a="1"/>
  <c r="AH41" i="96" s="1"/>
  <c r="AI41" i="96" a="1"/>
  <c r="AI41" i="96" s="1"/>
  <c r="AJ41" i="96" a="1"/>
  <c r="AJ41" i="96" s="1"/>
  <c r="AK41" i="96" a="1"/>
  <c r="AK41" i="96" s="1"/>
  <c r="AL41" i="96" a="1"/>
  <c r="AL41" i="96" s="1"/>
  <c r="AM41" i="96" a="1"/>
  <c r="AM41" i="96" s="1"/>
  <c r="AN41" i="96" a="1"/>
  <c r="AN41" i="96" s="1"/>
  <c r="AO41" i="96" a="1"/>
  <c r="AO41" i="96" s="1"/>
  <c r="AP41" i="96" a="1"/>
  <c r="AP41" i="96" s="1"/>
  <c r="AQ41" i="96" a="1"/>
  <c r="AQ41" i="96" s="1"/>
  <c r="AR41" i="96" a="1"/>
  <c r="AR41" i="96" s="1"/>
  <c r="AS41" i="96" a="1"/>
  <c r="AS41" i="96" s="1"/>
  <c r="E42" i="96" a="1"/>
  <c r="E42" i="96" s="1"/>
  <c r="F42" i="96" a="1"/>
  <c r="F42" i="96" s="1"/>
  <c r="G42" i="96" a="1"/>
  <c r="G42" i="96" s="1"/>
  <c r="H42" i="96" a="1"/>
  <c r="H42" i="96" s="1"/>
  <c r="I42" i="96" a="1"/>
  <c r="I42" i="96" s="1"/>
  <c r="J42" i="96" a="1"/>
  <c r="J42" i="96" s="1"/>
  <c r="K42" i="96" a="1"/>
  <c r="K42" i="96" s="1"/>
  <c r="L42" i="96" a="1"/>
  <c r="L42" i="96" s="1"/>
  <c r="M42" i="96" a="1"/>
  <c r="M42" i="96" s="1"/>
  <c r="N42" i="96" a="1"/>
  <c r="N42" i="96" s="1"/>
  <c r="O42" i="96" a="1"/>
  <c r="O42" i="96" s="1"/>
  <c r="P42" i="96" a="1"/>
  <c r="P42" i="96" s="1"/>
  <c r="Q42" i="96" a="1"/>
  <c r="Q42" i="96" s="1"/>
  <c r="R42" i="96" a="1"/>
  <c r="R42" i="96" s="1"/>
  <c r="S42" i="96" a="1"/>
  <c r="S42" i="96" s="1"/>
  <c r="T42" i="96" a="1"/>
  <c r="T42" i="96" s="1"/>
  <c r="U42" i="96" a="1"/>
  <c r="U42" i="96" s="1"/>
  <c r="V42" i="96" a="1"/>
  <c r="V42" i="96" s="1"/>
  <c r="W42" i="96" a="1"/>
  <c r="W42" i="96" s="1"/>
  <c r="X42" i="96" a="1"/>
  <c r="X42" i="96" s="1"/>
  <c r="Y42" i="96" a="1"/>
  <c r="Y42" i="96" s="1"/>
  <c r="Z42" i="96" a="1"/>
  <c r="Z42" i="96" s="1"/>
  <c r="AA42" i="96" a="1"/>
  <c r="AA42" i="96" s="1"/>
  <c r="AB42" i="96" a="1"/>
  <c r="AB42" i="96" s="1"/>
  <c r="AC42" i="96" a="1"/>
  <c r="AC42" i="96" s="1"/>
  <c r="AD42" i="96" a="1"/>
  <c r="AD42" i="96" s="1"/>
  <c r="AE42" i="96" a="1"/>
  <c r="AE42" i="96" s="1"/>
  <c r="AF42" i="96" a="1"/>
  <c r="AF42" i="96" s="1"/>
  <c r="AG42" i="96" a="1"/>
  <c r="AG42" i="96" s="1"/>
  <c r="AH42" i="96" a="1"/>
  <c r="AH42" i="96" s="1"/>
  <c r="AI42" i="96" a="1"/>
  <c r="AI42" i="96" s="1"/>
  <c r="AJ42" i="96" a="1"/>
  <c r="AJ42" i="96" s="1"/>
  <c r="AK42" i="96" a="1"/>
  <c r="AK42" i="96" s="1"/>
  <c r="AL42" i="96" a="1"/>
  <c r="AL42" i="96" s="1"/>
  <c r="AM42" i="96" a="1"/>
  <c r="AM42" i="96" s="1"/>
  <c r="AN42" i="96" a="1"/>
  <c r="AN42" i="96" s="1"/>
  <c r="AO42" i="96" a="1"/>
  <c r="AO42" i="96" s="1"/>
  <c r="AP42" i="96" a="1"/>
  <c r="AP42" i="96" s="1"/>
  <c r="AQ42" i="96" a="1"/>
  <c r="AQ42" i="96" s="1"/>
  <c r="AR42" i="96" a="1"/>
  <c r="AR42" i="96" s="1"/>
  <c r="AS42" i="96" a="1"/>
  <c r="AS42" i="96" s="1"/>
  <c r="E43" i="96" a="1"/>
  <c r="E43" i="96" s="1"/>
  <c r="F43" i="96" a="1"/>
  <c r="F43" i="96" s="1"/>
  <c r="G43" i="96" a="1"/>
  <c r="G43" i="96" s="1"/>
  <c r="H43" i="96" a="1"/>
  <c r="H43" i="96" s="1"/>
  <c r="I43" i="96" a="1"/>
  <c r="I43" i="96" s="1"/>
  <c r="J43" i="96" a="1"/>
  <c r="J43" i="96" s="1"/>
  <c r="K43" i="96" a="1"/>
  <c r="K43" i="96" s="1"/>
  <c r="L43" i="96" a="1"/>
  <c r="L43" i="96" s="1"/>
  <c r="M43" i="96" a="1"/>
  <c r="M43" i="96" s="1"/>
  <c r="N43" i="96" a="1"/>
  <c r="N43" i="96" s="1"/>
  <c r="O43" i="96" a="1"/>
  <c r="O43" i="96" s="1"/>
  <c r="P43" i="96" a="1"/>
  <c r="P43" i="96" s="1"/>
  <c r="Q43" i="96" a="1"/>
  <c r="Q43" i="96" s="1"/>
  <c r="R43" i="96" a="1"/>
  <c r="R43" i="96" s="1"/>
  <c r="S43" i="96" a="1"/>
  <c r="S43" i="96" s="1"/>
  <c r="T43" i="96" a="1"/>
  <c r="T43" i="96" s="1"/>
  <c r="U43" i="96" a="1"/>
  <c r="U43" i="96" s="1"/>
  <c r="V43" i="96" a="1"/>
  <c r="V43" i="96" s="1"/>
  <c r="W43" i="96" a="1"/>
  <c r="W43" i="96" s="1"/>
  <c r="X43" i="96" a="1"/>
  <c r="X43" i="96" s="1"/>
  <c r="Y43" i="96" a="1"/>
  <c r="Y43" i="96" s="1"/>
  <c r="Z43" i="96" a="1"/>
  <c r="Z43" i="96" s="1"/>
  <c r="AA43" i="96" a="1"/>
  <c r="AA43" i="96" s="1"/>
  <c r="AB43" i="96" a="1"/>
  <c r="AB43" i="96" s="1"/>
  <c r="AC43" i="96" a="1"/>
  <c r="AC43" i="96" s="1"/>
  <c r="AD43" i="96" a="1"/>
  <c r="AD43" i="96" s="1"/>
  <c r="AE43" i="96" a="1"/>
  <c r="AE43" i="96" s="1"/>
  <c r="AF43" i="96" a="1"/>
  <c r="AF43" i="96" s="1"/>
  <c r="AG43" i="96" a="1"/>
  <c r="AG43" i="96" s="1"/>
  <c r="AH43" i="96" a="1"/>
  <c r="AH43" i="96" s="1"/>
  <c r="AI43" i="96" a="1"/>
  <c r="AI43" i="96" s="1"/>
  <c r="AJ43" i="96" a="1"/>
  <c r="AJ43" i="96" s="1"/>
  <c r="AK43" i="96" a="1"/>
  <c r="AK43" i="96" s="1"/>
  <c r="AL43" i="96" a="1"/>
  <c r="AL43" i="96" s="1"/>
  <c r="AM43" i="96" a="1"/>
  <c r="AM43" i="96" s="1"/>
  <c r="AN43" i="96" a="1"/>
  <c r="AN43" i="96" s="1"/>
  <c r="AO43" i="96" a="1"/>
  <c r="AO43" i="96" s="1"/>
  <c r="AP43" i="96" a="1"/>
  <c r="AP43" i="96" s="1"/>
  <c r="AQ43" i="96" a="1"/>
  <c r="AQ43" i="96" s="1"/>
  <c r="AR43" i="96" a="1"/>
  <c r="AR43" i="96" s="1"/>
  <c r="AS43" i="96" a="1"/>
  <c r="AS43" i="96" s="1"/>
  <c r="E44" i="96" a="1"/>
  <c r="E44" i="96" s="1"/>
  <c r="F44" i="96" a="1"/>
  <c r="F44" i="96" s="1"/>
  <c r="G44" i="96" a="1"/>
  <c r="G44" i="96" s="1"/>
  <c r="H44" i="96" a="1"/>
  <c r="H44" i="96" s="1"/>
  <c r="I44" i="96" a="1"/>
  <c r="I44" i="96" s="1"/>
  <c r="J44" i="96" a="1"/>
  <c r="J44" i="96" s="1"/>
  <c r="K44" i="96" a="1"/>
  <c r="K44" i="96" s="1"/>
  <c r="L44" i="96" a="1"/>
  <c r="L44" i="96" s="1"/>
  <c r="M44" i="96" a="1"/>
  <c r="M44" i="96" s="1"/>
  <c r="N44" i="96" a="1"/>
  <c r="N44" i="96" s="1"/>
  <c r="O44" i="96" a="1"/>
  <c r="O44" i="96" s="1"/>
  <c r="P44" i="96" a="1"/>
  <c r="P44" i="96" s="1"/>
  <c r="Q44" i="96" a="1"/>
  <c r="Q44" i="96" s="1"/>
  <c r="R44" i="96" a="1"/>
  <c r="R44" i="96" s="1"/>
  <c r="S44" i="96" a="1"/>
  <c r="S44" i="96" s="1"/>
  <c r="T44" i="96" a="1"/>
  <c r="T44" i="96" s="1"/>
  <c r="U44" i="96" a="1"/>
  <c r="U44" i="96" s="1"/>
  <c r="V44" i="96" a="1"/>
  <c r="V44" i="96" s="1"/>
  <c r="W44" i="96" a="1"/>
  <c r="W44" i="96" s="1"/>
  <c r="X44" i="96" a="1"/>
  <c r="X44" i="96" s="1"/>
  <c r="Y44" i="96" a="1"/>
  <c r="Y44" i="96" s="1"/>
  <c r="Z44" i="96" a="1"/>
  <c r="Z44" i="96" s="1"/>
  <c r="AA44" i="96" a="1"/>
  <c r="AA44" i="96" s="1"/>
  <c r="AB44" i="96" a="1"/>
  <c r="AB44" i="96" s="1"/>
  <c r="AC44" i="96" a="1"/>
  <c r="AC44" i="96" s="1"/>
  <c r="AD44" i="96" a="1"/>
  <c r="AD44" i="96" s="1"/>
  <c r="AE44" i="96" a="1"/>
  <c r="AE44" i="96" s="1"/>
  <c r="AF44" i="96" a="1"/>
  <c r="AF44" i="96" s="1"/>
  <c r="AG44" i="96" a="1"/>
  <c r="AG44" i="96" s="1"/>
  <c r="AH44" i="96" a="1"/>
  <c r="AH44" i="96" s="1"/>
  <c r="AI44" i="96" a="1"/>
  <c r="AI44" i="96" s="1"/>
  <c r="AJ44" i="96" a="1"/>
  <c r="AJ44" i="96" s="1"/>
  <c r="AK44" i="96" a="1"/>
  <c r="AK44" i="96" s="1"/>
  <c r="AL44" i="96" a="1"/>
  <c r="AL44" i="96" s="1"/>
  <c r="AM44" i="96" a="1"/>
  <c r="AM44" i="96" s="1"/>
  <c r="AN44" i="96" a="1"/>
  <c r="AN44" i="96" s="1"/>
  <c r="AO44" i="96" a="1"/>
  <c r="AO44" i="96" s="1"/>
  <c r="AP44" i="96" a="1"/>
  <c r="AP44" i="96" s="1"/>
  <c r="AQ44" i="96" a="1"/>
  <c r="AQ44" i="96" s="1"/>
  <c r="AR44" i="96" a="1"/>
  <c r="AR44" i="96" s="1"/>
  <c r="AS44" i="96" a="1"/>
  <c r="AS44" i="96" s="1"/>
  <c r="E45" i="96" a="1"/>
  <c r="E45" i="96" s="1"/>
  <c r="F45" i="96" a="1"/>
  <c r="F45" i="96" s="1"/>
  <c r="G45" i="96" a="1"/>
  <c r="G45" i="96" s="1"/>
  <c r="H45" i="96" a="1"/>
  <c r="H45" i="96" s="1"/>
  <c r="I45" i="96" a="1"/>
  <c r="I45" i="96" s="1"/>
  <c r="J45" i="96" a="1"/>
  <c r="J45" i="96" s="1"/>
  <c r="K45" i="96" a="1"/>
  <c r="K45" i="96" s="1"/>
  <c r="L45" i="96" a="1"/>
  <c r="L45" i="96" s="1"/>
  <c r="M45" i="96" a="1"/>
  <c r="M45" i="96" s="1"/>
  <c r="N45" i="96" a="1"/>
  <c r="N45" i="96" s="1"/>
  <c r="O45" i="96" a="1"/>
  <c r="O45" i="96" s="1"/>
  <c r="P45" i="96" a="1"/>
  <c r="P45" i="96" s="1"/>
  <c r="Q45" i="96" a="1"/>
  <c r="Q45" i="96" s="1"/>
  <c r="R45" i="96" a="1"/>
  <c r="R45" i="96" s="1"/>
  <c r="S45" i="96" a="1"/>
  <c r="S45" i="96" s="1"/>
  <c r="T45" i="96" a="1"/>
  <c r="T45" i="96" s="1"/>
  <c r="U45" i="96" a="1"/>
  <c r="U45" i="96" s="1"/>
  <c r="V45" i="96" a="1"/>
  <c r="V45" i="96" s="1"/>
  <c r="W45" i="96" a="1"/>
  <c r="W45" i="96" s="1"/>
  <c r="X45" i="96" a="1"/>
  <c r="X45" i="96" s="1"/>
  <c r="Y45" i="96" a="1"/>
  <c r="Y45" i="96" s="1"/>
  <c r="Z45" i="96" a="1"/>
  <c r="Z45" i="96" s="1"/>
  <c r="AA45" i="96" a="1"/>
  <c r="AA45" i="96" s="1"/>
  <c r="AB45" i="96" a="1"/>
  <c r="AB45" i="96" s="1"/>
  <c r="AC45" i="96" a="1"/>
  <c r="AC45" i="96" s="1"/>
  <c r="AD45" i="96" a="1"/>
  <c r="AD45" i="96" s="1"/>
  <c r="AE45" i="96" a="1"/>
  <c r="AE45" i="96" s="1"/>
  <c r="AF45" i="96" a="1"/>
  <c r="AF45" i="96" s="1"/>
  <c r="AG45" i="96" a="1"/>
  <c r="AG45" i="96" s="1"/>
  <c r="AH45" i="96" a="1"/>
  <c r="AH45" i="96" s="1"/>
  <c r="AI45" i="96" a="1"/>
  <c r="AI45" i="96" s="1"/>
  <c r="AJ45" i="96" a="1"/>
  <c r="AJ45" i="96" s="1"/>
  <c r="AK45" i="96" a="1"/>
  <c r="AK45" i="96" s="1"/>
  <c r="AL45" i="96" a="1"/>
  <c r="AL45" i="96" s="1"/>
  <c r="AM45" i="96" a="1"/>
  <c r="AM45" i="96" s="1"/>
  <c r="AN45" i="96" a="1"/>
  <c r="AN45" i="96" s="1"/>
  <c r="AO45" i="96" a="1"/>
  <c r="AO45" i="96" s="1"/>
  <c r="AP45" i="96" a="1"/>
  <c r="AP45" i="96" s="1"/>
  <c r="AQ45" i="96" a="1"/>
  <c r="AQ45" i="96" s="1"/>
  <c r="AR45" i="96" a="1"/>
  <c r="AR45" i="96" s="1"/>
  <c r="AS45" i="96" a="1"/>
  <c r="AS45" i="96" s="1"/>
  <c r="E46" i="96" a="1"/>
  <c r="E46" i="96" s="1"/>
  <c r="F46" i="96" a="1"/>
  <c r="F46" i="96" s="1"/>
  <c r="G46" i="96" a="1"/>
  <c r="G46" i="96" s="1"/>
  <c r="H46" i="96" a="1"/>
  <c r="H46" i="96" s="1"/>
  <c r="I46" i="96" a="1"/>
  <c r="I46" i="96" s="1"/>
  <c r="J46" i="96" a="1"/>
  <c r="J46" i="96" s="1"/>
  <c r="K46" i="96" a="1"/>
  <c r="K46" i="96" s="1"/>
  <c r="L46" i="96" a="1"/>
  <c r="L46" i="96" s="1"/>
  <c r="M46" i="96" a="1"/>
  <c r="M46" i="96" s="1"/>
  <c r="N46" i="96" a="1"/>
  <c r="N46" i="96" s="1"/>
  <c r="O46" i="96" a="1"/>
  <c r="O46" i="96" s="1"/>
  <c r="P46" i="96" a="1"/>
  <c r="P46" i="96" s="1"/>
  <c r="Q46" i="96" a="1"/>
  <c r="Q46" i="96" s="1"/>
  <c r="R46" i="96" a="1"/>
  <c r="R46" i="96" s="1"/>
  <c r="S46" i="96" a="1"/>
  <c r="S46" i="96" s="1"/>
  <c r="T46" i="96" a="1"/>
  <c r="T46" i="96" s="1"/>
  <c r="U46" i="96" a="1"/>
  <c r="U46" i="96" s="1"/>
  <c r="V46" i="96" a="1"/>
  <c r="V46" i="96" s="1"/>
  <c r="W46" i="96" a="1"/>
  <c r="W46" i="96" s="1"/>
  <c r="X46" i="96" a="1"/>
  <c r="X46" i="96" s="1"/>
  <c r="Y46" i="96" a="1"/>
  <c r="Y46" i="96" s="1"/>
  <c r="Z46" i="96" a="1"/>
  <c r="Z46" i="96" s="1"/>
  <c r="AA46" i="96" a="1"/>
  <c r="AA46" i="96" s="1"/>
  <c r="AB46" i="96" a="1"/>
  <c r="AB46" i="96" s="1"/>
  <c r="AC46" i="96" a="1"/>
  <c r="AC46" i="96" s="1"/>
  <c r="AD46" i="96" a="1"/>
  <c r="AD46" i="96" s="1"/>
  <c r="AE46" i="96" a="1"/>
  <c r="AE46" i="96" s="1"/>
  <c r="AF46" i="96" a="1"/>
  <c r="AF46" i="96" s="1"/>
  <c r="AG46" i="96" a="1"/>
  <c r="AG46" i="96" s="1"/>
  <c r="AH46" i="96" a="1"/>
  <c r="AH46" i="96" s="1"/>
  <c r="AI46" i="96" a="1"/>
  <c r="AI46" i="96" s="1"/>
  <c r="AJ46" i="96" a="1"/>
  <c r="AJ46" i="96" s="1"/>
  <c r="AK46" i="96" a="1"/>
  <c r="AK46" i="96" s="1"/>
  <c r="AL46" i="96" a="1"/>
  <c r="AL46" i="96" s="1"/>
  <c r="AM46" i="96" a="1"/>
  <c r="AM46" i="96" s="1"/>
  <c r="AN46" i="96" a="1"/>
  <c r="AN46" i="96" s="1"/>
  <c r="AO46" i="96" a="1"/>
  <c r="AO46" i="96" s="1"/>
  <c r="AP46" i="96" a="1"/>
  <c r="AP46" i="96" s="1"/>
  <c r="AQ46" i="96" a="1"/>
  <c r="AQ46" i="96" s="1"/>
  <c r="AR46" i="96" a="1"/>
  <c r="AR46" i="96" s="1"/>
  <c r="AS46" i="96" a="1"/>
  <c r="AS46" i="96" s="1"/>
  <c r="E47" i="96" a="1"/>
  <c r="E47" i="96" s="1"/>
  <c r="F47" i="96" a="1"/>
  <c r="F47" i="96" s="1"/>
  <c r="G47" i="96" a="1"/>
  <c r="G47" i="96" s="1"/>
  <c r="H47" i="96" a="1"/>
  <c r="H47" i="96" s="1"/>
  <c r="I47" i="96" a="1"/>
  <c r="I47" i="96" s="1"/>
  <c r="J47" i="96" a="1"/>
  <c r="J47" i="96" s="1"/>
  <c r="K47" i="96" a="1"/>
  <c r="K47" i="96" s="1"/>
  <c r="L47" i="96" a="1"/>
  <c r="L47" i="96" s="1"/>
  <c r="M47" i="96" a="1"/>
  <c r="M47" i="96" s="1"/>
  <c r="N47" i="96" a="1"/>
  <c r="N47" i="96" s="1"/>
  <c r="O47" i="96" a="1"/>
  <c r="O47" i="96" s="1"/>
  <c r="P47" i="96" a="1"/>
  <c r="P47" i="96" s="1"/>
  <c r="Q47" i="96" a="1"/>
  <c r="Q47" i="96" s="1"/>
  <c r="R47" i="96" a="1"/>
  <c r="R47" i="96" s="1"/>
  <c r="S47" i="96" a="1"/>
  <c r="S47" i="96" s="1"/>
  <c r="T47" i="96" a="1"/>
  <c r="T47" i="96" s="1"/>
  <c r="U47" i="96" a="1"/>
  <c r="U47" i="96" s="1"/>
  <c r="V47" i="96" a="1"/>
  <c r="V47" i="96" s="1"/>
  <c r="W47" i="96" a="1"/>
  <c r="W47" i="96" s="1"/>
  <c r="X47" i="96" a="1"/>
  <c r="X47" i="96" s="1"/>
  <c r="Y47" i="96" a="1"/>
  <c r="Y47" i="96" s="1"/>
  <c r="Z47" i="96" a="1"/>
  <c r="Z47" i="96" s="1"/>
  <c r="AA47" i="96" a="1"/>
  <c r="AA47" i="96" s="1"/>
  <c r="AB47" i="96" a="1"/>
  <c r="AB47" i="96" s="1"/>
  <c r="AC47" i="96" a="1"/>
  <c r="AC47" i="96" s="1"/>
  <c r="AD47" i="96" a="1"/>
  <c r="AD47" i="96" s="1"/>
  <c r="AE47" i="96" a="1"/>
  <c r="AE47" i="96" s="1"/>
  <c r="AF47" i="96" a="1"/>
  <c r="AF47" i="96" s="1"/>
  <c r="AG47" i="96" a="1"/>
  <c r="AG47" i="96" s="1"/>
  <c r="AH47" i="96" a="1"/>
  <c r="AH47" i="96" s="1"/>
  <c r="AI47" i="96" a="1"/>
  <c r="AI47" i="96" s="1"/>
  <c r="AJ47" i="96" a="1"/>
  <c r="AJ47" i="96" s="1"/>
  <c r="AK47" i="96" a="1"/>
  <c r="AK47" i="96" s="1"/>
  <c r="AL47" i="96" a="1"/>
  <c r="AL47" i="96" s="1"/>
  <c r="AM47" i="96" a="1"/>
  <c r="AM47" i="96" s="1"/>
  <c r="AN47" i="96" a="1"/>
  <c r="AN47" i="96" s="1"/>
  <c r="AO47" i="96" a="1"/>
  <c r="AO47" i="96" s="1"/>
  <c r="AP47" i="96" a="1"/>
  <c r="AP47" i="96" s="1"/>
  <c r="AQ47" i="96" a="1"/>
  <c r="AQ47" i="96" s="1"/>
  <c r="AR47" i="96" a="1"/>
  <c r="AR47" i="96" s="1"/>
  <c r="AS47" i="96" a="1"/>
  <c r="AS47" i="96" s="1"/>
  <c r="E48" i="96" a="1"/>
  <c r="E48" i="96" s="1"/>
  <c r="F48" i="96" a="1"/>
  <c r="F48" i="96" s="1"/>
  <c r="G48" i="96" a="1"/>
  <c r="G48" i="96" s="1"/>
  <c r="H48" i="96" a="1"/>
  <c r="H48" i="96" s="1"/>
  <c r="I48" i="96" a="1"/>
  <c r="I48" i="96" s="1"/>
  <c r="J48" i="96" a="1"/>
  <c r="J48" i="96" s="1"/>
  <c r="K48" i="96" a="1"/>
  <c r="K48" i="96" s="1"/>
  <c r="L48" i="96" a="1"/>
  <c r="L48" i="96" s="1"/>
  <c r="M48" i="96" a="1"/>
  <c r="M48" i="96" s="1"/>
  <c r="N48" i="96" a="1"/>
  <c r="N48" i="96" s="1"/>
  <c r="O48" i="96" a="1"/>
  <c r="O48" i="96" s="1"/>
  <c r="P48" i="96" a="1"/>
  <c r="P48" i="96" s="1"/>
  <c r="Q48" i="96" a="1"/>
  <c r="Q48" i="96" s="1"/>
  <c r="R48" i="96" a="1"/>
  <c r="R48" i="96" s="1"/>
  <c r="S48" i="96" a="1"/>
  <c r="S48" i="96" s="1"/>
  <c r="T48" i="96" a="1"/>
  <c r="T48" i="96" s="1"/>
  <c r="U48" i="96" a="1"/>
  <c r="U48" i="96" s="1"/>
  <c r="V48" i="96" a="1"/>
  <c r="V48" i="96" s="1"/>
  <c r="W48" i="96" a="1"/>
  <c r="W48" i="96" s="1"/>
  <c r="X48" i="96" a="1"/>
  <c r="X48" i="96" s="1"/>
  <c r="Y48" i="96" a="1"/>
  <c r="Y48" i="96" s="1"/>
  <c r="Z48" i="96" a="1"/>
  <c r="Z48" i="96" s="1"/>
  <c r="AA48" i="96" a="1"/>
  <c r="AA48" i="96" s="1"/>
  <c r="AB48" i="96" a="1"/>
  <c r="AB48" i="96" s="1"/>
  <c r="AC48" i="96" a="1"/>
  <c r="AC48" i="96" s="1"/>
  <c r="AD48" i="96" a="1"/>
  <c r="AD48" i="96" s="1"/>
  <c r="AE48" i="96" a="1"/>
  <c r="AE48" i="96" s="1"/>
  <c r="AF48" i="96" a="1"/>
  <c r="AF48" i="96" s="1"/>
  <c r="AG48" i="96" a="1"/>
  <c r="AG48" i="96" s="1"/>
  <c r="AH48" i="96" a="1"/>
  <c r="AH48" i="96" s="1"/>
  <c r="AI48" i="96" a="1"/>
  <c r="AI48" i="96" s="1"/>
  <c r="AJ48" i="96" a="1"/>
  <c r="AJ48" i="96" s="1"/>
  <c r="AK48" i="96" a="1"/>
  <c r="AK48" i="96" s="1"/>
  <c r="AL48" i="96" a="1"/>
  <c r="AL48" i="96" s="1"/>
  <c r="AM48" i="96" a="1"/>
  <c r="AM48" i="96" s="1"/>
  <c r="AN48" i="96" a="1"/>
  <c r="AN48" i="96" s="1"/>
  <c r="AO48" i="96" a="1"/>
  <c r="AO48" i="96" s="1"/>
  <c r="AP48" i="96" a="1"/>
  <c r="AP48" i="96" s="1"/>
  <c r="AQ48" i="96" a="1"/>
  <c r="AQ48" i="96" s="1"/>
  <c r="AR48" i="96" a="1"/>
  <c r="AR48" i="96" s="1"/>
  <c r="AS48" i="96" a="1"/>
  <c r="AS48" i="96" s="1"/>
  <c r="E49" i="96" a="1"/>
  <c r="E49" i="96" s="1"/>
  <c r="F49" i="96" a="1"/>
  <c r="F49" i="96" s="1"/>
  <c r="G49" i="96" a="1"/>
  <c r="G49" i="96" s="1"/>
  <c r="H49" i="96" a="1"/>
  <c r="H49" i="96" s="1"/>
  <c r="I49" i="96" a="1"/>
  <c r="I49" i="96" s="1"/>
  <c r="J49" i="96" a="1"/>
  <c r="J49" i="96" s="1"/>
  <c r="K49" i="96" a="1"/>
  <c r="K49" i="96" s="1"/>
  <c r="L49" i="96" a="1"/>
  <c r="L49" i="96" s="1"/>
  <c r="M49" i="96" a="1"/>
  <c r="M49" i="96" s="1"/>
  <c r="N49" i="96" a="1"/>
  <c r="N49" i="96" s="1"/>
  <c r="O49" i="96" a="1"/>
  <c r="O49" i="96" s="1"/>
  <c r="P49" i="96" a="1"/>
  <c r="P49" i="96" s="1"/>
  <c r="Q49" i="96" a="1"/>
  <c r="Q49" i="96" s="1"/>
  <c r="R49" i="96" a="1"/>
  <c r="R49" i="96" s="1"/>
  <c r="S49" i="96" a="1"/>
  <c r="S49" i="96" s="1"/>
  <c r="T49" i="96" a="1"/>
  <c r="T49" i="96" s="1"/>
  <c r="U49" i="96" a="1"/>
  <c r="U49" i="96" s="1"/>
  <c r="V49" i="96" a="1"/>
  <c r="V49" i="96" s="1"/>
  <c r="W49" i="96" a="1"/>
  <c r="W49" i="96" s="1"/>
  <c r="X49" i="96" a="1"/>
  <c r="X49" i="96" s="1"/>
  <c r="Y49" i="96" a="1"/>
  <c r="Y49" i="96" s="1"/>
  <c r="Z49" i="96" a="1"/>
  <c r="Z49" i="96" s="1"/>
  <c r="AA49" i="96" a="1"/>
  <c r="AA49" i="96" s="1"/>
  <c r="AB49" i="96" a="1"/>
  <c r="AB49" i="96" s="1"/>
  <c r="AC49" i="96" a="1"/>
  <c r="AC49" i="96" s="1"/>
  <c r="AD49" i="96" a="1"/>
  <c r="AD49" i="96" s="1"/>
  <c r="AE49" i="96" a="1"/>
  <c r="AE49" i="96" s="1"/>
  <c r="AF49" i="96" a="1"/>
  <c r="AF49" i="96" s="1"/>
  <c r="AG49" i="96" a="1"/>
  <c r="AG49" i="96" s="1"/>
  <c r="AH49" i="96" a="1"/>
  <c r="AH49" i="96" s="1"/>
  <c r="AI49" i="96" a="1"/>
  <c r="AI49" i="96" s="1"/>
  <c r="AJ49" i="96" a="1"/>
  <c r="AJ49" i="96" s="1"/>
  <c r="AK49" i="96" a="1"/>
  <c r="AK49" i="96" s="1"/>
  <c r="AL49" i="96" a="1"/>
  <c r="AL49" i="96" s="1"/>
  <c r="AM49" i="96" a="1"/>
  <c r="AM49" i="96" s="1"/>
  <c r="AN49" i="96" a="1"/>
  <c r="AN49" i="96" s="1"/>
  <c r="AO49" i="96" a="1"/>
  <c r="AO49" i="96" s="1"/>
  <c r="AP49" i="96" a="1"/>
  <c r="AP49" i="96" s="1"/>
  <c r="AQ49" i="96" a="1"/>
  <c r="AQ49" i="96" s="1"/>
  <c r="AR49" i="96" a="1"/>
  <c r="AR49" i="96" s="1"/>
  <c r="AS49" i="96" a="1"/>
  <c r="AS49" i="96" s="1"/>
  <c r="E50" i="96" a="1"/>
  <c r="E50" i="96" s="1"/>
  <c r="F50" i="96" a="1"/>
  <c r="F50" i="96" s="1"/>
  <c r="G50" i="96" a="1"/>
  <c r="G50" i="96" s="1"/>
  <c r="H50" i="96" a="1"/>
  <c r="H50" i="96" s="1"/>
  <c r="I50" i="96" a="1"/>
  <c r="I50" i="96" s="1"/>
  <c r="J50" i="96" a="1"/>
  <c r="J50" i="96" s="1"/>
  <c r="K50" i="96" a="1"/>
  <c r="K50" i="96" s="1"/>
  <c r="L50" i="96" a="1"/>
  <c r="L50" i="96" s="1"/>
  <c r="M50" i="96" a="1"/>
  <c r="M50" i="96" s="1"/>
  <c r="N50" i="96" a="1"/>
  <c r="N50" i="96" s="1"/>
  <c r="O50" i="96" a="1"/>
  <c r="O50" i="96" s="1"/>
  <c r="P50" i="96" a="1"/>
  <c r="P50" i="96" s="1"/>
  <c r="Q50" i="96" a="1"/>
  <c r="Q50" i="96" s="1"/>
  <c r="R50" i="96" a="1"/>
  <c r="R50" i="96" s="1"/>
  <c r="S50" i="96" a="1"/>
  <c r="S50" i="96" s="1"/>
  <c r="T50" i="96" a="1"/>
  <c r="T50" i="96" s="1"/>
  <c r="U50" i="96" a="1"/>
  <c r="U50" i="96" s="1"/>
  <c r="V50" i="96" a="1"/>
  <c r="V50" i="96" s="1"/>
  <c r="W50" i="96" a="1"/>
  <c r="W50" i="96" s="1"/>
  <c r="X50" i="96" a="1"/>
  <c r="X50" i="96" s="1"/>
  <c r="Y50" i="96" a="1"/>
  <c r="Y50" i="96" s="1"/>
  <c r="Z50" i="96" a="1"/>
  <c r="Z50" i="96" s="1"/>
  <c r="AA50" i="96" a="1"/>
  <c r="AA50" i="96" s="1"/>
  <c r="AB50" i="96" a="1"/>
  <c r="AB50" i="96" s="1"/>
  <c r="AC50" i="96" a="1"/>
  <c r="AC50" i="96" s="1"/>
  <c r="AD50" i="96" a="1"/>
  <c r="AD50" i="96" s="1"/>
  <c r="AE50" i="96" a="1"/>
  <c r="AE50" i="96" s="1"/>
  <c r="AF50" i="96" a="1"/>
  <c r="AF50" i="96" s="1"/>
  <c r="AG50" i="96" a="1"/>
  <c r="AG50" i="96" s="1"/>
  <c r="AH50" i="96" a="1"/>
  <c r="AH50" i="96" s="1"/>
  <c r="AI50" i="96" a="1"/>
  <c r="AI50" i="96" s="1"/>
  <c r="AJ50" i="96" a="1"/>
  <c r="AJ50" i="96" s="1"/>
  <c r="AK50" i="96" a="1"/>
  <c r="AK50" i="96" s="1"/>
  <c r="AL50" i="96" a="1"/>
  <c r="AL50" i="96" s="1"/>
  <c r="AM50" i="96" a="1"/>
  <c r="AM50" i="96" s="1"/>
  <c r="AN50" i="96" a="1"/>
  <c r="AN50" i="96" s="1"/>
  <c r="AO50" i="96" a="1"/>
  <c r="AO50" i="96" s="1"/>
  <c r="AP50" i="96" a="1"/>
  <c r="AP50" i="96" s="1"/>
  <c r="AQ50" i="96" a="1"/>
  <c r="AQ50" i="96" s="1"/>
  <c r="AR50" i="96" a="1"/>
  <c r="AR50" i="96" s="1"/>
  <c r="AS50" i="96" a="1"/>
  <c r="AS50" i="96" s="1"/>
  <c r="E51" i="96" a="1"/>
  <c r="E51" i="96" s="1"/>
  <c r="F51" i="96" a="1"/>
  <c r="F51" i="96" s="1"/>
  <c r="G51" i="96" a="1"/>
  <c r="G51" i="96" s="1"/>
  <c r="H51" i="96" a="1"/>
  <c r="H51" i="96" s="1"/>
  <c r="I51" i="96" a="1"/>
  <c r="I51" i="96" s="1"/>
  <c r="J51" i="96" a="1"/>
  <c r="J51" i="96" s="1"/>
  <c r="K51" i="96" a="1"/>
  <c r="K51" i="96" s="1"/>
  <c r="L51" i="96" a="1"/>
  <c r="L51" i="96" s="1"/>
  <c r="M51" i="96" a="1"/>
  <c r="M51" i="96" s="1"/>
  <c r="N51" i="96" a="1"/>
  <c r="N51" i="96" s="1"/>
  <c r="O51" i="96" a="1"/>
  <c r="O51" i="96" s="1"/>
  <c r="P51" i="96" a="1"/>
  <c r="P51" i="96" s="1"/>
  <c r="Q51" i="96" a="1"/>
  <c r="Q51" i="96" s="1"/>
  <c r="R51" i="96" a="1"/>
  <c r="R51" i="96" s="1"/>
  <c r="S51" i="96" a="1"/>
  <c r="S51" i="96" s="1"/>
  <c r="T51" i="96" a="1"/>
  <c r="T51" i="96" s="1"/>
  <c r="U51" i="96" a="1"/>
  <c r="U51" i="96" s="1"/>
  <c r="V51" i="96" a="1"/>
  <c r="V51" i="96" s="1"/>
  <c r="W51" i="96" a="1"/>
  <c r="W51" i="96" s="1"/>
  <c r="X51" i="96" a="1"/>
  <c r="X51" i="96" s="1"/>
  <c r="Y51" i="96" a="1"/>
  <c r="Y51" i="96" s="1"/>
  <c r="Z51" i="96" a="1"/>
  <c r="Z51" i="96" s="1"/>
  <c r="AA51" i="96" a="1"/>
  <c r="AA51" i="96" s="1"/>
  <c r="AB51" i="96" a="1"/>
  <c r="AB51" i="96" s="1"/>
  <c r="AC51" i="96" a="1"/>
  <c r="AC51" i="96" s="1"/>
  <c r="AD51" i="96" a="1"/>
  <c r="AD51" i="96" s="1"/>
  <c r="AE51" i="96" a="1"/>
  <c r="AE51" i="96" s="1"/>
  <c r="AF51" i="96" a="1"/>
  <c r="AF51" i="96" s="1"/>
  <c r="AG51" i="96" a="1"/>
  <c r="AG51" i="96" s="1"/>
  <c r="AH51" i="96" a="1"/>
  <c r="AH51" i="96" s="1"/>
  <c r="AI51" i="96" a="1"/>
  <c r="AI51" i="96" s="1"/>
  <c r="AJ51" i="96" a="1"/>
  <c r="AJ51" i="96" s="1"/>
  <c r="AK51" i="96" a="1"/>
  <c r="AK51" i="96" s="1"/>
  <c r="AL51" i="96" a="1"/>
  <c r="AL51" i="96" s="1"/>
  <c r="AM51" i="96" a="1"/>
  <c r="AM51" i="96" s="1"/>
  <c r="AN51" i="96" a="1"/>
  <c r="AN51" i="96" s="1"/>
  <c r="AO51" i="96" a="1"/>
  <c r="AO51" i="96" s="1"/>
  <c r="AP51" i="96" a="1"/>
  <c r="AP51" i="96" s="1"/>
  <c r="AQ51" i="96" a="1"/>
  <c r="AQ51" i="96" s="1"/>
  <c r="AR51" i="96" a="1"/>
  <c r="AR51" i="96" s="1"/>
  <c r="AS51" i="96" a="1"/>
  <c r="AS51" i="96" s="1"/>
  <c r="E52" i="96" a="1"/>
  <c r="E52" i="96" s="1"/>
  <c r="F52" i="96" a="1"/>
  <c r="F52" i="96" s="1"/>
  <c r="G52" i="96" a="1"/>
  <c r="G52" i="96" s="1"/>
  <c r="H52" i="96" a="1"/>
  <c r="H52" i="96" s="1"/>
  <c r="I52" i="96" a="1"/>
  <c r="I52" i="96" s="1"/>
  <c r="J52" i="96" a="1"/>
  <c r="J52" i="96" s="1"/>
  <c r="K52" i="96" a="1"/>
  <c r="K52" i="96" s="1"/>
  <c r="L52" i="96" a="1"/>
  <c r="L52" i="96" s="1"/>
  <c r="M52" i="96" a="1"/>
  <c r="M52" i="96" s="1"/>
  <c r="N52" i="96" a="1"/>
  <c r="N52" i="96" s="1"/>
  <c r="O52" i="96" a="1"/>
  <c r="O52" i="96" s="1"/>
  <c r="P52" i="96" a="1"/>
  <c r="P52" i="96" s="1"/>
  <c r="Q52" i="96" a="1"/>
  <c r="Q52" i="96" s="1"/>
  <c r="R52" i="96" a="1"/>
  <c r="R52" i="96" s="1"/>
  <c r="S52" i="96" a="1"/>
  <c r="S52" i="96" s="1"/>
  <c r="T52" i="96" a="1"/>
  <c r="T52" i="96" s="1"/>
  <c r="U52" i="96" a="1"/>
  <c r="U52" i="96" s="1"/>
  <c r="V52" i="96" a="1"/>
  <c r="V52" i="96" s="1"/>
  <c r="W52" i="96" a="1"/>
  <c r="W52" i="96" s="1"/>
  <c r="X52" i="96" a="1"/>
  <c r="X52" i="96" s="1"/>
  <c r="Y52" i="96" a="1"/>
  <c r="Y52" i="96" s="1"/>
  <c r="Z52" i="96" a="1"/>
  <c r="Z52" i="96" s="1"/>
  <c r="AA52" i="96" a="1"/>
  <c r="AA52" i="96" s="1"/>
  <c r="AB52" i="96" a="1"/>
  <c r="AB52" i="96" s="1"/>
  <c r="AC52" i="96" a="1"/>
  <c r="AC52" i="96" s="1"/>
  <c r="AD52" i="96" a="1"/>
  <c r="AD52" i="96" s="1"/>
  <c r="AE52" i="96" a="1"/>
  <c r="AE52" i="96" s="1"/>
  <c r="AF52" i="96" a="1"/>
  <c r="AF52" i="96" s="1"/>
  <c r="AG52" i="96" a="1"/>
  <c r="AG52" i="96" s="1"/>
  <c r="AH52" i="96" a="1"/>
  <c r="AH52" i="96" s="1"/>
  <c r="AI52" i="96" a="1"/>
  <c r="AI52" i="96" s="1"/>
  <c r="AJ52" i="96" a="1"/>
  <c r="AJ52" i="96" s="1"/>
  <c r="AK52" i="96" a="1"/>
  <c r="AK52" i="96" s="1"/>
  <c r="AL52" i="96" a="1"/>
  <c r="AL52" i="96" s="1"/>
  <c r="AM52" i="96" a="1"/>
  <c r="AM52" i="96" s="1"/>
  <c r="AN52" i="96" a="1"/>
  <c r="AN52" i="96" s="1"/>
  <c r="AO52" i="96" a="1"/>
  <c r="AO52" i="96" s="1"/>
  <c r="AP52" i="96" a="1"/>
  <c r="AP52" i="96" s="1"/>
  <c r="AQ52" i="96" a="1"/>
  <c r="AQ52" i="96" s="1"/>
  <c r="AR52" i="96" a="1"/>
  <c r="AR52" i="96" s="1"/>
  <c r="AS52" i="96" a="1"/>
  <c r="AS52" i="96" s="1"/>
  <c r="E53" i="96" a="1"/>
  <c r="E53" i="96" s="1"/>
  <c r="F53" i="96" a="1"/>
  <c r="F53" i="96" s="1"/>
  <c r="G53" i="96" a="1"/>
  <c r="G53" i="96" s="1"/>
  <c r="H53" i="96" a="1"/>
  <c r="H53" i="96" s="1"/>
  <c r="I53" i="96" a="1"/>
  <c r="I53" i="96" s="1"/>
  <c r="J53" i="96" a="1"/>
  <c r="J53" i="96" s="1"/>
  <c r="K53" i="96" a="1"/>
  <c r="K53" i="96" s="1"/>
  <c r="L53" i="96" a="1"/>
  <c r="L53" i="96" s="1"/>
  <c r="M53" i="96" a="1"/>
  <c r="M53" i="96" s="1"/>
  <c r="N53" i="96" a="1"/>
  <c r="N53" i="96" s="1"/>
  <c r="O53" i="96" a="1"/>
  <c r="O53" i="96" s="1"/>
  <c r="P53" i="96" a="1"/>
  <c r="P53" i="96" s="1"/>
  <c r="Q53" i="96" a="1"/>
  <c r="Q53" i="96" s="1"/>
  <c r="R53" i="96" a="1"/>
  <c r="R53" i="96" s="1"/>
  <c r="S53" i="96" a="1"/>
  <c r="S53" i="96" s="1"/>
  <c r="T53" i="96" a="1"/>
  <c r="T53" i="96" s="1"/>
  <c r="U53" i="96" a="1"/>
  <c r="U53" i="96" s="1"/>
  <c r="V53" i="96" a="1"/>
  <c r="V53" i="96" s="1"/>
  <c r="W53" i="96" a="1"/>
  <c r="W53" i="96" s="1"/>
  <c r="X53" i="96" a="1"/>
  <c r="X53" i="96" s="1"/>
  <c r="Y53" i="96" a="1"/>
  <c r="Y53" i="96" s="1"/>
  <c r="Z53" i="96" a="1"/>
  <c r="Z53" i="96" s="1"/>
  <c r="AA53" i="96" a="1"/>
  <c r="AA53" i="96" s="1"/>
  <c r="AB53" i="96" a="1"/>
  <c r="AB53" i="96" s="1"/>
  <c r="AC53" i="96" a="1"/>
  <c r="AC53" i="96" s="1"/>
  <c r="AD53" i="96" a="1"/>
  <c r="AD53" i="96" s="1"/>
  <c r="AE53" i="96" a="1"/>
  <c r="AE53" i="96" s="1"/>
  <c r="AF53" i="96" a="1"/>
  <c r="AF53" i="96" s="1"/>
  <c r="AG53" i="96" a="1"/>
  <c r="AG53" i="96" s="1"/>
  <c r="AH53" i="96" a="1"/>
  <c r="AH53" i="96" s="1"/>
  <c r="AI53" i="96" a="1"/>
  <c r="AI53" i="96" s="1"/>
  <c r="AJ53" i="96" a="1"/>
  <c r="AJ53" i="96" s="1"/>
  <c r="AK53" i="96" a="1"/>
  <c r="AK53" i="96" s="1"/>
  <c r="AL53" i="96" a="1"/>
  <c r="AL53" i="96" s="1"/>
  <c r="AM53" i="96" a="1"/>
  <c r="AM53" i="96" s="1"/>
  <c r="AN53" i="96" a="1"/>
  <c r="AN53" i="96" s="1"/>
  <c r="AO53" i="96" a="1"/>
  <c r="AO53" i="96" s="1"/>
  <c r="AP53" i="96" a="1"/>
  <c r="AP53" i="96" s="1"/>
  <c r="AQ53" i="96" a="1"/>
  <c r="AQ53" i="96" s="1"/>
  <c r="AR53" i="96" a="1"/>
  <c r="AR53" i="96" s="1"/>
  <c r="AS53" i="96" a="1"/>
  <c r="AS53" i="96" s="1"/>
  <c r="E54" i="96" a="1"/>
  <c r="E54" i="96" s="1"/>
  <c r="F54" i="96" a="1"/>
  <c r="F54" i="96" s="1"/>
  <c r="G54" i="96" a="1"/>
  <c r="G54" i="96" s="1"/>
  <c r="H54" i="96" a="1"/>
  <c r="H54" i="96" s="1"/>
  <c r="I54" i="96" a="1"/>
  <c r="I54" i="96" s="1"/>
  <c r="J54" i="96" a="1"/>
  <c r="J54" i="96" s="1"/>
  <c r="K54" i="96" a="1"/>
  <c r="K54" i="96" s="1"/>
  <c r="L54" i="96" a="1"/>
  <c r="L54" i="96" s="1"/>
  <c r="M54" i="96" a="1"/>
  <c r="M54" i="96" s="1"/>
  <c r="N54" i="96" a="1"/>
  <c r="N54" i="96" s="1"/>
  <c r="O54" i="96" a="1"/>
  <c r="O54" i="96" s="1"/>
  <c r="P54" i="96" a="1"/>
  <c r="P54" i="96" s="1"/>
  <c r="Q54" i="96" a="1"/>
  <c r="Q54" i="96" s="1"/>
  <c r="R54" i="96" a="1"/>
  <c r="R54" i="96" s="1"/>
  <c r="S54" i="96" a="1"/>
  <c r="S54" i="96" s="1"/>
  <c r="T54" i="96" a="1"/>
  <c r="T54" i="96" s="1"/>
  <c r="U54" i="96" a="1"/>
  <c r="U54" i="96" s="1"/>
  <c r="V54" i="96" a="1"/>
  <c r="V54" i="96" s="1"/>
  <c r="W54" i="96" a="1"/>
  <c r="W54" i="96" s="1"/>
  <c r="X54" i="96" a="1"/>
  <c r="X54" i="96" s="1"/>
  <c r="Y54" i="96" a="1"/>
  <c r="Y54" i="96" s="1"/>
  <c r="Z54" i="96" a="1"/>
  <c r="Z54" i="96" s="1"/>
  <c r="AA54" i="96" a="1"/>
  <c r="AA54" i="96" s="1"/>
  <c r="AB54" i="96" a="1"/>
  <c r="AB54" i="96" s="1"/>
  <c r="AC54" i="96" a="1"/>
  <c r="AC54" i="96" s="1"/>
  <c r="AD54" i="96" a="1"/>
  <c r="AD54" i="96" s="1"/>
  <c r="AE54" i="96" a="1"/>
  <c r="AE54" i="96" s="1"/>
  <c r="AF54" i="96" a="1"/>
  <c r="AF54" i="96" s="1"/>
  <c r="AG54" i="96" a="1"/>
  <c r="AG54" i="96" s="1"/>
  <c r="AH54" i="96" a="1"/>
  <c r="AH54" i="96" s="1"/>
  <c r="AI54" i="96" a="1"/>
  <c r="AI54" i="96" s="1"/>
  <c r="AJ54" i="96" a="1"/>
  <c r="AJ54" i="96" s="1"/>
  <c r="AK54" i="96" a="1"/>
  <c r="AK54" i="96" s="1"/>
  <c r="AL54" i="96" a="1"/>
  <c r="AL54" i="96" s="1"/>
  <c r="AM54" i="96" a="1"/>
  <c r="AM54" i="96" s="1"/>
  <c r="AN54" i="96" a="1"/>
  <c r="AN54" i="96" s="1"/>
  <c r="AO54" i="96" a="1"/>
  <c r="AO54" i="96" s="1"/>
  <c r="AP54" i="96" a="1"/>
  <c r="AP54" i="96" s="1"/>
  <c r="AQ54" i="96" a="1"/>
  <c r="AQ54" i="96" s="1"/>
  <c r="AR54" i="96" a="1"/>
  <c r="AR54" i="96" s="1"/>
  <c r="AS54" i="96" a="1"/>
  <c r="AS54" i="96" s="1"/>
  <c r="E55" i="96" a="1"/>
  <c r="E55" i="96" s="1"/>
  <c r="F55" i="96" a="1"/>
  <c r="F55" i="96" s="1"/>
  <c r="G55" i="96" a="1"/>
  <c r="G55" i="96" s="1"/>
  <c r="H55" i="96" a="1"/>
  <c r="H55" i="96" s="1"/>
  <c r="I55" i="96" a="1"/>
  <c r="I55" i="96" s="1"/>
  <c r="J55" i="96" a="1"/>
  <c r="J55" i="96" s="1"/>
  <c r="K55" i="96" a="1"/>
  <c r="K55" i="96" s="1"/>
  <c r="L55" i="96" a="1"/>
  <c r="L55" i="96" s="1"/>
  <c r="M55" i="96" a="1"/>
  <c r="M55" i="96" s="1"/>
  <c r="N55" i="96" a="1"/>
  <c r="N55" i="96" s="1"/>
  <c r="O55" i="96" a="1"/>
  <c r="O55" i="96" s="1"/>
  <c r="P55" i="96" a="1"/>
  <c r="P55" i="96" s="1"/>
  <c r="Q55" i="96" a="1"/>
  <c r="Q55" i="96" s="1"/>
  <c r="R55" i="96" a="1"/>
  <c r="R55" i="96" s="1"/>
  <c r="S55" i="96" a="1"/>
  <c r="S55" i="96" s="1"/>
  <c r="T55" i="96" a="1"/>
  <c r="T55" i="96" s="1"/>
  <c r="U55" i="96" a="1"/>
  <c r="U55" i="96" s="1"/>
  <c r="V55" i="96" a="1"/>
  <c r="V55" i="96" s="1"/>
  <c r="W55" i="96" a="1"/>
  <c r="W55" i="96" s="1"/>
  <c r="X55" i="96" a="1"/>
  <c r="X55" i="96" s="1"/>
  <c r="Y55" i="96" a="1"/>
  <c r="Y55" i="96" s="1"/>
  <c r="Z55" i="96" a="1"/>
  <c r="Z55" i="96" s="1"/>
  <c r="AA55" i="96" a="1"/>
  <c r="AA55" i="96" s="1"/>
  <c r="AB55" i="96" a="1"/>
  <c r="AB55" i="96" s="1"/>
  <c r="AC55" i="96" a="1"/>
  <c r="AC55" i="96" s="1"/>
  <c r="AD55" i="96" a="1"/>
  <c r="AD55" i="96" s="1"/>
  <c r="AE55" i="96" a="1"/>
  <c r="AE55" i="96" s="1"/>
  <c r="AF55" i="96" a="1"/>
  <c r="AF55" i="96" s="1"/>
  <c r="AG55" i="96" a="1"/>
  <c r="AG55" i="96" s="1"/>
  <c r="AH55" i="96" a="1"/>
  <c r="AH55" i="96" s="1"/>
  <c r="AI55" i="96" a="1"/>
  <c r="AI55" i="96" s="1"/>
  <c r="AJ55" i="96" a="1"/>
  <c r="AJ55" i="96" s="1"/>
  <c r="AK55" i="96" a="1"/>
  <c r="AK55" i="96" s="1"/>
  <c r="AL55" i="96" a="1"/>
  <c r="AL55" i="96" s="1"/>
  <c r="AM55" i="96" a="1"/>
  <c r="AM55" i="96" s="1"/>
  <c r="AN55" i="96" a="1"/>
  <c r="AN55" i="96" s="1"/>
  <c r="AO55" i="96" a="1"/>
  <c r="AO55" i="96" s="1"/>
  <c r="AP55" i="96" a="1"/>
  <c r="AP55" i="96" s="1"/>
  <c r="AQ55" i="96" a="1"/>
  <c r="AQ55" i="96" s="1"/>
  <c r="AR55" i="96" a="1"/>
  <c r="AR55" i="96" s="1"/>
  <c r="AS55" i="96" a="1"/>
  <c r="AS55" i="96" s="1"/>
  <c r="E56" i="96" a="1"/>
  <c r="E56" i="96" s="1"/>
  <c r="F56" i="96" a="1"/>
  <c r="F56" i="96" s="1"/>
  <c r="G56" i="96" a="1"/>
  <c r="G56" i="96" s="1"/>
  <c r="H56" i="96" a="1"/>
  <c r="H56" i="96" s="1"/>
  <c r="I56" i="96" a="1"/>
  <c r="I56" i="96" s="1"/>
  <c r="J56" i="96" a="1"/>
  <c r="J56" i="96" s="1"/>
  <c r="K56" i="96" a="1"/>
  <c r="K56" i="96" s="1"/>
  <c r="L56" i="96" a="1"/>
  <c r="L56" i="96" s="1"/>
  <c r="M56" i="96" a="1"/>
  <c r="M56" i="96" s="1"/>
  <c r="N56" i="96" a="1"/>
  <c r="N56" i="96" s="1"/>
  <c r="O56" i="96" a="1"/>
  <c r="O56" i="96" s="1"/>
  <c r="P56" i="96" a="1"/>
  <c r="P56" i="96" s="1"/>
  <c r="Q56" i="96" a="1"/>
  <c r="Q56" i="96" s="1"/>
  <c r="R56" i="96" a="1"/>
  <c r="R56" i="96" s="1"/>
  <c r="S56" i="96" a="1"/>
  <c r="S56" i="96" s="1"/>
  <c r="T56" i="96" a="1"/>
  <c r="T56" i="96" s="1"/>
  <c r="U56" i="96" a="1"/>
  <c r="U56" i="96" s="1"/>
  <c r="V56" i="96" a="1"/>
  <c r="V56" i="96" s="1"/>
  <c r="W56" i="96" a="1"/>
  <c r="W56" i="96" s="1"/>
  <c r="X56" i="96" a="1"/>
  <c r="X56" i="96" s="1"/>
  <c r="Y56" i="96" a="1"/>
  <c r="Y56" i="96" s="1"/>
  <c r="Z56" i="96" a="1"/>
  <c r="Z56" i="96" s="1"/>
  <c r="AA56" i="96" a="1"/>
  <c r="AA56" i="96" s="1"/>
  <c r="AB56" i="96" a="1"/>
  <c r="AB56" i="96" s="1"/>
  <c r="AC56" i="96" a="1"/>
  <c r="AC56" i="96" s="1"/>
  <c r="AD56" i="96" a="1"/>
  <c r="AD56" i="96" s="1"/>
  <c r="AE56" i="96" a="1"/>
  <c r="AE56" i="96" s="1"/>
  <c r="AF56" i="96" a="1"/>
  <c r="AF56" i="96" s="1"/>
  <c r="AG56" i="96" a="1"/>
  <c r="AG56" i="96" s="1"/>
  <c r="AH56" i="96" a="1"/>
  <c r="AH56" i="96" s="1"/>
  <c r="AI56" i="96" a="1"/>
  <c r="AI56" i="96" s="1"/>
  <c r="AJ56" i="96" a="1"/>
  <c r="AJ56" i="96" s="1"/>
  <c r="AK56" i="96" a="1"/>
  <c r="AK56" i="96" s="1"/>
  <c r="AL56" i="96" a="1"/>
  <c r="AL56" i="96" s="1"/>
  <c r="AM56" i="96" a="1"/>
  <c r="AM56" i="96" s="1"/>
  <c r="AN56" i="96" a="1"/>
  <c r="AN56" i="96" s="1"/>
  <c r="AO56" i="96" a="1"/>
  <c r="AO56" i="96" s="1"/>
  <c r="AP56" i="96" a="1"/>
  <c r="AP56" i="96" s="1"/>
  <c r="AQ56" i="96" a="1"/>
  <c r="AQ56" i="96" s="1"/>
  <c r="AR56" i="96" a="1"/>
  <c r="AR56" i="96" s="1"/>
  <c r="AS56" i="96" a="1"/>
  <c r="AS56" i="96" s="1"/>
  <c r="E57" i="96" a="1"/>
  <c r="E57" i="96" s="1"/>
  <c r="F57" i="96" a="1"/>
  <c r="F57" i="96" s="1"/>
  <c r="G57" i="96" a="1"/>
  <c r="G57" i="96" s="1"/>
  <c r="H57" i="96" a="1"/>
  <c r="H57" i="96" s="1"/>
  <c r="I57" i="96" a="1"/>
  <c r="I57" i="96" s="1"/>
  <c r="J57" i="96" a="1"/>
  <c r="J57" i="96" s="1"/>
  <c r="K57" i="96" a="1"/>
  <c r="K57" i="96" s="1"/>
  <c r="L57" i="96" a="1"/>
  <c r="L57" i="96" s="1"/>
  <c r="M57" i="96" a="1"/>
  <c r="M57" i="96" s="1"/>
  <c r="N57" i="96" a="1"/>
  <c r="N57" i="96" s="1"/>
  <c r="O57" i="96" a="1"/>
  <c r="O57" i="96" s="1"/>
  <c r="P57" i="96" a="1"/>
  <c r="P57" i="96" s="1"/>
  <c r="Q57" i="96" a="1"/>
  <c r="Q57" i="96" s="1"/>
  <c r="R57" i="96" a="1"/>
  <c r="R57" i="96" s="1"/>
  <c r="S57" i="96" a="1"/>
  <c r="S57" i="96" s="1"/>
  <c r="T57" i="96" a="1"/>
  <c r="T57" i="96" s="1"/>
  <c r="U57" i="96" a="1"/>
  <c r="U57" i="96" s="1"/>
  <c r="V57" i="96" a="1"/>
  <c r="V57" i="96" s="1"/>
  <c r="W57" i="96" a="1"/>
  <c r="W57" i="96" s="1"/>
  <c r="X57" i="96" a="1"/>
  <c r="X57" i="96" s="1"/>
  <c r="Y57" i="96" a="1"/>
  <c r="Y57" i="96" s="1"/>
  <c r="Z57" i="96" a="1"/>
  <c r="Z57" i="96" s="1"/>
  <c r="AA57" i="96" a="1"/>
  <c r="AA57" i="96" s="1"/>
  <c r="AB57" i="96" a="1"/>
  <c r="AB57" i="96" s="1"/>
  <c r="AC57" i="96" a="1"/>
  <c r="AC57" i="96" s="1"/>
  <c r="AD57" i="96" a="1"/>
  <c r="AD57" i="96" s="1"/>
  <c r="AE57" i="96" a="1"/>
  <c r="AE57" i="96" s="1"/>
  <c r="AF57" i="96" a="1"/>
  <c r="AF57" i="96" s="1"/>
  <c r="AG57" i="96" a="1"/>
  <c r="AG57" i="96" s="1"/>
  <c r="AH57" i="96" a="1"/>
  <c r="AH57" i="96" s="1"/>
  <c r="AI57" i="96" a="1"/>
  <c r="AI57" i="96" s="1"/>
  <c r="AJ57" i="96" a="1"/>
  <c r="AJ57" i="96" s="1"/>
  <c r="AK57" i="96" a="1"/>
  <c r="AK57" i="96" s="1"/>
  <c r="AL57" i="96" a="1"/>
  <c r="AL57" i="96" s="1"/>
  <c r="AM57" i="96" a="1"/>
  <c r="AM57" i="96" s="1"/>
  <c r="AN57" i="96" a="1"/>
  <c r="AN57" i="96" s="1"/>
  <c r="AO57" i="96" a="1"/>
  <c r="AO57" i="96" s="1"/>
  <c r="AP57" i="96" a="1"/>
  <c r="AP57" i="96" s="1"/>
  <c r="AQ57" i="96" a="1"/>
  <c r="AQ57" i="96" s="1"/>
  <c r="AR57" i="96" a="1"/>
  <c r="AR57" i="96" s="1"/>
  <c r="AS57" i="96" a="1"/>
  <c r="AS57" i="96" s="1"/>
  <c r="E58" i="96" a="1"/>
  <c r="E58" i="96" s="1"/>
  <c r="F58" i="96" a="1"/>
  <c r="F58" i="96" s="1"/>
  <c r="G58" i="96" a="1"/>
  <c r="G58" i="96" s="1"/>
  <c r="H58" i="96" a="1"/>
  <c r="H58" i="96" s="1"/>
  <c r="I58" i="96" a="1"/>
  <c r="I58" i="96" s="1"/>
  <c r="J58" i="96" a="1"/>
  <c r="J58" i="96" s="1"/>
  <c r="K58" i="96" a="1"/>
  <c r="K58" i="96" s="1"/>
  <c r="L58" i="96" a="1"/>
  <c r="L58" i="96" s="1"/>
  <c r="M58" i="96" a="1"/>
  <c r="M58" i="96" s="1"/>
  <c r="N58" i="96" a="1"/>
  <c r="N58" i="96" s="1"/>
  <c r="O58" i="96" a="1"/>
  <c r="O58" i="96" s="1"/>
  <c r="P58" i="96" a="1"/>
  <c r="P58" i="96" s="1"/>
  <c r="Q58" i="96" a="1"/>
  <c r="Q58" i="96" s="1"/>
  <c r="R58" i="96" a="1"/>
  <c r="R58" i="96" s="1"/>
  <c r="S58" i="96" a="1"/>
  <c r="S58" i="96" s="1"/>
  <c r="T58" i="96" a="1"/>
  <c r="T58" i="96" s="1"/>
  <c r="U58" i="96" a="1"/>
  <c r="U58" i="96" s="1"/>
  <c r="V58" i="96" a="1"/>
  <c r="V58" i="96" s="1"/>
  <c r="W58" i="96" a="1"/>
  <c r="W58" i="96" s="1"/>
  <c r="X58" i="96" a="1"/>
  <c r="X58" i="96" s="1"/>
  <c r="Y58" i="96" a="1"/>
  <c r="Y58" i="96" s="1"/>
  <c r="Z58" i="96" a="1"/>
  <c r="Z58" i="96" s="1"/>
  <c r="AA58" i="96" a="1"/>
  <c r="AA58" i="96" s="1"/>
  <c r="AB58" i="96" a="1"/>
  <c r="AB58" i="96" s="1"/>
  <c r="AC58" i="96" a="1"/>
  <c r="AC58" i="96" s="1"/>
  <c r="AD58" i="96" a="1"/>
  <c r="AD58" i="96" s="1"/>
  <c r="AE58" i="96" a="1"/>
  <c r="AE58" i="96" s="1"/>
  <c r="AF58" i="96" a="1"/>
  <c r="AF58" i="96" s="1"/>
  <c r="AG58" i="96" a="1"/>
  <c r="AG58" i="96" s="1"/>
  <c r="AH58" i="96" a="1"/>
  <c r="AH58" i="96" s="1"/>
  <c r="AI58" i="96" a="1"/>
  <c r="AI58" i="96" s="1"/>
  <c r="AJ58" i="96" a="1"/>
  <c r="AJ58" i="96" s="1"/>
  <c r="AK58" i="96" a="1"/>
  <c r="AK58" i="96" s="1"/>
  <c r="AL58" i="96" a="1"/>
  <c r="AL58" i="96" s="1"/>
  <c r="AM58" i="96" a="1"/>
  <c r="AM58" i="96" s="1"/>
  <c r="AN58" i="96" a="1"/>
  <c r="AN58" i="96" s="1"/>
  <c r="AO58" i="96" a="1"/>
  <c r="AO58" i="96" s="1"/>
  <c r="AP58" i="96" a="1"/>
  <c r="AP58" i="96" s="1"/>
  <c r="AQ58" i="96" a="1"/>
  <c r="AQ58" i="96" s="1"/>
  <c r="AR58" i="96" a="1"/>
  <c r="AR58" i="96" s="1"/>
  <c r="AS58" i="96" a="1"/>
  <c r="AS58" i="96" s="1"/>
  <c r="E59" i="96" a="1"/>
  <c r="E59" i="96" s="1"/>
  <c r="F59" i="96" a="1"/>
  <c r="F59" i="96" s="1"/>
  <c r="G59" i="96" a="1"/>
  <c r="G59" i="96" s="1"/>
  <c r="H59" i="96" a="1"/>
  <c r="H59" i="96" s="1"/>
  <c r="I59" i="96" a="1"/>
  <c r="I59" i="96" s="1"/>
  <c r="J59" i="96" a="1"/>
  <c r="J59" i="96" s="1"/>
  <c r="K59" i="96" a="1"/>
  <c r="K59" i="96" s="1"/>
  <c r="L59" i="96" a="1"/>
  <c r="L59" i="96" s="1"/>
  <c r="M59" i="96" a="1"/>
  <c r="M59" i="96" s="1"/>
  <c r="N59" i="96" a="1"/>
  <c r="N59" i="96" s="1"/>
  <c r="O59" i="96" a="1"/>
  <c r="O59" i="96" s="1"/>
  <c r="P59" i="96" a="1"/>
  <c r="P59" i="96" s="1"/>
  <c r="Q59" i="96" a="1"/>
  <c r="Q59" i="96" s="1"/>
  <c r="R59" i="96" a="1"/>
  <c r="R59" i="96" s="1"/>
  <c r="S59" i="96" a="1"/>
  <c r="S59" i="96" s="1"/>
  <c r="T59" i="96" a="1"/>
  <c r="T59" i="96" s="1"/>
  <c r="U59" i="96" a="1"/>
  <c r="U59" i="96" s="1"/>
  <c r="V59" i="96" a="1"/>
  <c r="V59" i="96" s="1"/>
  <c r="W59" i="96" a="1"/>
  <c r="W59" i="96" s="1"/>
  <c r="X59" i="96" a="1"/>
  <c r="X59" i="96" s="1"/>
  <c r="Y59" i="96" a="1"/>
  <c r="Y59" i="96" s="1"/>
  <c r="Z59" i="96" a="1"/>
  <c r="Z59" i="96" s="1"/>
  <c r="AA59" i="96" a="1"/>
  <c r="AA59" i="96" s="1"/>
  <c r="AB59" i="96" a="1"/>
  <c r="AB59" i="96" s="1"/>
  <c r="AC59" i="96" a="1"/>
  <c r="AC59" i="96" s="1"/>
  <c r="AD59" i="96" a="1"/>
  <c r="AD59" i="96" s="1"/>
  <c r="AE59" i="96" a="1"/>
  <c r="AE59" i="96" s="1"/>
  <c r="AF59" i="96" a="1"/>
  <c r="AF59" i="96" s="1"/>
  <c r="AG59" i="96" a="1"/>
  <c r="AG59" i="96" s="1"/>
  <c r="AH59" i="96" a="1"/>
  <c r="AH59" i="96" s="1"/>
  <c r="AI59" i="96" a="1"/>
  <c r="AI59" i="96" s="1"/>
  <c r="AJ59" i="96" a="1"/>
  <c r="AJ59" i="96" s="1"/>
  <c r="AK59" i="96" a="1"/>
  <c r="AK59" i="96" s="1"/>
  <c r="AL59" i="96" a="1"/>
  <c r="AL59" i="96" s="1"/>
  <c r="AM59" i="96" a="1"/>
  <c r="AM59" i="96" s="1"/>
  <c r="AN59" i="96" a="1"/>
  <c r="AN59" i="96" s="1"/>
  <c r="AO59" i="96" a="1"/>
  <c r="AO59" i="96" s="1"/>
  <c r="AP59" i="96" a="1"/>
  <c r="AP59" i="96" s="1"/>
  <c r="AQ59" i="96" a="1"/>
  <c r="AQ59" i="96" s="1"/>
  <c r="AR59" i="96" a="1"/>
  <c r="AR59" i="96" s="1"/>
  <c r="AS59" i="96" a="1"/>
  <c r="AS59" i="96" s="1"/>
  <c r="E60" i="96" a="1"/>
  <c r="E60" i="96" s="1"/>
  <c r="F60" i="96" a="1"/>
  <c r="F60" i="96" s="1"/>
  <c r="G60" i="96" a="1"/>
  <c r="G60" i="96" s="1"/>
  <c r="H60" i="96" a="1"/>
  <c r="H60" i="96" s="1"/>
  <c r="I60" i="96" a="1"/>
  <c r="I60" i="96" s="1"/>
  <c r="J60" i="96" a="1"/>
  <c r="J60" i="96" s="1"/>
  <c r="K60" i="96" a="1"/>
  <c r="K60" i="96" s="1"/>
  <c r="L60" i="96" a="1"/>
  <c r="L60" i="96" s="1"/>
  <c r="M60" i="96" a="1"/>
  <c r="M60" i="96" s="1"/>
  <c r="N60" i="96" a="1"/>
  <c r="N60" i="96" s="1"/>
  <c r="O60" i="96" a="1"/>
  <c r="O60" i="96" s="1"/>
  <c r="P60" i="96" a="1"/>
  <c r="P60" i="96" s="1"/>
  <c r="Q60" i="96" a="1"/>
  <c r="Q60" i="96" s="1"/>
  <c r="R60" i="96" a="1"/>
  <c r="R60" i="96" s="1"/>
  <c r="S60" i="96" a="1"/>
  <c r="S60" i="96" s="1"/>
  <c r="T60" i="96" a="1"/>
  <c r="T60" i="96" s="1"/>
  <c r="U60" i="96" a="1"/>
  <c r="U60" i="96" s="1"/>
  <c r="V60" i="96" a="1"/>
  <c r="V60" i="96" s="1"/>
  <c r="W60" i="96" a="1"/>
  <c r="W60" i="96" s="1"/>
  <c r="X60" i="96" a="1"/>
  <c r="X60" i="96" s="1"/>
  <c r="Y60" i="96" a="1"/>
  <c r="Y60" i="96" s="1"/>
  <c r="Z60" i="96" a="1"/>
  <c r="Z60" i="96" s="1"/>
  <c r="AA60" i="96" a="1"/>
  <c r="AA60" i="96" s="1"/>
  <c r="AB60" i="96" a="1"/>
  <c r="AB60" i="96" s="1"/>
  <c r="AC60" i="96" a="1"/>
  <c r="AC60" i="96" s="1"/>
  <c r="AD60" i="96" a="1"/>
  <c r="AD60" i="96" s="1"/>
  <c r="AE60" i="96" a="1"/>
  <c r="AE60" i="96" s="1"/>
  <c r="AF60" i="96" a="1"/>
  <c r="AF60" i="96" s="1"/>
  <c r="AG60" i="96" a="1"/>
  <c r="AG60" i="96" s="1"/>
  <c r="AH60" i="96" a="1"/>
  <c r="AH60" i="96" s="1"/>
  <c r="AI60" i="96" a="1"/>
  <c r="AI60" i="96" s="1"/>
  <c r="AJ60" i="96" a="1"/>
  <c r="AJ60" i="96" s="1"/>
  <c r="AK60" i="96" a="1"/>
  <c r="AK60" i="96" s="1"/>
  <c r="AL60" i="96" a="1"/>
  <c r="AL60" i="96" s="1"/>
  <c r="AM60" i="96" a="1"/>
  <c r="AM60" i="96" s="1"/>
  <c r="AN60" i="96" a="1"/>
  <c r="AN60" i="96" s="1"/>
  <c r="AO60" i="96" a="1"/>
  <c r="AO60" i="96" s="1"/>
  <c r="AP60" i="96" a="1"/>
  <c r="AP60" i="96" s="1"/>
  <c r="AQ60" i="96" a="1"/>
  <c r="AQ60" i="96" s="1"/>
  <c r="AR60" i="96" a="1"/>
  <c r="AR60" i="96" s="1"/>
  <c r="AS60" i="96" a="1"/>
  <c r="AS60" i="96" s="1"/>
  <c r="E61" i="96" a="1"/>
  <c r="E61" i="96" s="1"/>
  <c r="F61" i="96" a="1"/>
  <c r="F61" i="96" s="1"/>
  <c r="G61" i="96" a="1"/>
  <c r="G61" i="96" s="1"/>
  <c r="H61" i="96" a="1"/>
  <c r="H61" i="96" s="1"/>
  <c r="I61" i="96" a="1"/>
  <c r="I61" i="96" s="1"/>
  <c r="J61" i="96" a="1"/>
  <c r="J61" i="96" s="1"/>
  <c r="K61" i="96" a="1"/>
  <c r="K61" i="96" s="1"/>
  <c r="L61" i="96" a="1"/>
  <c r="L61" i="96" s="1"/>
  <c r="M61" i="96" a="1"/>
  <c r="M61" i="96" s="1"/>
  <c r="N61" i="96" a="1"/>
  <c r="N61" i="96" s="1"/>
  <c r="O61" i="96" a="1"/>
  <c r="O61" i="96" s="1"/>
  <c r="P61" i="96" a="1"/>
  <c r="P61" i="96" s="1"/>
  <c r="Q61" i="96" a="1"/>
  <c r="Q61" i="96" s="1"/>
  <c r="R61" i="96" a="1"/>
  <c r="R61" i="96" s="1"/>
  <c r="S61" i="96" a="1"/>
  <c r="S61" i="96" s="1"/>
  <c r="T61" i="96" a="1"/>
  <c r="T61" i="96" s="1"/>
  <c r="U61" i="96" a="1"/>
  <c r="U61" i="96" s="1"/>
  <c r="V61" i="96" a="1"/>
  <c r="V61" i="96" s="1"/>
  <c r="W61" i="96" a="1"/>
  <c r="W61" i="96" s="1"/>
  <c r="X61" i="96" a="1"/>
  <c r="X61" i="96" s="1"/>
  <c r="Y61" i="96" a="1"/>
  <c r="Y61" i="96" s="1"/>
  <c r="Z61" i="96" a="1"/>
  <c r="Z61" i="96" s="1"/>
  <c r="AA61" i="96" a="1"/>
  <c r="AA61" i="96" s="1"/>
  <c r="AB61" i="96" a="1"/>
  <c r="AB61" i="96" s="1"/>
  <c r="AC61" i="96" a="1"/>
  <c r="AC61" i="96" s="1"/>
  <c r="AD61" i="96" a="1"/>
  <c r="AD61" i="96" s="1"/>
  <c r="AE61" i="96" a="1"/>
  <c r="AE61" i="96" s="1"/>
  <c r="AF61" i="96" a="1"/>
  <c r="AF61" i="96" s="1"/>
  <c r="AG61" i="96" a="1"/>
  <c r="AG61" i="96" s="1"/>
  <c r="AH61" i="96" a="1"/>
  <c r="AH61" i="96" s="1"/>
  <c r="AI61" i="96" a="1"/>
  <c r="AI61" i="96" s="1"/>
  <c r="AJ61" i="96" a="1"/>
  <c r="AJ61" i="96" s="1"/>
  <c r="AK61" i="96" a="1"/>
  <c r="AK61" i="96" s="1"/>
  <c r="AL61" i="96" a="1"/>
  <c r="AL61" i="96" s="1"/>
  <c r="AM61" i="96" a="1"/>
  <c r="AM61" i="96" s="1"/>
  <c r="AN61" i="96" a="1"/>
  <c r="AN61" i="96" s="1"/>
  <c r="AO61" i="96" a="1"/>
  <c r="AO61" i="96" s="1"/>
  <c r="AP61" i="96" a="1"/>
  <c r="AP61" i="96" s="1"/>
  <c r="AQ61" i="96" a="1"/>
  <c r="AQ61" i="96" s="1"/>
  <c r="AR61" i="96" a="1"/>
  <c r="AR61" i="96" s="1"/>
  <c r="AS61" i="96" a="1"/>
  <c r="AS61" i="96" s="1"/>
  <c r="E62" i="96" a="1"/>
  <c r="E62" i="96" s="1"/>
  <c r="F62" i="96" a="1"/>
  <c r="F62" i="96" s="1"/>
  <c r="G62" i="96" a="1"/>
  <c r="G62" i="96" s="1"/>
  <c r="H62" i="96" a="1"/>
  <c r="H62" i="96" s="1"/>
  <c r="I62" i="96" a="1"/>
  <c r="I62" i="96" s="1"/>
  <c r="J62" i="96" a="1"/>
  <c r="J62" i="96" s="1"/>
  <c r="K62" i="96" a="1"/>
  <c r="K62" i="96" s="1"/>
  <c r="L62" i="96" a="1"/>
  <c r="L62" i="96" s="1"/>
  <c r="M62" i="96" a="1"/>
  <c r="M62" i="96" s="1"/>
  <c r="N62" i="96" a="1"/>
  <c r="N62" i="96" s="1"/>
  <c r="O62" i="96" a="1"/>
  <c r="O62" i="96" s="1"/>
  <c r="P62" i="96" a="1"/>
  <c r="P62" i="96" s="1"/>
  <c r="Q62" i="96" a="1"/>
  <c r="Q62" i="96" s="1"/>
  <c r="R62" i="96" a="1"/>
  <c r="R62" i="96" s="1"/>
  <c r="S62" i="96" a="1"/>
  <c r="S62" i="96" s="1"/>
  <c r="T62" i="96" a="1"/>
  <c r="T62" i="96" s="1"/>
  <c r="U62" i="96" a="1"/>
  <c r="U62" i="96" s="1"/>
  <c r="V62" i="96" a="1"/>
  <c r="V62" i="96" s="1"/>
  <c r="W62" i="96" a="1"/>
  <c r="W62" i="96" s="1"/>
  <c r="X62" i="96" a="1"/>
  <c r="X62" i="96" s="1"/>
  <c r="Y62" i="96" a="1"/>
  <c r="Y62" i="96" s="1"/>
  <c r="Z62" i="96" a="1"/>
  <c r="Z62" i="96" s="1"/>
  <c r="AA62" i="96" a="1"/>
  <c r="AA62" i="96" s="1"/>
  <c r="AB62" i="96" a="1"/>
  <c r="AB62" i="96" s="1"/>
  <c r="AC62" i="96" a="1"/>
  <c r="AC62" i="96" s="1"/>
  <c r="AD62" i="96" a="1"/>
  <c r="AD62" i="96" s="1"/>
  <c r="AE62" i="96" a="1"/>
  <c r="AE62" i="96" s="1"/>
  <c r="AF62" i="96" a="1"/>
  <c r="AF62" i="96" s="1"/>
  <c r="AG62" i="96" a="1"/>
  <c r="AG62" i="96" s="1"/>
  <c r="AH62" i="96" a="1"/>
  <c r="AH62" i="96" s="1"/>
  <c r="AI62" i="96" a="1"/>
  <c r="AI62" i="96" s="1"/>
  <c r="AJ62" i="96" a="1"/>
  <c r="AJ62" i="96" s="1"/>
  <c r="AK62" i="96" a="1"/>
  <c r="AK62" i="96" s="1"/>
  <c r="AL62" i="96" a="1"/>
  <c r="AL62" i="96" s="1"/>
  <c r="AM62" i="96" a="1"/>
  <c r="AM62" i="96" s="1"/>
  <c r="AN62" i="96" a="1"/>
  <c r="AN62" i="96" s="1"/>
  <c r="AO62" i="96" a="1"/>
  <c r="AO62" i="96" s="1"/>
  <c r="AP62" i="96" a="1"/>
  <c r="AP62" i="96" s="1"/>
  <c r="AQ62" i="96" a="1"/>
  <c r="AQ62" i="96" s="1"/>
  <c r="AR62" i="96" a="1"/>
  <c r="AR62" i="96" s="1"/>
  <c r="AS62" i="96" a="1"/>
  <c r="AS62" i="96" s="1"/>
  <c r="E63" i="96" a="1"/>
  <c r="E63" i="96" s="1"/>
  <c r="F63" i="96" a="1"/>
  <c r="F63" i="96" s="1"/>
  <c r="G63" i="96" a="1"/>
  <c r="G63" i="96" s="1"/>
  <c r="H63" i="96" a="1"/>
  <c r="H63" i="96" s="1"/>
  <c r="I63" i="96" a="1"/>
  <c r="I63" i="96" s="1"/>
  <c r="J63" i="96" a="1"/>
  <c r="J63" i="96" s="1"/>
  <c r="K63" i="96" a="1"/>
  <c r="K63" i="96" s="1"/>
  <c r="L63" i="96" a="1"/>
  <c r="L63" i="96" s="1"/>
  <c r="M63" i="96" a="1"/>
  <c r="M63" i="96" s="1"/>
  <c r="N63" i="96" a="1"/>
  <c r="N63" i="96" s="1"/>
  <c r="O63" i="96" a="1"/>
  <c r="O63" i="96" s="1"/>
  <c r="P63" i="96" a="1"/>
  <c r="P63" i="96" s="1"/>
  <c r="Q63" i="96" a="1"/>
  <c r="Q63" i="96" s="1"/>
  <c r="R63" i="96" a="1"/>
  <c r="R63" i="96" s="1"/>
  <c r="S63" i="96" a="1"/>
  <c r="S63" i="96" s="1"/>
  <c r="T63" i="96" a="1"/>
  <c r="T63" i="96" s="1"/>
  <c r="U63" i="96" a="1"/>
  <c r="U63" i="96" s="1"/>
  <c r="V63" i="96" a="1"/>
  <c r="V63" i="96" s="1"/>
  <c r="W63" i="96" a="1"/>
  <c r="W63" i="96" s="1"/>
  <c r="X63" i="96" a="1"/>
  <c r="X63" i="96" s="1"/>
  <c r="Y63" i="96" a="1"/>
  <c r="Y63" i="96" s="1"/>
  <c r="Z63" i="96" a="1"/>
  <c r="Z63" i="96" s="1"/>
  <c r="AA63" i="96" a="1"/>
  <c r="AA63" i="96" s="1"/>
  <c r="AB63" i="96" a="1"/>
  <c r="AB63" i="96" s="1"/>
  <c r="AC63" i="96" a="1"/>
  <c r="AC63" i="96" s="1"/>
  <c r="AD63" i="96" a="1"/>
  <c r="AD63" i="96" s="1"/>
  <c r="AE63" i="96" a="1"/>
  <c r="AE63" i="96" s="1"/>
  <c r="AF63" i="96" a="1"/>
  <c r="AF63" i="96" s="1"/>
  <c r="AG63" i="96" a="1"/>
  <c r="AG63" i="96" s="1"/>
  <c r="AH63" i="96" a="1"/>
  <c r="AH63" i="96" s="1"/>
  <c r="AI63" i="96" a="1"/>
  <c r="AI63" i="96" s="1"/>
  <c r="AJ63" i="96" a="1"/>
  <c r="AJ63" i="96" s="1"/>
  <c r="AK63" i="96" a="1"/>
  <c r="AK63" i="96" s="1"/>
  <c r="AL63" i="96" a="1"/>
  <c r="AL63" i="96" s="1"/>
  <c r="AM63" i="96" a="1"/>
  <c r="AM63" i="96" s="1"/>
  <c r="AN63" i="96" a="1"/>
  <c r="AN63" i="96" s="1"/>
  <c r="AO63" i="96" a="1"/>
  <c r="AO63" i="96" s="1"/>
  <c r="AP63" i="96" a="1"/>
  <c r="AP63" i="96" s="1"/>
  <c r="AQ63" i="96" a="1"/>
  <c r="AQ63" i="96" s="1"/>
  <c r="AR63" i="96" a="1"/>
  <c r="AR63" i="96" s="1"/>
  <c r="AS63" i="96" a="1"/>
  <c r="AS63" i="96" s="1"/>
  <c r="E64" i="96" a="1"/>
  <c r="E64" i="96" s="1"/>
  <c r="F64" i="96" a="1"/>
  <c r="F64" i="96" s="1"/>
  <c r="G64" i="96" a="1"/>
  <c r="G64" i="96" s="1"/>
  <c r="H64" i="96" a="1"/>
  <c r="H64" i="96" s="1"/>
  <c r="I64" i="96" a="1"/>
  <c r="I64" i="96" s="1"/>
  <c r="J64" i="96" a="1"/>
  <c r="J64" i="96" s="1"/>
  <c r="K64" i="96" a="1"/>
  <c r="K64" i="96" s="1"/>
  <c r="L64" i="96" a="1"/>
  <c r="L64" i="96" s="1"/>
  <c r="M64" i="96" a="1"/>
  <c r="M64" i="96" s="1"/>
  <c r="N64" i="96" a="1"/>
  <c r="N64" i="96" s="1"/>
  <c r="O64" i="96" a="1"/>
  <c r="O64" i="96" s="1"/>
  <c r="P64" i="96" a="1"/>
  <c r="P64" i="96" s="1"/>
  <c r="Q64" i="96" a="1"/>
  <c r="Q64" i="96" s="1"/>
  <c r="R64" i="96" a="1"/>
  <c r="R64" i="96" s="1"/>
  <c r="S64" i="96" a="1"/>
  <c r="S64" i="96" s="1"/>
  <c r="T64" i="96" a="1"/>
  <c r="T64" i="96" s="1"/>
  <c r="U64" i="96" a="1"/>
  <c r="U64" i="96" s="1"/>
  <c r="V64" i="96" a="1"/>
  <c r="V64" i="96" s="1"/>
  <c r="W64" i="96" a="1"/>
  <c r="W64" i="96" s="1"/>
  <c r="X64" i="96" a="1"/>
  <c r="X64" i="96" s="1"/>
  <c r="Y64" i="96" a="1"/>
  <c r="Y64" i="96" s="1"/>
  <c r="Z64" i="96" a="1"/>
  <c r="Z64" i="96" s="1"/>
  <c r="AA64" i="96" a="1"/>
  <c r="AA64" i="96" s="1"/>
  <c r="AB64" i="96" a="1"/>
  <c r="AB64" i="96" s="1"/>
  <c r="AC64" i="96" a="1"/>
  <c r="AC64" i="96" s="1"/>
  <c r="AD64" i="96" a="1"/>
  <c r="AD64" i="96" s="1"/>
  <c r="AE64" i="96" a="1"/>
  <c r="AE64" i="96" s="1"/>
  <c r="AF64" i="96" a="1"/>
  <c r="AF64" i="96" s="1"/>
  <c r="AG64" i="96" a="1"/>
  <c r="AG64" i="96" s="1"/>
  <c r="AH64" i="96" a="1"/>
  <c r="AH64" i="96" s="1"/>
  <c r="AI64" i="96" a="1"/>
  <c r="AI64" i="96" s="1"/>
  <c r="AJ64" i="96" a="1"/>
  <c r="AJ64" i="96" s="1"/>
  <c r="AK64" i="96" a="1"/>
  <c r="AK64" i="96" s="1"/>
  <c r="AL64" i="96" a="1"/>
  <c r="AL64" i="96" s="1"/>
  <c r="AM64" i="96" a="1"/>
  <c r="AM64" i="96" s="1"/>
  <c r="AN64" i="96" a="1"/>
  <c r="AN64" i="96" s="1"/>
  <c r="AO64" i="96" a="1"/>
  <c r="AO64" i="96" s="1"/>
  <c r="AP64" i="96" a="1"/>
  <c r="AP64" i="96" s="1"/>
  <c r="AQ64" i="96" a="1"/>
  <c r="AQ64" i="96" s="1"/>
  <c r="AR64" i="96" a="1"/>
  <c r="AR64" i="96" s="1"/>
  <c r="AS64" i="96" a="1"/>
  <c r="AS64" i="96" s="1"/>
  <c r="E65" i="96" a="1"/>
  <c r="E65" i="96" s="1"/>
  <c r="F65" i="96" a="1"/>
  <c r="F65" i="96" s="1"/>
  <c r="G65" i="96" a="1"/>
  <c r="G65" i="96" s="1"/>
  <c r="H65" i="96" a="1"/>
  <c r="H65" i="96" s="1"/>
  <c r="I65" i="96" a="1"/>
  <c r="I65" i="96" s="1"/>
  <c r="J65" i="96" a="1"/>
  <c r="J65" i="96" s="1"/>
  <c r="K65" i="96" a="1"/>
  <c r="K65" i="96" s="1"/>
  <c r="L65" i="96" a="1"/>
  <c r="L65" i="96" s="1"/>
  <c r="M65" i="96" a="1"/>
  <c r="M65" i="96" s="1"/>
  <c r="N65" i="96" a="1"/>
  <c r="N65" i="96" s="1"/>
  <c r="O65" i="96" a="1"/>
  <c r="O65" i="96" s="1"/>
  <c r="P65" i="96" a="1"/>
  <c r="P65" i="96" s="1"/>
  <c r="Q65" i="96" a="1"/>
  <c r="Q65" i="96" s="1"/>
  <c r="R65" i="96" a="1"/>
  <c r="R65" i="96" s="1"/>
  <c r="S65" i="96" a="1"/>
  <c r="S65" i="96" s="1"/>
  <c r="T65" i="96" a="1"/>
  <c r="T65" i="96" s="1"/>
  <c r="U65" i="96" a="1"/>
  <c r="U65" i="96" s="1"/>
  <c r="V65" i="96" a="1"/>
  <c r="V65" i="96" s="1"/>
  <c r="W65" i="96" a="1"/>
  <c r="W65" i="96" s="1"/>
  <c r="X65" i="96" a="1"/>
  <c r="X65" i="96" s="1"/>
  <c r="Y65" i="96" a="1"/>
  <c r="Y65" i="96" s="1"/>
  <c r="Z65" i="96" a="1"/>
  <c r="Z65" i="96" s="1"/>
  <c r="AA65" i="96" a="1"/>
  <c r="AA65" i="96" s="1"/>
  <c r="AB65" i="96" a="1"/>
  <c r="AB65" i="96" s="1"/>
  <c r="AC65" i="96" a="1"/>
  <c r="AC65" i="96" s="1"/>
  <c r="AD65" i="96" a="1"/>
  <c r="AD65" i="96" s="1"/>
  <c r="AE65" i="96" a="1"/>
  <c r="AE65" i="96" s="1"/>
  <c r="AF65" i="96" a="1"/>
  <c r="AF65" i="96" s="1"/>
  <c r="AG65" i="96" a="1"/>
  <c r="AG65" i="96" s="1"/>
  <c r="AH65" i="96" a="1"/>
  <c r="AH65" i="96" s="1"/>
  <c r="AI65" i="96" a="1"/>
  <c r="AI65" i="96" s="1"/>
  <c r="AJ65" i="96" a="1"/>
  <c r="AJ65" i="96" s="1"/>
  <c r="AK65" i="96" a="1"/>
  <c r="AK65" i="96" s="1"/>
  <c r="AL65" i="96" a="1"/>
  <c r="AL65" i="96" s="1"/>
  <c r="AM65" i="96" a="1"/>
  <c r="AM65" i="96" s="1"/>
  <c r="AN65" i="96" a="1"/>
  <c r="AN65" i="96" s="1"/>
  <c r="AO65" i="96" a="1"/>
  <c r="AO65" i="96" s="1"/>
  <c r="AP65" i="96" a="1"/>
  <c r="AP65" i="96" s="1"/>
  <c r="AQ65" i="96" a="1"/>
  <c r="AQ65" i="96" s="1"/>
  <c r="AR65" i="96" a="1"/>
  <c r="AR65" i="96" s="1"/>
  <c r="AS65" i="96" a="1"/>
  <c r="AS65" i="96" s="1"/>
  <c r="E66" i="96" a="1"/>
  <c r="E66" i="96" s="1"/>
  <c r="F66" i="96" a="1"/>
  <c r="F66" i="96" s="1"/>
  <c r="G66" i="96" a="1"/>
  <c r="G66" i="96" s="1"/>
  <c r="H66" i="96" a="1"/>
  <c r="H66" i="96" s="1"/>
  <c r="I66" i="96" a="1"/>
  <c r="I66" i="96" s="1"/>
  <c r="J66" i="96" a="1"/>
  <c r="J66" i="96" s="1"/>
  <c r="K66" i="96" a="1"/>
  <c r="K66" i="96" s="1"/>
  <c r="L66" i="96" a="1"/>
  <c r="L66" i="96" s="1"/>
  <c r="M66" i="96" a="1"/>
  <c r="M66" i="96" s="1"/>
  <c r="N66" i="96" a="1"/>
  <c r="N66" i="96" s="1"/>
  <c r="O66" i="96" a="1"/>
  <c r="O66" i="96" s="1"/>
  <c r="P66" i="96" a="1"/>
  <c r="P66" i="96" s="1"/>
  <c r="Q66" i="96" a="1"/>
  <c r="Q66" i="96" s="1"/>
  <c r="R66" i="96" a="1"/>
  <c r="R66" i="96" s="1"/>
  <c r="S66" i="96" a="1"/>
  <c r="S66" i="96" s="1"/>
  <c r="T66" i="96" a="1"/>
  <c r="T66" i="96" s="1"/>
  <c r="U66" i="96" a="1"/>
  <c r="U66" i="96" s="1"/>
  <c r="V66" i="96" a="1"/>
  <c r="V66" i="96" s="1"/>
  <c r="W66" i="96" a="1"/>
  <c r="W66" i="96" s="1"/>
  <c r="X66" i="96" a="1"/>
  <c r="X66" i="96" s="1"/>
  <c r="Y66" i="96" a="1"/>
  <c r="Y66" i="96" s="1"/>
  <c r="Z66" i="96" a="1"/>
  <c r="Z66" i="96" s="1"/>
  <c r="AA66" i="96" a="1"/>
  <c r="AA66" i="96" s="1"/>
  <c r="AB66" i="96" a="1"/>
  <c r="AB66" i="96" s="1"/>
  <c r="AC66" i="96" a="1"/>
  <c r="AC66" i="96" s="1"/>
  <c r="AD66" i="96" a="1"/>
  <c r="AD66" i="96" s="1"/>
  <c r="AE66" i="96" a="1"/>
  <c r="AE66" i="96" s="1"/>
  <c r="AF66" i="96" a="1"/>
  <c r="AF66" i="96" s="1"/>
  <c r="AG66" i="96" a="1"/>
  <c r="AG66" i="96" s="1"/>
  <c r="AH66" i="96" a="1"/>
  <c r="AH66" i="96" s="1"/>
  <c r="AI66" i="96" a="1"/>
  <c r="AI66" i="96" s="1"/>
  <c r="AJ66" i="96" a="1"/>
  <c r="AJ66" i="96" s="1"/>
  <c r="AK66" i="96" a="1"/>
  <c r="AK66" i="96" s="1"/>
  <c r="AL66" i="96" a="1"/>
  <c r="AL66" i="96" s="1"/>
  <c r="AM66" i="96" a="1"/>
  <c r="AM66" i="96" s="1"/>
  <c r="AN66" i="96" a="1"/>
  <c r="AN66" i="96" s="1"/>
  <c r="AO66" i="96" a="1"/>
  <c r="AO66" i="96" s="1"/>
  <c r="AP66" i="96" a="1"/>
  <c r="AP66" i="96" s="1"/>
  <c r="AQ66" i="96" a="1"/>
  <c r="AQ66" i="96" s="1"/>
  <c r="AR66" i="96" a="1"/>
  <c r="AR66" i="96" s="1"/>
  <c r="AS66" i="96" a="1"/>
  <c r="AS66" i="96" s="1"/>
  <c r="E67" i="96" a="1"/>
  <c r="E67" i="96" s="1"/>
  <c r="F67" i="96" a="1"/>
  <c r="F67" i="96" s="1"/>
  <c r="G67" i="96" a="1"/>
  <c r="G67" i="96" s="1"/>
  <c r="H67" i="96" a="1"/>
  <c r="H67" i="96" s="1"/>
  <c r="I67" i="96" a="1"/>
  <c r="I67" i="96" s="1"/>
  <c r="J67" i="96" a="1"/>
  <c r="J67" i="96" s="1"/>
  <c r="K67" i="96" a="1"/>
  <c r="K67" i="96" s="1"/>
  <c r="L67" i="96" a="1"/>
  <c r="L67" i="96" s="1"/>
  <c r="M67" i="96" a="1"/>
  <c r="M67" i="96" s="1"/>
  <c r="N67" i="96" a="1"/>
  <c r="N67" i="96" s="1"/>
  <c r="O67" i="96" a="1"/>
  <c r="O67" i="96" s="1"/>
  <c r="P67" i="96" a="1"/>
  <c r="P67" i="96" s="1"/>
  <c r="Q67" i="96" a="1"/>
  <c r="Q67" i="96" s="1"/>
  <c r="R67" i="96" a="1"/>
  <c r="R67" i="96" s="1"/>
  <c r="S67" i="96" a="1"/>
  <c r="S67" i="96" s="1"/>
  <c r="T67" i="96" a="1"/>
  <c r="T67" i="96" s="1"/>
  <c r="U67" i="96" a="1"/>
  <c r="U67" i="96" s="1"/>
  <c r="V67" i="96" a="1"/>
  <c r="V67" i="96" s="1"/>
  <c r="W67" i="96" a="1"/>
  <c r="W67" i="96" s="1"/>
  <c r="X67" i="96" a="1"/>
  <c r="X67" i="96" s="1"/>
  <c r="Y67" i="96" a="1"/>
  <c r="Y67" i="96" s="1"/>
  <c r="Z67" i="96" a="1"/>
  <c r="Z67" i="96" s="1"/>
  <c r="AA67" i="96" a="1"/>
  <c r="AA67" i="96" s="1"/>
  <c r="AB67" i="96" a="1"/>
  <c r="AB67" i="96" s="1"/>
  <c r="AC67" i="96" a="1"/>
  <c r="AC67" i="96" s="1"/>
  <c r="AD67" i="96" a="1"/>
  <c r="AD67" i="96" s="1"/>
  <c r="AE67" i="96" a="1"/>
  <c r="AE67" i="96" s="1"/>
  <c r="AF67" i="96" a="1"/>
  <c r="AF67" i="96" s="1"/>
  <c r="AG67" i="96" a="1"/>
  <c r="AG67" i="96" s="1"/>
  <c r="AH67" i="96" a="1"/>
  <c r="AH67" i="96" s="1"/>
  <c r="AI67" i="96" a="1"/>
  <c r="AI67" i="96" s="1"/>
  <c r="AJ67" i="96" a="1"/>
  <c r="AJ67" i="96" s="1"/>
  <c r="AK67" i="96" a="1"/>
  <c r="AK67" i="96" s="1"/>
  <c r="AL67" i="96" a="1"/>
  <c r="AL67" i="96" s="1"/>
  <c r="AM67" i="96" a="1"/>
  <c r="AM67" i="96" s="1"/>
  <c r="AN67" i="96" a="1"/>
  <c r="AN67" i="96" s="1"/>
  <c r="AO67" i="96" a="1"/>
  <c r="AO67" i="96" s="1"/>
  <c r="AP67" i="96" a="1"/>
  <c r="AP67" i="96" s="1"/>
  <c r="AQ67" i="96" a="1"/>
  <c r="AQ67" i="96" s="1"/>
  <c r="AR67" i="96" a="1"/>
  <c r="AR67" i="96" s="1"/>
  <c r="AS67" i="96" a="1"/>
  <c r="AS67" i="96" s="1"/>
  <c r="E68" i="96" a="1"/>
  <c r="E68" i="96" s="1"/>
  <c r="F68" i="96" a="1"/>
  <c r="F68" i="96" s="1"/>
  <c r="G68" i="96" a="1"/>
  <c r="G68" i="96" s="1"/>
  <c r="H68" i="96" a="1"/>
  <c r="H68" i="96" s="1"/>
  <c r="I68" i="96" a="1"/>
  <c r="I68" i="96" s="1"/>
  <c r="J68" i="96" a="1"/>
  <c r="J68" i="96" s="1"/>
  <c r="K68" i="96" a="1"/>
  <c r="K68" i="96" s="1"/>
  <c r="L68" i="96" a="1"/>
  <c r="L68" i="96" s="1"/>
  <c r="M68" i="96" a="1"/>
  <c r="M68" i="96" s="1"/>
  <c r="N68" i="96" a="1"/>
  <c r="N68" i="96" s="1"/>
  <c r="O68" i="96" a="1"/>
  <c r="O68" i="96" s="1"/>
  <c r="P68" i="96" a="1"/>
  <c r="P68" i="96" s="1"/>
  <c r="Q68" i="96" a="1"/>
  <c r="Q68" i="96" s="1"/>
  <c r="R68" i="96" a="1"/>
  <c r="R68" i="96" s="1"/>
  <c r="S68" i="96" a="1"/>
  <c r="S68" i="96" s="1"/>
  <c r="T68" i="96" a="1"/>
  <c r="T68" i="96" s="1"/>
  <c r="U68" i="96" a="1"/>
  <c r="U68" i="96" s="1"/>
  <c r="V68" i="96" a="1"/>
  <c r="V68" i="96" s="1"/>
  <c r="W68" i="96" a="1"/>
  <c r="W68" i="96" s="1"/>
  <c r="X68" i="96" a="1"/>
  <c r="X68" i="96" s="1"/>
  <c r="Y68" i="96" a="1"/>
  <c r="Y68" i="96" s="1"/>
  <c r="Z68" i="96" a="1"/>
  <c r="Z68" i="96" s="1"/>
  <c r="AA68" i="96" a="1"/>
  <c r="AA68" i="96" s="1"/>
  <c r="AB68" i="96" a="1"/>
  <c r="AB68" i="96" s="1"/>
  <c r="AC68" i="96" a="1"/>
  <c r="AC68" i="96" s="1"/>
  <c r="AD68" i="96" a="1"/>
  <c r="AD68" i="96" s="1"/>
  <c r="AE68" i="96" a="1"/>
  <c r="AE68" i="96" s="1"/>
  <c r="AF68" i="96" a="1"/>
  <c r="AF68" i="96" s="1"/>
  <c r="AG68" i="96" a="1"/>
  <c r="AG68" i="96" s="1"/>
  <c r="AH68" i="96" a="1"/>
  <c r="AH68" i="96" s="1"/>
  <c r="AI68" i="96" a="1"/>
  <c r="AI68" i="96" s="1"/>
  <c r="AJ68" i="96" a="1"/>
  <c r="AJ68" i="96" s="1"/>
  <c r="AK68" i="96" a="1"/>
  <c r="AK68" i="96" s="1"/>
  <c r="AL68" i="96" a="1"/>
  <c r="AL68" i="96" s="1"/>
  <c r="AM68" i="96" a="1"/>
  <c r="AM68" i="96" s="1"/>
  <c r="AN68" i="96" a="1"/>
  <c r="AN68" i="96" s="1"/>
  <c r="AO68" i="96" a="1"/>
  <c r="AO68" i="96" s="1"/>
  <c r="AP68" i="96" a="1"/>
  <c r="AP68" i="96" s="1"/>
  <c r="AQ68" i="96" a="1"/>
  <c r="AQ68" i="96" s="1"/>
  <c r="AR68" i="96" a="1"/>
  <c r="AR68" i="96" s="1"/>
  <c r="AS68" i="96" a="1"/>
  <c r="AS68" i="96" s="1"/>
  <c r="E69" i="96" a="1"/>
  <c r="E69" i="96" s="1"/>
  <c r="F69" i="96" a="1"/>
  <c r="F69" i="96" s="1"/>
  <c r="G69" i="96" a="1"/>
  <c r="G69" i="96" s="1"/>
  <c r="H69" i="96" a="1"/>
  <c r="H69" i="96" s="1"/>
  <c r="I69" i="96" a="1"/>
  <c r="I69" i="96" s="1"/>
  <c r="J69" i="96" a="1"/>
  <c r="J69" i="96" s="1"/>
  <c r="K69" i="96" a="1"/>
  <c r="K69" i="96" s="1"/>
  <c r="L69" i="96" a="1"/>
  <c r="L69" i="96" s="1"/>
  <c r="M69" i="96" a="1"/>
  <c r="M69" i="96" s="1"/>
  <c r="N69" i="96" a="1"/>
  <c r="N69" i="96" s="1"/>
  <c r="O69" i="96" a="1"/>
  <c r="O69" i="96" s="1"/>
  <c r="P69" i="96" a="1"/>
  <c r="P69" i="96" s="1"/>
  <c r="Q69" i="96" a="1"/>
  <c r="Q69" i="96" s="1"/>
  <c r="R69" i="96" a="1"/>
  <c r="R69" i="96" s="1"/>
  <c r="S69" i="96" a="1"/>
  <c r="S69" i="96" s="1"/>
  <c r="T69" i="96" a="1"/>
  <c r="T69" i="96" s="1"/>
  <c r="U69" i="96" a="1"/>
  <c r="U69" i="96" s="1"/>
  <c r="V69" i="96" a="1"/>
  <c r="V69" i="96" s="1"/>
  <c r="W69" i="96" a="1"/>
  <c r="W69" i="96" s="1"/>
  <c r="X69" i="96" a="1"/>
  <c r="X69" i="96" s="1"/>
  <c r="Y69" i="96" a="1"/>
  <c r="Y69" i="96" s="1"/>
  <c r="Z69" i="96" a="1"/>
  <c r="Z69" i="96" s="1"/>
  <c r="AA69" i="96" a="1"/>
  <c r="AA69" i="96" s="1"/>
  <c r="AB69" i="96" a="1"/>
  <c r="AB69" i="96" s="1"/>
  <c r="AC69" i="96" a="1"/>
  <c r="AC69" i="96" s="1"/>
  <c r="AD69" i="96" a="1"/>
  <c r="AD69" i="96" s="1"/>
  <c r="AE69" i="96" a="1"/>
  <c r="AE69" i="96" s="1"/>
  <c r="AF69" i="96" a="1"/>
  <c r="AF69" i="96" s="1"/>
  <c r="AG69" i="96" a="1"/>
  <c r="AG69" i="96" s="1"/>
  <c r="AH69" i="96" a="1"/>
  <c r="AH69" i="96" s="1"/>
  <c r="AI69" i="96" a="1"/>
  <c r="AI69" i="96" s="1"/>
  <c r="AJ69" i="96" a="1"/>
  <c r="AJ69" i="96" s="1"/>
  <c r="AK69" i="96" a="1"/>
  <c r="AK69" i="96" s="1"/>
  <c r="AL69" i="96" a="1"/>
  <c r="AL69" i="96" s="1"/>
  <c r="AM69" i="96" a="1"/>
  <c r="AM69" i="96" s="1"/>
  <c r="AN69" i="96" a="1"/>
  <c r="AN69" i="96" s="1"/>
  <c r="AO69" i="96" a="1"/>
  <c r="AO69" i="96" s="1"/>
  <c r="AP69" i="96" a="1"/>
  <c r="AP69" i="96" s="1"/>
  <c r="AQ69" i="96" a="1"/>
  <c r="AQ69" i="96" s="1"/>
  <c r="AR69" i="96" a="1"/>
  <c r="AR69" i="96" s="1"/>
  <c r="AS69" i="96" a="1"/>
  <c r="AS69" i="96" s="1"/>
  <c r="E70" i="96" a="1"/>
  <c r="E70" i="96" s="1"/>
  <c r="F70" i="96" a="1"/>
  <c r="F70" i="96" s="1"/>
  <c r="G70" i="96" a="1"/>
  <c r="G70" i="96" s="1"/>
  <c r="H70" i="96" a="1"/>
  <c r="H70" i="96" s="1"/>
  <c r="I70" i="96" a="1"/>
  <c r="I70" i="96" s="1"/>
  <c r="J70" i="96" a="1"/>
  <c r="J70" i="96" s="1"/>
  <c r="K70" i="96" a="1"/>
  <c r="K70" i="96" s="1"/>
  <c r="L70" i="96" a="1"/>
  <c r="L70" i="96" s="1"/>
  <c r="M70" i="96" a="1"/>
  <c r="M70" i="96" s="1"/>
  <c r="N70" i="96" a="1"/>
  <c r="N70" i="96" s="1"/>
  <c r="O70" i="96" a="1"/>
  <c r="O70" i="96" s="1"/>
  <c r="P70" i="96" a="1"/>
  <c r="P70" i="96" s="1"/>
  <c r="Q70" i="96" a="1"/>
  <c r="Q70" i="96" s="1"/>
  <c r="R70" i="96" a="1"/>
  <c r="R70" i="96" s="1"/>
  <c r="S70" i="96" a="1"/>
  <c r="S70" i="96" s="1"/>
  <c r="T70" i="96" a="1"/>
  <c r="T70" i="96" s="1"/>
  <c r="U70" i="96" a="1"/>
  <c r="U70" i="96" s="1"/>
  <c r="V70" i="96" a="1"/>
  <c r="V70" i="96" s="1"/>
  <c r="W70" i="96" a="1"/>
  <c r="W70" i="96" s="1"/>
  <c r="X70" i="96" a="1"/>
  <c r="X70" i="96" s="1"/>
  <c r="Y70" i="96" a="1"/>
  <c r="Y70" i="96" s="1"/>
  <c r="Z70" i="96" a="1"/>
  <c r="Z70" i="96" s="1"/>
  <c r="AA70" i="96" a="1"/>
  <c r="AA70" i="96" s="1"/>
  <c r="AB70" i="96" a="1"/>
  <c r="AB70" i="96" s="1"/>
  <c r="AC70" i="96" a="1"/>
  <c r="AC70" i="96" s="1"/>
  <c r="AD70" i="96" a="1"/>
  <c r="AD70" i="96" s="1"/>
  <c r="AE70" i="96" a="1"/>
  <c r="AE70" i="96" s="1"/>
  <c r="AF70" i="96" a="1"/>
  <c r="AF70" i="96" s="1"/>
  <c r="AG70" i="96" a="1"/>
  <c r="AG70" i="96" s="1"/>
  <c r="AH70" i="96" a="1"/>
  <c r="AH70" i="96" s="1"/>
  <c r="AI70" i="96" a="1"/>
  <c r="AI70" i="96" s="1"/>
  <c r="AJ70" i="96" a="1"/>
  <c r="AJ70" i="96" s="1"/>
  <c r="AK70" i="96" a="1"/>
  <c r="AK70" i="96" s="1"/>
  <c r="AL70" i="96" a="1"/>
  <c r="AL70" i="96" s="1"/>
  <c r="AM70" i="96" a="1"/>
  <c r="AM70" i="96" s="1"/>
  <c r="AN70" i="96" a="1"/>
  <c r="AN70" i="96" s="1"/>
  <c r="AO70" i="96" a="1"/>
  <c r="AO70" i="96" s="1"/>
  <c r="AP70" i="96" a="1"/>
  <c r="AP70" i="96" s="1"/>
  <c r="AQ70" i="96" a="1"/>
  <c r="AQ70" i="96" s="1"/>
  <c r="AR70" i="96" a="1"/>
  <c r="AR70" i="96" s="1"/>
  <c r="AS70" i="96" a="1"/>
  <c r="AS70" i="96" s="1"/>
  <c r="E71" i="96" a="1"/>
  <c r="E71" i="96" s="1"/>
  <c r="F71" i="96" a="1"/>
  <c r="F71" i="96" s="1"/>
  <c r="G71" i="96" a="1"/>
  <c r="G71" i="96" s="1"/>
  <c r="H71" i="96" a="1"/>
  <c r="H71" i="96" s="1"/>
  <c r="I71" i="96" a="1"/>
  <c r="I71" i="96" s="1"/>
  <c r="J71" i="96" a="1"/>
  <c r="J71" i="96" s="1"/>
  <c r="K71" i="96" a="1"/>
  <c r="K71" i="96" s="1"/>
  <c r="L71" i="96" a="1"/>
  <c r="L71" i="96" s="1"/>
  <c r="M71" i="96" a="1"/>
  <c r="M71" i="96" s="1"/>
  <c r="N71" i="96" a="1"/>
  <c r="N71" i="96" s="1"/>
  <c r="O71" i="96" a="1"/>
  <c r="O71" i="96" s="1"/>
  <c r="P71" i="96" a="1"/>
  <c r="P71" i="96" s="1"/>
  <c r="Q71" i="96" a="1"/>
  <c r="Q71" i="96" s="1"/>
  <c r="R71" i="96" a="1"/>
  <c r="R71" i="96" s="1"/>
  <c r="S71" i="96" a="1"/>
  <c r="S71" i="96" s="1"/>
  <c r="T71" i="96" a="1"/>
  <c r="T71" i="96" s="1"/>
  <c r="U71" i="96" a="1"/>
  <c r="U71" i="96" s="1"/>
  <c r="V71" i="96" a="1"/>
  <c r="V71" i="96" s="1"/>
  <c r="W71" i="96" a="1"/>
  <c r="W71" i="96" s="1"/>
  <c r="X71" i="96" a="1"/>
  <c r="X71" i="96" s="1"/>
  <c r="Y71" i="96" a="1"/>
  <c r="Y71" i="96" s="1"/>
  <c r="Z71" i="96" a="1"/>
  <c r="Z71" i="96" s="1"/>
  <c r="AA71" i="96" a="1"/>
  <c r="AA71" i="96" s="1"/>
  <c r="AB71" i="96" a="1"/>
  <c r="AB71" i="96" s="1"/>
  <c r="AC71" i="96" a="1"/>
  <c r="AC71" i="96" s="1"/>
  <c r="AD71" i="96" a="1"/>
  <c r="AD71" i="96" s="1"/>
  <c r="AE71" i="96" a="1"/>
  <c r="AE71" i="96" s="1"/>
  <c r="AF71" i="96" a="1"/>
  <c r="AF71" i="96" s="1"/>
  <c r="AG71" i="96" a="1"/>
  <c r="AG71" i="96" s="1"/>
  <c r="AH71" i="96" a="1"/>
  <c r="AH71" i="96" s="1"/>
  <c r="AI71" i="96" a="1"/>
  <c r="AI71" i="96" s="1"/>
  <c r="AJ71" i="96" a="1"/>
  <c r="AJ71" i="96" s="1"/>
  <c r="AK71" i="96" a="1"/>
  <c r="AK71" i="96" s="1"/>
  <c r="AL71" i="96" a="1"/>
  <c r="AL71" i="96" s="1"/>
  <c r="AM71" i="96" a="1"/>
  <c r="AM71" i="96" s="1"/>
  <c r="AN71" i="96" a="1"/>
  <c r="AN71" i="96" s="1"/>
  <c r="AO71" i="96" a="1"/>
  <c r="AO71" i="96" s="1"/>
  <c r="AP71" i="96" a="1"/>
  <c r="AP71" i="96" s="1"/>
  <c r="AQ71" i="96" a="1"/>
  <c r="AQ71" i="96" s="1"/>
  <c r="AR71" i="96" a="1"/>
  <c r="AR71" i="96" s="1"/>
  <c r="AS71" i="96" a="1"/>
  <c r="AS71" i="96" s="1"/>
  <c r="E72" i="96" a="1"/>
  <c r="E72" i="96" s="1"/>
  <c r="F72" i="96" a="1"/>
  <c r="F72" i="96" s="1"/>
  <c r="G72" i="96" a="1"/>
  <c r="G72" i="96" s="1"/>
  <c r="H72" i="96" a="1"/>
  <c r="H72" i="96" s="1"/>
  <c r="I72" i="96" a="1"/>
  <c r="I72" i="96" s="1"/>
  <c r="J72" i="96" a="1"/>
  <c r="J72" i="96" s="1"/>
  <c r="K72" i="96" a="1"/>
  <c r="K72" i="96" s="1"/>
  <c r="L72" i="96" a="1"/>
  <c r="L72" i="96" s="1"/>
  <c r="M72" i="96" a="1"/>
  <c r="M72" i="96" s="1"/>
  <c r="N72" i="96" a="1"/>
  <c r="N72" i="96" s="1"/>
  <c r="O72" i="96" a="1"/>
  <c r="O72" i="96" s="1"/>
  <c r="P72" i="96" a="1"/>
  <c r="P72" i="96" s="1"/>
  <c r="Q72" i="96" a="1"/>
  <c r="Q72" i="96" s="1"/>
  <c r="R72" i="96" a="1"/>
  <c r="R72" i="96" s="1"/>
  <c r="S72" i="96" a="1"/>
  <c r="S72" i="96" s="1"/>
  <c r="T72" i="96" a="1"/>
  <c r="T72" i="96" s="1"/>
  <c r="U72" i="96" a="1"/>
  <c r="U72" i="96" s="1"/>
  <c r="V72" i="96" a="1"/>
  <c r="V72" i="96" s="1"/>
  <c r="W72" i="96" a="1"/>
  <c r="W72" i="96" s="1"/>
  <c r="X72" i="96" a="1"/>
  <c r="X72" i="96" s="1"/>
  <c r="Y72" i="96" a="1"/>
  <c r="Y72" i="96" s="1"/>
  <c r="Z72" i="96" a="1"/>
  <c r="Z72" i="96" s="1"/>
  <c r="AA72" i="96" a="1"/>
  <c r="AA72" i="96" s="1"/>
  <c r="AB72" i="96" a="1"/>
  <c r="AB72" i="96" s="1"/>
  <c r="AC72" i="96" a="1"/>
  <c r="AC72" i="96" s="1"/>
  <c r="AD72" i="96" a="1"/>
  <c r="AD72" i="96" s="1"/>
  <c r="AE72" i="96" a="1"/>
  <c r="AE72" i="96" s="1"/>
  <c r="AF72" i="96" a="1"/>
  <c r="AF72" i="96" s="1"/>
  <c r="AG72" i="96" a="1"/>
  <c r="AG72" i="96" s="1"/>
  <c r="AH72" i="96" a="1"/>
  <c r="AH72" i="96" s="1"/>
  <c r="AI72" i="96" a="1"/>
  <c r="AI72" i="96" s="1"/>
  <c r="AJ72" i="96" a="1"/>
  <c r="AJ72" i="96" s="1"/>
  <c r="AK72" i="96" a="1"/>
  <c r="AK72" i="96" s="1"/>
  <c r="AL72" i="96" a="1"/>
  <c r="AL72" i="96" s="1"/>
  <c r="AM72" i="96" a="1"/>
  <c r="AM72" i="96" s="1"/>
  <c r="AN72" i="96" a="1"/>
  <c r="AN72" i="96" s="1"/>
  <c r="AO72" i="96" a="1"/>
  <c r="AO72" i="96" s="1"/>
  <c r="AP72" i="96" a="1"/>
  <c r="AP72" i="96" s="1"/>
  <c r="AQ72" i="96" a="1"/>
  <c r="AQ72" i="96" s="1"/>
  <c r="AR72" i="96" a="1"/>
  <c r="AR72" i="96" s="1"/>
  <c r="AS72" i="96" a="1"/>
  <c r="AS72" i="96" s="1"/>
  <c r="E73" i="96" a="1"/>
  <c r="E73" i="96" s="1"/>
  <c r="F73" i="96" a="1"/>
  <c r="F73" i="96" s="1"/>
  <c r="G73" i="96" a="1"/>
  <c r="G73" i="96" s="1"/>
  <c r="H73" i="96" a="1"/>
  <c r="H73" i="96" s="1"/>
  <c r="I73" i="96" a="1"/>
  <c r="I73" i="96" s="1"/>
  <c r="J73" i="96" a="1"/>
  <c r="J73" i="96" s="1"/>
  <c r="K73" i="96" a="1"/>
  <c r="K73" i="96" s="1"/>
  <c r="L73" i="96" a="1"/>
  <c r="L73" i="96" s="1"/>
  <c r="M73" i="96" a="1"/>
  <c r="M73" i="96" s="1"/>
  <c r="N73" i="96" a="1"/>
  <c r="N73" i="96" s="1"/>
  <c r="O73" i="96" a="1"/>
  <c r="O73" i="96" s="1"/>
  <c r="P73" i="96" a="1"/>
  <c r="P73" i="96" s="1"/>
  <c r="Q73" i="96" a="1"/>
  <c r="Q73" i="96" s="1"/>
  <c r="R73" i="96" a="1"/>
  <c r="R73" i="96" s="1"/>
  <c r="S73" i="96" a="1"/>
  <c r="S73" i="96" s="1"/>
  <c r="T73" i="96" a="1"/>
  <c r="T73" i="96" s="1"/>
  <c r="U73" i="96" a="1"/>
  <c r="U73" i="96" s="1"/>
  <c r="V73" i="96" a="1"/>
  <c r="V73" i="96" s="1"/>
  <c r="W73" i="96" a="1"/>
  <c r="W73" i="96" s="1"/>
  <c r="X73" i="96" a="1"/>
  <c r="X73" i="96" s="1"/>
  <c r="Y73" i="96" a="1"/>
  <c r="Y73" i="96" s="1"/>
  <c r="Z73" i="96" a="1"/>
  <c r="Z73" i="96" s="1"/>
  <c r="AA73" i="96" a="1"/>
  <c r="AA73" i="96" s="1"/>
  <c r="AB73" i="96" a="1"/>
  <c r="AB73" i="96" s="1"/>
  <c r="AC73" i="96" a="1"/>
  <c r="AC73" i="96" s="1"/>
  <c r="AD73" i="96" a="1"/>
  <c r="AD73" i="96" s="1"/>
  <c r="AE73" i="96" a="1"/>
  <c r="AE73" i="96" s="1"/>
  <c r="AF73" i="96" a="1"/>
  <c r="AF73" i="96" s="1"/>
  <c r="AG73" i="96" a="1"/>
  <c r="AG73" i="96" s="1"/>
  <c r="AH73" i="96" a="1"/>
  <c r="AH73" i="96" s="1"/>
  <c r="AI73" i="96" a="1"/>
  <c r="AI73" i="96" s="1"/>
  <c r="AJ73" i="96" a="1"/>
  <c r="AJ73" i="96" s="1"/>
  <c r="AK73" i="96" a="1"/>
  <c r="AK73" i="96" s="1"/>
  <c r="AL73" i="96" a="1"/>
  <c r="AL73" i="96" s="1"/>
  <c r="AM73" i="96" a="1"/>
  <c r="AM73" i="96" s="1"/>
  <c r="AN73" i="96" a="1"/>
  <c r="AN73" i="96" s="1"/>
  <c r="AO73" i="96" a="1"/>
  <c r="AO73" i="96" s="1"/>
  <c r="AP73" i="96" a="1"/>
  <c r="AP73" i="96" s="1"/>
  <c r="AQ73" i="96" a="1"/>
  <c r="AQ73" i="96" s="1"/>
  <c r="AR73" i="96" a="1"/>
  <c r="AR73" i="96" s="1"/>
  <c r="AS73" i="96" a="1"/>
  <c r="AS73" i="96" s="1"/>
  <c r="E74" i="96" a="1"/>
  <c r="E74" i="96" s="1"/>
  <c r="F74" i="96" a="1"/>
  <c r="F74" i="96" s="1"/>
  <c r="G74" i="96" a="1"/>
  <c r="G74" i="96" s="1"/>
  <c r="H74" i="96" a="1"/>
  <c r="H74" i="96" s="1"/>
  <c r="I74" i="96" a="1"/>
  <c r="I74" i="96" s="1"/>
  <c r="J74" i="96" a="1"/>
  <c r="J74" i="96" s="1"/>
  <c r="K74" i="96" a="1"/>
  <c r="K74" i="96" s="1"/>
  <c r="L74" i="96" a="1"/>
  <c r="L74" i="96" s="1"/>
  <c r="M74" i="96" a="1"/>
  <c r="M74" i="96" s="1"/>
  <c r="N74" i="96" a="1"/>
  <c r="N74" i="96" s="1"/>
  <c r="O74" i="96" a="1"/>
  <c r="O74" i="96" s="1"/>
  <c r="P74" i="96" a="1"/>
  <c r="P74" i="96" s="1"/>
  <c r="Q74" i="96" a="1"/>
  <c r="Q74" i="96" s="1"/>
  <c r="R74" i="96" a="1"/>
  <c r="R74" i="96" s="1"/>
  <c r="S74" i="96" a="1"/>
  <c r="S74" i="96" s="1"/>
  <c r="T74" i="96" a="1"/>
  <c r="T74" i="96" s="1"/>
  <c r="U74" i="96" a="1"/>
  <c r="U74" i="96" s="1"/>
  <c r="V74" i="96" a="1"/>
  <c r="V74" i="96" s="1"/>
  <c r="W74" i="96" a="1"/>
  <c r="W74" i="96" s="1"/>
  <c r="X74" i="96" a="1"/>
  <c r="X74" i="96" s="1"/>
  <c r="Y74" i="96" a="1"/>
  <c r="Y74" i="96" s="1"/>
  <c r="Z74" i="96" a="1"/>
  <c r="Z74" i="96" s="1"/>
  <c r="AA74" i="96" a="1"/>
  <c r="AA74" i="96" s="1"/>
  <c r="AB74" i="96" a="1"/>
  <c r="AB74" i="96" s="1"/>
  <c r="AC74" i="96" a="1"/>
  <c r="AC74" i="96" s="1"/>
  <c r="AD74" i="96" a="1"/>
  <c r="AD74" i="96" s="1"/>
  <c r="AE74" i="96" a="1"/>
  <c r="AE74" i="96" s="1"/>
  <c r="AF74" i="96" a="1"/>
  <c r="AF74" i="96" s="1"/>
  <c r="AG74" i="96" a="1"/>
  <c r="AG74" i="96" s="1"/>
  <c r="AH74" i="96" a="1"/>
  <c r="AH74" i="96" s="1"/>
  <c r="AI74" i="96" a="1"/>
  <c r="AI74" i="96" s="1"/>
  <c r="AJ74" i="96" a="1"/>
  <c r="AJ74" i="96" s="1"/>
  <c r="AK74" i="96" a="1"/>
  <c r="AK74" i="96" s="1"/>
  <c r="AL74" i="96" a="1"/>
  <c r="AL74" i="96" s="1"/>
  <c r="AM74" i="96" a="1"/>
  <c r="AM74" i="96" s="1"/>
  <c r="AN74" i="96" a="1"/>
  <c r="AN74" i="96" s="1"/>
  <c r="AO74" i="96" a="1"/>
  <c r="AO74" i="96" s="1"/>
  <c r="AP74" i="96" a="1"/>
  <c r="AP74" i="96" s="1"/>
  <c r="AQ74" i="96" a="1"/>
  <c r="AQ74" i="96" s="1"/>
  <c r="AR74" i="96" a="1"/>
  <c r="AR74" i="96" s="1"/>
  <c r="AS74" i="96" a="1"/>
  <c r="AS74" i="96" s="1"/>
  <c r="E75" i="96" a="1"/>
  <c r="E75" i="96" s="1"/>
  <c r="F75" i="96" a="1"/>
  <c r="F75" i="96" s="1"/>
  <c r="G75" i="96" a="1"/>
  <c r="G75" i="96" s="1"/>
  <c r="H75" i="96" a="1"/>
  <c r="H75" i="96" s="1"/>
  <c r="I75" i="96" a="1"/>
  <c r="I75" i="96" s="1"/>
  <c r="J75" i="96" a="1"/>
  <c r="J75" i="96" s="1"/>
  <c r="K75" i="96" a="1"/>
  <c r="K75" i="96" s="1"/>
  <c r="L75" i="96" a="1"/>
  <c r="L75" i="96" s="1"/>
  <c r="M75" i="96" a="1"/>
  <c r="M75" i="96" s="1"/>
  <c r="N75" i="96" a="1"/>
  <c r="N75" i="96" s="1"/>
  <c r="O75" i="96" a="1"/>
  <c r="O75" i="96" s="1"/>
  <c r="P75" i="96" a="1"/>
  <c r="P75" i="96" s="1"/>
  <c r="Q75" i="96" a="1"/>
  <c r="Q75" i="96" s="1"/>
  <c r="R75" i="96" a="1"/>
  <c r="R75" i="96" s="1"/>
  <c r="S75" i="96" a="1"/>
  <c r="S75" i="96" s="1"/>
  <c r="T75" i="96" a="1"/>
  <c r="T75" i="96" s="1"/>
  <c r="U75" i="96" a="1"/>
  <c r="U75" i="96" s="1"/>
  <c r="V75" i="96" a="1"/>
  <c r="V75" i="96" s="1"/>
  <c r="W75" i="96" a="1"/>
  <c r="W75" i="96" s="1"/>
  <c r="X75" i="96" a="1"/>
  <c r="X75" i="96" s="1"/>
  <c r="Y75" i="96" a="1"/>
  <c r="Y75" i="96" s="1"/>
  <c r="Z75" i="96" a="1"/>
  <c r="Z75" i="96" s="1"/>
  <c r="AA75" i="96" a="1"/>
  <c r="AA75" i="96" s="1"/>
  <c r="AB75" i="96" a="1"/>
  <c r="AB75" i="96" s="1"/>
  <c r="AC75" i="96" a="1"/>
  <c r="AC75" i="96" s="1"/>
  <c r="AD75" i="96" a="1"/>
  <c r="AD75" i="96" s="1"/>
  <c r="AE75" i="96" a="1"/>
  <c r="AE75" i="96" s="1"/>
  <c r="AF75" i="96" a="1"/>
  <c r="AF75" i="96" s="1"/>
  <c r="AG75" i="96" a="1"/>
  <c r="AG75" i="96" s="1"/>
  <c r="AH75" i="96" a="1"/>
  <c r="AH75" i="96" s="1"/>
  <c r="AI75" i="96" a="1"/>
  <c r="AI75" i="96" s="1"/>
  <c r="AJ75" i="96" a="1"/>
  <c r="AJ75" i="96" s="1"/>
  <c r="AK75" i="96" a="1"/>
  <c r="AK75" i="96" s="1"/>
  <c r="AL75" i="96" a="1"/>
  <c r="AL75" i="96" s="1"/>
  <c r="AM75" i="96" a="1"/>
  <c r="AM75" i="96" s="1"/>
  <c r="AN75" i="96" a="1"/>
  <c r="AN75" i="96" s="1"/>
  <c r="AO75" i="96" a="1"/>
  <c r="AO75" i="96" s="1"/>
  <c r="AP75" i="96" a="1"/>
  <c r="AP75" i="96" s="1"/>
  <c r="AQ75" i="96" a="1"/>
  <c r="AQ75" i="96" s="1"/>
  <c r="AR75" i="96" a="1"/>
  <c r="AR75" i="96" s="1"/>
  <c r="AS75" i="96" a="1"/>
  <c r="AS75" i="96" s="1"/>
  <c r="E76" i="96" a="1"/>
  <c r="E76" i="96" s="1"/>
  <c r="F76" i="96" a="1"/>
  <c r="F76" i="96" s="1"/>
  <c r="G76" i="96" a="1"/>
  <c r="G76" i="96" s="1"/>
  <c r="H76" i="96" a="1"/>
  <c r="H76" i="96" s="1"/>
  <c r="I76" i="96" a="1"/>
  <c r="I76" i="96" s="1"/>
  <c r="J76" i="96" a="1"/>
  <c r="J76" i="96" s="1"/>
  <c r="K76" i="96" a="1"/>
  <c r="K76" i="96" s="1"/>
  <c r="L76" i="96" a="1"/>
  <c r="L76" i="96" s="1"/>
  <c r="M76" i="96" a="1"/>
  <c r="M76" i="96" s="1"/>
  <c r="N76" i="96" a="1"/>
  <c r="N76" i="96" s="1"/>
  <c r="O76" i="96" a="1"/>
  <c r="O76" i="96" s="1"/>
  <c r="P76" i="96" a="1"/>
  <c r="P76" i="96" s="1"/>
  <c r="Q76" i="96" a="1"/>
  <c r="Q76" i="96" s="1"/>
  <c r="R76" i="96" a="1"/>
  <c r="R76" i="96" s="1"/>
  <c r="S76" i="96" a="1"/>
  <c r="S76" i="96" s="1"/>
  <c r="T76" i="96" a="1"/>
  <c r="T76" i="96" s="1"/>
  <c r="U76" i="96" a="1"/>
  <c r="U76" i="96" s="1"/>
  <c r="V76" i="96" a="1"/>
  <c r="V76" i="96" s="1"/>
  <c r="W76" i="96" a="1"/>
  <c r="W76" i="96" s="1"/>
  <c r="X76" i="96" a="1"/>
  <c r="X76" i="96" s="1"/>
  <c r="Y76" i="96" a="1"/>
  <c r="Y76" i="96" s="1"/>
  <c r="Z76" i="96" a="1"/>
  <c r="Z76" i="96" s="1"/>
  <c r="AA76" i="96" a="1"/>
  <c r="AA76" i="96" s="1"/>
  <c r="AB76" i="96" a="1"/>
  <c r="AB76" i="96" s="1"/>
  <c r="AC76" i="96" a="1"/>
  <c r="AC76" i="96" s="1"/>
  <c r="AD76" i="96" a="1"/>
  <c r="AD76" i="96" s="1"/>
  <c r="AE76" i="96" a="1"/>
  <c r="AE76" i="96" s="1"/>
  <c r="AF76" i="96" a="1"/>
  <c r="AF76" i="96" s="1"/>
  <c r="AG76" i="96" a="1"/>
  <c r="AG76" i="96" s="1"/>
  <c r="AH76" i="96" a="1"/>
  <c r="AH76" i="96" s="1"/>
  <c r="AI76" i="96" a="1"/>
  <c r="AI76" i="96" s="1"/>
  <c r="AJ76" i="96" a="1"/>
  <c r="AJ76" i="96" s="1"/>
  <c r="AK76" i="96" a="1"/>
  <c r="AK76" i="96" s="1"/>
  <c r="AL76" i="96" a="1"/>
  <c r="AL76" i="96" s="1"/>
  <c r="AM76" i="96" a="1"/>
  <c r="AM76" i="96" s="1"/>
  <c r="AN76" i="96" a="1"/>
  <c r="AN76" i="96" s="1"/>
  <c r="AO76" i="96" a="1"/>
  <c r="AO76" i="96" s="1"/>
  <c r="AP76" i="96" a="1"/>
  <c r="AP76" i="96" s="1"/>
  <c r="AQ76" i="96" a="1"/>
  <c r="AQ76" i="96" s="1"/>
  <c r="AR76" i="96" a="1"/>
  <c r="AR76" i="96" s="1"/>
  <c r="AS76" i="96" a="1"/>
  <c r="AS76" i="96" s="1"/>
  <c r="E77" i="96" a="1"/>
  <c r="E77" i="96" s="1"/>
  <c r="F77" i="96" a="1"/>
  <c r="F77" i="96" s="1"/>
  <c r="G77" i="96" a="1"/>
  <c r="G77" i="96" s="1"/>
  <c r="H77" i="96" a="1"/>
  <c r="H77" i="96" s="1"/>
  <c r="I77" i="96" a="1"/>
  <c r="I77" i="96" s="1"/>
  <c r="J77" i="96" a="1"/>
  <c r="J77" i="96" s="1"/>
  <c r="K77" i="96" a="1"/>
  <c r="K77" i="96" s="1"/>
  <c r="L77" i="96" a="1"/>
  <c r="L77" i="96" s="1"/>
  <c r="M77" i="96" a="1"/>
  <c r="M77" i="96" s="1"/>
  <c r="N77" i="96" a="1"/>
  <c r="N77" i="96" s="1"/>
  <c r="O77" i="96" a="1"/>
  <c r="O77" i="96" s="1"/>
  <c r="P77" i="96" a="1"/>
  <c r="P77" i="96" s="1"/>
  <c r="Q77" i="96" a="1"/>
  <c r="Q77" i="96" s="1"/>
  <c r="R77" i="96" a="1"/>
  <c r="R77" i="96" s="1"/>
  <c r="S77" i="96" a="1"/>
  <c r="S77" i="96" s="1"/>
  <c r="T77" i="96" a="1"/>
  <c r="T77" i="96" s="1"/>
  <c r="U77" i="96" a="1"/>
  <c r="U77" i="96" s="1"/>
  <c r="V77" i="96" a="1"/>
  <c r="V77" i="96" s="1"/>
  <c r="W77" i="96" a="1"/>
  <c r="W77" i="96" s="1"/>
  <c r="X77" i="96" a="1"/>
  <c r="X77" i="96" s="1"/>
  <c r="Y77" i="96" a="1"/>
  <c r="Y77" i="96" s="1"/>
  <c r="Z77" i="96" a="1"/>
  <c r="Z77" i="96" s="1"/>
  <c r="AA77" i="96" a="1"/>
  <c r="AA77" i="96" s="1"/>
  <c r="AB77" i="96" a="1"/>
  <c r="AB77" i="96" s="1"/>
  <c r="AC77" i="96" a="1"/>
  <c r="AC77" i="96" s="1"/>
  <c r="AD77" i="96" a="1"/>
  <c r="AD77" i="96" s="1"/>
  <c r="AE77" i="96" a="1"/>
  <c r="AE77" i="96" s="1"/>
  <c r="AF77" i="96" a="1"/>
  <c r="AF77" i="96" s="1"/>
  <c r="AG77" i="96" a="1"/>
  <c r="AG77" i="96" s="1"/>
  <c r="AH77" i="96" a="1"/>
  <c r="AH77" i="96" s="1"/>
  <c r="AI77" i="96" a="1"/>
  <c r="AI77" i="96" s="1"/>
  <c r="AJ77" i="96" a="1"/>
  <c r="AJ77" i="96" s="1"/>
  <c r="AK77" i="96" a="1"/>
  <c r="AK77" i="96" s="1"/>
  <c r="AL77" i="96" a="1"/>
  <c r="AL77" i="96" s="1"/>
  <c r="AM77" i="96" a="1"/>
  <c r="AM77" i="96" s="1"/>
  <c r="AN77" i="96" a="1"/>
  <c r="AN77" i="96" s="1"/>
  <c r="AO77" i="96" a="1"/>
  <c r="AO77" i="96" s="1"/>
  <c r="AP77" i="96" a="1"/>
  <c r="AP77" i="96" s="1"/>
  <c r="AQ77" i="96" a="1"/>
  <c r="AQ77" i="96" s="1"/>
  <c r="AR77" i="96" a="1"/>
  <c r="AR77" i="96" s="1"/>
  <c r="AS77" i="96" a="1"/>
  <c r="AS77" i="96" s="1"/>
  <c r="E78" i="96" a="1"/>
  <c r="E78" i="96" s="1"/>
  <c r="F78" i="96" a="1"/>
  <c r="F78" i="96" s="1"/>
  <c r="G78" i="96" a="1"/>
  <c r="G78" i="96" s="1"/>
  <c r="H78" i="96" a="1"/>
  <c r="H78" i="96" s="1"/>
  <c r="I78" i="96" a="1"/>
  <c r="I78" i="96" s="1"/>
  <c r="J78" i="96" a="1"/>
  <c r="J78" i="96" s="1"/>
  <c r="K78" i="96" a="1"/>
  <c r="K78" i="96" s="1"/>
  <c r="L78" i="96" a="1"/>
  <c r="L78" i="96" s="1"/>
  <c r="M78" i="96" a="1"/>
  <c r="M78" i="96" s="1"/>
  <c r="N78" i="96" a="1"/>
  <c r="N78" i="96" s="1"/>
  <c r="O78" i="96" a="1"/>
  <c r="O78" i="96" s="1"/>
  <c r="P78" i="96" a="1"/>
  <c r="P78" i="96" s="1"/>
  <c r="Q78" i="96" a="1"/>
  <c r="Q78" i="96" s="1"/>
  <c r="R78" i="96" a="1"/>
  <c r="R78" i="96" s="1"/>
  <c r="S78" i="96" a="1"/>
  <c r="S78" i="96" s="1"/>
  <c r="T78" i="96" a="1"/>
  <c r="T78" i="96" s="1"/>
  <c r="U78" i="96" a="1"/>
  <c r="U78" i="96" s="1"/>
  <c r="V78" i="96" a="1"/>
  <c r="V78" i="96" s="1"/>
  <c r="W78" i="96" a="1"/>
  <c r="W78" i="96" s="1"/>
  <c r="X78" i="96" a="1"/>
  <c r="X78" i="96" s="1"/>
  <c r="Y78" i="96" a="1"/>
  <c r="Y78" i="96" s="1"/>
  <c r="Z78" i="96" a="1"/>
  <c r="Z78" i="96" s="1"/>
  <c r="AA78" i="96" a="1"/>
  <c r="AA78" i="96" s="1"/>
  <c r="AB78" i="96" a="1"/>
  <c r="AB78" i="96" s="1"/>
  <c r="AC78" i="96" a="1"/>
  <c r="AC78" i="96" s="1"/>
  <c r="AD78" i="96" a="1"/>
  <c r="AD78" i="96" s="1"/>
  <c r="AE78" i="96" a="1"/>
  <c r="AE78" i="96" s="1"/>
  <c r="AF78" i="96" a="1"/>
  <c r="AF78" i="96" s="1"/>
  <c r="AG78" i="96" a="1"/>
  <c r="AG78" i="96" s="1"/>
  <c r="AH78" i="96" a="1"/>
  <c r="AH78" i="96" s="1"/>
  <c r="AI78" i="96" a="1"/>
  <c r="AI78" i="96" s="1"/>
  <c r="AJ78" i="96" a="1"/>
  <c r="AJ78" i="96" s="1"/>
  <c r="AK78" i="96" a="1"/>
  <c r="AK78" i="96" s="1"/>
  <c r="AL78" i="96" a="1"/>
  <c r="AL78" i="96" s="1"/>
  <c r="AM78" i="96" a="1"/>
  <c r="AM78" i="96" s="1"/>
  <c r="AN78" i="96" a="1"/>
  <c r="AN78" i="96" s="1"/>
  <c r="AO78" i="96" a="1"/>
  <c r="AO78" i="96" s="1"/>
  <c r="AP78" i="96" a="1"/>
  <c r="AP78" i="96" s="1"/>
  <c r="AQ78" i="96" a="1"/>
  <c r="AQ78" i="96" s="1"/>
  <c r="AR78" i="96" a="1"/>
  <c r="AR78" i="96" s="1"/>
  <c r="AS78" i="96" a="1"/>
  <c r="AS78" i="96" s="1"/>
  <c r="E79" i="96" a="1"/>
  <c r="E79" i="96" s="1"/>
  <c r="F79" i="96" a="1"/>
  <c r="F79" i="96" s="1"/>
  <c r="G79" i="96" a="1"/>
  <c r="G79" i="96" s="1"/>
  <c r="H79" i="96" a="1"/>
  <c r="H79" i="96" s="1"/>
  <c r="I79" i="96" a="1"/>
  <c r="I79" i="96" s="1"/>
  <c r="J79" i="96" a="1"/>
  <c r="J79" i="96" s="1"/>
  <c r="K79" i="96" a="1"/>
  <c r="K79" i="96" s="1"/>
  <c r="L79" i="96" a="1"/>
  <c r="L79" i="96" s="1"/>
  <c r="M79" i="96" a="1"/>
  <c r="M79" i="96" s="1"/>
  <c r="N79" i="96" a="1"/>
  <c r="N79" i="96" s="1"/>
  <c r="O79" i="96" a="1"/>
  <c r="O79" i="96" s="1"/>
  <c r="P79" i="96" a="1"/>
  <c r="P79" i="96" s="1"/>
  <c r="Q79" i="96" a="1"/>
  <c r="Q79" i="96" s="1"/>
  <c r="R79" i="96" a="1"/>
  <c r="R79" i="96" s="1"/>
  <c r="S79" i="96" a="1"/>
  <c r="S79" i="96" s="1"/>
  <c r="T79" i="96" a="1"/>
  <c r="T79" i="96" s="1"/>
  <c r="U79" i="96" a="1"/>
  <c r="U79" i="96" s="1"/>
  <c r="V79" i="96" a="1"/>
  <c r="V79" i="96" s="1"/>
  <c r="W79" i="96" a="1"/>
  <c r="W79" i="96" s="1"/>
  <c r="X79" i="96" a="1"/>
  <c r="X79" i="96" s="1"/>
  <c r="Y79" i="96" a="1"/>
  <c r="Y79" i="96" s="1"/>
  <c r="Z79" i="96" a="1"/>
  <c r="Z79" i="96" s="1"/>
  <c r="AA79" i="96" a="1"/>
  <c r="AA79" i="96" s="1"/>
  <c r="AB79" i="96" a="1"/>
  <c r="AB79" i="96" s="1"/>
  <c r="AC79" i="96" a="1"/>
  <c r="AC79" i="96" s="1"/>
  <c r="AD79" i="96" a="1"/>
  <c r="AD79" i="96" s="1"/>
  <c r="AE79" i="96" a="1"/>
  <c r="AE79" i="96" s="1"/>
  <c r="AF79" i="96" a="1"/>
  <c r="AF79" i="96" s="1"/>
  <c r="AG79" i="96" a="1"/>
  <c r="AG79" i="96" s="1"/>
  <c r="AH79" i="96" a="1"/>
  <c r="AH79" i="96" s="1"/>
  <c r="AI79" i="96" a="1"/>
  <c r="AI79" i="96" s="1"/>
  <c r="AJ79" i="96" a="1"/>
  <c r="AJ79" i="96" s="1"/>
  <c r="AK79" i="96" a="1"/>
  <c r="AK79" i="96" s="1"/>
  <c r="AL79" i="96" a="1"/>
  <c r="AL79" i="96" s="1"/>
  <c r="AM79" i="96" a="1"/>
  <c r="AM79" i="96" s="1"/>
  <c r="AN79" i="96" a="1"/>
  <c r="AN79" i="96" s="1"/>
  <c r="AO79" i="96" a="1"/>
  <c r="AO79" i="96" s="1"/>
  <c r="AP79" i="96" a="1"/>
  <c r="AP79" i="96" s="1"/>
  <c r="AQ79" i="96" a="1"/>
  <c r="AQ79" i="96" s="1"/>
  <c r="AR79" i="96" a="1"/>
  <c r="AR79" i="96" s="1"/>
  <c r="AS79" i="96" a="1"/>
  <c r="AS79" i="96" s="1"/>
  <c r="E80" i="96" a="1"/>
  <c r="E80" i="96" s="1"/>
  <c r="F80" i="96" a="1"/>
  <c r="F80" i="96" s="1"/>
  <c r="G80" i="96" a="1"/>
  <c r="G80" i="96" s="1"/>
  <c r="H80" i="96" a="1"/>
  <c r="H80" i="96" s="1"/>
  <c r="I80" i="96" a="1"/>
  <c r="I80" i="96" s="1"/>
  <c r="J80" i="96" a="1"/>
  <c r="J80" i="96" s="1"/>
  <c r="K80" i="96" a="1"/>
  <c r="K80" i="96" s="1"/>
  <c r="L80" i="96" a="1"/>
  <c r="L80" i="96" s="1"/>
  <c r="M80" i="96" a="1"/>
  <c r="M80" i="96" s="1"/>
  <c r="N80" i="96" a="1"/>
  <c r="N80" i="96" s="1"/>
  <c r="O80" i="96" a="1"/>
  <c r="O80" i="96" s="1"/>
  <c r="P80" i="96" a="1"/>
  <c r="P80" i="96" s="1"/>
  <c r="Q80" i="96" a="1"/>
  <c r="Q80" i="96" s="1"/>
  <c r="R80" i="96" a="1"/>
  <c r="R80" i="96" s="1"/>
  <c r="S80" i="96" a="1"/>
  <c r="S80" i="96" s="1"/>
  <c r="T80" i="96" a="1"/>
  <c r="T80" i="96" s="1"/>
  <c r="U80" i="96" a="1"/>
  <c r="U80" i="96" s="1"/>
  <c r="V80" i="96" a="1"/>
  <c r="V80" i="96" s="1"/>
  <c r="W80" i="96" a="1"/>
  <c r="W80" i="96" s="1"/>
  <c r="X80" i="96" a="1"/>
  <c r="X80" i="96" s="1"/>
  <c r="Y80" i="96" a="1"/>
  <c r="Y80" i="96" s="1"/>
  <c r="Z80" i="96" a="1"/>
  <c r="Z80" i="96" s="1"/>
  <c r="AA80" i="96" a="1"/>
  <c r="AA80" i="96" s="1"/>
  <c r="AB80" i="96" a="1"/>
  <c r="AB80" i="96" s="1"/>
  <c r="AC80" i="96" a="1"/>
  <c r="AC80" i="96" s="1"/>
  <c r="AD80" i="96" a="1"/>
  <c r="AD80" i="96" s="1"/>
  <c r="AE80" i="96" a="1"/>
  <c r="AE80" i="96" s="1"/>
  <c r="AF80" i="96" a="1"/>
  <c r="AF80" i="96" s="1"/>
  <c r="AG80" i="96" a="1"/>
  <c r="AG80" i="96" s="1"/>
  <c r="AH80" i="96" a="1"/>
  <c r="AH80" i="96" s="1"/>
  <c r="AI80" i="96" a="1"/>
  <c r="AI80" i="96" s="1"/>
  <c r="AJ80" i="96" a="1"/>
  <c r="AJ80" i="96" s="1"/>
  <c r="AK80" i="96" a="1"/>
  <c r="AK80" i="96" s="1"/>
  <c r="AL80" i="96" a="1"/>
  <c r="AL80" i="96" s="1"/>
  <c r="AM80" i="96" a="1"/>
  <c r="AM80" i="96" s="1"/>
  <c r="AN80" i="96" a="1"/>
  <c r="AN80" i="96" s="1"/>
  <c r="AO80" i="96" a="1"/>
  <c r="AO80" i="96" s="1"/>
  <c r="AP80" i="96" a="1"/>
  <c r="AP80" i="96" s="1"/>
  <c r="AQ80" i="96" a="1"/>
  <c r="AQ80" i="96" s="1"/>
  <c r="AR80" i="96" a="1"/>
  <c r="AR80" i="96" s="1"/>
  <c r="AS80" i="96" a="1"/>
  <c r="AS80" i="96" s="1"/>
  <c r="E81" i="96" a="1"/>
  <c r="E81" i="96" s="1"/>
  <c r="F81" i="96" a="1"/>
  <c r="F81" i="96" s="1"/>
  <c r="G81" i="96" a="1"/>
  <c r="G81" i="96" s="1"/>
  <c r="H81" i="96" a="1"/>
  <c r="H81" i="96" s="1"/>
  <c r="I81" i="96" a="1"/>
  <c r="I81" i="96" s="1"/>
  <c r="J81" i="96" a="1"/>
  <c r="J81" i="96" s="1"/>
  <c r="K81" i="96" a="1"/>
  <c r="K81" i="96" s="1"/>
  <c r="L81" i="96" a="1"/>
  <c r="L81" i="96" s="1"/>
  <c r="M81" i="96" a="1"/>
  <c r="M81" i="96" s="1"/>
  <c r="N81" i="96" a="1"/>
  <c r="N81" i="96" s="1"/>
  <c r="O81" i="96" a="1"/>
  <c r="O81" i="96" s="1"/>
  <c r="P81" i="96" a="1"/>
  <c r="P81" i="96" s="1"/>
  <c r="Q81" i="96" a="1"/>
  <c r="Q81" i="96" s="1"/>
  <c r="R81" i="96" a="1"/>
  <c r="R81" i="96" s="1"/>
  <c r="S81" i="96" a="1"/>
  <c r="S81" i="96" s="1"/>
  <c r="T81" i="96" a="1"/>
  <c r="T81" i="96" s="1"/>
  <c r="U81" i="96" a="1"/>
  <c r="U81" i="96" s="1"/>
  <c r="V81" i="96" a="1"/>
  <c r="V81" i="96" s="1"/>
  <c r="W81" i="96" a="1"/>
  <c r="W81" i="96" s="1"/>
  <c r="X81" i="96" a="1"/>
  <c r="X81" i="96" s="1"/>
  <c r="Y81" i="96" a="1"/>
  <c r="Y81" i="96" s="1"/>
  <c r="Z81" i="96" a="1"/>
  <c r="Z81" i="96" s="1"/>
  <c r="AA81" i="96" a="1"/>
  <c r="AA81" i="96" s="1"/>
  <c r="AB81" i="96" a="1"/>
  <c r="AB81" i="96" s="1"/>
  <c r="AC81" i="96" a="1"/>
  <c r="AC81" i="96" s="1"/>
  <c r="AD81" i="96" a="1"/>
  <c r="AD81" i="96" s="1"/>
  <c r="AE81" i="96" a="1"/>
  <c r="AE81" i="96" s="1"/>
  <c r="AF81" i="96" a="1"/>
  <c r="AF81" i="96" s="1"/>
  <c r="AG81" i="96" a="1"/>
  <c r="AG81" i="96" s="1"/>
  <c r="AH81" i="96" a="1"/>
  <c r="AH81" i="96" s="1"/>
  <c r="AI81" i="96" a="1"/>
  <c r="AI81" i="96" s="1"/>
  <c r="AJ81" i="96" a="1"/>
  <c r="AJ81" i="96" s="1"/>
  <c r="AK81" i="96" a="1"/>
  <c r="AK81" i="96" s="1"/>
  <c r="AL81" i="96" a="1"/>
  <c r="AL81" i="96" s="1"/>
  <c r="AM81" i="96" a="1"/>
  <c r="AM81" i="96" s="1"/>
  <c r="AN81" i="96" a="1"/>
  <c r="AN81" i="96" s="1"/>
  <c r="AO81" i="96" a="1"/>
  <c r="AO81" i="96" s="1"/>
  <c r="AP81" i="96" a="1"/>
  <c r="AP81" i="96" s="1"/>
  <c r="AQ81" i="96" a="1"/>
  <c r="AQ81" i="96" s="1"/>
  <c r="AR81" i="96" a="1"/>
  <c r="AR81" i="96" s="1"/>
  <c r="AS81" i="96" a="1"/>
  <c r="AS81" i="96" s="1"/>
  <c r="E82" i="96" a="1"/>
  <c r="E82" i="96" s="1"/>
  <c r="F82" i="96" a="1"/>
  <c r="F82" i="96" s="1"/>
  <c r="G82" i="96" a="1"/>
  <c r="G82" i="96" s="1"/>
  <c r="H82" i="96" a="1"/>
  <c r="H82" i="96" s="1"/>
  <c r="I82" i="96" a="1"/>
  <c r="I82" i="96" s="1"/>
  <c r="J82" i="96" a="1"/>
  <c r="J82" i="96" s="1"/>
  <c r="K82" i="96" a="1"/>
  <c r="K82" i="96" s="1"/>
  <c r="L82" i="96" a="1"/>
  <c r="L82" i="96" s="1"/>
  <c r="M82" i="96" a="1"/>
  <c r="M82" i="96" s="1"/>
  <c r="N82" i="96" a="1"/>
  <c r="N82" i="96" s="1"/>
  <c r="O82" i="96" a="1"/>
  <c r="O82" i="96" s="1"/>
  <c r="P82" i="96" a="1"/>
  <c r="P82" i="96" s="1"/>
  <c r="Q82" i="96" a="1"/>
  <c r="Q82" i="96" s="1"/>
  <c r="R82" i="96" a="1"/>
  <c r="R82" i="96" s="1"/>
  <c r="S82" i="96" a="1"/>
  <c r="S82" i="96" s="1"/>
  <c r="T82" i="96" a="1"/>
  <c r="T82" i="96" s="1"/>
  <c r="U82" i="96" a="1"/>
  <c r="U82" i="96" s="1"/>
  <c r="V82" i="96" a="1"/>
  <c r="V82" i="96" s="1"/>
  <c r="W82" i="96" a="1"/>
  <c r="W82" i="96" s="1"/>
  <c r="X82" i="96" a="1"/>
  <c r="X82" i="96" s="1"/>
  <c r="Y82" i="96" a="1"/>
  <c r="Y82" i="96" s="1"/>
  <c r="Z82" i="96" a="1"/>
  <c r="Z82" i="96" s="1"/>
  <c r="AA82" i="96" a="1"/>
  <c r="AA82" i="96" s="1"/>
  <c r="AB82" i="96" a="1"/>
  <c r="AB82" i="96" s="1"/>
  <c r="AC82" i="96" a="1"/>
  <c r="AC82" i="96" s="1"/>
  <c r="AD82" i="96" a="1"/>
  <c r="AD82" i="96" s="1"/>
  <c r="AE82" i="96" a="1"/>
  <c r="AE82" i="96" s="1"/>
  <c r="AF82" i="96" a="1"/>
  <c r="AF82" i="96" s="1"/>
  <c r="AG82" i="96" a="1"/>
  <c r="AG82" i="96" s="1"/>
  <c r="AH82" i="96" a="1"/>
  <c r="AH82" i="96" s="1"/>
  <c r="AI82" i="96" a="1"/>
  <c r="AI82" i="96" s="1"/>
  <c r="AJ82" i="96" a="1"/>
  <c r="AJ82" i="96" s="1"/>
  <c r="AK82" i="96" a="1"/>
  <c r="AK82" i="96" s="1"/>
  <c r="AL82" i="96" a="1"/>
  <c r="AL82" i="96" s="1"/>
  <c r="AM82" i="96" a="1"/>
  <c r="AM82" i="96" s="1"/>
  <c r="AN82" i="96" a="1"/>
  <c r="AN82" i="96" s="1"/>
  <c r="AO82" i="96" a="1"/>
  <c r="AO82" i="96" s="1"/>
  <c r="AP82" i="96" a="1"/>
  <c r="AP82" i="96" s="1"/>
  <c r="AQ82" i="96" a="1"/>
  <c r="AQ82" i="96" s="1"/>
  <c r="AR82" i="96" a="1"/>
  <c r="AR82" i="96" s="1"/>
  <c r="AS82" i="96" a="1"/>
  <c r="AS82" i="96" s="1"/>
  <c r="E83" i="96" a="1"/>
  <c r="E83" i="96" s="1"/>
  <c r="F83" i="96" a="1"/>
  <c r="F83" i="96" s="1"/>
  <c r="G83" i="96" a="1"/>
  <c r="G83" i="96" s="1"/>
  <c r="H83" i="96" a="1"/>
  <c r="H83" i="96" s="1"/>
  <c r="I83" i="96" a="1"/>
  <c r="I83" i="96" s="1"/>
  <c r="J83" i="96" a="1"/>
  <c r="J83" i="96" s="1"/>
  <c r="K83" i="96" a="1"/>
  <c r="K83" i="96" s="1"/>
  <c r="L83" i="96" a="1"/>
  <c r="L83" i="96" s="1"/>
  <c r="M83" i="96" a="1"/>
  <c r="M83" i="96" s="1"/>
  <c r="N83" i="96" a="1"/>
  <c r="N83" i="96" s="1"/>
  <c r="O83" i="96" a="1"/>
  <c r="O83" i="96" s="1"/>
  <c r="P83" i="96" a="1"/>
  <c r="P83" i="96" s="1"/>
  <c r="Q83" i="96" a="1"/>
  <c r="Q83" i="96" s="1"/>
  <c r="R83" i="96" a="1"/>
  <c r="R83" i="96" s="1"/>
  <c r="S83" i="96" a="1"/>
  <c r="S83" i="96" s="1"/>
  <c r="T83" i="96" a="1"/>
  <c r="T83" i="96" s="1"/>
  <c r="U83" i="96" a="1"/>
  <c r="U83" i="96" s="1"/>
  <c r="V83" i="96" a="1"/>
  <c r="V83" i="96" s="1"/>
  <c r="W83" i="96" a="1"/>
  <c r="W83" i="96" s="1"/>
  <c r="X83" i="96" a="1"/>
  <c r="X83" i="96" s="1"/>
  <c r="Y83" i="96" a="1"/>
  <c r="Y83" i="96" s="1"/>
  <c r="Z83" i="96" a="1"/>
  <c r="Z83" i="96" s="1"/>
  <c r="AA83" i="96" a="1"/>
  <c r="AA83" i="96" s="1"/>
  <c r="AB83" i="96" a="1"/>
  <c r="AB83" i="96" s="1"/>
  <c r="AC83" i="96" a="1"/>
  <c r="AC83" i="96" s="1"/>
  <c r="AD83" i="96" a="1"/>
  <c r="AD83" i="96" s="1"/>
  <c r="AE83" i="96" a="1"/>
  <c r="AE83" i="96" s="1"/>
  <c r="AF83" i="96" a="1"/>
  <c r="AF83" i="96" s="1"/>
  <c r="AG83" i="96" a="1"/>
  <c r="AG83" i="96" s="1"/>
  <c r="AH83" i="96" a="1"/>
  <c r="AH83" i="96" s="1"/>
  <c r="AI83" i="96" a="1"/>
  <c r="AI83" i="96" s="1"/>
  <c r="AJ83" i="96" a="1"/>
  <c r="AJ83" i="96" s="1"/>
  <c r="AK83" i="96" a="1"/>
  <c r="AK83" i="96" s="1"/>
  <c r="AL83" i="96" a="1"/>
  <c r="AL83" i="96" s="1"/>
  <c r="AM83" i="96" a="1"/>
  <c r="AM83" i="96" s="1"/>
  <c r="AN83" i="96" a="1"/>
  <c r="AN83" i="96" s="1"/>
  <c r="AO83" i="96" a="1"/>
  <c r="AO83" i="96" s="1"/>
  <c r="AP83" i="96" a="1"/>
  <c r="AP83" i="96" s="1"/>
  <c r="AQ83" i="96" a="1"/>
  <c r="AQ83" i="96" s="1"/>
  <c r="AR83" i="96" a="1"/>
  <c r="AR83" i="96" s="1"/>
  <c r="AS83" i="96" a="1"/>
  <c r="AS83" i="96" s="1"/>
  <c r="E84" i="96" a="1"/>
  <c r="E84" i="96" s="1"/>
  <c r="F84" i="96" a="1"/>
  <c r="F84" i="96" s="1"/>
  <c r="G84" i="96" a="1"/>
  <c r="G84" i="96" s="1"/>
  <c r="H84" i="96" a="1"/>
  <c r="H84" i="96" s="1"/>
  <c r="I84" i="96" a="1"/>
  <c r="I84" i="96" s="1"/>
  <c r="J84" i="96" a="1"/>
  <c r="J84" i="96" s="1"/>
  <c r="K84" i="96" a="1"/>
  <c r="K84" i="96" s="1"/>
  <c r="L84" i="96" a="1"/>
  <c r="L84" i="96" s="1"/>
  <c r="M84" i="96" a="1"/>
  <c r="M84" i="96" s="1"/>
  <c r="N84" i="96" a="1"/>
  <c r="N84" i="96" s="1"/>
  <c r="O84" i="96" a="1"/>
  <c r="O84" i="96" s="1"/>
  <c r="P84" i="96" a="1"/>
  <c r="P84" i="96" s="1"/>
  <c r="Q84" i="96" a="1"/>
  <c r="Q84" i="96" s="1"/>
  <c r="R84" i="96" a="1"/>
  <c r="R84" i="96" s="1"/>
  <c r="S84" i="96" a="1"/>
  <c r="S84" i="96" s="1"/>
  <c r="T84" i="96" a="1"/>
  <c r="T84" i="96" s="1"/>
  <c r="U84" i="96" a="1"/>
  <c r="U84" i="96" s="1"/>
  <c r="V84" i="96" a="1"/>
  <c r="V84" i="96" s="1"/>
  <c r="W84" i="96" a="1"/>
  <c r="W84" i="96" s="1"/>
  <c r="X84" i="96" a="1"/>
  <c r="X84" i="96" s="1"/>
  <c r="Y84" i="96" a="1"/>
  <c r="Y84" i="96" s="1"/>
  <c r="Z84" i="96" a="1"/>
  <c r="Z84" i="96" s="1"/>
  <c r="AA84" i="96" a="1"/>
  <c r="AA84" i="96" s="1"/>
  <c r="AB84" i="96" a="1"/>
  <c r="AB84" i="96" s="1"/>
  <c r="AC84" i="96" a="1"/>
  <c r="AC84" i="96" s="1"/>
  <c r="AD84" i="96" a="1"/>
  <c r="AD84" i="96" s="1"/>
  <c r="AE84" i="96" a="1"/>
  <c r="AE84" i="96" s="1"/>
  <c r="AF84" i="96" a="1"/>
  <c r="AF84" i="96" s="1"/>
  <c r="AG84" i="96" a="1"/>
  <c r="AG84" i="96" s="1"/>
  <c r="AH84" i="96" a="1"/>
  <c r="AH84" i="96" s="1"/>
  <c r="AI84" i="96" a="1"/>
  <c r="AI84" i="96" s="1"/>
  <c r="AJ84" i="96" a="1"/>
  <c r="AJ84" i="96" s="1"/>
  <c r="AK84" i="96" a="1"/>
  <c r="AK84" i="96" s="1"/>
  <c r="AL84" i="96" a="1"/>
  <c r="AL84" i="96" s="1"/>
  <c r="AM84" i="96" a="1"/>
  <c r="AM84" i="96" s="1"/>
  <c r="AN84" i="96" a="1"/>
  <c r="AN84" i="96" s="1"/>
  <c r="AO84" i="96" a="1"/>
  <c r="AO84" i="96" s="1"/>
  <c r="AP84" i="96" a="1"/>
  <c r="AP84" i="96" s="1"/>
  <c r="AQ84" i="96" a="1"/>
  <c r="AQ84" i="96" s="1"/>
  <c r="AR84" i="96" a="1"/>
  <c r="AR84" i="96" s="1"/>
  <c r="AS84" i="96" a="1"/>
  <c r="AS84" i="96" s="1"/>
  <c r="E85" i="96" a="1"/>
  <c r="E85" i="96" s="1"/>
  <c r="F85" i="96" a="1"/>
  <c r="F85" i="96" s="1"/>
  <c r="G85" i="96" a="1"/>
  <c r="G85" i="96" s="1"/>
  <c r="H85" i="96" a="1"/>
  <c r="H85" i="96" s="1"/>
  <c r="I85" i="96" a="1"/>
  <c r="I85" i="96" s="1"/>
  <c r="J85" i="96" a="1"/>
  <c r="J85" i="96" s="1"/>
  <c r="K85" i="96" a="1"/>
  <c r="K85" i="96" s="1"/>
  <c r="L85" i="96" a="1"/>
  <c r="L85" i="96" s="1"/>
  <c r="M85" i="96" a="1"/>
  <c r="M85" i="96" s="1"/>
  <c r="N85" i="96" a="1"/>
  <c r="N85" i="96" s="1"/>
  <c r="O85" i="96" a="1"/>
  <c r="O85" i="96" s="1"/>
  <c r="P85" i="96" a="1"/>
  <c r="P85" i="96" s="1"/>
  <c r="Q85" i="96" a="1"/>
  <c r="Q85" i="96" s="1"/>
  <c r="R85" i="96" a="1"/>
  <c r="R85" i="96" s="1"/>
  <c r="S85" i="96" a="1"/>
  <c r="S85" i="96" s="1"/>
  <c r="T85" i="96" a="1"/>
  <c r="T85" i="96" s="1"/>
  <c r="U85" i="96" a="1"/>
  <c r="U85" i="96" s="1"/>
  <c r="V85" i="96" a="1"/>
  <c r="V85" i="96" s="1"/>
  <c r="W85" i="96" a="1"/>
  <c r="W85" i="96" s="1"/>
  <c r="X85" i="96" a="1"/>
  <c r="X85" i="96" s="1"/>
  <c r="Y85" i="96" a="1"/>
  <c r="Y85" i="96" s="1"/>
  <c r="Z85" i="96" a="1"/>
  <c r="Z85" i="96" s="1"/>
  <c r="AA85" i="96" a="1"/>
  <c r="AA85" i="96" s="1"/>
  <c r="AB85" i="96" a="1"/>
  <c r="AB85" i="96" s="1"/>
  <c r="AC85" i="96" a="1"/>
  <c r="AC85" i="96" s="1"/>
  <c r="AD85" i="96" a="1"/>
  <c r="AD85" i="96" s="1"/>
  <c r="AE85" i="96" a="1"/>
  <c r="AE85" i="96" s="1"/>
  <c r="AF85" i="96" a="1"/>
  <c r="AF85" i="96" s="1"/>
  <c r="AG85" i="96" a="1"/>
  <c r="AG85" i="96" s="1"/>
  <c r="AH85" i="96" a="1"/>
  <c r="AH85" i="96" s="1"/>
  <c r="AI85" i="96" a="1"/>
  <c r="AI85" i="96" s="1"/>
  <c r="AJ85" i="96" a="1"/>
  <c r="AJ85" i="96" s="1"/>
  <c r="AK85" i="96" a="1"/>
  <c r="AK85" i="96" s="1"/>
  <c r="AL85" i="96" a="1"/>
  <c r="AL85" i="96" s="1"/>
  <c r="AM85" i="96" a="1"/>
  <c r="AM85" i="96" s="1"/>
  <c r="AN85" i="96" a="1"/>
  <c r="AN85" i="96" s="1"/>
  <c r="AO85" i="96" a="1"/>
  <c r="AO85" i="96" s="1"/>
  <c r="AP85" i="96" a="1"/>
  <c r="AP85" i="96" s="1"/>
  <c r="AQ85" i="96" a="1"/>
  <c r="AQ85" i="96" s="1"/>
  <c r="AR85" i="96" a="1"/>
  <c r="AR85" i="96" s="1"/>
  <c r="AS85" i="96" a="1"/>
  <c r="AS85" i="96" s="1"/>
  <c r="E86" i="96" a="1"/>
  <c r="E86" i="96" s="1"/>
  <c r="F86" i="96" a="1"/>
  <c r="F86" i="96" s="1"/>
  <c r="G86" i="96" a="1"/>
  <c r="G86" i="96" s="1"/>
  <c r="H86" i="96" a="1"/>
  <c r="H86" i="96" s="1"/>
  <c r="I86" i="96" a="1"/>
  <c r="I86" i="96" s="1"/>
  <c r="J86" i="96" a="1"/>
  <c r="J86" i="96" s="1"/>
  <c r="K86" i="96" a="1"/>
  <c r="K86" i="96" s="1"/>
  <c r="L86" i="96" a="1"/>
  <c r="L86" i="96" s="1"/>
  <c r="M86" i="96" a="1"/>
  <c r="M86" i="96" s="1"/>
  <c r="N86" i="96" a="1"/>
  <c r="N86" i="96" s="1"/>
  <c r="O86" i="96" a="1"/>
  <c r="O86" i="96" s="1"/>
  <c r="P86" i="96" a="1"/>
  <c r="P86" i="96" s="1"/>
  <c r="Q86" i="96" a="1"/>
  <c r="Q86" i="96" s="1"/>
  <c r="R86" i="96" a="1"/>
  <c r="R86" i="96" s="1"/>
  <c r="S86" i="96" a="1"/>
  <c r="S86" i="96" s="1"/>
  <c r="T86" i="96" a="1"/>
  <c r="T86" i="96" s="1"/>
  <c r="U86" i="96" a="1"/>
  <c r="U86" i="96" s="1"/>
  <c r="V86" i="96" a="1"/>
  <c r="V86" i="96" s="1"/>
  <c r="W86" i="96" a="1"/>
  <c r="W86" i="96" s="1"/>
  <c r="X86" i="96" a="1"/>
  <c r="X86" i="96" s="1"/>
  <c r="Y86" i="96" a="1"/>
  <c r="Y86" i="96" s="1"/>
  <c r="Z86" i="96" a="1"/>
  <c r="Z86" i="96" s="1"/>
  <c r="AA86" i="96" a="1"/>
  <c r="AA86" i="96" s="1"/>
  <c r="AB86" i="96" a="1"/>
  <c r="AB86" i="96" s="1"/>
  <c r="AC86" i="96" a="1"/>
  <c r="AC86" i="96" s="1"/>
  <c r="AD86" i="96" a="1"/>
  <c r="AD86" i="96" s="1"/>
  <c r="AE86" i="96" a="1"/>
  <c r="AE86" i="96" s="1"/>
  <c r="AF86" i="96" a="1"/>
  <c r="AF86" i="96" s="1"/>
  <c r="AG86" i="96" a="1"/>
  <c r="AG86" i="96" s="1"/>
  <c r="AH86" i="96" a="1"/>
  <c r="AH86" i="96" s="1"/>
  <c r="AI86" i="96" a="1"/>
  <c r="AI86" i="96" s="1"/>
  <c r="AJ86" i="96" a="1"/>
  <c r="AJ86" i="96" s="1"/>
  <c r="AK86" i="96" a="1"/>
  <c r="AK86" i="96" s="1"/>
  <c r="AL86" i="96" a="1"/>
  <c r="AL86" i="96" s="1"/>
  <c r="AM86" i="96" a="1"/>
  <c r="AM86" i="96" s="1"/>
  <c r="AN86" i="96" a="1"/>
  <c r="AN86" i="96" s="1"/>
  <c r="AO86" i="96" a="1"/>
  <c r="AO86" i="96" s="1"/>
  <c r="AP86" i="96" a="1"/>
  <c r="AP86" i="96" s="1"/>
  <c r="AQ86" i="96" a="1"/>
  <c r="AQ86" i="96" s="1"/>
  <c r="AR86" i="96" a="1"/>
  <c r="AR86" i="96" s="1"/>
  <c r="AS86" i="96" a="1"/>
  <c r="AS86" i="96" s="1"/>
  <c r="E87" i="96" a="1"/>
  <c r="E87" i="96" s="1"/>
  <c r="F87" i="96" a="1"/>
  <c r="F87" i="96" s="1"/>
  <c r="G87" i="96" a="1"/>
  <c r="G87" i="96" s="1"/>
  <c r="H87" i="96" a="1"/>
  <c r="H87" i="96" s="1"/>
  <c r="I87" i="96" a="1"/>
  <c r="I87" i="96" s="1"/>
  <c r="J87" i="96" a="1"/>
  <c r="J87" i="96" s="1"/>
  <c r="K87" i="96" a="1"/>
  <c r="K87" i="96" s="1"/>
  <c r="L87" i="96" a="1"/>
  <c r="L87" i="96" s="1"/>
  <c r="M87" i="96" a="1"/>
  <c r="M87" i="96" s="1"/>
  <c r="N87" i="96" a="1"/>
  <c r="N87" i="96" s="1"/>
  <c r="O87" i="96" a="1"/>
  <c r="O87" i="96" s="1"/>
  <c r="P87" i="96" a="1"/>
  <c r="P87" i="96" s="1"/>
  <c r="Q87" i="96" a="1"/>
  <c r="Q87" i="96" s="1"/>
  <c r="R87" i="96" a="1"/>
  <c r="R87" i="96" s="1"/>
  <c r="S87" i="96" a="1"/>
  <c r="S87" i="96" s="1"/>
  <c r="T87" i="96" a="1"/>
  <c r="T87" i="96" s="1"/>
  <c r="U87" i="96" a="1"/>
  <c r="U87" i="96" s="1"/>
  <c r="V87" i="96" a="1"/>
  <c r="V87" i="96" s="1"/>
  <c r="W87" i="96" a="1"/>
  <c r="W87" i="96" s="1"/>
  <c r="X87" i="96" a="1"/>
  <c r="X87" i="96" s="1"/>
  <c r="Y87" i="96" a="1"/>
  <c r="Y87" i="96" s="1"/>
  <c r="Z87" i="96" a="1"/>
  <c r="Z87" i="96" s="1"/>
  <c r="AA87" i="96" a="1"/>
  <c r="AA87" i="96" s="1"/>
  <c r="AB87" i="96" a="1"/>
  <c r="AB87" i="96" s="1"/>
  <c r="AC87" i="96" a="1"/>
  <c r="AC87" i="96" s="1"/>
  <c r="AD87" i="96" a="1"/>
  <c r="AD87" i="96" s="1"/>
  <c r="AE87" i="96" a="1"/>
  <c r="AE87" i="96" s="1"/>
  <c r="AF87" i="96" a="1"/>
  <c r="AF87" i="96" s="1"/>
  <c r="AG87" i="96" a="1"/>
  <c r="AG87" i="96" s="1"/>
  <c r="AH87" i="96" a="1"/>
  <c r="AH87" i="96" s="1"/>
  <c r="AI87" i="96" a="1"/>
  <c r="AI87" i="96" s="1"/>
  <c r="AJ87" i="96" a="1"/>
  <c r="AJ87" i="96" s="1"/>
  <c r="AK87" i="96" a="1"/>
  <c r="AK87" i="96" s="1"/>
  <c r="AL87" i="96" a="1"/>
  <c r="AL87" i="96" s="1"/>
  <c r="AM87" i="96" a="1"/>
  <c r="AM87" i="96" s="1"/>
  <c r="AN87" i="96" a="1"/>
  <c r="AN87" i="96" s="1"/>
  <c r="AO87" i="96" a="1"/>
  <c r="AO87" i="96" s="1"/>
  <c r="AP87" i="96" a="1"/>
  <c r="AP87" i="96" s="1"/>
  <c r="AQ87" i="96" a="1"/>
  <c r="AQ87" i="96" s="1"/>
  <c r="AR87" i="96" a="1"/>
  <c r="AR87" i="96" s="1"/>
  <c r="AS87" i="96" a="1"/>
  <c r="AS87" i="96" s="1"/>
  <c r="E88" i="96" a="1"/>
  <c r="E88" i="96" s="1"/>
  <c r="F88" i="96" a="1"/>
  <c r="F88" i="96" s="1"/>
  <c r="G88" i="96" a="1"/>
  <c r="G88" i="96" s="1"/>
  <c r="H88" i="96" a="1"/>
  <c r="H88" i="96" s="1"/>
  <c r="I88" i="96" a="1"/>
  <c r="I88" i="96" s="1"/>
  <c r="J88" i="96" a="1"/>
  <c r="J88" i="96" s="1"/>
  <c r="K88" i="96" a="1"/>
  <c r="K88" i="96" s="1"/>
  <c r="L88" i="96" a="1"/>
  <c r="L88" i="96" s="1"/>
  <c r="M88" i="96" a="1"/>
  <c r="M88" i="96" s="1"/>
  <c r="N88" i="96" a="1"/>
  <c r="N88" i="96" s="1"/>
  <c r="O88" i="96" a="1"/>
  <c r="O88" i="96" s="1"/>
  <c r="P88" i="96" a="1"/>
  <c r="P88" i="96" s="1"/>
  <c r="Q88" i="96" a="1"/>
  <c r="Q88" i="96" s="1"/>
  <c r="R88" i="96" a="1"/>
  <c r="R88" i="96" s="1"/>
  <c r="S88" i="96" a="1"/>
  <c r="S88" i="96" s="1"/>
  <c r="T88" i="96" a="1"/>
  <c r="T88" i="96" s="1"/>
  <c r="U88" i="96" a="1"/>
  <c r="U88" i="96" s="1"/>
  <c r="V88" i="96" a="1"/>
  <c r="V88" i="96" s="1"/>
  <c r="W88" i="96" a="1"/>
  <c r="W88" i="96" s="1"/>
  <c r="X88" i="96" a="1"/>
  <c r="X88" i="96" s="1"/>
  <c r="Y88" i="96" a="1"/>
  <c r="Y88" i="96" s="1"/>
  <c r="Z88" i="96" a="1"/>
  <c r="Z88" i="96" s="1"/>
  <c r="AA88" i="96" a="1"/>
  <c r="AA88" i="96" s="1"/>
  <c r="AB88" i="96" a="1"/>
  <c r="AB88" i="96" s="1"/>
  <c r="AC88" i="96" a="1"/>
  <c r="AC88" i="96" s="1"/>
  <c r="AD88" i="96" a="1"/>
  <c r="AD88" i="96" s="1"/>
  <c r="AE88" i="96" a="1"/>
  <c r="AE88" i="96" s="1"/>
  <c r="AF88" i="96" a="1"/>
  <c r="AF88" i="96" s="1"/>
  <c r="AG88" i="96" a="1"/>
  <c r="AG88" i="96" s="1"/>
  <c r="AH88" i="96" a="1"/>
  <c r="AH88" i="96" s="1"/>
  <c r="AI88" i="96" a="1"/>
  <c r="AI88" i="96" s="1"/>
  <c r="AJ88" i="96" a="1"/>
  <c r="AJ88" i="96" s="1"/>
  <c r="AK88" i="96" a="1"/>
  <c r="AK88" i="96" s="1"/>
  <c r="AL88" i="96" a="1"/>
  <c r="AL88" i="96" s="1"/>
  <c r="AM88" i="96" a="1"/>
  <c r="AM88" i="96" s="1"/>
  <c r="AN88" i="96" a="1"/>
  <c r="AN88" i="96" s="1"/>
  <c r="AO88" i="96" a="1"/>
  <c r="AO88" i="96" s="1"/>
  <c r="AP88" i="96" a="1"/>
  <c r="AP88" i="96" s="1"/>
  <c r="AQ88" i="96" a="1"/>
  <c r="AQ88" i="96" s="1"/>
  <c r="AR88" i="96" a="1"/>
  <c r="AR88" i="96" s="1"/>
  <c r="AS88" i="96" a="1"/>
  <c r="AS88" i="96" s="1"/>
  <c r="E89" i="96" a="1"/>
  <c r="E89" i="96" s="1"/>
  <c r="F89" i="96" a="1"/>
  <c r="F89" i="96" s="1"/>
  <c r="G89" i="96" a="1"/>
  <c r="G89" i="96" s="1"/>
  <c r="H89" i="96" a="1"/>
  <c r="H89" i="96" s="1"/>
  <c r="I89" i="96" a="1"/>
  <c r="I89" i="96" s="1"/>
  <c r="J89" i="96" a="1"/>
  <c r="J89" i="96" s="1"/>
  <c r="K89" i="96" a="1"/>
  <c r="K89" i="96" s="1"/>
  <c r="L89" i="96" a="1"/>
  <c r="L89" i="96" s="1"/>
  <c r="M89" i="96" a="1"/>
  <c r="M89" i="96" s="1"/>
  <c r="N89" i="96" a="1"/>
  <c r="N89" i="96" s="1"/>
  <c r="O89" i="96" a="1"/>
  <c r="O89" i="96" s="1"/>
  <c r="P89" i="96" a="1"/>
  <c r="P89" i="96" s="1"/>
  <c r="Q89" i="96" a="1"/>
  <c r="Q89" i="96" s="1"/>
  <c r="R89" i="96" a="1"/>
  <c r="R89" i="96" s="1"/>
  <c r="S89" i="96" a="1"/>
  <c r="S89" i="96" s="1"/>
  <c r="T89" i="96" a="1"/>
  <c r="T89" i="96" s="1"/>
  <c r="U89" i="96" a="1"/>
  <c r="U89" i="96" s="1"/>
  <c r="V89" i="96" a="1"/>
  <c r="V89" i="96" s="1"/>
  <c r="W89" i="96" a="1"/>
  <c r="W89" i="96" s="1"/>
  <c r="X89" i="96" a="1"/>
  <c r="X89" i="96" s="1"/>
  <c r="Y89" i="96" a="1"/>
  <c r="Y89" i="96" s="1"/>
  <c r="Z89" i="96" a="1"/>
  <c r="Z89" i="96" s="1"/>
  <c r="AA89" i="96" a="1"/>
  <c r="AA89" i="96" s="1"/>
  <c r="AB89" i="96" a="1"/>
  <c r="AB89" i="96" s="1"/>
  <c r="AC89" i="96" a="1"/>
  <c r="AC89" i="96" s="1"/>
  <c r="AD89" i="96" a="1"/>
  <c r="AD89" i="96" s="1"/>
  <c r="AE89" i="96" a="1"/>
  <c r="AE89" i="96" s="1"/>
  <c r="AF89" i="96" a="1"/>
  <c r="AF89" i="96" s="1"/>
  <c r="AG89" i="96" a="1"/>
  <c r="AG89" i="96" s="1"/>
  <c r="AH89" i="96" a="1"/>
  <c r="AH89" i="96" s="1"/>
  <c r="AI89" i="96" a="1"/>
  <c r="AI89" i="96" s="1"/>
  <c r="AJ89" i="96" a="1"/>
  <c r="AJ89" i="96" s="1"/>
  <c r="AK89" i="96" a="1"/>
  <c r="AK89" i="96" s="1"/>
  <c r="AL89" i="96" a="1"/>
  <c r="AL89" i="96" s="1"/>
  <c r="AM89" i="96" a="1"/>
  <c r="AM89" i="96" s="1"/>
  <c r="AN89" i="96" a="1"/>
  <c r="AN89" i="96" s="1"/>
  <c r="AO89" i="96" a="1"/>
  <c r="AO89" i="96" s="1"/>
  <c r="AP89" i="96" a="1"/>
  <c r="AP89" i="96" s="1"/>
  <c r="AQ89" i="96" a="1"/>
  <c r="AQ89" i="96" s="1"/>
  <c r="AR89" i="96" a="1"/>
  <c r="AR89" i="96" s="1"/>
  <c r="AS89" i="96" a="1"/>
  <c r="AS89" i="96" s="1"/>
  <c r="E90" i="96" a="1"/>
  <c r="E90" i="96" s="1"/>
  <c r="F90" i="96" a="1"/>
  <c r="F90" i="96" s="1"/>
  <c r="G90" i="96" a="1"/>
  <c r="G90" i="96" s="1"/>
  <c r="H90" i="96" a="1"/>
  <c r="H90" i="96" s="1"/>
  <c r="I90" i="96" a="1"/>
  <c r="I90" i="96" s="1"/>
  <c r="J90" i="96" a="1"/>
  <c r="J90" i="96" s="1"/>
  <c r="K90" i="96" a="1"/>
  <c r="K90" i="96" s="1"/>
  <c r="L90" i="96" a="1"/>
  <c r="L90" i="96" s="1"/>
  <c r="M90" i="96" a="1"/>
  <c r="M90" i="96" s="1"/>
  <c r="N90" i="96" a="1"/>
  <c r="N90" i="96" s="1"/>
  <c r="O90" i="96" a="1"/>
  <c r="O90" i="96" s="1"/>
  <c r="P90" i="96" a="1"/>
  <c r="P90" i="96" s="1"/>
  <c r="Q90" i="96" a="1"/>
  <c r="Q90" i="96" s="1"/>
  <c r="R90" i="96" a="1"/>
  <c r="R90" i="96" s="1"/>
  <c r="S90" i="96" a="1"/>
  <c r="S90" i="96" s="1"/>
  <c r="T90" i="96" a="1"/>
  <c r="T90" i="96" s="1"/>
  <c r="U90" i="96" a="1"/>
  <c r="U90" i="96" s="1"/>
  <c r="V90" i="96" a="1"/>
  <c r="V90" i="96" s="1"/>
  <c r="W90" i="96" a="1"/>
  <c r="W90" i="96" s="1"/>
  <c r="X90" i="96" a="1"/>
  <c r="X90" i="96" s="1"/>
  <c r="Y90" i="96" a="1"/>
  <c r="Y90" i="96" s="1"/>
  <c r="Z90" i="96" a="1"/>
  <c r="Z90" i="96" s="1"/>
  <c r="AA90" i="96" a="1"/>
  <c r="AA90" i="96" s="1"/>
  <c r="AB90" i="96" a="1"/>
  <c r="AB90" i="96" s="1"/>
  <c r="AC90" i="96" a="1"/>
  <c r="AC90" i="96" s="1"/>
  <c r="AD90" i="96" a="1"/>
  <c r="AD90" i="96" s="1"/>
  <c r="AE90" i="96" a="1"/>
  <c r="AE90" i="96" s="1"/>
  <c r="AF90" i="96" a="1"/>
  <c r="AF90" i="96" s="1"/>
  <c r="AG90" i="96" a="1"/>
  <c r="AG90" i="96" s="1"/>
  <c r="AH90" i="96" a="1"/>
  <c r="AH90" i="96" s="1"/>
  <c r="AI90" i="96" a="1"/>
  <c r="AI90" i="96" s="1"/>
  <c r="AJ90" i="96" a="1"/>
  <c r="AJ90" i="96" s="1"/>
  <c r="AK90" i="96" a="1"/>
  <c r="AK90" i="96" s="1"/>
  <c r="AL90" i="96" a="1"/>
  <c r="AL90" i="96" s="1"/>
  <c r="AM90" i="96" a="1"/>
  <c r="AM90" i="96" s="1"/>
  <c r="AN90" i="96" a="1"/>
  <c r="AN90" i="96" s="1"/>
  <c r="AO90" i="96" a="1"/>
  <c r="AO90" i="96" s="1"/>
  <c r="AP90" i="96" a="1"/>
  <c r="AP90" i="96" s="1"/>
  <c r="AQ90" i="96" a="1"/>
  <c r="AQ90" i="96" s="1"/>
  <c r="AR90" i="96" a="1"/>
  <c r="AR90" i="96" s="1"/>
  <c r="AS90" i="96" a="1"/>
  <c r="AS90" i="96" s="1"/>
  <c r="E91" i="96" a="1"/>
  <c r="E91" i="96" s="1"/>
  <c r="F91" i="96" a="1"/>
  <c r="F91" i="96" s="1"/>
  <c r="G91" i="96" a="1"/>
  <c r="G91" i="96" s="1"/>
  <c r="H91" i="96" a="1"/>
  <c r="H91" i="96" s="1"/>
  <c r="I91" i="96" a="1"/>
  <c r="I91" i="96" s="1"/>
  <c r="J91" i="96" a="1"/>
  <c r="J91" i="96" s="1"/>
  <c r="K91" i="96" a="1"/>
  <c r="K91" i="96" s="1"/>
  <c r="L91" i="96" a="1"/>
  <c r="L91" i="96" s="1"/>
  <c r="M91" i="96" a="1"/>
  <c r="M91" i="96" s="1"/>
  <c r="N91" i="96" a="1"/>
  <c r="N91" i="96" s="1"/>
  <c r="O91" i="96" a="1"/>
  <c r="O91" i="96" s="1"/>
  <c r="P91" i="96" a="1"/>
  <c r="P91" i="96" s="1"/>
  <c r="Q91" i="96" a="1"/>
  <c r="Q91" i="96" s="1"/>
  <c r="R91" i="96" a="1"/>
  <c r="R91" i="96" s="1"/>
  <c r="S91" i="96" a="1"/>
  <c r="S91" i="96" s="1"/>
  <c r="T91" i="96" a="1"/>
  <c r="T91" i="96" s="1"/>
  <c r="U91" i="96" a="1"/>
  <c r="U91" i="96" s="1"/>
  <c r="V91" i="96" a="1"/>
  <c r="V91" i="96" s="1"/>
  <c r="W91" i="96" a="1"/>
  <c r="W91" i="96" s="1"/>
  <c r="X91" i="96" a="1"/>
  <c r="X91" i="96" s="1"/>
  <c r="Y91" i="96" a="1"/>
  <c r="Y91" i="96" s="1"/>
  <c r="Z91" i="96" a="1"/>
  <c r="Z91" i="96" s="1"/>
  <c r="AA91" i="96" a="1"/>
  <c r="AA91" i="96" s="1"/>
  <c r="AB91" i="96" a="1"/>
  <c r="AB91" i="96" s="1"/>
  <c r="AC91" i="96" a="1"/>
  <c r="AC91" i="96" s="1"/>
  <c r="AD91" i="96" a="1"/>
  <c r="AD91" i="96" s="1"/>
  <c r="AE91" i="96" a="1"/>
  <c r="AE91" i="96" s="1"/>
  <c r="AF91" i="96" a="1"/>
  <c r="AF91" i="96" s="1"/>
  <c r="AG91" i="96" a="1"/>
  <c r="AG91" i="96" s="1"/>
  <c r="AH91" i="96" a="1"/>
  <c r="AH91" i="96" s="1"/>
  <c r="AI91" i="96" a="1"/>
  <c r="AI91" i="96" s="1"/>
  <c r="AJ91" i="96" a="1"/>
  <c r="AJ91" i="96" s="1"/>
  <c r="AK91" i="96" a="1"/>
  <c r="AK91" i="96" s="1"/>
  <c r="AL91" i="96" a="1"/>
  <c r="AL91" i="96" s="1"/>
  <c r="AM91" i="96" a="1"/>
  <c r="AM91" i="96" s="1"/>
  <c r="AN91" i="96" a="1"/>
  <c r="AN91" i="96" s="1"/>
  <c r="AO91" i="96" a="1"/>
  <c r="AO91" i="96" s="1"/>
  <c r="AP91" i="96" a="1"/>
  <c r="AP91" i="96" s="1"/>
  <c r="AQ91" i="96" a="1"/>
  <c r="AQ91" i="96" s="1"/>
  <c r="AR91" i="96" a="1"/>
  <c r="AR91" i="96" s="1"/>
  <c r="AS91" i="96" a="1"/>
  <c r="AS91" i="96" s="1"/>
  <c r="E92" i="96" a="1"/>
  <c r="E92" i="96" s="1"/>
  <c r="F92" i="96" a="1"/>
  <c r="F92" i="96" s="1"/>
  <c r="G92" i="96" a="1"/>
  <c r="G92" i="96" s="1"/>
  <c r="H92" i="96" a="1"/>
  <c r="H92" i="96" s="1"/>
  <c r="I92" i="96" a="1"/>
  <c r="I92" i="96" s="1"/>
  <c r="J92" i="96" a="1"/>
  <c r="J92" i="96" s="1"/>
  <c r="K92" i="96" a="1"/>
  <c r="K92" i="96" s="1"/>
  <c r="L92" i="96" a="1"/>
  <c r="L92" i="96" s="1"/>
  <c r="M92" i="96" a="1"/>
  <c r="M92" i="96" s="1"/>
  <c r="N92" i="96" a="1"/>
  <c r="N92" i="96" s="1"/>
  <c r="O92" i="96" a="1"/>
  <c r="O92" i="96" s="1"/>
  <c r="P92" i="96" a="1"/>
  <c r="P92" i="96" s="1"/>
  <c r="Q92" i="96" a="1"/>
  <c r="Q92" i="96" s="1"/>
  <c r="R92" i="96" a="1"/>
  <c r="R92" i="96" s="1"/>
  <c r="S92" i="96" a="1"/>
  <c r="S92" i="96" s="1"/>
  <c r="T92" i="96" a="1"/>
  <c r="T92" i="96" s="1"/>
  <c r="U92" i="96" a="1"/>
  <c r="U92" i="96" s="1"/>
  <c r="V92" i="96" a="1"/>
  <c r="V92" i="96" s="1"/>
  <c r="W92" i="96" a="1"/>
  <c r="W92" i="96" s="1"/>
  <c r="X92" i="96" a="1"/>
  <c r="X92" i="96" s="1"/>
  <c r="Y92" i="96" a="1"/>
  <c r="Y92" i="96" s="1"/>
  <c r="Z92" i="96" a="1"/>
  <c r="Z92" i="96" s="1"/>
  <c r="AA92" i="96" a="1"/>
  <c r="AA92" i="96" s="1"/>
  <c r="AB92" i="96" a="1"/>
  <c r="AB92" i="96" s="1"/>
  <c r="AC92" i="96" a="1"/>
  <c r="AC92" i="96" s="1"/>
  <c r="AD92" i="96" a="1"/>
  <c r="AD92" i="96" s="1"/>
  <c r="AE92" i="96" a="1"/>
  <c r="AE92" i="96" s="1"/>
  <c r="AF92" i="96" a="1"/>
  <c r="AF92" i="96" s="1"/>
  <c r="AG92" i="96" a="1"/>
  <c r="AG92" i="96" s="1"/>
  <c r="AH92" i="96" a="1"/>
  <c r="AH92" i="96" s="1"/>
  <c r="AI92" i="96" a="1"/>
  <c r="AI92" i="96" s="1"/>
  <c r="AJ92" i="96" a="1"/>
  <c r="AJ92" i="96" s="1"/>
  <c r="AK92" i="96" a="1"/>
  <c r="AK92" i="96" s="1"/>
  <c r="AL92" i="96" a="1"/>
  <c r="AL92" i="96" s="1"/>
  <c r="AM92" i="96" a="1"/>
  <c r="AM92" i="96" s="1"/>
  <c r="AN92" i="96" a="1"/>
  <c r="AN92" i="96" s="1"/>
  <c r="AO92" i="96" a="1"/>
  <c r="AO92" i="96" s="1"/>
  <c r="AP92" i="96" a="1"/>
  <c r="AP92" i="96" s="1"/>
  <c r="AQ92" i="96" a="1"/>
  <c r="AQ92" i="96" s="1"/>
  <c r="AR92" i="96" a="1"/>
  <c r="AR92" i="96" s="1"/>
  <c r="AS92" i="96" a="1"/>
  <c r="AS92" i="96" s="1"/>
  <c r="E93" i="96" a="1"/>
  <c r="E93" i="96" s="1"/>
  <c r="F93" i="96" a="1"/>
  <c r="F93" i="96" s="1"/>
  <c r="G93" i="96" a="1"/>
  <c r="G93" i="96" s="1"/>
  <c r="H93" i="96" a="1"/>
  <c r="H93" i="96" s="1"/>
  <c r="I93" i="96" a="1"/>
  <c r="I93" i="96" s="1"/>
  <c r="J93" i="96" a="1"/>
  <c r="J93" i="96" s="1"/>
  <c r="K93" i="96" a="1"/>
  <c r="K93" i="96" s="1"/>
  <c r="L93" i="96" a="1"/>
  <c r="L93" i="96" s="1"/>
  <c r="M93" i="96" a="1"/>
  <c r="M93" i="96" s="1"/>
  <c r="N93" i="96" a="1"/>
  <c r="N93" i="96" s="1"/>
  <c r="O93" i="96" a="1"/>
  <c r="O93" i="96" s="1"/>
  <c r="P93" i="96" a="1"/>
  <c r="P93" i="96" s="1"/>
  <c r="Q93" i="96" a="1"/>
  <c r="Q93" i="96" s="1"/>
  <c r="R93" i="96" a="1"/>
  <c r="R93" i="96" s="1"/>
  <c r="S93" i="96" a="1"/>
  <c r="S93" i="96" s="1"/>
  <c r="T93" i="96" a="1"/>
  <c r="T93" i="96" s="1"/>
  <c r="U93" i="96" a="1"/>
  <c r="U93" i="96" s="1"/>
  <c r="V93" i="96" a="1"/>
  <c r="V93" i="96" s="1"/>
  <c r="W93" i="96" a="1"/>
  <c r="W93" i="96" s="1"/>
  <c r="X93" i="96" a="1"/>
  <c r="X93" i="96" s="1"/>
  <c r="Y93" i="96" a="1"/>
  <c r="Y93" i="96" s="1"/>
  <c r="Z93" i="96" a="1"/>
  <c r="Z93" i="96" s="1"/>
  <c r="AA93" i="96" a="1"/>
  <c r="AA93" i="96" s="1"/>
  <c r="AB93" i="96" a="1"/>
  <c r="AB93" i="96" s="1"/>
  <c r="AC93" i="96" a="1"/>
  <c r="AC93" i="96" s="1"/>
  <c r="AD93" i="96" a="1"/>
  <c r="AD93" i="96" s="1"/>
  <c r="AE93" i="96" a="1"/>
  <c r="AE93" i="96" s="1"/>
  <c r="AF93" i="96" a="1"/>
  <c r="AF93" i="96" s="1"/>
  <c r="AG93" i="96" a="1"/>
  <c r="AG93" i="96" s="1"/>
  <c r="AH93" i="96" a="1"/>
  <c r="AH93" i="96" s="1"/>
  <c r="AI93" i="96" a="1"/>
  <c r="AI93" i="96" s="1"/>
  <c r="AJ93" i="96" a="1"/>
  <c r="AJ93" i="96" s="1"/>
  <c r="AK93" i="96" a="1"/>
  <c r="AK93" i="96" s="1"/>
  <c r="AL93" i="96" a="1"/>
  <c r="AL93" i="96" s="1"/>
  <c r="AM93" i="96" a="1"/>
  <c r="AM93" i="96" s="1"/>
  <c r="AN93" i="96" a="1"/>
  <c r="AN93" i="96" s="1"/>
  <c r="AO93" i="96" a="1"/>
  <c r="AO93" i="96" s="1"/>
  <c r="AP93" i="96" a="1"/>
  <c r="AP93" i="96" s="1"/>
  <c r="AQ93" i="96" a="1"/>
  <c r="AQ93" i="96" s="1"/>
  <c r="AR93" i="96" a="1"/>
  <c r="AR93" i="96" s="1"/>
  <c r="AS93" i="96" a="1"/>
  <c r="AS93" i="96" s="1"/>
  <c r="E94" i="96" a="1"/>
  <c r="E94" i="96" s="1"/>
  <c r="F94" i="96" a="1"/>
  <c r="F94" i="96" s="1"/>
  <c r="G94" i="96" a="1"/>
  <c r="G94" i="96" s="1"/>
  <c r="H94" i="96" a="1"/>
  <c r="H94" i="96" s="1"/>
  <c r="I94" i="96" a="1"/>
  <c r="I94" i="96" s="1"/>
  <c r="J94" i="96" a="1"/>
  <c r="J94" i="96" s="1"/>
  <c r="K94" i="96" a="1"/>
  <c r="K94" i="96" s="1"/>
  <c r="L94" i="96" a="1"/>
  <c r="L94" i="96" s="1"/>
  <c r="M94" i="96" a="1"/>
  <c r="M94" i="96" s="1"/>
  <c r="N94" i="96" a="1"/>
  <c r="N94" i="96" s="1"/>
  <c r="O94" i="96" a="1"/>
  <c r="O94" i="96" s="1"/>
  <c r="P94" i="96" a="1"/>
  <c r="P94" i="96" s="1"/>
  <c r="Q94" i="96" a="1"/>
  <c r="Q94" i="96" s="1"/>
  <c r="R94" i="96" a="1"/>
  <c r="R94" i="96" s="1"/>
  <c r="S94" i="96" a="1"/>
  <c r="S94" i="96" s="1"/>
  <c r="T94" i="96" a="1"/>
  <c r="T94" i="96" s="1"/>
  <c r="U94" i="96" a="1"/>
  <c r="U94" i="96" s="1"/>
  <c r="V94" i="96" a="1"/>
  <c r="V94" i="96" s="1"/>
  <c r="W94" i="96" a="1"/>
  <c r="W94" i="96" s="1"/>
  <c r="X94" i="96" a="1"/>
  <c r="X94" i="96" s="1"/>
  <c r="Y94" i="96" a="1"/>
  <c r="Y94" i="96" s="1"/>
  <c r="Z94" i="96" a="1"/>
  <c r="Z94" i="96" s="1"/>
  <c r="AA94" i="96" a="1"/>
  <c r="AA94" i="96" s="1"/>
  <c r="AB94" i="96" a="1"/>
  <c r="AB94" i="96" s="1"/>
  <c r="AC94" i="96" a="1"/>
  <c r="AC94" i="96" s="1"/>
  <c r="AD94" i="96" a="1"/>
  <c r="AD94" i="96" s="1"/>
  <c r="AE94" i="96" a="1"/>
  <c r="AE94" i="96" s="1"/>
  <c r="AF94" i="96" a="1"/>
  <c r="AF94" i="96" s="1"/>
  <c r="AG94" i="96" a="1"/>
  <c r="AG94" i="96" s="1"/>
  <c r="AH94" i="96" a="1"/>
  <c r="AH94" i="96" s="1"/>
  <c r="AI94" i="96" a="1"/>
  <c r="AI94" i="96" s="1"/>
  <c r="AJ94" i="96" a="1"/>
  <c r="AJ94" i="96" s="1"/>
  <c r="AK94" i="96" a="1"/>
  <c r="AK94" i="96" s="1"/>
  <c r="AL94" i="96" a="1"/>
  <c r="AL94" i="96" s="1"/>
  <c r="AM94" i="96" a="1"/>
  <c r="AM94" i="96" s="1"/>
  <c r="AN94" i="96" a="1"/>
  <c r="AN94" i="96" s="1"/>
  <c r="AO94" i="96" a="1"/>
  <c r="AO94" i="96" s="1"/>
  <c r="AP94" i="96" a="1"/>
  <c r="AP94" i="96" s="1"/>
  <c r="AQ94" i="96" a="1"/>
  <c r="AQ94" i="96" s="1"/>
  <c r="AR94" i="96" a="1"/>
  <c r="AR94" i="96" s="1"/>
  <c r="AS94" i="96" a="1"/>
  <c r="AS94" i="96" s="1"/>
  <c r="E95" i="96" a="1"/>
  <c r="E95" i="96" s="1"/>
  <c r="F95" i="96" a="1"/>
  <c r="F95" i="96" s="1"/>
  <c r="G95" i="96" a="1"/>
  <c r="G95" i="96" s="1"/>
  <c r="H95" i="96" a="1"/>
  <c r="H95" i="96" s="1"/>
  <c r="I95" i="96" a="1"/>
  <c r="I95" i="96" s="1"/>
  <c r="J95" i="96" a="1"/>
  <c r="J95" i="96" s="1"/>
  <c r="K95" i="96" a="1"/>
  <c r="K95" i="96" s="1"/>
  <c r="L95" i="96" a="1"/>
  <c r="L95" i="96" s="1"/>
  <c r="M95" i="96" a="1"/>
  <c r="M95" i="96" s="1"/>
  <c r="N95" i="96" a="1"/>
  <c r="N95" i="96" s="1"/>
  <c r="O95" i="96" a="1"/>
  <c r="O95" i="96" s="1"/>
  <c r="P95" i="96" a="1"/>
  <c r="P95" i="96" s="1"/>
  <c r="Q95" i="96" a="1"/>
  <c r="Q95" i="96" s="1"/>
  <c r="R95" i="96" a="1"/>
  <c r="R95" i="96" s="1"/>
  <c r="S95" i="96" a="1"/>
  <c r="S95" i="96" s="1"/>
  <c r="T95" i="96" a="1"/>
  <c r="T95" i="96" s="1"/>
  <c r="U95" i="96" a="1"/>
  <c r="U95" i="96" s="1"/>
  <c r="V95" i="96" a="1"/>
  <c r="V95" i="96" s="1"/>
  <c r="W95" i="96" a="1"/>
  <c r="W95" i="96" s="1"/>
  <c r="X95" i="96" a="1"/>
  <c r="X95" i="96" s="1"/>
  <c r="Y95" i="96" a="1"/>
  <c r="Y95" i="96" s="1"/>
  <c r="Z95" i="96" a="1"/>
  <c r="Z95" i="96" s="1"/>
  <c r="AA95" i="96" a="1"/>
  <c r="AA95" i="96" s="1"/>
  <c r="AB95" i="96" a="1"/>
  <c r="AB95" i="96" s="1"/>
  <c r="AC95" i="96" a="1"/>
  <c r="AC95" i="96" s="1"/>
  <c r="AD95" i="96" a="1"/>
  <c r="AD95" i="96" s="1"/>
  <c r="AE95" i="96" a="1"/>
  <c r="AE95" i="96" s="1"/>
  <c r="AF95" i="96" a="1"/>
  <c r="AF95" i="96" s="1"/>
  <c r="AG95" i="96" a="1"/>
  <c r="AG95" i="96" s="1"/>
  <c r="AH95" i="96" a="1"/>
  <c r="AH95" i="96" s="1"/>
  <c r="AI95" i="96" a="1"/>
  <c r="AI95" i="96" s="1"/>
  <c r="AJ95" i="96" a="1"/>
  <c r="AJ95" i="96" s="1"/>
  <c r="AK95" i="96" a="1"/>
  <c r="AK95" i="96" s="1"/>
  <c r="AL95" i="96" a="1"/>
  <c r="AL95" i="96" s="1"/>
  <c r="AM95" i="96" a="1"/>
  <c r="AM95" i="96" s="1"/>
  <c r="AN95" i="96" a="1"/>
  <c r="AN95" i="96" s="1"/>
  <c r="AO95" i="96" a="1"/>
  <c r="AO95" i="96" s="1"/>
  <c r="AP95" i="96" a="1"/>
  <c r="AP95" i="96" s="1"/>
  <c r="AQ95" i="96" a="1"/>
  <c r="AQ95" i="96" s="1"/>
  <c r="AR95" i="96" a="1"/>
  <c r="AR95" i="96" s="1"/>
  <c r="AS95" i="96" a="1"/>
  <c r="AS95" i="96" s="1"/>
  <c r="E96" i="96" a="1"/>
  <c r="E96" i="96" s="1"/>
  <c r="F96" i="96" a="1"/>
  <c r="F96" i="96" s="1"/>
  <c r="G96" i="96" a="1"/>
  <c r="G96" i="96" s="1"/>
  <c r="H96" i="96" a="1"/>
  <c r="H96" i="96" s="1"/>
  <c r="I96" i="96" a="1"/>
  <c r="I96" i="96" s="1"/>
  <c r="J96" i="96" a="1"/>
  <c r="J96" i="96" s="1"/>
  <c r="K96" i="96" a="1"/>
  <c r="K96" i="96" s="1"/>
  <c r="L96" i="96" a="1"/>
  <c r="L96" i="96" s="1"/>
  <c r="M96" i="96" a="1"/>
  <c r="M96" i="96" s="1"/>
  <c r="N96" i="96" a="1"/>
  <c r="N96" i="96" s="1"/>
  <c r="O96" i="96" a="1"/>
  <c r="O96" i="96" s="1"/>
  <c r="P96" i="96" a="1"/>
  <c r="P96" i="96" s="1"/>
  <c r="Q96" i="96" a="1"/>
  <c r="Q96" i="96" s="1"/>
  <c r="R96" i="96" a="1"/>
  <c r="R96" i="96" s="1"/>
  <c r="S96" i="96" a="1"/>
  <c r="S96" i="96" s="1"/>
  <c r="T96" i="96" a="1"/>
  <c r="T96" i="96" s="1"/>
  <c r="U96" i="96" a="1"/>
  <c r="U96" i="96" s="1"/>
  <c r="V96" i="96" a="1"/>
  <c r="V96" i="96" s="1"/>
  <c r="W96" i="96" a="1"/>
  <c r="W96" i="96" s="1"/>
  <c r="X96" i="96" a="1"/>
  <c r="X96" i="96" s="1"/>
  <c r="Y96" i="96" a="1"/>
  <c r="Y96" i="96" s="1"/>
  <c r="Z96" i="96" a="1"/>
  <c r="Z96" i="96" s="1"/>
  <c r="AA96" i="96" a="1"/>
  <c r="AA96" i="96" s="1"/>
  <c r="AB96" i="96" a="1"/>
  <c r="AB96" i="96" s="1"/>
  <c r="AC96" i="96" a="1"/>
  <c r="AC96" i="96" s="1"/>
  <c r="AD96" i="96" a="1"/>
  <c r="AD96" i="96" s="1"/>
  <c r="AE96" i="96" a="1"/>
  <c r="AE96" i="96" s="1"/>
  <c r="AF96" i="96" a="1"/>
  <c r="AF96" i="96" s="1"/>
  <c r="AG96" i="96" a="1"/>
  <c r="AG96" i="96" s="1"/>
  <c r="AH96" i="96" a="1"/>
  <c r="AH96" i="96" s="1"/>
  <c r="AI96" i="96" a="1"/>
  <c r="AI96" i="96" s="1"/>
  <c r="AJ96" i="96" a="1"/>
  <c r="AJ96" i="96" s="1"/>
  <c r="AK96" i="96" a="1"/>
  <c r="AK96" i="96" s="1"/>
  <c r="AL96" i="96" a="1"/>
  <c r="AL96" i="96" s="1"/>
  <c r="AM96" i="96" a="1"/>
  <c r="AM96" i="96" s="1"/>
  <c r="AN96" i="96" a="1"/>
  <c r="AN96" i="96" s="1"/>
  <c r="AO96" i="96" a="1"/>
  <c r="AO96" i="96" s="1"/>
  <c r="AP96" i="96" a="1"/>
  <c r="AP96" i="96" s="1"/>
  <c r="AQ96" i="96" a="1"/>
  <c r="AQ96" i="96" s="1"/>
  <c r="AR96" i="96" a="1"/>
  <c r="AR96" i="96" s="1"/>
  <c r="AS96" i="96" a="1"/>
  <c r="AS96" i="96" s="1"/>
  <c r="E97" i="96" a="1"/>
  <c r="E97" i="96" s="1"/>
  <c r="F97" i="96" a="1"/>
  <c r="F97" i="96" s="1"/>
  <c r="G97" i="96" a="1"/>
  <c r="G97" i="96" s="1"/>
  <c r="H97" i="96" a="1"/>
  <c r="H97" i="96" s="1"/>
  <c r="I97" i="96" a="1"/>
  <c r="I97" i="96" s="1"/>
  <c r="J97" i="96" a="1"/>
  <c r="J97" i="96" s="1"/>
  <c r="K97" i="96" a="1"/>
  <c r="K97" i="96" s="1"/>
  <c r="L97" i="96" a="1"/>
  <c r="L97" i="96" s="1"/>
  <c r="M97" i="96" a="1"/>
  <c r="M97" i="96" s="1"/>
  <c r="N97" i="96" a="1"/>
  <c r="N97" i="96" s="1"/>
  <c r="O97" i="96" a="1"/>
  <c r="O97" i="96" s="1"/>
  <c r="P97" i="96" a="1"/>
  <c r="P97" i="96" s="1"/>
  <c r="Q97" i="96" a="1"/>
  <c r="Q97" i="96" s="1"/>
  <c r="R97" i="96" a="1"/>
  <c r="R97" i="96" s="1"/>
  <c r="S97" i="96" a="1"/>
  <c r="S97" i="96" s="1"/>
  <c r="T97" i="96" a="1"/>
  <c r="T97" i="96" s="1"/>
  <c r="U97" i="96" a="1"/>
  <c r="U97" i="96" s="1"/>
  <c r="V97" i="96" a="1"/>
  <c r="V97" i="96" s="1"/>
  <c r="W97" i="96" a="1"/>
  <c r="W97" i="96" s="1"/>
  <c r="X97" i="96" a="1"/>
  <c r="X97" i="96" s="1"/>
  <c r="Y97" i="96" a="1"/>
  <c r="Y97" i="96" s="1"/>
  <c r="Z97" i="96" a="1"/>
  <c r="Z97" i="96" s="1"/>
  <c r="AA97" i="96" a="1"/>
  <c r="AA97" i="96" s="1"/>
  <c r="AB97" i="96" a="1"/>
  <c r="AB97" i="96" s="1"/>
  <c r="AC97" i="96" a="1"/>
  <c r="AC97" i="96" s="1"/>
  <c r="AD97" i="96" a="1"/>
  <c r="AD97" i="96" s="1"/>
  <c r="AE97" i="96" a="1"/>
  <c r="AE97" i="96" s="1"/>
  <c r="AF97" i="96" a="1"/>
  <c r="AF97" i="96" s="1"/>
  <c r="AG97" i="96" a="1"/>
  <c r="AG97" i="96" s="1"/>
  <c r="AH97" i="96" a="1"/>
  <c r="AH97" i="96" s="1"/>
  <c r="AI97" i="96" a="1"/>
  <c r="AI97" i="96" s="1"/>
  <c r="AJ97" i="96" a="1"/>
  <c r="AJ97" i="96" s="1"/>
  <c r="AK97" i="96" a="1"/>
  <c r="AK97" i="96" s="1"/>
  <c r="AL97" i="96" a="1"/>
  <c r="AL97" i="96" s="1"/>
  <c r="AM97" i="96" a="1"/>
  <c r="AM97" i="96" s="1"/>
  <c r="AN97" i="96" a="1"/>
  <c r="AN97" i="96" s="1"/>
  <c r="AO97" i="96" a="1"/>
  <c r="AO97" i="96" s="1"/>
  <c r="AP97" i="96" a="1"/>
  <c r="AP97" i="96" s="1"/>
  <c r="AQ97" i="96" a="1"/>
  <c r="AQ97" i="96" s="1"/>
  <c r="AR97" i="96" a="1"/>
  <c r="AR97" i="96" s="1"/>
  <c r="AS97" i="96" a="1"/>
  <c r="AS97" i="96" s="1"/>
  <c r="D4" i="96" a="1"/>
  <c r="D4" i="96" s="1"/>
  <c r="D5" i="96" a="1"/>
  <c r="D5" i="96" s="1"/>
  <c r="D6" i="96" a="1"/>
  <c r="D6" i="96" s="1"/>
  <c r="D7" i="96" a="1"/>
  <c r="D7" i="96" s="1"/>
  <c r="D8" i="96" a="1"/>
  <c r="D8" i="96" s="1"/>
  <c r="D9" i="96" a="1"/>
  <c r="D9" i="96" s="1"/>
  <c r="D10" i="96" a="1"/>
  <c r="D10" i="96" s="1"/>
  <c r="D11" i="96" a="1"/>
  <c r="D11" i="96" s="1"/>
  <c r="D12" i="96" a="1"/>
  <c r="D12" i="96" s="1"/>
  <c r="D13" i="96" a="1"/>
  <c r="D13" i="96" s="1"/>
  <c r="D14" i="96" a="1"/>
  <c r="D14" i="96" s="1"/>
  <c r="D15" i="96" a="1"/>
  <c r="D15" i="96" s="1"/>
  <c r="D16" i="96" a="1"/>
  <c r="D16" i="96" s="1"/>
  <c r="D17" i="96" a="1"/>
  <c r="D17" i="96" s="1"/>
  <c r="D18" i="96" a="1"/>
  <c r="D18" i="96" s="1"/>
  <c r="D19" i="96" a="1"/>
  <c r="D19" i="96" s="1"/>
  <c r="D20" i="96" a="1"/>
  <c r="D20" i="96" s="1"/>
  <c r="D21" i="96" a="1"/>
  <c r="D21" i="96" s="1"/>
  <c r="D22" i="96" a="1"/>
  <c r="D22" i="96" s="1"/>
  <c r="D23" i="96" a="1"/>
  <c r="D23" i="96" s="1"/>
  <c r="D24" i="96" a="1"/>
  <c r="D24" i="96" s="1"/>
  <c r="D25" i="96" a="1"/>
  <c r="D25" i="96" s="1"/>
  <c r="D26" i="96" a="1"/>
  <c r="D26" i="96" s="1"/>
  <c r="D27" i="96" a="1"/>
  <c r="D27" i="96" s="1"/>
  <c r="D28" i="96" a="1"/>
  <c r="D28" i="96" s="1"/>
  <c r="D29" i="96" a="1"/>
  <c r="D29" i="96" s="1"/>
  <c r="D30" i="96" a="1"/>
  <c r="D30" i="96" s="1"/>
  <c r="D31" i="96" a="1"/>
  <c r="D31" i="96" s="1"/>
  <c r="D32" i="96" a="1"/>
  <c r="D32" i="96" s="1"/>
  <c r="D33" i="96" a="1"/>
  <c r="D33" i="96" s="1"/>
  <c r="D34" i="96" a="1"/>
  <c r="D34" i="96" s="1"/>
  <c r="D35" i="96" a="1"/>
  <c r="D35" i="96" s="1"/>
  <c r="D36" i="96" a="1"/>
  <c r="D36" i="96" s="1"/>
  <c r="D37" i="96" a="1"/>
  <c r="D37" i="96" s="1"/>
  <c r="D38" i="96" a="1"/>
  <c r="D38" i="96" s="1"/>
  <c r="D39" i="96" a="1"/>
  <c r="D39" i="96" s="1"/>
  <c r="D40" i="96" a="1"/>
  <c r="D40" i="96" s="1"/>
  <c r="D41" i="96" a="1"/>
  <c r="D41" i="96" s="1"/>
  <c r="D42" i="96" a="1"/>
  <c r="D42" i="96" s="1"/>
  <c r="D43" i="96" a="1"/>
  <c r="D43" i="96" s="1"/>
  <c r="D44" i="96" a="1"/>
  <c r="D44" i="96" s="1"/>
  <c r="D45" i="96" a="1"/>
  <c r="D45" i="96" s="1"/>
  <c r="D46" i="96" a="1"/>
  <c r="D46" i="96" s="1"/>
  <c r="D47" i="96" a="1"/>
  <c r="D47" i="96" s="1"/>
  <c r="D48" i="96" a="1"/>
  <c r="D48" i="96" s="1"/>
  <c r="D49" i="96" a="1"/>
  <c r="D49" i="96" s="1"/>
  <c r="D50" i="96" a="1"/>
  <c r="D50" i="96" s="1"/>
  <c r="D51" i="96" a="1"/>
  <c r="D51" i="96" s="1"/>
  <c r="D52" i="96" a="1"/>
  <c r="D52" i="96" s="1"/>
  <c r="D53" i="96" a="1"/>
  <c r="D53" i="96" s="1"/>
  <c r="D54" i="96" a="1"/>
  <c r="D54" i="96" s="1"/>
  <c r="D55" i="96" a="1"/>
  <c r="D55" i="96" s="1"/>
  <c r="D56" i="96" a="1"/>
  <c r="D56" i="96" s="1"/>
  <c r="D57" i="96" a="1"/>
  <c r="D57" i="96" s="1"/>
  <c r="D58" i="96" a="1"/>
  <c r="D58" i="96" s="1"/>
  <c r="D59" i="96" a="1"/>
  <c r="D59" i="96" s="1"/>
  <c r="D60" i="96" a="1"/>
  <c r="D60" i="96" s="1"/>
  <c r="D61" i="96" a="1"/>
  <c r="D61" i="96" s="1"/>
  <c r="D62" i="96" a="1"/>
  <c r="D62" i="96" s="1"/>
  <c r="D63" i="96" a="1"/>
  <c r="D63" i="96" s="1"/>
  <c r="D64" i="96" a="1"/>
  <c r="D64" i="96" s="1"/>
  <c r="D65" i="96" a="1"/>
  <c r="D65" i="96" s="1"/>
  <c r="D66" i="96" a="1"/>
  <c r="D66" i="96" s="1"/>
  <c r="D67" i="96" a="1"/>
  <c r="D67" i="96" s="1"/>
  <c r="D68" i="96" a="1"/>
  <c r="D68" i="96" s="1"/>
  <c r="D69" i="96" a="1"/>
  <c r="D69" i="96" s="1"/>
  <c r="D70" i="96" a="1"/>
  <c r="D70" i="96" s="1"/>
  <c r="D71" i="96" a="1"/>
  <c r="D71" i="96" s="1"/>
  <c r="D72" i="96" a="1"/>
  <c r="D72" i="96" s="1"/>
  <c r="D73" i="96" a="1"/>
  <c r="D73" i="96" s="1"/>
  <c r="D74" i="96" a="1"/>
  <c r="D74" i="96" s="1"/>
  <c r="D75" i="96" a="1"/>
  <c r="D75" i="96" s="1"/>
  <c r="D76" i="96" a="1"/>
  <c r="D76" i="96" s="1"/>
  <c r="D77" i="96" a="1"/>
  <c r="D77" i="96" s="1"/>
  <c r="D78" i="96" a="1"/>
  <c r="D78" i="96" s="1"/>
  <c r="D79" i="96" a="1"/>
  <c r="D79" i="96" s="1"/>
  <c r="D80" i="96" a="1"/>
  <c r="D80" i="96" s="1"/>
  <c r="D81" i="96" a="1"/>
  <c r="D81" i="96" s="1"/>
  <c r="D82" i="96" a="1"/>
  <c r="D82" i="96" s="1"/>
  <c r="D83" i="96" a="1"/>
  <c r="D83" i="96" s="1"/>
  <c r="D84" i="96" a="1"/>
  <c r="D84" i="96" s="1"/>
  <c r="D85" i="96" a="1"/>
  <c r="D85" i="96" s="1"/>
  <c r="D86" i="96" a="1"/>
  <c r="D86" i="96" s="1"/>
  <c r="D87" i="96" a="1"/>
  <c r="D87" i="96" s="1"/>
  <c r="D88" i="96" a="1"/>
  <c r="D88" i="96" s="1"/>
  <c r="D89" i="96" a="1"/>
  <c r="D89" i="96" s="1"/>
  <c r="D90" i="96" a="1"/>
  <c r="D90" i="96" s="1"/>
  <c r="D91" i="96" a="1"/>
  <c r="D91" i="96" s="1"/>
  <c r="D92" i="96" a="1"/>
  <c r="D92" i="96" s="1"/>
  <c r="D93" i="96" a="1"/>
  <c r="D93" i="96" s="1"/>
  <c r="D94" i="96" a="1"/>
  <c r="D94" i="96" s="1"/>
  <c r="D95" i="96" a="1"/>
  <c r="D95" i="96" s="1"/>
  <c r="D96" i="96" a="1"/>
  <c r="D96" i="96" s="1"/>
  <c r="D97" i="96" a="1"/>
  <c r="D97" i="96" s="1"/>
  <c r="D3" i="96" a="1"/>
  <c r="D3" i="96" s="1"/>
  <c r="AA199" i="82" l="1"/>
  <c r="AF199" i="82"/>
  <c r="Y199" i="82"/>
  <c r="X199" i="82"/>
  <c r="AK199" i="82"/>
  <c r="U199" i="82"/>
  <c r="L199" i="82"/>
  <c r="R199" i="82"/>
  <c r="AC199" i="82"/>
  <c r="N199" i="82"/>
  <c r="AO199" i="82"/>
  <c r="J199" i="82"/>
  <c r="V199" i="82"/>
  <c r="AE199" i="82"/>
  <c r="AG199" i="82"/>
  <c r="AL199" i="82"/>
  <c r="G199" i="82"/>
  <c r="I199" i="82"/>
  <c r="Z199" i="82"/>
  <c r="W199" i="82"/>
  <c r="AM199" i="82"/>
  <c r="D199" i="82"/>
  <c r="K199" i="82"/>
  <c r="P199" i="82"/>
  <c r="Q199" i="82"/>
  <c r="AI199" i="82"/>
  <c r="AH199" i="82"/>
  <c r="AN199" i="82"/>
  <c r="H199" i="82"/>
  <c r="AJ199" i="82"/>
  <c r="M199" i="82"/>
  <c r="AB199" i="82"/>
  <c r="T199" i="82"/>
  <c r="AP199" i="82"/>
  <c r="S199" i="82"/>
  <c r="AD199" i="82"/>
  <c r="O199" i="82"/>
  <c r="F199" i="82"/>
  <c r="E4" i="95"/>
  <c r="C4" i="95"/>
  <c r="B4" i="95"/>
  <c r="B3" i="94"/>
  <c r="G104" i="1" l="1"/>
  <c r="G103" i="1"/>
  <c r="H102" i="1"/>
  <c r="E63" i="28" l="1"/>
  <c r="L63" i="28" s="1"/>
  <c r="C63" i="28"/>
  <c r="B63" i="28"/>
  <c r="A63" i="28"/>
  <c r="A47" i="91" l="1"/>
  <c r="B39" i="91" l="1"/>
  <c r="B37" i="91"/>
  <c r="B35" i="91"/>
  <c r="L105" i="28"/>
  <c r="AP202" i="82" l="1"/>
  <c r="AO202" i="82"/>
  <c r="AN202" i="82"/>
  <c r="AM202" i="82"/>
  <c r="AL202" i="82"/>
  <c r="AK202" i="82"/>
  <c r="AJ202" i="82"/>
  <c r="AI202" i="82"/>
  <c r="AG202" i="82"/>
  <c r="AF202" i="82"/>
  <c r="AE202" i="82"/>
  <c r="AD202" i="82"/>
  <c r="AC202" i="82"/>
  <c r="AB202" i="82"/>
  <c r="AA202" i="82"/>
  <c r="Z202" i="82"/>
  <c r="Y202" i="82"/>
  <c r="X202" i="82"/>
  <c r="W202" i="82"/>
  <c r="V202" i="82"/>
  <c r="U202" i="82"/>
  <c r="T202" i="82"/>
  <c r="S202" i="82"/>
  <c r="R202" i="82"/>
  <c r="Q202" i="82"/>
  <c r="P202" i="82"/>
  <c r="O202" i="82"/>
  <c r="N202" i="82"/>
  <c r="M202" i="82"/>
  <c r="L202" i="82"/>
  <c r="J202" i="82"/>
  <c r="I202" i="82"/>
  <c r="H202" i="82"/>
  <c r="G202" i="82"/>
  <c r="F202" i="82"/>
  <c r="E202" i="82"/>
  <c r="D202" i="82"/>
  <c r="R191" i="82" l="1"/>
  <c r="R197" i="82" s="1"/>
  <c r="Y191" i="82"/>
  <c r="Y197" i="82" s="1"/>
  <c r="AO191" i="82"/>
  <c r="AO197" i="82" s="1"/>
  <c r="AF191" i="82"/>
  <c r="AF197" i="82" s="1"/>
  <c r="D191" i="82"/>
  <c r="D197" i="82" s="1"/>
  <c r="AA191" i="82"/>
  <c r="AA197" i="82" s="1"/>
  <c r="L191" i="82"/>
  <c r="L197" i="82" s="1"/>
  <c r="AI191" i="82"/>
  <c r="AI197" i="82" s="1"/>
  <c r="F191" i="82"/>
  <c r="F197" i="82" s="1"/>
  <c r="F201" i="82" s="1"/>
  <c r="N191" i="82"/>
  <c r="N197" i="82" s="1"/>
  <c r="U191" i="82"/>
  <c r="U197" i="82" s="1"/>
  <c r="AK191" i="82"/>
  <c r="AK197" i="82" s="1"/>
  <c r="P191" i="82"/>
  <c r="P197" i="82" s="1"/>
  <c r="AM191" i="82"/>
  <c r="AM197" i="82" s="1"/>
  <c r="H191" i="82"/>
  <c r="H197" i="82" s="1"/>
  <c r="W191" i="82"/>
  <c r="W197" i="82" s="1"/>
  <c r="AD191" i="82"/>
  <c r="AD197" i="82" s="1"/>
  <c r="I191" i="82"/>
  <c r="I197" i="82" s="1"/>
  <c r="G191" i="82"/>
  <c r="G197" i="82" s="1"/>
  <c r="AL191" i="82"/>
  <c r="AL197" i="82" s="1"/>
  <c r="K191" i="82"/>
  <c r="K197" i="82" s="1"/>
  <c r="S191" i="82"/>
  <c r="S197" i="82" s="1"/>
  <c r="Z191" i="82"/>
  <c r="Z197" i="82" s="1"/>
  <c r="E191" i="82"/>
  <c r="E197" i="82" s="1"/>
  <c r="M191" i="82"/>
  <c r="M197" i="82" s="1"/>
  <c r="T191" i="82"/>
  <c r="T197" i="82" s="1"/>
  <c r="AB191" i="82"/>
  <c r="AB197" i="82" s="1"/>
  <c r="AJ191" i="82"/>
  <c r="AJ197" i="82" s="1"/>
  <c r="O191" i="82"/>
  <c r="O197" i="82" s="1"/>
  <c r="V191" i="82"/>
  <c r="V197" i="82" s="1"/>
  <c r="AC191" i="82"/>
  <c r="AC197" i="82" s="1"/>
  <c r="AG191" i="82"/>
  <c r="AG197" i="82" s="1"/>
  <c r="AP191" i="82"/>
  <c r="AP197" i="82" s="1"/>
  <c r="AP201" i="82" s="1"/>
  <c r="N201" i="82"/>
  <c r="U201" i="82"/>
  <c r="AK201" i="82"/>
  <c r="O201" i="82"/>
  <c r="V201" i="82"/>
  <c r="AC201" i="82"/>
  <c r="AL201" i="82"/>
  <c r="Q191" i="82"/>
  <c r="Q197" i="82" s="1"/>
  <c r="X191" i="82"/>
  <c r="X197" i="82" s="1"/>
  <c r="AE191" i="82"/>
  <c r="AE197" i="82" s="1"/>
  <c r="AN191" i="82"/>
  <c r="AN197" i="82" s="1"/>
  <c r="AN201" i="82" s="1"/>
  <c r="P201" i="82"/>
  <c r="W201" i="82"/>
  <c r="AD201" i="82"/>
  <c r="AM201" i="82"/>
  <c r="J191" i="82"/>
  <c r="J197" i="82" s="1"/>
  <c r="I201" i="82"/>
  <c r="Q201" i="82"/>
  <c r="X201" i="82"/>
  <c r="AE201" i="82"/>
  <c r="R201" i="82"/>
  <c r="Y201" i="82"/>
  <c r="AF201" i="82"/>
  <c r="AO201" i="82"/>
  <c r="Z201" i="82"/>
  <c r="L201" i="82"/>
  <c r="AA201" i="82"/>
  <c r="AI201" i="82"/>
  <c r="M201" i="82"/>
  <c r="T201" i="82"/>
  <c r="AB201" i="82"/>
  <c r="AJ201" i="82"/>
  <c r="E65" i="28"/>
  <c r="L65" i="28" s="1"/>
  <c r="E66" i="28"/>
  <c r="L66" i="28" s="1"/>
  <c r="E67" i="28"/>
  <c r="L67" i="28" s="1"/>
  <c r="E68" i="28"/>
  <c r="L68" i="28" s="1"/>
  <c r="E69" i="28"/>
  <c r="L69" i="28" s="1"/>
  <c r="E64" i="28"/>
  <c r="L64" i="28" s="1"/>
  <c r="A65" i="28"/>
  <c r="B65" i="28"/>
  <c r="C65" i="28"/>
  <c r="A66" i="28"/>
  <c r="B66" i="28"/>
  <c r="C66" i="28"/>
  <c r="A67" i="28"/>
  <c r="B67" i="28"/>
  <c r="C67" i="28"/>
  <c r="A68" i="28"/>
  <c r="B68" i="28"/>
  <c r="C68" i="28"/>
  <c r="A69" i="28"/>
  <c r="B69" i="28"/>
  <c r="C69" i="28"/>
  <c r="C64" i="28"/>
  <c r="B64" i="28"/>
  <c r="A64" i="28"/>
  <c r="E96" i="28"/>
  <c r="E10" i="88" l="1"/>
  <c r="D27" i="91"/>
  <c r="D21" i="91"/>
  <c r="D20" i="91"/>
  <c r="D16" i="91"/>
  <c r="D15" i="91"/>
  <c r="D10" i="91"/>
  <c r="D9" i="91"/>
  <c r="E95" i="28" l="1"/>
  <c r="E94" i="28"/>
  <c r="E75" i="28"/>
  <c r="E124" i="28"/>
  <c r="C124" i="28"/>
  <c r="E89" i="28"/>
  <c r="L89" i="28" s="1"/>
  <c r="E88" i="28"/>
  <c r="L88" i="28" s="1"/>
  <c r="C88" i="28"/>
  <c r="C89" i="28"/>
  <c r="A88" i="28"/>
  <c r="A89" i="28"/>
  <c r="E99" i="28"/>
  <c r="E98" i="28"/>
  <c r="L98" i="28" s="1"/>
  <c r="E97" i="28"/>
  <c r="E93" i="28"/>
  <c r="E92" i="28"/>
  <c r="E87" i="28"/>
  <c r="E86" i="28"/>
  <c r="C99" i="28"/>
  <c r="A99" i="28"/>
  <c r="C98" i="28"/>
  <c r="A98" i="28"/>
  <c r="C96" i="28"/>
  <c r="A96" i="28"/>
  <c r="C93" i="28"/>
  <c r="C94" i="28"/>
  <c r="C95" i="28"/>
  <c r="C97" i="28"/>
  <c r="A94" i="28"/>
  <c r="A95" i="28"/>
  <c r="A97" i="28"/>
  <c r="A93" i="28"/>
  <c r="C92" i="28"/>
  <c r="A92" i="28"/>
  <c r="C87" i="28"/>
  <c r="A87" i="28"/>
  <c r="C86" i="28"/>
  <c r="A86" i="28"/>
  <c r="E51" i="28"/>
  <c r="L51" i="28" s="1"/>
  <c r="B51" i="28"/>
  <c r="C51" i="28"/>
  <c r="A51" i="28"/>
  <c r="C5" i="88" l="1"/>
  <c r="E121" i="28" l="1"/>
  <c r="E122" i="28"/>
  <c r="H201" i="82" l="1"/>
  <c r="AG201" i="82"/>
  <c r="S201" i="82"/>
  <c r="E201" i="82"/>
  <c r="G201" i="82"/>
  <c r="J201" i="82"/>
  <c r="D201" i="82"/>
  <c r="A132" i="1"/>
  <c r="F128" i="1" l="1"/>
  <c r="E128" i="1"/>
  <c r="F126" i="1"/>
  <c r="E126" i="1"/>
  <c r="F125" i="1"/>
  <c r="E125" i="1"/>
  <c r="F124" i="1"/>
  <c r="E124" i="1"/>
  <c r="F123" i="1"/>
  <c r="E123" i="1"/>
  <c r="G9" i="1"/>
  <c r="G73" i="1" l="1"/>
  <c r="H36" i="1" l="1"/>
  <c r="G36" i="1" l="1"/>
  <c r="I36" i="1"/>
  <c r="C118" i="28"/>
  <c r="L97" i="28" l="1"/>
  <c r="E115" i="28" l="1"/>
  <c r="E118" i="28" l="1"/>
  <c r="L124" i="28" l="1"/>
  <c r="L87" i="28" l="1"/>
  <c r="L86" i="28"/>
  <c r="L96" i="28" l="1"/>
  <c r="E16" i="88" s="1"/>
  <c r="G16" i="88" s="1"/>
  <c r="L99" i="28"/>
  <c r="L92" i="28"/>
  <c r="L93" i="28"/>
  <c r="L94" i="28"/>
  <c r="L95" i="28"/>
  <c r="E14" i="88" l="1"/>
  <c r="G14" i="88" s="1"/>
  <c r="E120" i="28" l="1"/>
  <c r="L121" i="28"/>
  <c r="L122" i="28"/>
  <c r="E123" i="28"/>
  <c r="E119" i="28"/>
  <c r="A120" i="28"/>
  <c r="A121" i="28"/>
  <c r="A122" i="28"/>
  <c r="A123" i="28"/>
  <c r="A119" i="28"/>
  <c r="F118" i="28"/>
  <c r="G112" i="1"/>
  <c r="F115" i="28" s="1"/>
  <c r="G113" i="1"/>
  <c r="F116" i="28" s="1"/>
  <c r="G114" i="1"/>
  <c r="F117" i="28" s="1"/>
  <c r="G111" i="1"/>
  <c r="F114" i="28" s="1"/>
  <c r="L123" i="28" l="1"/>
  <c r="L120" i="28"/>
  <c r="L119" i="28"/>
  <c r="C120" i="28"/>
  <c r="C121" i="28"/>
  <c r="C123" i="28"/>
  <c r="C119" i="28"/>
  <c r="G94" i="1" l="1"/>
  <c r="G18" i="1"/>
  <c r="F123" i="28"/>
  <c r="F122" i="28"/>
  <c r="F121" i="28"/>
  <c r="F120" i="28"/>
  <c r="F119" i="28"/>
  <c r="D3" i="1" l="1"/>
  <c r="C6" i="88" l="1"/>
  <c r="L4" i="28"/>
  <c r="M8" i="88" l="1"/>
  <c r="M10" i="88"/>
  <c r="D10" i="88" s="1"/>
  <c r="L10" i="88"/>
  <c r="C10" i="88" s="1"/>
  <c r="L8" i="88"/>
  <c r="A118" i="28" l="1"/>
  <c r="E117" i="28"/>
  <c r="C117" i="28"/>
  <c r="A117" i="28"/>
  <c r="E116" i="28"/>
  <c r="C116" i="28"/>
  <c r="A116" i="28"/>
  <c r="C115" i="28"/>
  <c r="A115" i="28"/>
  <c r="E114" i="28"/>
  <c r="C114" i="28"/>
  <c r="A114" i="28"/>
  <c r="E85" i="28"/>
  <c r="C85" i="28"/>
  <c r="A85" i="28"/>
  <c r="E84" i="28"/>
  <c r="C84" i="28"/>
  <c r="B84" i="28"/>
  <c r="A84" i="28"/>
  <c r="E83" i="28"/>
  <c r="C83" i="28"/>
  <c r="B83" i="28"/>
  <c r="A83" i="28"/>
  <c r="E82" i="28"/>
  <c r="C82" i="28"/>
  <c r="B82" i="28"/>
  <c r="A82" i="28"/>
  <c r="E81" i="28"/>
  <c r="C81" i="28"/>
  <c r="B81" i="28"/>
  <c r="A81" i="28"/>
  <c r="E80" i="28"/>
  <c r="C80" i="28"/>
  <c r="B80" i="28"/>
  <c r="A80" i="28"/>
  <c r="E79" i="28"/>
  <c r="C79" i="28"/>
  <c r="B79" i="28"/>
  <c r="A79" i="28"/>
  <c r="E78" i="28"/>
  <c r="C78" i="28"/>
  <c r="B78" i="28"/>
  <c r="A78" i="28"/>
  <c r="E77" i="28"/>
  <c r="C77" i="28"/>
  <c r="B77" i="28"/>
  <c r="A77" i="28"/>
  <c r="E76" i="28"/>
  <c r="C76" i="28"/>
  <c r="B76" i="28"/>
  <c r="A76" i="28"/>
  <c r="C75" i="28"/>
  <c r="B75" i="28"/>
  <c r="A75" i="28"/>
  <c r="E74" i="28"/>
  <c r="C74" i="28"/>
  <c r="B74" i="28"/>
  <c r="A74" i="28"/>
  <c r="E73" i="28"/>
  <c r="C73" i="28"/>
  <c r="B73" i="28"/>
  <c r="A73" i="28"/>
  <c r="E72" i="28"/>
  <c r="C72" i="28"/>
  <c r="B72" i="28"/>
  <c r="A72" i="28"/>
  <c r="E71" i="28"/>
  <c r="C71" i="28"/>
  <c r="B71" i="28"/>
  <c r="A71" i="28"/>
  <c r="E70" i="28"/>
  <c r="C70" i="28"/>
  <c r="B70" i="28"/>
  <c r="A70" i="28"/>
  <c r="E62" i="28"/>
  <c r="C62" i="28"/>
  <c r="B62" i="28"/>
  <c r="A62" i="28"/>
  <c r="E61" i="28"/>
  <c r="C61" i="28"/>
  <c r="B61" i="28"/>
  <c r="A61" i="28"/>
  <c r="E60" i="28"/>
  <c r="C60" i="28"/>
  <c r="B60" i="28"/>
  <c r="A60" i="28"/>
  <c r="E59" i="28"/>
  <c r="C59" i="28"/>
  <c r="B59" i="28"/>
  <c r="A59" i="28"/>
  <c r="E58" i="28"/>
  <c r="C58" i="28"/>
  <c r="B58" i="28"/>
  <c r="A58" i="28"/>
  <c r="E57" i="28"/>
  <c r="C57" i="28"/>
  <c r="B57" i="28"/>
  <c r="A57" i="28"/>
  <c r="E56" i="28"/>
  <c r="C56" i="28"/>
  <c r="B56" i="28"/>
  <c r="A56" i="28"/>
  <c r="E55" i="28"/>
  <c r="C55" i="28"/>
  <c r="B55" i="28"/>
  <c r="A55" i="28"/>
  <c r="E54" i="28"/>
  <c r="C54" i="28"/>
  <c r="B54" i="28"/>
  <c r="A54" i="28"/>
  <c r="E53" i="28"/>
  <c r="C53" i="28"/>
  <c r="B53" i="28"/>
  <c r="A53" i="28"/>
  <c r="E52" i="28"/>
  <c r="C52" i="28"/>
  <c r="B52" i="28"/>
  <c r="A52" i="28"/>
  <c r="E50" i="28"/>
  <c r="C50" i="28"/>
  <c r="B50" i="28"/>
  <c r="A50" i="28"/>
  <c r="E49" i="28"/>
  <c r="C49" i="28"/>
  <c r="B49" i="28"/>
  <c r="A49" i="28"/>
  <c r="E48" i="28"/>
  <c r="C48" i="28"/>
  <c r="B48" i="28"/>
  <c r="A48"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9" i="28"/>
  <c r="C39" i="28"/>
  <c r="B39" i="28"/>
  <c r="A39" i="28"/>
  <c r="E38" i="28"/>
  <c r="C38" i="28"/>
  <c r="B38" i="28"/>
  <c r="A38"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E6" i="28"/>
  <c r="C6" i="28"/>
  <c r="B6" i="28"/>
  <c r="A6" i="28"/>
  <c r="E5" i="28"/>
  <c r="C5" i="28"/>
  <c r="B5" i="28"/>
  <c r="A5" i="28"/>
  <c r="C2" i="28"/>
  <c r="G109" i="1"/>
  <c r="G107" i="1"/>
  <c r="H104" i="1"/>
  <c r="G101" i="1"/>
  <c r="H99" i="1"/>
  <c r="G99" i="1" s="1"/>
  <c r="H98" i="1"/>
  <c r="G98" i="1"/>
  <c r="H97" i="1"/>
  <c r="G97" i="1"/>
  <c r="G96" i="1"/>
  <c r="G91" i="1"/>
  <c r="G86" i="1"/>
  <c r="G84" i="1"/>
  <c r="G74" i="1"/>
  <c r="H72" i="1"/>
  <c r="G72" i="1" s="1"/>
  <c r="G70" i="1"/>
  <c r="G67" i="1"/>
  <c r="G65" i="1"/>
  <c r="H60" i="1"/>
  <c r="G60" i="1"/>
  <c r="H73" i="1"/>
  <c r="I73" i="1" s="1"/>
  <c r="H61" i="28" s="1"/>
  <c r="G59" i="1"/>
  <c r="G58" i="1"/>
  <c r="G57" i="1"/>
  <c r="G56" i="1"/>
  <c r="G55" i="1"/>
  <c r="G54" i="1"/>
  <c r="G53" i="1"/>
  <c r="G52" i="1"/>
  <c r="G51" i="1"/>
  <c r="G50" i="1"/>
  <c r="G49" i="1"/>
  <c r="G39" i="1"/>
  <c r="O32" i="28"/>
  <c r="H35" i="1"/>
  <c r="G35" i="1" s="1"/>
  <c r="O31" i="28"/>
  <c r="G33" i="1"/>
  <c r="G32" i="1"/>
  <c r="G31" i="1"/>
  <c r="G30" i="1"/>
  <c r="G29" i="1"/>
  <c r="G28" i="1"/>
  <c r="G27" i="1"/>
  <c r="G25" i="1"/>
  <c r="G24" i="1"/>
  <c r="H22" i="1"/>
  <c r="G22" i="1" s="1"/>
  <c r="O20" i="28"/>
  <c r="O19" i="28"/>
  <c r="G19" i="1"/>
  <c r="G11" i="1"/>
  <c r="G10" i="1"/>
  <c r="G8" i="1"/>
  <c r="G7" i="1"/>
  <c r="L126" i="28"/>
  <c r="L114" i="28" l="1"/>
  <c r="L85" i="28"/>
  <c r="L84" i="28"/>
  <c r="L83" i="28"/>
  <c r="L82" i="28"/>
  <c r="L81" i="28"/>
  <c r="L80" i="28"/>
  <c r="L79" i="28"/>
  <c r="L77" i="28"/>
  <c r="L76" i="28"/>
  <c r="L78" i="28"/>
  <c r="L75" i="28"/>
  <c r="L74" i="28"/>
  <c r="L73" i="28"/>
  <c r="L72" i="28"/>
  <c r="L71" i="28"/>
  <c r="L70" i="28"/>
  <c r="L62" i="28"/>
  <c r="D8" i="94" s="1"/>
  <c r="L61" i="28"/>
  <c r="L60" i="28"/>
  <c r="L59" i="28"/>
  <c r="L55" i="28"/>
  <c r="L57" i="28"/>
  <c r="L54" i="28"/>
  <c r="L56" i="28"/>
  <c r="L58" i="28"/>
  <c r="L52" i="28"/>
  <c r="L53" i="28"/>
  <c r="L48" i="28"/>
  <c r="L50" i="28"/>
  <c r="L49" i="28"/>
  <c r="L46" i="28"/>
  <c r="C17" i="95" s="1"/>
  <c r="L47" i="28"/>
  <c r="L45" i="28"/>
  <c r="C20" i="95" s="1"/>
  <c r="L43" i="28"/>
  <c r="L42" i="28"/>
  <c r="L44" i="28"/>
  <c r="L39" i="28"/>
  <c r="L41" i="28"/>
  <c r="L38" i="28"/>
  <c r="L40"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116" i="28"/>
  <c r="L117" i="28"/>
  <c r="L115" i="28"/>
  <c r="L118" i="28"/>
  <c r="E10" i="28"/>
  <c r="L10" i="28" s="1"/>
  <c r="G12" i="1"/>
  <c r="G13" i="1"/>
  <c r="G14" i="1"/>
  <c r="G15" i="1"/>
  <c r="G16" i="1"/>
  <c r="G17" i="1"/>
  <c r="O49" i="28"/>
  <c r="O18" i="28"/>
  <c r="F9" i="28"/>
  <c r="D7" i="94" l="1"/>
  <c r="C8" i="95"/>
  <c r="C28" i="95"/>
  <c r="E28" i="95" s="1"/>
  <c r="D20" i="94"/>
  <c r="C9" i="95"/>
  <c r="E9" i="95" s="1"/>
  <c r="D10" i="94"/>
  <c r="C26" i="95"/>
  <c r="E26" i="95" s="1"/>
  <c r="D17" i="94"/>
  <c r="D6" i="94"/>
  <c r="C7" i="95"/>
  <c r="C11" i="95"/>
  <c r="E11" i="95" s="1"/>
  <c r="D12" i="94"/>
  <c r="C10" i="95"/>
  <c r="E10" i="95" s="1"/>
  <c r="D11" i="94"/>
  <c r="C14" i="95"/>
  <c r="D1" i="28"/>
  <c r="C29" i="95"/>
  <c r="E29" i="95" s="1"/>
  <c r="D21" i="94"/>
  <c r="C31" i="95"/>
  <c r="E31" i="95" s="1"/>
  <c r="D23" i="94"/>
  <c r="C30" i="95"/>
  <c r="D22" i="94"/>
  <c r="N8" i="88"/>
  <c r="G8" i="88" s="1"/>
  <c r="L104" i="28"/>
  <c r="F32" i="28"/>
  <c r="F61" i="28"/>
  <c r="F17" i="28"/>
  <c r="F57" i="28"/>
  <c r="F23" i="28"/>
  <c r="F47" i="28"/>
  <c r="F82" i="28"/>
  <c r="F81" i="28"/>
  <c r="F77" i="28"/>
  <c r="F58" i="28"/>
  <c r="F8" i="28"/>
  <c r="F48" i="28"/>
  <c r="F29" i="28"/>
  <c r="F6" i="28"/>
  <c r="F70" i="28"/>
  <c r="F44" i="28"/>
  <c r="F25" i="28"/>
  <c r="F28" i="28"/>
  <c r="F27" i="28"/>
  <c r="F76" i="28"/>
  <c r="F26" i="28"/>
  <c r="F22" i="28"/>
  <c r="F21" i="28"/>
  <c r="F34" i="28"/>
  <c r="F46" i="28"/>
  <c r="F45" i="28"/>
  <c r="F24" i="28"/>
  <c r="F38" i="28"/>
  <c r="F54" i="28"/>
  <c r="F39" i="28"/>
  <c r="F42" i="28"/>
  <c r="H83" i="28"/>
  <c r="F43" i="28"/>
  <c r="F16" i="28"/>
  <c r="F5" i="28"/>
  <c r="F41" i="28"/>
  <c r="G32" i="28"/>
  <c r="G49" i="28"/>
  <c r="F50" i="28"/>
  <c r="F49" i="28"/>
  <c r="F20" i="28"/>
  <c r="G20" i="28"/>
  <c r="F71" i="28"/>
  <c r="F56" i="28"/>
  <c r="F55" i="28"/>
  <c r="F31" i="28"/>
  <c r="F7" i="28"/>
  <c r="F60" i="28"/>
  <c r="G60" i="28"/>
  <c r="G61" i="28"/>
  <c r="G31" i="28"/>
  <c r="F53" i="28"/>
  <c r="F78" i="28"/>
  <c r="F84" i="28"/>
  <c r="F80" i="28"/>
  <c r="D24" i="94" l="1"/>
  <c r="D13" i="94"/>
  <c r="C32" i="95"/>
  <c r="E30" i="95"/>
  <c r="E32" i="95" s="1"/>
  <c r="E7" i="95"/>
  <c r="E12" i="95" s="1"/>
  <c r="C12" i="95"/>
  <c r="F8" i="88"/>
  <c r="G10" i="88"/>
  <c r="F10" i="28"/>
  <c r="F83" i="28"/>
  <c r="C34" i="95" l="1"/>
  <c r="D26" i="94"/>
  <c r="E34" i="95"/>
  <c r="C15" i="95"/>
  <c r="C18" i="95" s="1"/>
  <c r="L129" i="28"/>
  <c r="L131" i="28" s="1"/>
  <c r="B21" i="95" l="1"/>
  <c r="B22" i="95"/>
  <c r="C21" i="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<sst xmlns="http://schemas.openxmlformats.org/spreadsheetml/2006/main" count="2633" uniqueCount="1240">
  <si>
    <t xml:space="preserve">Unit Number:      </t>
  </si>
  <si>
    <t>Description of Requested Amount from Audited Financial Statements</t>
  </si>
  <si>
    <t>Capital Assets for Governmental Activities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</si>
  <si>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</si>
  <si>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</si>
  <si>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</si>
  <si>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</si>
  <si>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Notes to the Financial Statements - Capital Asset Information</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</si>
  <si>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</si>
  <si>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</si>
  <si>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</si>
  <si>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</si>
  <si>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</si>
  <si>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</si>
  <si>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</si>
  <si>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</si>
  <si>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</si>
  <si>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</si>
  <si>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</si>
  <si>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</si>
  <si>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</si>
  <si>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Cash &amp; Tax Memo</t>
  </si>
  <si>
    <t>Dashboard</t>
  </si>
  <si>
    <t>Review Summary</t>
  </si>
  <si>
    <t>Error Detection</t>
  </si>
  <si>
    <t>Dashboard,
Electric Memo</t>
  </si>
  <si>
    <t>Cash &amp; Tax Memo,
Dashboard</t>
  </si>
  <si>
    <t>Review Summary - FBA</t>
  </si>
  <si>
    <t>General Info used to evaluate health of unit</t>
  </si>
  <si>
    <t>Fiduciary Funds</t>
  </si>
  <si>
    <t>Gov - Net Investment in Capital Assets</t>
  </si>
  <si>
    <t>Gov - Restricted Net Position</t>
  </si>
  <si>
    <t>Gov - Unrestricted Net Position</t>
  </si>
  <si>
    <t>Gov - Any Adj. to Beginning Net Position</t>
  </si>
  <si>
    <t>How Data is used</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</si>
  <si>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</si>
  <si>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</si>
  <si>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</si>
  <si>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</si>
  <si>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</si>
  <si>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</si>
  <si>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</si>
  <si>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Electric - Select Current Liabilities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</si>
  <si>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</si>
  <si>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</si>
  <si>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</si>
  <si>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</si>
  <si>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</si>
  <si>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</si>
  <si>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</si>
  <si>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</si>
  <si>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</si>
  <si>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</si>
  <si>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</si>
  <si>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</si>
  <si>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</si>
  <si>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</si>
  <si>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</si>
  <si>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</si>
  <si>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</si>
  <si>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</si>
  <si>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</si>
  <si>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</si>
  <si>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</si>
  <si>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</si>
  <si>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</si>
  <si>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</si>
  <si>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</si>
  <si>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</si>
  <si>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Cash and Investment Note</t>
  </si>
  <si>
    <t>OPEB Note</t>
  </si>
  <si>
    <t>Fund Balance Note</t>
  </si>
  <si>
    <t>Accumulated depreciation</t>
  </si>
  <si>
    <t>Gov.-Capital Assets Schedule in the Notes</t>
  </si>
  <si>
    <t>Gov - Restricted Cash &amp; Investments</t>
  </si>
  <si>
    <t>GA-Total Unrestricted Cash &amp; Investments</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</si>
  <si>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</si>
  <si>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</si>
  <si>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</si>
  <si>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</si>
  <si>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</si>
  <si>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</si>
  <si>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</si>
  <si>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</si>
  <si>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</si>
  <si>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</si>
  <si>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</si>
  <si>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</si>
  <si>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</si>
  <si>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</si>
  <si>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</si>
  <si>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</si>
  <si>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</si>
  <si>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</si>
  <si>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</si>
  <si>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</si>
  <si>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</si>
  <si>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</si>
  <si>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</si>
  <si>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</si>
  <si>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</si>
  <si>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</si>
  <si>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Fiduciary - Cash and Investments</t>
  </si>
  <si>
    <t>Cash and Investment - Bond Proceeds - all Funds</t>
  </si>
  <si>
    <t>Gen Fund - Encumbrances</t>
  </si>
  <si>
    <t>Amt of the GF Fund Bal. approp. in next year's budget</t>
  </si>
  <si>
    <t>GA-Total Depreciable capital assets, gross</t>
  </si>
  <si>
    <t>CCH Unit Type</t>
  </si>
  <si>
    <t>CCH Unit Code</t>
  </si>
  <si>
    <t>Prior Year Amts.</t>
  </si>
  <si>
    <t>Combined Totals of all Proprietary Funds - Cash Flow from Operating</t>
  </si>
  <si>
    <t>Combined Totals of all Proprietary Funds - Capital Contributions</t>
  </si>
  <si>
    <t>Select Your Unit's Name from the drop down box in cell D2</t>
  </si>
  <si>
    <t>Notes to the Financial Statements - Law Enforcement Officers' Special Separation Allowance Note</t>
  </si>
  <si>
    <t>LEO Note</t>
  </si>
  <si>
    <t>Notes to the Financial Statements -Cash and Investments - Bond/Debt Proceeds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</si>
  <si>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</si>
  <si>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</si>
  <si>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</si>
  <si>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</si>
  <si>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</si>
  <si>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</si>
  <si>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</si>
  <si>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</si>
  <si>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</si>
  <si>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</si>
  <si>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</si>
  <si>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</si>
  <si>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</si>
  <si>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</si>
  <si>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</si>
  <si>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</si>
  <si>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</si>
  <si>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</si>
  <si>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</si>
  <si>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</si>
  <si>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</si>
  <si>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</si>
  <si>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</si>
  <si>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</si>
  <si>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</si>
  <si>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</si>
  <si>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</si>
  <si>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https://www.nctreasurer.com/slg/lfm/financial-analysis/Pages/Analysis-by-Population.aspx</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</si>
  <si>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</si>
  <si>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</si>
  <si>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</si>
  <si>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</si>
  <si>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</si>
  <si>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</si>
  <si>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</si>
  <si>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</si>
  <si>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</si>
  <si>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</si>
  <si>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</si>
  <si>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</si>
  <si>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</si>
  <si>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Pension note or RSI</t>
  </si>
  <si>
    <t>Notes to the Financial Statements - Pension Note</t>
  </si>
  <si>
    <t>Net Pension Liability</t>
  </si>
  <si>
    <t>Determination of Fiscal Health</t>
  </si>
  <si>
    <t>Fund Balance, Unassigned</t>
  </si>
  <si>
    <t>Debt Service Fund</t>
  </si>
  <si>
    <t>Please enter the Total Fund Balance for any Debt Service Funds</t>
  </si>
  <si>
    <t>Quick Ratio</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</si>
  <si>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</si>
  <si>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</si>
  <si>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</si>
  <si>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</si>
  <si>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</si>
  <si>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</si>
  <si>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</si>
  <si>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</si>
  <si>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</si>
  <si>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</si>
  <si>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</si>
  <si>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</si>
  <si>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</si>
  <si>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</si>
  <si>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</si>
  <si>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</si>
  <si>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</si>
  <si>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</si>
  <si>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</si>
  <si>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</si>
  <si>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</si>
  <si>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</si>
  <si>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</si>
  <si>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</si>
  <si>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</si>
  <si>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</si>
  <si>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Total OPEB benefits - total OPEB liability
If you do not provide benefit, please enter 0</t>
  </si>
  <si>
    <t>Total OPEB benefits- OPEB plan fiduciary net position
If no fiduciary net position, enter 0</t>
  </si>
  <si>
    <t>OPEB-Plan's fiduciary net position as a % of total OPEB liability</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</si>
  <si>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</si>
  <si>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</si>
  <si>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</si>
  <si>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</si>
  <si>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</si>
  <si>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</si>
  <si>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</si>
  <si>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</si>
  <si>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</si>
  <si>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</si>
  <si>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</si>
  <si>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</si>
  <si>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Dashboard; Determination of Fiscal Health</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</si>
  <si>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</si>
  <si>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</si>
  <si>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</si>
  <si>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</si>
  <si>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</si>
  <si>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</si>
  <si>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</si>
  <si>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</si>
  <si>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</si>
  <si>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</si>
  <si>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</si>
  <si>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</si>
  <si>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</si>
  <si>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</si>
  <si>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</si>
  <si>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</si>
  <si>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</si>
  <si>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</si>
  <si>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</si>
  <si>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</si>
  <si>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</si>
  <si>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</si>
  <si>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</si>
  <si>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</si>
  <si>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Decrease</t>
  </si>
  <si>
    <t>No Change</t>
  </si>
  <si>
    <t>Performance Indicator</t>
  </si>
  <si>
    <t>Unit Number:</t>
  </si>
  <si>
    <t>Equal or greater than 1</t>
  </si>
  <si>
    <t>Date the Auditor presented or plans to present the Audit to the Governing Board</t>
  </si>
  <si>
    <t>hidden data</t>
  </si>
  <si>
    <t>TD Auditor</t>
  </si>
  <si>
    <t>Does Unit expect to issue debt next fiscal year</t>
  </si>
  <si>
    <t>Auditor indicated that there was at least one Performance indicator of Concern on the PI tab</t>
  </si>
  <si>
    <t>Unit Name:</t>
  </si>
  <si>
    <t>D</t>
  </si>
  <si>
    <t>E</t>
  </si>
  <si>
    <t>F</t>
  </si>
  <si>
    <t>G</t>
  </si>
  <si>
    <t>H</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</si>
  <si>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</si>
  <si>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</si>
  <si>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</si>
  <si>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</si>
  <si>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</si>
  <si>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</si>
  <si>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</si>
  <si>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</si>
  <si>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</si>
  <si>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</si>
  <si>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Minimum Threshold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</si>
  <si>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</si>
  <si>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</si>
  <si>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</si>
  <si>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</si>
  <si>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</si>
  <si>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</si>
  <si>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</si>
  <si>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</si>
  <si>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</si>
  <si>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</si>
  <si>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</si>
  <si>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</si>
  <si>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</si>
  <si>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</si>
  <si>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</si>
  <si>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</si>
  <si>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</si>
  <si>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</si>
  <si>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</si>
  <si>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</si>
  <si>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</si>
  <si>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</si>
  <si>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</si>
  <si>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</si>
  <si>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</si>
  <si>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</si>
  <si>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</si>
  <si>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</si>
  <si>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</si>
  <si>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</si>
  <si>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</si>
  <si>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</si>
  <si>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</si>
  <si>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</si>
  <si>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</si>
  <si>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</si>
  <si>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</si>
  <si>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</si>
  <si>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</si>
  <si>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</si>
  <si>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</si>
  <si>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</si>
  <si>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</si>
  <si>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Messages</t>
  </si>
  <si>
    <t>Leave blank if data not available</t>
  </si>
  <si>
    <t>Debt Service Fund Balance</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</si>
  <si>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</si>
  <si>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</si>
  <si>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</si>
  <si>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</si>
  <si>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</si>
  <si>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</si>
  <si>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</si>
  <si>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</si>
  <si>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</si>
  <si>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</si>
  <si>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</si>
  <si>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</si>
  <si>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</si>
  <si>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</si>
  <si>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</si>
  <si>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</si>
  <si>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</si>
  <si>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</si>
  <si>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</si>
  <si>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</si>
  <si>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</si>
  <si>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</si>
  <si>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</si>
  <si>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</si>
  <si>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</si>
  <si>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</si>
  <si>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</si>
  <si>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</si>
  <si>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</si>
  <si>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</si>
  <si>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</si>
  <si>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WS - Total Current Assets</t>
  </si>
  <si>
    <t>WS - Select Current Liabilities</t>
  </si>
  <si>
    <t>Electric - Total Current Assets</t>
  </si>
  <si>
    <t>Gov - Select Current Liabilities</t>
  </si>
  <si>
    <t>GA- Total General revenues (No transfers, special, extraordinary items)(SOA)</t>
  </si>
  <si>
    <t>Gen Fund - Any Adj. to Beginning Net Position</t>
  </si>
  <si>
    <t>Gen Fund - Total Expenditures</t>
  </si>
  <si>
    <t>Gen Fund - Proceeds from LTD</t>
  </si>
  <si>
    <t>Comb-Proprietary Funds- Inventories &amp; Prepaids in Curr Assets</t>
  </si>
  <si>
    <t>OPEB
1-implicit rate only
2-no benefit
3-benfit
4- state health plan</t>
  </si>
  <si>
    <t>Yes  or "1" indicates unit has defined benefit other than the ones adm. By the state</t>
  </si>
  <si>
    <t>GF - Advance to</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</si>
  <si>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</si>
  <si>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</si>
  <si>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</si>
  <si>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</si>
  <si>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</si>
  <si>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</si>
  <si>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</si>
  <si>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</si>
  <si>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</si>
  <si>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</si>
  <si>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Debt Service Funds Total Fund Balance</t>
  </si>
  <si>
    <t>OPEB- Total OPEB liability</t>
  </si>
  <si>
    <t>OPEB-OPEB plan fiduciary net position</t>
  </si>
  <si>
    <t>Single Audit Only - Other CARES Act /Coronavirus funding</t>
  </si>
  <si>
    <t>TD-Was a Unmodified Audit Opinion issued?</t>
  </si>
  <si>
    <t>TD-Was there a finding for lack of segregation of duties at this unit?</t>
  </si>
  <si>
    <t>Cindy</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</si>
  <si>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</si>
  <si>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</si>
  <si>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</si>
  <si>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</si>
  <si>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</si>
  <si>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</si>
  <si>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</si>
  <si>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</si>
  <si>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</si>
  <si>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</si>
  <si>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</si>
  <si>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</si>
  <si>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</si>
  <si>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CFO</t>
  </si>
  <si>
    <t>FINANCE OFFICER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</si>
  <si>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</si>
  <si>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</si>
  <si>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</si>
  <si>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</si>
  <si>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</si>
  <si>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</si>
  <si>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</si>
  <si>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</si>
  <si>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</si>
  <si>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</si>
  <si>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</si>
  <si>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</si>
  <si>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</si>
  <si>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</si>
  <si>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</si>
  <si>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</si>
  <si>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</si>
  <si>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</si>
  <si>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</si>
  <si>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</si>
  <si>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</si>
  <si>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</si>
  <si>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</si>
  <si>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</si>
  <si>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</si>
  <si>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</si>
  <si>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</si>
  <si>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</si>
  <si>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</si>
  <si>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</si>
  <si>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</si>
  <si>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</si>
  <si>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</si>
  <si>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</si>
  <si>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</si>
  <si>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</si>
  <si>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Robert</t>
  </si>
  <si>
    <t>Karen</t>
  </si>
  <si>
    <t>yes</t>
  </si>
  <si>
    <t>1/1/2018</t>
  </si>
  <si>
    <t>Chief Financial Officer</t>
  </si>
  <si>
    <t>Governmental Activities - Benchmarking Tool uses account 336 in the code to calculate liquidity quick ratio.  Must be included on imported to CCH and SQL database.  Memos used these accounts as well.</t>
  </si>
  <si>
    <t>Telephone Number and Ext., etc.</t>
  </si>
  <si>
    <t>formula code</t>
  </si>
  <si>
    <t>12/7/2020</t>
  </si>
  <si>
    <t>3/1/2021</t>
  </si>
  <si>
    <t>Joseph</t>
  </si>
  <si>
    <t>permanent</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</si>
  <si>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</si>
  <si>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</si>
  <si>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</si>
  <si>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</si>
  <si>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Garland</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</si>
  <si>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</si>
  <si>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</si>
  <si>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</si>
  <si>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</si>
  <si>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</si>
  <si>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</si>
  <si>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</si>
  <si>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</si>
  <si>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</si>
  <si>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</si>
  <si>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John</t>
  </si>
  <si>
    <t>Ginger</t>
  </si>
  <si>
    <t>Jeff</t>
  </si>
  <si>
    <t>Ange</t>
  </si>
  <si>
    <t>Jones</t>
  </si>
  <si>
    <t>Cindy Ange</t>
  </si>
  <si>
    <t>Executive Director</t>
  </si>
  <si>
    <t>Director of Finance</t>
  </si>
  <si>
    <t>Finance Manager</t>
  </si>
  <si>
    <t>Treasurer</t>
  </si>
  <si>
    <t>252-789-4330</t>
  </si>
  <si>
    <t>cange@martincountyncgov.com</t>
  </si>
  <si>
    <t>GF FBA% of Exp w/o Powell Bill Formula: (506+536-4-5-6-11+647)/(532+20+509-533-508)</t>
  </si>
  <si>
    <t>Debra</t>
  </si>
  <si>
    <r>
      <t xml:space="preserve">Mark to Market unrealized losses in the General Fund.  </t>
    </r>
    <r>
      <rPr>
        <sz val="11"/>
        <color theme="5" tint="-0.249977111117893"/>
        <rFont val="Calibri"/>
        <family val="2"/>
        <scheme val="minor"/>
      </rPr>
      <t>(enter as a negative number)</t>
    </r>
  </si>
  <si>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</si>
  <si>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</si>
  <si>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</si>
  <si>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</si>
  <si>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</si>
  <si>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</si>
  <si>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</si>
  <si>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</si>
  <si>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Alamance County Transportation Authority</t>
  </si>
  <si>
    <t>Albemarle District Jail Commission</t>
  </si>
  <si>
    <t>Albemarle Regional Solid Waste</t>
  </si>
  <si>
    <t>Appalcart</t>
  </si>
  <si>
    <t>Bald Head Island Transportation Authority</t>
  </si>
  <si>
    <t>Bear Paw Recreation and Security Service District</t>
  </si>
  <si>
    <t>Bertie-Martin Regional Jail</t>
  </si>
  <si>
    <t>Cape Fear Public Transportation Authority</t>
  </si>
  <si>
    <t>Centennial Authority</t>
  </si>
  <si>
    <t>Choanoke Public Transportation Authority</t>
  </si>
  <si>
    <t>Clay County Rural Development Authority</t>
  </si>
  <si>
    <t>Coastal Regional Solid Waste Management Authority</t>
  </si>
  <si>
    <t>Davie County Watershed Improvement Commission</t>
  </si>
  <si>
    <t>Downtown Boone Development Association</t>
  </si>
  <si>
    <t>Downtown Oxford Economic Development Corporation</t>
  </si>
  <si>
    <t>Durham-Wake Counties Research and Production Service District</t>
  </si>
  <si>
    <t>ElectriCities of North Carolina</t>
  </si>
  <si>
    <t>Elizabeth City-Pasquotank County Economic Development Commission</t>
  </si>
  <si>
    <t>Goldsboro-Wayne Transportation Authority</t>
  </si>
  <si>
    <t>Graham County Rural Development Authority</t>
  </si>
  <si>
    <t>Hatteras Village Community Center District</t>
  </si>
  <si>
    <t>K. A. R. T. S.</t>
  </si>
  <si>
    <t>Lake Norman Marine Commission</t>
  </si>
  <si>
    <t>Lake Wylie Marine Commission</t>
  </si>
  <si>
    <t>Madison-Mayodan Recreation Commission</t>
  </si>
  <si>
    <t>Mecklenburg Emergency Medical Services</t>
  </si>
  <si>
    <t>MI Connection Communications System</t>
  </si>
  <si>
    <t>Oxford Parking Authority</t>
  </si>
  <si>
    <t>Person-Caswell Lake Authority</t>
  </si>
  <si>
    <t>Piedmont Authority For Regional Transportation</t>
  </si>
  <si>
    <t>Pitt County Industrial Development Commission</t>
  </si>
  <si>
    <t>Research Triangle Regional Public Transportation Authority</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</si>
  <si>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</si>
  <si>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</si>
  <si>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</si>
  <si>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</si>
  <si>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</si>
  <si>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</si>
  <si>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</si>
  <si>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</si>
  <si>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</si>
  <si>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Terri</t>
  </si>
  <si>
    <t>Judy</t>
  </si>
  <si>
    <t>Pamela</t>
  </si>
  <si>
    <t>William</t>
  </si>
  <si>
    <t>Dale</t>
  </si>
  <si>
    <t>Amy</t>
  </si>
  <si>
    <t>Hak</t>
  </si>
  <si>
    <t>Linda</t>
  </si>
  <si>
    <t>Kathy</t>
  </si>
  <si>
    <t>LaShonda</t>
  </si>
  <si>
    <t>Rebecca</t>
  </si>
  <si>
    <t>Carol</t>
  </si>
  <si>
    <t>Morris</t>
  </si>
  <si>
    <t>Denise</t>
  </si>
  <si>
    <t>Shelly</t>
  </si>
  <si>
    <t>Sarah</t>
  </si>
  <si>
    <t>Connie</t>
  </si>
  <si>
    <t>Crystal</t>
  </si>
  <si>
    <t>Saundra</t>
  </si>
  <si>
    <t>Roberta</t>
  </si>
  <si>
    <t>Beth</t>
  </si>
  <si>
    <t>Sally</t>
  </si>
  <si>
    <t>Angie</t>
  </si>
  <si>
    <t>Jamie</t>
  </si>
  <si>
    <t>Powers-Hebert</t>
  </si>
  <si>
    <t>Midgett</t>
  </si>
  <si>
    <t>Arwood</t>
  </si>
  <si>
    <t>Straub</t>
  </si>
  <si>
    <t>Mininni</t>
  </si>
  <si>
    <t>House</t>
  </si>
  <si>
    <t>Perry</t>
  </si>
  <si>
    <t>Rinaldo</t>
  </si>
  <si>
    <t>Blackwelder</t>
  </si>
  <si>
    <t>Davis</t>
  </si>
  <si>
    <t>Ung</t>
  </si>
  <si>
    <t>Hall</t>
  </si>
  <si>
    <t>Harris</t>
  </si>
  <si>
    <t>Oliver</t>
  </si>
  <si>
    <t>O'Neal</t>
  </si>
  <si>
    <t>Sample</t>
  </si>
  <si>
    <t>Strosser</t>
  </si>
  <si>
    <t>Novak</t>
  </si>
  <si>
    <t>Forward</t>
  </si>
  <si>
    <t>Muller</t>
  </si>
  <si>
    <t>Conklin</t>
  </si>
  <si>
    <t>Melton</t>
  </si>
  <si>
    <t>Freeman</t>
  </si>
  <si>
    <t>Hobbs</t>
  </si>
  <si>
    <t>Griffith</t>
  </si>
  <si>
    <t>DeFosse</t>
  </si>
  <si>
    <t>Sowers</t>
  </si>
  <si>
    <t>Blalock</t>
  </si>
  <si>
    <t>Gentry</t>
  </si>
  <si>
    <t>Mcmahan</t>
  </si>
  <si>
    <t>12/1/2014</t>
  </si>
  <si>
    <t>4/1/2003</t>
  </si>
  <si>
    <t>4/1/2010</t>
  </si>
  <si>
    <t>4/1/2007</t>
  </si>
  <si>
    <t>4/10/2018</t>
  </si>
  <si>
    <t>5/1/2004</t>
  </si>
  <si>
    <t>7/5/2016</t>
  </si>
  <si>
    <t>12/1/2020</t>
  </si>
  <si>
    <t>7/1/2014</t>
  </si>
  <si>
    <t>5/26/1998</t>
  </si>
  <si>
    <t>6/22/2020</t>
  </si>
  <si>
    <t>5/2/2016</t>
  </si>
  <si>
    <t>12/16/2002</t>
  </si>
  <si>
    <t>8/1/2019</t>
  </si>
  <si>
    <t>9/16/2013</t>
  </si>
  <si>
    <t>1/1/2011</t>
  </si>
  <si>
    <t>3/1/2009</t>
  </si>
  <si>
    <t>9/18/2013</t>
  </si>
  <si>
    <t>3/17/2017</t>
  </si>
  <si>
    <t>Terri Powers-Hebert</t>
  </si>
  <si>
    <t>Robert Jones</t>
  </si>
  <si>
    <t>Ginger Midgett</t>
  </si>
  <si>
    <t>Judy Arwood</t>
  </si>
  <si>
    <t>Debra Straub</t>
  </si>
  <si>
    <t>Joe Mininni</t>
  </si>
  <si>
    <t>John House</t>
  </si>
  <si>
    <t>Pamela Perry</t>
  </si>
  <si>
    <t>William Rinaldo</t>
  </si>
  <si>
    <t>Dale Blackwelder</t>
  </si>
  <si>
    <t>Amy Davis</t>
  </si>
  <si>
    <t>Hak B Ung</t>
  </si>
  <si>
    <t>Linda Hall</t>
  </si>
  <si>
    <t>Kathy Harris</t>
  </si>
  <si>
    <t>LaShonda Oliver</t>
  </si>
  <si>
    <t>Rebecca Garland, MPA, CPA</t>
  </si>
  <si>
    <t>Carol O'Neal</t>
  </si>
  <si>
    <t>Morris Sample</t>
  </si>
  <si>
    <t>Denise Strosser</t>
  </si>
  <si>
    <t>Cindy Novak</t>
  </si>
  <si>
    <t>Shelly Forward</t>
  </si>
  <si>
    <t>Sarah Muller</t>
  </si>
  <si>
    <t>Hak B. Ung</t>
  </si>
  <si>
    <t>Connie Conklin</t>
  </si>
  <si>
    <t>Crystal Melton</t>
  </si>
  <si>
    <t>Saundra Freeman</t>
  </si>
  <si>
    <t>Roberta Midgett</t>
  </si>
  <si>
    <t>Beth Hobbs</t>
  </si>
  <si>
    <t>Steve McNally</t>
  </si>
  <si>
    <t>Jeff Griffith</t>
  </si>
  <si>
    <t>Sally DeFosse</t>
  </si>
  <si>
    <t>Karen Sowers</t>
  </si>
  <si>
    <t>Jeff Blalock</t>
  </si>
  <si>
    <t>Angie Gentry</t>
  </si>
  <si>
    <t>JAMIE MCMAHAN</t>
  </si>
  <si>
    <t>Jail Administrator/Finance Officer</t>
  </si>
  <si>
    <t>Interim Finance Director</t>
  </si>
  <si>
    <t>FO</t>
  </si>
  <si>
    <t>Executive Director/Finance Officer</t>
  </si>
  <si>
    <t>Finance Director, Centralina Regional Council</t>
  </si>
  <si>
    <t>CFO/Director of Finance and Administration</t>
  </si>
  <si>
    <t>CFO/Director, Administrative Services</t>
  </si>
  <si>
    <t>Financial Officer</t>
  </si>
  <si>
    <t>10/7/2021</t>
  </si>
  <si>
    <t>336-222-0565</t>
  </si>
  <si>
    <t>252-335-4844</t>
  </si>
  <si>
    <t>252-338-4453</t>
  </si>
  <si>
    <t>828-297-1300 ext.107</t>
  </si>
  <si>
    <t>910-712-2217</t>
  </si>
  <si>
    <t>828-644-0808</t>
  </si>
  <si>
    <t>910-343-0106</t>
  </si>
  <si>
    <t>919-829-8132</t>
  </si>
  <si>
    <t>252-539-2022 ext.226</t>
  </si>
  <si>
    <t>828-389-8940</t>
  </si>
  <si>
    <t>252-633-1564</t>
  </si>
  <si>
    <t>336-751-5011</t>
  </si>
  <si>
    <t>828-406-1707</t>
  </si>
  <si>
    <t>919-603-1125</t>
  </si>
  <si>
    <t>919-433-1664</t>
  </si>
  <si>
    <t>252-338-0169</t>
  </si>
  <si>
    <t>828-479-7970</t>
  </si>
  <si>
    <t>252-995-4901</t>
  </si>
  <si>
    <t>704-608-8660</t>
  </si>
  <si>
    <t>704-348-2704</t>
  </si>
  <si>
    <t>336-548-2789</t>
  </si>
  <si>
    <t>704-943-6110</t>
  </si>
  <si>
    <t>704-663-7645</t>
  </si>
  <si>
    <t>336-291-4320</t>
  </si>
  <si>
    <t>252-902-2075</t>
  </si>
  <si>
    <t>919-485-7415</t>
  </si>
  <si>
    <t>252-995-7900 ext.3945</t>
  </si>
  <si>
    <t>910-277-2405</t>
  </si>
  <si>
    <t>919-603-1301</t>
  </si>
  <si>
    <t>252-473-3390</t>
  </si>
  <si>
    <t>252-475-5733</t>
  </si>
  <si>
    <t>252-764-2723</t>
  </si>
  <si>
    <t>828-465-7644</t>
  </si>
  <si>
    <t>336-838-1272 ext.107</t>
  </si>
  <si>
    <t>828-682-7722</t>
  </si>
  <si>
    <t>accthr@acta-nc.com</t>
  </si>
  <si>
    <t>rgjones@albemarlejail.org</t>
  </si>
  <si>
    <t>gmidgett@arhs-nc.org</t>
  </si>
  <si>
    <t>financeofficer@appalcart.com</t>
  </si>
  <si>
    <t>dmsnchome@hotmail.com</t>
  </si>
  <si>
    <t>jmininni@wavetransit.com</t>
  </si>
  <si>
    <t>jhouse@centauth.com</t>
  </si>
  <si>
    <t>pperry@choanokepta.org</t>
  </si>
  <si>
    <t>chatugeshoresgolf@gmail.com</t>
  </si>
  <si>
    <t>jmonette@crswma.com</t>
  </si>
  <si>
    <t>wrd1700@aol.com</t>
  </si>
  <si>
    <t>amy.davis@townofboone.net</t>
  </si>
  <si>
    <t>hak.ung@oxfordnc.org</t>
  </si>
  <si>
    <t>hall@rtp.org</t>
  </si>
  <si>
    <t>kharris@ecpcedc.com</t>
  </si>
  <si>
    <t>Lashonda.Oliver@waynegov.com</t>
  </si>
  <si>
    <t>becky.garland@grahamcounty.org</t>
  </si>
  <si>
    <t>wsample@charter.net</t>
  </si>
  <si>
    <t>dstrosser@centralina.org</t>
  </si>
  <si>
    <t>cnovak@townofmadison.org</t>
  </si>
  <si>
    <t>sforward@911medic.com</t>
  </si>
  <si>
    <t>smuller@mooresvillenc.gov</t>
  </si>
  <si>
    <t>conniec@partnc.org</t>
  </si>
  <si>
    <t>crystal.melton@pittcountync.gov</t>
  </si>
  <si>
    <t>sfreeman@gotriangle.org</t>
  </si>
  <si>
    <t>midgettr@fnb-corp.com</t>
  </si>
  <si>
    <t>bhobbs@scotlandcounty.org</t>
  </si>
  <si>
    <t>steve.mcnally@granvillecounty.org</t>
  </si>
  <si>
    <t>jeff_griffith@charter.net</t>
  </si>
  <si>
    <t>sallyd@darenc.com</t>
  </si>
  <si>
    <t>wcfd1@bizec.rr.com</t>
  </si>
  <si>
    <t>jblalock@wprta.org</t>
  </si>
  <si>
    <t>a.gentry@wta1.org</t>
  </si>
  <si>
    <t>JAMIE.MCMAHAN@YANCEYCOUNTYNC.GOV</t>
  </si>
  <si>
    <t>DIW batch total</t>
  </si>
  <si>
    <t>Comb-Proprietary Funds-Current Assets 
Exclude: any restricted assets
                  deferred outflows.</t>
  </si>
  <si>
    <t>=626-627-628-629-630-631-632 (632 will not be included on DIW)</t>
  </si>
  <si>
    <t>ENTERPRISE FUND:</t>
  </si>
  <si>
    <t>Net Position</t>
  </si>
  <si>
    <t>Combined Totals of all Proprietary Funds - Amount of Inventories and Prepaids in current assets</t>
  </si>
  <si>
    <t>ttunis@electricities.org</t>
  </si>
  <si>
    <t>11/24/2021</t>
  </si>
  <si>
    <t>12/16/2021</t>
  </si>
  <si>
    <t>12/15/2021</t>
  </si>
  <si>
    <t>Timothy</t>
  </si>
  <si>
    <t>Tunis</t>
  </si>
  <si>
    <t>McNally</t>
  </si>
  <si>
    <t>5/1/2008</t>
  </si>
  <si>
    <t>F. Timothy Tunis</t>
  </si>
  <si>
    <t>EXECUTIVE DIRECTOR</t>
  </si>
  <si>
    <t>Chief Finance Officer</t>
  </si>
  <si>
    <t>919-760-6000</t>
  </si>
  <si>
    <t>919-736-1374</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</si>
  <si>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
</t>
    </r>
  </si>
  <si>
    <t>TD Info Completed by Auditor tab: CCH acct # 973</t>
  </si>
  <si>
    <t>2.</t>
  </si>
  <si>
    <t>3.</t>
  </si>
  <si>
    <t>4.</t>
  </si>
  <si>
    <t>5.</t>
  </si>
  <si>
    <t>TD Info Completed by Auditor : 1058, 955 and 957</t>
  </si>
  <si>
    <t>Mark to Market unrealized losses in the General Fund</t>
  </si>
  <si>
    <t>If unit is an employer participant in one of the State Cost Sharing Plans rows 78-80 should be blank.  Unless they have an additional single employer plan.</t>
  </si>
  <si>
    <t>Number of significant deficiency findings</t>
  </si>
  <si>
    <t>Number of material weaknesses findings</t>
  </si>
  <si>
    <t>Number of other matters that auditor asked the unit to respond to</t>
  </si>
  <si>
    <t>Riegelwood Sanitary District</t>
  </si>
  <si>
    <t>910-655-2523</t>
  </si>
  <si>
    <t>riegelwoodsanita@bellsouth.net</t>
  </si>
  <si>
    <t>Unit Data from Audit Worksheet tab: (506+536-4-5-6+647)/(532+509+20-533-508)</t>
  </si>
  <si>
    <t>Did your audit disclose as a finding any statutory violations (not including budget violations) (Yes or No)</t>
  </si>
  <si>
    <t xml:space="preserve"> Did the unit have a board-appointed finance officer the entire fiscal year (Yes or No)</t>
  </si>
  <si>
    <r>
      <t xml:space="preserve">Telephone number - </t>
    </r>
    <r>
      <rPr>
        <b/>
        <sz val="11"/>
        <color theme="1"/>
        <rFont val="Calibri"/>
        <family val="2"/>
        <scheme val="minor"/>
      </rPr>
      <t>enter only telephone number</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</si>
  <si>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</si>
  <si>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</si>
  <si>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t xml:space="preserve">Calculation of Fund Balance Available at June 30 
Including Debt Service Fund for Performance Indicator
</t>
  </si>
  <si>
    <t>Account Number</t>
  </si>
  <si>
    <t>Calculation</t>
  </si>
  <si>
    <t>Fund Balance Available for Performance Indicator</t>
  </si>
  <si>
    <t>General Fund Cash and investments - unrestricted…........................................................................................................</t>
  </si>
  <si>
    <t>General Fund Cash and investments - restricted…........................................................................................................</t>
  </si>
  <si>
    <t>Debt Service Fund Fund Balance…..................................................................................................................................</t>
  </si>
  <si>
    <t>Less:</t>
  </si>
  <si>
    <t>Liabilities- General Fund…...................................................................................................................................................</t>
  </si>
  <si>
    <t>Gen Fund - Current Liabilities</t>
  </si>
  <si>
    <t>Encumbrances at June 30 - General Fund (listed in the notes)</t>
  </si>
  <si>
    <t>Unavailable or unearned revenues arising from cash receipts - General Fund…............................................................</t>
  </si>
  <si>
    <t>Gen Fund -deferred inflows derived from Cash Receipts</t>
  </si>
  <si>
    <t>Fund Balance Available</t>
  </si>
  <si>
    <t>Formula</t>
  </si>
  <si>
    <t xml:space="preserve">Expenditures: </t>
  </si>
  <si>
    <t>Total expenditures - General Fund…................................................................................................................................</t>
  </si>
  <si>
    <t>Adjustments:</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</si>
  <si>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</si>
  <si>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</si>
  <si>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</si>
  <si>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</si>
  <si>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</si>
  <si>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</si>
  <si>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</si>
  <si>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</si>
  <si>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=506+536+647-4-6-5</t>
  </si>
  <si>
    <t xml:space="preserve">Enter telephone extension, etc. </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</si>
  <si>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</si>
  <si>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t>Statutory Calculation of Fund Balance Available for Appropriation At June 30 for the General Fund
Restricted - Stabilization by State Statute</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</si>
  <si>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</si>
  <si>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</si>
  <si>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</si>
  <si>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</si>
  <si>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</si>
  <si>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</si>
  <si>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</si>
  <si>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</si>
  <si>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</si>
  <si>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</si>
  <si>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</si>
  <si>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</si>
  <si>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</si>
  <si>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</si>
  <si>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</si>
  <si>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</si>
  <si>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</si>
  <si>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</si>
  <si>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</si>
  <si>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</si>
  <si>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</si>
  <si>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</si>
  <si>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</si>
  <si>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</si>
  <si>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</si>
  <si>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</si>
  <si>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 xml:space="preserve">    Issuance of Capital Leases &amp; Installment Purchases ……………...………….</t>
  </si>
  <si>
    <t xml:space="preserve">    Positive Debt Refunding</t>
  </si>
  <si>
    <t xml:space="preserve">          Total Expenditures (As Adjusted) ………………………………...…………………….</t>
  </si>
  <si>
    <t xml:space="preserve">    Fund Balance Available  as % of Expenditures …………………………..........</t>
  </si>
  <si>
    <t>=532+20+509-533-508</t>
  </si>
  <si>
    <t>=506+536-4-6-5</t>
  </si>
  <si>
    <t>=9-(506+536-4-6-5)</t>
  </si>
  <si>
    <t>=9-(506+536-4-6-5)-7</t>
  </si>
  <si>
    <t>Column E Formula</t>
  </si>
  <si>
    <t>=506-4-6-5</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</si>
  <si>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</si>
  <si>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Data documenting the unit's compliance with General Statue 159-25 is captured in account numbers 947, 948, 949, 950, and 952.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</si>
  <si>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</si>
  <si>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</si>
  <si>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</si>
  <si>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</si>
  <si>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</si>
  <si>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</si>
  <si>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</si>
  <si>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</si>
  <si>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</si>
  <si>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</si>
  <si>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</si>
  <si>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First name of finance officer or interim finance officer (please enter GÇ£vacantGÇ¥ for first or last name if the position is currently vacant)</t>
  </si>
  <si>
    <t>Ashley</t>
  </si>
  <si>
    <t>Tiffany</t>
  </si>
  <si>
    <t>Lance</t>
  </si>
  <si>
    <t>Don</t>
  </si>
  <si>
    <t>Tina</t>
  </si>
  <si>
    <t>Steve</t>
  </si>
  <si>
    <t>Scott</t>
  </si>
  <si>
    <t>JAMIE</t>
  </si>
  <si>
    <t>Last name of finance officer or interim finance officer (please enter GÇ£vacantGÇ¥ for first or last name if the position is currently vacant)</t>
  </si>
  <si>
    <t>Stoop</t>
  </si>
  <si>
    <t>Williams</t>
  </si>
  <si>
    <t>Flint</t>
  </si>
  <si>
    <t>Willis</t>
  </si>
  <si>
    <t>West</t>
  </si>
  <si>
    <t>Cook</t>
  </si>
  <si>
    <t>MCMAHAN</t>
  </si>
  <si>
    <t>07/02/22</t>
  </si>
  <si>
    <t>10/12/2022</t>
  </si>
  <si>
    <t>7/1/2016</t>
  </si>
  <si>
    <t>12/8/2022</t>
  </si>
  <si>
    <t>12/5/22</t>
  </si>
  <si>
    <t>Has the finance officer or interim finance officer submitted (or has ensured the submission of) all required and applicable reports, including but not limited to, the annual audit report (N.C.G.S. 159-34), the semi-annual report on cash and investments (GÇ£</t>
  </si>
  <si>
    <t>Ashley Stoop</t>
  </si>
  <si>
    <t>Tiffany Williams</t>
  </si>
  <si>
    <t>Lance Flint</t>
  </si>
  <si>
    <t>Hak Ung</t>
  </si>
  <si>
    <t>Don Willis (Interim)</t>
  </si>
  <si>
    <t>Tina West</t>
  </si>
  <si>
    <t>Scott Cook</t>
  </si>
  <si>
    <t>Accounting/HR Manager</t>
  </si>
  <si>
    <t>Health Director/ Interim Finance Officer</t>
  </si>
  <si>
    <t>10/27/2021</t>
  </si>
  <si>
    <t>3/16/2023</t>
  </si>
  <si>
    <t>11/28/2022</t>
  </si>
  <si>
    <t>10/31/2022</t>
  </si>
  <si>
    <t>9/29/2022</t>
  </si>
  <si>
    <t>11/10/2022</t>
  </si>
  <si>
    <t>10/17/2022</t>
  </si>
  <si>
    <t>12/1/2022</t>
  </si>
  <si>
    <t>11/16/2022</t>
  </si>
  <si>
    <t>10/25/2022</t>
  </si>
  <si>
    <t>11/29/2022</t>
  </si>
  <si>
    <t>2/6/2023</t>
  </si>
  <si>
    <t>9/7/2022</t>
  </si>
  <si>
    <t>11/23/2022</t>
  </si>
  <si>
    <t>11/30/2022</t>
  </si>
  <si>
    <t>3/8/2023</t>
  </si>
  <si>
    <t>9/26/2022</t>
  </si>
  <si>
    <t>12/21/2022</t>
  </si>
  <si>
    <t>11/1/2022</t>
  </si>
  <si>
    <t>11/12/2022</t>
  </si>
  <si>
    <t>10/6/2022</t>
  </si>
  <si>
    <t>10/27/2022</t>
  </si>
  <si>
    <t>7/11/2023</t>
  </si>
  <si>
    <t>4/25/2023</t>
  </si>
  <si>
    <t>9/13/2022</t>
  </si>
  <si>
    <t>252-335-4844 ext.14</t>
  </si>
  <si>
    <t>252-338-4404</t>
  </si>
  <si>
    <t>astoop@arhs-nc.org</t>
  </si>
  <si>
    <t>tiwilliams259bpsd@gmail.com</t>
  </si>
  <si>
    <t>Lflint@wavetransit.com</t>
  </si>
  <si>
    <t>pperry@choanoepta.org</t>
  </si>
  <si>
    <t>Don.Willis@waynegov.com</t>
  </si>
  <si>
    <t>carol@kostichandonealcpa.com</t>
  </si>
  <si>
    <t>twest@townofmadison.org</t>
  </si>
  <si>
    <t>shellyf@911medic.com</t>
  </si>
  <si>
    <t>Steve.McNally@granvillecounty.org</t>
  </si>
  <si>
    <t>jeffgriffith@charter.net</t>
  </si>
  <si>
    <t>scook@mygreenway.org</t>
  </si>
  <si>
    <t>Number of other matters that auditor asked the unit to respond to.</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</si>
  <si>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</si>
  <si>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</si>
  <si>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7/1/2022</t>
  </si>
  <si>
    <t>1/24/2023</t>
  </si>
  <si>
    <t>12/15/2022</t>
  </si>
  <si>
    <t>11/22/2022</t>
  </si>
  <si>
    <t>12/14/2022</t>
  </si>
  <si>
    <t>1/3/2023</t>
  </si>
  <si>
    <t>2/3/2023</t>
  </si>
  <si>
    <t>9/21/2022</t>
  </si>
  <si>
    <t>3/9/2023</t>
  </si>
  <si>
    <t>9/22/2022</t>
  </si>
  <si>
    <t>1/31/2023</t>
  </si>
  <si>
    <t>12/17/2022</t>
  </si>
  <si>
    <t>8/17/2023</t>
  </si>
  <si>
    <t>5/15/2023</t>
  </si>
  <si>
    <t>Units with Electric Operations have $.07, $.08, $.09</t>
  </si>
  <si>
    <t>Units with Water Sewer Operations have $.01</t>
  </si>
  <si>
    <t>Mark to Market unrealized losses in the General Fund.</t>
  </si>
  <si>
    <t>Did the unit have a board-appointed finance officer the entire fiscal year? (Yes or No)?</t>
  </si>
  <si>
    <t>Date Audit First Received</t>
  </si>
  <si>
    <t>2022-10-31</t>
  </si>
  <si>
    <t>2023-03-16</t>
  </si>
  <si>
    <t>2022-11-28</t>
  </si>
  <si>
    <t>2022-09-30</t>
  </si>
  <si>
    <t>2022-11-30</t>
  </si>
  <si>
    <t>2022-11-11</t>
  </si>
  <si>
    <t>2022-11-29</t>
  </si>
  <si>
    <t>2022-12-01</t>
  </si>
  <si>
    <t>2022-11-17</t>
  </si>
  <si>
    <t>2022-10-27</t>
  </si>
  <si>
    <t>2022-12-22</t>
  </si>
  <si>
    <t>2022-09-07</t>
  </si>
  <si>
    <t>2022-11-23</t>
  </si>
  <si>
    <t>2023-03-09</t>
  </si>
  <si>
    <t>2022-09-26</t>
  </si>
  <si>
    <t>2022-12-21</t>
  </si>
  <si>
    <t>2022-11-01</t>
  </si>
  <si>
    <t>2022-10-06</t>
  </si>
  <si>
    <t>2023-07-31</t>
  </si>
  <si>
    <t>2023-04-27</t>
  </si>
  <si>
    <t>2022-09-20</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</si>
  <si>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</si>
  <si>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</si>
  <si>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</si>
  <si>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</si>
  <si>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Gen Fund - Powell Bill in FB</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</si>
  <si>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</si>
  <si>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</si>
  <si>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</si>
  <si>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</si>
  <si>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</si>
  <si>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</si>
  <si>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</si>
  <si>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</si>
  <si>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Depreciation &amp; Amortization Exp.</t>
  </si>
  <si>
    <t>WS - Change in Net Position</t>
  </si>
  <si>
    <t>WS - Cash Flow from Operating Activities</t>
  </si>
  <si>
    <t>Electric - Depreciation and Amortization Exp.</t>
  </si>
  <si>
    <t>Electric - Change in Net Position</t>
  </si>
  <si>
    <t>Electric - Cash Flow from Operating Activities</t>
  </si>
  <si>
    <t>Tax Collection Rate - Unit Wide</t>
  </si>
  <si>
    <t>WS - Unrestricted Cash &amp; Investments</t>
  </si>
  <si>
    <t>WS - Customer AR Net</t>
  </si>
  <si>
    <t>WS-EF- Total LT Debt (ST &amp;LT; normal exclusions)</t>
  </si>
  <si>
    <t>WS - Total Net Position</t>
  </si>
  <si>
    <t>WS - Total Operating Revenue</t>
  </si>
  <si>
    <t>WS - Total Operating Expenses</t>
  </si>
  <si>
    <t>WS - Charges for Services</t>
  </si>
  <si>
    <t>WS - Interest Expense</t>
  </si>
  <si>
    <t>Electric - Unrestricted Cash &amp; Investments</t>
  </si>
  <si>
    <t>Electric - Customer AR Net</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</si>
  <si>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</si>
  <si>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</si>
  <si>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</si>
  <si>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</si>
  <si>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</si>
  <si>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</si>
  <si>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</si>
  <si>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Tax collection Rate - Excluding Vehicles</t>
  </si>
  <si>
    <t>Tax Collection Rate - Vehicles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</si>
  <si>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</si>
  <si>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</si>
  <si>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</si>
  <si>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</si>
  <si>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</si>
  <si>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</si>
  <si>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</si>
  <si>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Gov - Debt P &amp; I</t>
  </si>
  <si>
    <t>WS - Capital Contributions</t>
  </si>
  <si>
    <t>Electric - Capital Contributions</t>
  </si>
  <si>
    <t>Hospital-EF- Capital contributions (only positive)</t>
  </si>
  <si>
    <t>Hospital-EF- Change in Net Position</t>
  </si>
  <si>
    <t>WS Cap Asset - Land &amp; other Non-Construction</t>
  </si>
  <si>
    <t>WS Cap Asset - Construction in Progress</t>
  </si>
  <si>
    <t>WS - Principal Paid - Cash Flow</t>
  </si>
  <si>
    <t>WS - Capital Outlay - Cashflow</t>
  </si>
  <si>
    <t>Gov - Debt Liability</t>
  </si>
  <si>
    <t>Gov - Principal Paid</t>
  </si>
  <si>
    <t>Gov - Interest Exp on LT Debt</t>
  </si>
  <si>
    <t>WS - Total Liabilities and deferred inflows</t>
  </si>
  <si>
    <t>WS - Total Non-Operating Revenues-exclude capital contrib.</t>
  </si>
  <si>
    <t>WS - Total Non-Operating Expenses</t>
  </si>
  <si>
    <t>WS - Total Transfer In</t>
  </si>
  <si>
    <t>WS - Total Transfer Out</t>
  </si>
  <si>
    <t>Electric Cap Asset - Gross Value of Depreciable Capital Assets</t>
  </si>
  <si>
    <t>Electric Acc Dep - Capital Assets</t>
  </si>
  <si>
    <t>Electric - Debt Liability</t>
  </si>
  <si>
    <t>Electric - Total Liabilities and deferred inflows</t>
  </si>
  <si>
    <t>Electric - Unrestricted Net Position</t>
  </si>
  <si>
    <t>Electric - Total Net Position</t>
  </si>
  <si>
    <t>Electric - Total Non-Operating Revenues</t>
  </si>
  <si>
    <t>Electric - Total Non-Operating Expenses</t>
  </si>
  <si>
    <t>Electric - Total Transfers In</t>
  </si>
  <si>
    <t>Electric - Total Transfers Out (to all funds)</t>
  </si>
  <si>
    <t>Gen Fund - Liabilities from Restricted Assets</t>
  </si>
  <si>
    <t>Gen Fund - Intergov Rev</t>
  </si>
  <si>
    <t>Gen Fund - Debt Annual P &amp; I</t>
  </si>
  <si>
    <t>Transfer from General to Debt Fund</t>
  </si>
  <si>
    <t>WS - Unrestricted Net Position</t>
  </si>
  <si>
    <t>WS - Any Adj. to Beginning Net Position</t>
  </si>
  <si>
    <t>Electric - Any Adj. to Beginning Net Position</t>
  </si>
  <si>
    <t>WS - Total Assets and deferred outflows</t>
  </si>
  <si>
    <t>Electric - Total Assets and deferred outflows</t>
  </si>
  <si>
    <t>WS - Unearned revenue</t>
  </si>
  <si>
    <t>Electric - Unearned Revenues included in Select Current Liabilities</t>
  </si>
  <si>
    <t>WS - Inventories &amp; Prepaids in Curr Assets</t>
  </si>
  <si>
    <t>Electric - Inventories &amp; Prepaids in Curr Assets</t>
  </si>
  <si>
    <t>Transfer from General Fund to Electric</t>
  </si>
  <si>
    <t>Transfer from Electric to General Fund</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</si>
  <si>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</si>
  <si>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</si>
  <si>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</si>
  <si>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</si>
  <si>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</si>
  <si>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</si>
  <si>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</si>
  <si>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</si>
  <si>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</si>
  <si>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</si>
  <si>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</si>
  <si>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</si>
  <si>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</si>
  <si>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Current year's levy -- Excluding motor vehicles</t>
  </si>
  <si>
    <t>Current year's levy -- Motor vehicles (only)</t>
  </si>
  <si>
    <t>Uncollected Taxes - Curr Year's Levy Exclude Motor Vehicles</t>
  </si>
  <si>
    <t>Uncollected Taxes - Curr Year's Levy Motor Vehicles</t>
  </si>
  <si>
    <t>Were WS rates raised during the audited fiscal period</t>
  </si>
  <si>
    <t>Were WS rates raised in next year's budget</t>
  </si>
  <si>
    <t>WS-revenues and other financing sources over expenditures and other uses-excl. transfers, capital Cont.</t>
  </si>
  <si>
    <t>Amount of the Water Sewer Fund Balance appropriated in next year's budget</t>
  </si>
  <si>
    <t>Property Tax Increase for Year Audited</t>
  </si>
  <si>
    <t>Property Tax Increase for budget year after fiscal year being reported</t>
  </si>
  <si>
    <t>Supplemental School Tax</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</si>
  <si>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</si>
  <si>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</si>
  <si>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</si>
  <si>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</si>
  <si>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</si>
  <si>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</si>
  <si>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</si>
  <si>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</si>
  <si>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</si>
  <si>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</si>
  <si>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</si>
  <si>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</si>
  <si>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Mental Health Net Position - Net Investment in Capital Assets</t>
  </si>
  <si>
    <t>Mental Health Net Position - Restricted Net Position</t>
  </si>
  <si>
    <t>Mental Health Net Position - Unrestricted Net Position</t>
  </si>
  <si>
    <t>WS-Advance From - Liability</t>
  </si>
  <si>
    <t>WS-Advance To - Asset</t>
  </si>
  <si>
    <t>Electric-Advance From - Liability</t>
  </si>
  <si>
    <t>Electric-Advance To - Asset</t>
  </si>
  <si>
    <t>County only-timber receipts sent to the schools</t>
  </si>
  <si>
    <t>Local Curr Exp trx to Fund 8</t>
  </si>
  <si>
    <t>Capital Outlay trx to Fund 8</t>
  </si>
  <si>
    <t>County-supplemental school tax reported in Agency fund</t>
  </si>
  <si>
    <t>Business Type - Total Transfers In</t>
  </si>
  <si>
    <t>Business Type - Total Transfers Out</t>
  </si>
  <si>
    <t>Status of Water Sewer</t>
  </si>
  <si>
    <t>Interest income from statement of activities</t>
  </si>
  <si>
    <t>IMPORT TAB ONLY - OPEB - If a unit is an employer participant in the State's RHBF (Retiree Health Benefit Fund) then only the Net OPEB liability is available and should be put in the reviewer correction field, column D.  It should be the total amount of t</t>
  </si>
  <si>
    <t>Does the County collect real estate property taxes on your behalf? Select "1" for "yes and "2" for "No"</t>
  </si>
  <si>
    <t>GW-Current Liabilities - closure/Postclosure</t>
  </si>
  <si>
    <t>WS - Total Current Liabilities including current portion of long-term debt</t>
  </si>
  <si>
    <t>WS-Current Liabilities - bond anticipation notes</t>
  </si>
  <si>
    <t>WS-Current Liabilities - current compensated absences</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</si>
  <si>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</si>
  <si>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</si>
  <si>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</si>
  <si>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</si>
  <si>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</si>
  <si>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</si>
  <si>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</si>
  <si>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</si>
  <si>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</si>
  <si>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Tax rate for year audited</t>
  </si>
  <si>
    <t>WS-Total Current Assets as presented on the Statement of Net Position</t>
  </si>
  <si>
    <t>WS-Any current assets that are restricted (Cash, Accounts Rec., ect.)</t>
  </si>
  <si>
    <t>Do you use prepared food/occupancy tax revenue stream to support debt.  Yes =1 No=2</t>
  </si>
  <si>
    <t>Electric-Total Current Assets as presented on the Statement of Net Position</t>
  </si>
  <si>
    <t>Electric-Any current assets that are restricted (Cash, Accounts Rec., ect.)</t>
  </si>
  <si>
    <t>Lydia</t>
  </si>
  <si>
    <t>Joe</t>
  </si>
  <si>
    <t>Tonya</t>
  </si>
  <si>
    <t>Renee</t>
  </si>
  <si>
    <t>STEVE</t>
  </si>
  <si>
    <t>Kennedy</t>
  </si>
  <si>
    <t>Monette IV</t>
  </si>
  <si>
    <t>Moore</t>
  </si>
  <si>
    <t>Renard</t>
  </si>
  <si>
    <t>MCNALLY</t>
  </si>
  <si>
    <t>4/15/2017</t>
  </si>
  <si>
    <t>7/3/2021</t>
  </si>
  <si>
    <t>1/1/2021</t>
  </si>
  <si>
    <t>1/1/2022</t>
  </si>
  <si>
    <t>3/2/2015</t>
  </si>
  <si>
    <t>7/7/14</t>
  </si>
  <si>
    <t>Lydia Kennedy</t>
  </si>
  <si>
    <t>Joseph Monette IV</t>
  </si>
  <si>
    <t>Tonya Moore</t>
  </si>
  <si>
    <t>Renee Renard</t>
  </si>
  <si>
    <t>Accoutning/HR Manager</t>
  </si>
  <si>
    <t>Interim Finance Manager</t>
  </si>
  <si>
    <t>Clerk/Exec. Assist./Finance Officer/HR</t>
  </si>
  <si>
    <t>10/29/2021</t>
  </si>
  <si>
    <t>11/30/2021</t>
  </si>
  <si>
    <t>1/6/2022</t>
  </si>
  <si>
    <t>9/30/2021</t>
  </si>
  <si>
    <t>1/5/2022</t>
  </si>
  <si>
    <t>10/26/2021</t>
  </si>
  <si>
    <t>10/1/2021</t>
  </si>
  <si>
    <t>11/29/2021</t>
  </si>
  <si>
    <t>11/17/2021</t>
  </si>
  <si>
    <t>11/12/2021</t>
  </si>
  <si>
    <t>10/12/2021</t>
  </si>
  <si>
    <t>7/12/2022</t>
  </si>
  <si>
    <t>10/4/2021</t>
  </si>
  <si>
    <t>11/15/2021</t>
  </si>
  <si>
    <t>5/5/2023</t>
  </si>
  <si>
    <t>10/28/2021</t>
  </si>
  <si>
    <t>2/7/2022</t>
  </si>
  <si>
    <t>9/8/2021</t>
  </si>
  <si>
    <t>9/29/2021</t>
  </si>
  <si>
    <t>9/27/2021</t>
  </si>
  <si>
    <t>11/2/2021</t>
  </si>
  <si>
    <t>10/25/2021</t>
  </si>
  <si>
    <t>11/18/2021</t>
  </si>
  <si>
    <t>12/18/2021</t>
  </si>
  <si>
    <t>11/22/2021</t>
  </si>
  <si>
    <t>11/10/2021</t>
  </si>
  <si>
    <t>11/19/2021</t>
  </si>
  <si>
    <t>2/2/2022</t>
  </si>
  <si>
    <t>9/16/2021</t>
  </si>
  <si>
    <t>919-739-7466</t>
  </si>
  <si>
    <t>252-438-2573 ext.3967</t>
  </si>
  <si>
    <t>ladylyd310@gmail.com</t>
  </si>
  <si>
    <t>Carol@Kostichandonealcpa.com</t>
  </si>
  <si>
    <t>tmoore@kartsnc.com</t>
  </si>
  <si>
    <t># of other matters that auditor asked the unit to respond to.</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</si>
  <si>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</si>
  <si>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</si>
  <si>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</si>
  <si>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3/3/2022</t>
  </si>
  <si>
    <t>1/15/2022</t>
  </si>
  <si>
    <t>12/9/2021</t>
  </si>
  <si>
    <t>11/9/2021</t>
  </si>
  <si>
    <t>1/10/2022</t>
  </si>
  <si>
    <t>1/4/2022</t>
  </si>
  <si>
    <t>7/22/2022</t>
  </si>
  <si>
    <t>10/20/2021</t>
  </si>
  <si>
    <t>12/1/2021</t>
  </si>
  <si>
    <t>5/9/2023</t>
  </si>
  <si>
    <t>1/8/2022</t>
  </si>
  <si>
    <t>1/24/2022</t>
  </si>
  <si>
    <t>3/10/2022</t>
  </si>
  <si>
    <t>9/9/2021</t>
  </si>
  <si>
    <t>10/19/2021</t>
  </si>
  <si>
    <t>12/6/2021</t>
  </si>
  <si>
    <t>1/17/2022</t>
  </si>
  <si>
    <t>1/31/2022</t>
  </si>
  <si>
    <t>11/8/2021</t>
  </si>
  <si>
    <t>7/1/2021</t>
  </si>
  <si>
    <t>12/10/2021</t>
  </si>
  <si>
    <t>3/1/2022</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</si>
  <si>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</si>
  <si>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</si>
  <si>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</si>
  <si>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</si>
  <si>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</si>
  <si>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</si>
  <si>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</si>
  <si>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</si>
  <si>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Units with Electric Operations have 0.07, 0.08, 0.09</t>
  </si>
  <si>
    <t>Centennial Authority, The</t>
  </si>
  <si>
    <t>Durham-Wake Counties Research &amp; Prod. Serv. Dist.</t>
  </si>
  <si>
    <t>Research Triangle Regional Public Trans. Auth.</t>
  </si>
  <si>
    <t>Riegelwood Sanitary</t>
  </si>
  <si>
    <t>K.A.R.T.S.</t>
  </si>
  <si>
    <t>For units of government that have Proprietary Funds that do not prepare Government-Wide Financial Statement need to answer the following questions.</t>
  </si>
  <si>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</si>
  <si>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</si>
  <si>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</si>
  <si>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answer the following questions.   A special purpose government should not have completed questions in the Governmental Activities section in rows 7 through 39</t>
  </si>
  <si>
    <t>Revenue, Expenses &amp; Changes in Fund Net Position</t>
  </si>
  <si>
    <t>All Proprietary Funds -total of all expenses excluding transfers out</t>
  </si>
  <si>
    <t>Not collected in prior year</t>
  </si>
  <si>
    <t>All Proprietary Funds -Depreciation and amortization expense</t>
  </si>
  <si>
    <t>Cash Flow Statement</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</si>
  <si>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</si>
  <si>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r>
      <rPr>
        <b/>
        <u/>
        <sz val="11"/>
        <color rgb="FFFF0000"/>
        <rFont val="Calibri"/>
        <family val="2"/>
        <scheme val="minor"/>
      </rPr>
      <t>All Proprietary Funds</t>
    </r>
    <r>
      <rPr>
        <u/>
        <sz val="11"/>
        <color theme="1"/>
        <rFont val="Calibri"/>
        <family val="2"/>
        <scheme val="minor"/>
      </rPr>
      <t xml:space="preserve"> -Depreciation and amortization expense</t>
    </r>
  </si>
  <si>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</si>
  <si>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Did your audit disclose as a finding any statutory violations? (not including budget violations) (Yes or No) If the answer  is "Yes", review whether this needs to be disclosed in the Stewardship, Compliance and Accountability Note</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</si>
  <si>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</si>
  <si>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</si>
  <si>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</si>
  <si>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 xml:space="preserve">Number of significant deficiency findings (financial statement findings only)
</t>
    </r>
    <r>
      <rPr>
        <sz val="11"/>
        <color rgb="FFFF0000"/>
        <rFont val="Calibri"/>
        <family val="2"/>
        <scheme val="minor"/>
      </rPr>
      <t xml:space="preserve">Exclude findings reported in questions 907, 951 </t>
    </r>
    <r>
      <rPr>
        <sz val="11"/>
        <color theme="1"/>
        <rFont val="Calibri"/>
        <family val="2"/>
        <scheme val="minor"/>
      </rPr>
      <t xml:space="preserve">
</t>
    </r>
  </si>
  <si>
    <r>
      <t xml:space="preserve">Number of material weaknesses findings (financial statements findings only)
</t>
    </r>
    <r>
      <rPr>
        <sz val="11"/>
        <color rgb="FFFF0000"/>
        <rFont val="Calibri"/>
        <family val="2"/>
        <scheme val="minor"/>
      </rPr>
      <t xml:space="preserve">Exclude findings reported in questions 907, 951 </t>
    </r>
    <r>
      <rPr>
        <sz val="11"/>
        <color theme="1"/>
        <rFont val="Calibri"/>
        <family val="2"/>
        <scheme val="minor"/>
      </rPr>
      <t xml:space="preserve">
</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</si>
  <si>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</si>
  <si>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Was an AU-C Section 260 (The Auditor's Communication With Those Charged With Governance) letter issued?     </t>
  </si>
  <si>
    <t>Was an AU-C Section 265 (Communicating Internal Control Related Matters Identified in an Audit) letter issued?</t>
  </si>
  <si>
    <t>Date the auditor presented or plans to present Financial Performance Indicators of Concern (FPIC) to the Governing Board.  If there are no FPICs to present to the governing board,  enter "7/1/2023" to indicate that an FPIC response is not required.</t>
  </si>
  <si>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</si>
  <si>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</si>
  <si>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</si>
  <si>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</si>
  <si>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t>Does the Unit have a non-state administered pension plan?
(Note - OPEB is not a pension plan.)</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</si>
  <si>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</si>
  <si>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1058, 955 and 957, that require a response.</t>
  </si>
  <si>
    <t>All Proprietary Funds -Principal paid on long-term debt.  Amount should be reduced by principal payments for debt refunding</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</si>
  <si>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</si>
  <si>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</si>
  <si>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</si>
  <si>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</si>
  <si>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</si>
  <si>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</si>
  <si>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Does the Performance Indicator Print worksheet in this workbook have a red shaded cell</t>
  </si>
  <si>
    <t>As of the publication date of this workbook, prior year self-reported numbers may not been received by the LGC staff, please contact LGC staff at lgcaudit@nctreasurer.com to have the prior year’s numbers populated in this workbook.  Please include in email subject "Prior Year Financial Data."</t>
  </si>
  <si>
    <t>Please enter page number if information included in the audit report/other communications</t>
  </si>
  <si>
    <t>J</t>
  </si>
  <si>
    <t>If the fiscal year-end is other than 6/30/2023, 9/30/2023, 12/31/2023 or 3/31/2024, please contact us.</t>
  </si>
  <si>
    <t>What date was the audit report submitted to the LGC?  (Note audit reports are due four months after fiscal year end regardless of the contract submission date.)</t>
  </si>
  <si>
    <t xml:space="preserve">What date was the audit report submitted to the LGC? </t>
  </si>
  <si>
    <t>TD Info Completed by Auditor tab: CCH acct # 1079</t>
  </si>
  <si>
    <t>C26</t>
  </si>
  <si>
    <t>C25</t>
  </si>
  <si>
    <t>Fiscal Year 2023</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</si>
  <si>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J16 to the right and in your FPIC Response.</t>
    </r>
  </si>
  <si>
    <t>Monroe-Union County Economic Development Commission</t>
  </si>
  <si>
    <t>Does the Unit have a non-state administered pension plan</t>
  </si>
  <si>
    <t>Must be linked to unit number on Unit Data from Audit Worksheet tab</t>
  </si>
  <si>
    <t>This indicator advises if any other issues that the unit should address in the FPIC response letter.</t>
  </si>
  <si>
    <t>Fiscal 2023 -  Data Input Workbook incorporates the
Unit Data from Audit Worksheet, TD Info Completed by Auditor Worksheet, Performance Indicators Print Worksheet</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</si>
  <si>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t>
  </si>
  <si>
    <t>What date was the audit report submitted to the LGC?  (Note audit reports are due four months after fiscal year end regardless of the contract submission date.)  Enter as "MM/DD/YYYY"</t>
  </si>
  <si>
    <t>Please enter the fiscal year end reported on the unit's audited financial statements if other than 6/30/2023.                           Format "MM/DD/YYYY"</t>
  </si>
  <si>
    <r>
      <t>Please list the amount of ARPA funds expended in total this fiscal year for non-capital purposes.  Enter "</t>
    </r>
    <r>
      <rPr>
        <b/>
        <sz val="11"/>
        <color theme="1"/>
        <rFont val="Calibri"/>
        <family val="2"/>
        <scheme val="minor"/>
      </rPr>
      <t>0</t>
    </r>
    <r>
      <rPr>
        <sz val="11"/>
        <color theme="1"/>
        <rFont val="Calibri"/>
        <family val="2"/>
        <scheme val="minor"/>
      </rPr>
      <t>" if no ARPA funds expended for this fiscal year for non-capital purposes.</t>
    </r>
  </si>
  <si>
    <t>Version Date 11/1/2023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</si>
</sst>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_(* #,##0.000_);_(* \(#,##0.000\);_(* &quot;-&quot;??_);_(@_)"/>
    <numFmt numFmtId="180" formatCode="[&lt;=9999999]###\-####;\(###\)\ ###\-####"/>
    <numFmt numFmtId="181" formatCode="###\-###\-####"/>
    <numFmt numFmtId="182" formatCode="@*."/>
    <numFmt numFmtId="183" formatCode="0.00_);[Red]\(0.00\)"/>
  </numFmts>
  <fonts count="17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b/>
      <u/>
      <sz val="14"/>
      <color theme="1"/>
      <name val="Calibri"/>
      <family val="2"/>
      <scheme val="minor"/>
    </font>
    <font>
      <b/>
      <u/>
      <sz val="16"/>
      <color theme="1"/>
      <name val="Calibri"/>
      <family val="2"/>
      <scheme val="minor"/>
    </font>
    <font>
      <b/>
      <u/>
      <sz val="12"/>
      <color theme="1"/>
      <name val="Calibri"/>
      <family val="2"/>
      <scheme val="minor"/>
    </font>
    <font>
      <sz val="10"/>
      <color indexed="8"/>
      <name val="Calibri"/>
      <family val="2"/>
      <scheme val="minor"/>
    </font>
    <font>
      <b/>
      <i/>
      <u/>
      <sz val="10"/>
      <color theme="1"/>
      <name val="Calibri"/>
      <family val="2"/>
      <scheme val="minor"/>
    </font>
    <font>
      <b/>
      <u/>
      <sz val="10"/>
      <color theme="1"/>
      <name val="Calibri"/>
      <family val="2"/>
      <scheme val="minor"/>
    </font>
    <font>
      <u/>
      <sz val="10"/>
      <color theme="1"/>
      <name val="Calibri"/>
      <family val="2"/>
      <scheme val="minor"/>
    </font>
    <font>
      <b/>
      <sz val="12"/>
      <color theme="1"/>
      <name val="Century Schoolbook"/>
      <family val="1"/>
    </font>
    <font>
      <b/>
      <sz val="12"/>
      <color theme="1"/>
      <name val="Cambria"/>
      <family val="1"/>
    </font>
    <font>
      <b/>
      <u/>
      <sz val="11"/>
      <color rgb="FFFF0000"/>
      <name val="Calibri"/>
      <family val="2"/>
      <scheme val="minor"/>
    </font>
    <font>
      <b/>
      <sz val="14"/>
      <color rgb="FFFF0000"/>
      <name val="Calibri"/>
      <family val="2"/>
      <scheme val="minor"/>
    </font>
    <font>
      <b/>
      <u/>
      <sz val="11"/>
      <color theme="10"/>
      <name val="Calibri"/>
      <family val="2"/>
      <scheme val="minor"/>
    </font>
  </fonts>
  <fills count="8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CCCE1"/>
        <bgColor indexed="64"/>
      </patternFill>
    </fill>
    <fill>
      <patternFill patternType="solid">
        <fgColor theme="8" tint="0.79998168889431442"/>
        <bgColor indexed="64"/>
      </patternFill>
    </fill>
    <fill>
      <patternFill patternType="solid">
        <fgColor rgb="FF00B0F0"/>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5" borderId="0" applyNumberFormat="0" applyBorder="0" applyAlignment="0" applyProtection="0"/>
    <xf numFmtId="0" fontId="73" fillId="36" borderId="0" applyNumberFormat="0" applyBorder="0" applyAlignment="0" applyProtection="0"/>
    <xf numFmtId="0" fontId="74" fillId="38" borderId="48" applyNumberFormat="0" applyAlignment="0" applyProtection="0"/>
    <xf numFmtId="0" fontId="75" fillId="39" borderId="49" applyNumberFormat="0" applyAlignment="0" applyProtection="0"/>
    <xf numFmtId="0" fontId="76" fillId="39" borderId="48" applyNumberFormat="0" applyAlignment="0" applyProtection="0"/>
    <xf numFmtId="0" fontId="77" fillId="0" borderId="50" applyNumberFormat="0" applyFill="0" applyAlignment="0" applyProtection="0"/>
    <xf numFmtId="0" fontId="78"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7" borderId="0" applyNumberFormat="0" applyBorder="0" applyAlignment="0" applyProtection="0"/>
    <xf numFmtId="0" fontId="33" fillId="41"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8" borderId="0">
      <alignment horizontal="right" vertical="center"/>
    </xf>
    <xf numFmtId="49" fontId="80" fillId="48" borderId="0">
      <alignment horizontal="left" vertical="center"/>
    </xf>
    <xf numFmtId="49" fontId="80" fillId="48" borderId="0">
      <alignment horizontal="center" vertical="center"/>
    </xf>
    <xf numFmtId="49" fontId="80" fillId="48" borderId="0">
      <alignment horizontal="center" vertical="center"/>
    </xf>
    <xf numFmtId="49" fontId="80" fillId="48" borderId="0">
      <alignment horizontal="right" vertical="center"/>
    </xf>
    <xf numFmtId="40" fontId="80" fillId="48" borderId="0">
      <alignment horizontal="right"/>
    </xf>
    <xf numFmtId="49" fontId="80"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8" borderId="0">
      <alignment horizontal="center" vertical="center"/>
    </xf>
    <xf numFmtId="49" fontId="80" fillId="48" borderId="0">
      <alignment horizontal="center" vertical="center"/>
    </xf>
    <xf numFmtId="174" fontId="80" fillId="48" borderId="0">
      <alignment horizontal="center" vertical="center"/>
    </xf>
    <xf numFmtId="49" fontId="80" fillId="48"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49" borderId="0">
      <alignment horizontal="center" vertical="center"/>
    </xf>
    <xf numFmtId="49" fontId="11" fillId="49" borderId="0">
      <alignment horizontal="left" vertical="center"/>
    </xf>
    <xf numFmtId="49" fontId="81" fillId="49" borderId="0">
      <alignment horizontal="center" vertical="center"/>
    </xf>
    <xf numFmtId="0" fontId="81" fillId="50" borderId="0">
      <alignment horizontal="left"/>
    </xf>
    <xf numFmtId="49" fontId="11" fillId="0" borderId="0"/>
    <xf numFmtId="0" fontId="81" fillId="50" borderId="0">
      <alignment horizontal="left"/>
    </xf>
    <xf numFmtId="40" fontId="81" fillId="0" borderId="0">
      <alignment horizontal="right"/>
    </xf>
    <xf numFmtId="49" fontId="80" fillId="48" borderId="0"/>
    <xf numFmtId="49" fontId="80" fillId="48" borderId="0"/>
    <xf numFmtId="49" fontId="11" fillId="0" borderId="0"/>
    <xf numFmtId="0" fontId="83" fillId="51"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8" borderId="0">
      <alignment horizontal="left"/>
    </xf>
    <xf numFmtId="0" fontId="85" fillId="48"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2" borderId="0">
      <alignment horizontal="left"/>
    </xf>
    <xf numFmtId="0" fontId="87" fillId="52"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1" borderId="0">
      <alignment horizontal="left"/>
    </xf>
    <xf numFmtId="49" fontId="89" fillId="51" borderId="0">
      <alignment horizontal="left"/>
    </xf>
    <xf numFmtId="0" fontId="90" fillId="51" borderId="0">
      <alignment horizontal="left"/>
    </xf>
    <xf numFmtId="175" fontId="90" fillId="51" borderId="0">
      <alignment horizontal="left"/>
    </xf>
    <xf numFmtId="40" fontId="81" fillId="0" borderId="0">
      <alignment horizontal="right"/>
    </xf>
    <xf numFmtId="49" fontId="91" fillId="51" borderId="0">
      <alignment horizontal="left"/>
    </xf>
    <xf numFmtId="49" fontId="91" fillId="51"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0" borderId="0">
      <alignment horizontal="left"/>
    </xf>
    <xf numFmtId="49" fontId="11" fillId="0" borderId="0"/>
    <xf numFmtId="0" fontId="81" fillId="50"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2"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9" fillId="55" borderId="0" applyNumberFormat="0" applyBorder="0" applyAlignment="0" applyProtection="0"/>
    <xf numFmtId="0" fontId="93" fillId="55" borderId="0" applyNumberFormat="0" applyBorder="0" applyAlignment="0" applyProtection="0"/>
    <xf numFmtId="0" fontId="79" fillId="58" borderId="0" applyNumberFormat="0" applyBorder="0" applyAlignment="0" applyProtection="0"/>
    <xf numFmtId="0" fontId="93" fillId="58" borderId="0" applyNumberFormat="0" applyBorder="0" applyAlignment="0" applyProtection="0"/>
    <xf numFmtId="0" fontId="79" fillId="61" borderId="0" applyNumberFormat="0" applyBorder="0" applyAlignment="0" applyProtection="0"/>
    <xf numFmtId="0" fontId="93" fillId="61" borderId="0" applyNumberFormat="0" applyBorder="0" applyAlignment="0" applyProtection="0"/>
    <xf numFmtId="0" fontId="79" fillId="64" borderId="0" applyNumberFormat="0" applyBorder="0" applyAlignment="0" applyProtection="0"/>
    <xf numFmtId="0" fontId="93" fillId="64" borderId="0" applyNumberFormat="0" applyBorder="0" applyAlignment="0" applyProtection="0"/>
    <xf numFmtId="0" fontId="79" fillId="67" borderId="0" applyNumberFormat="0" applyBorder="0" applyAlignment="0" applyProtection="0"/>
    <xf numFmtId="0" fontId="93" fillId="67" borderId="0" applyNumberFormat="0" applyBorder="0" applyAlignment="0" applyProtection="0"/>
    <xf numFmtId="0" fontId="79" fillId="70" borderId="0" applyNumberFormat="0" applyBorder="0" applyAlignment="0" applyProtection="0"/>
    <xf numFmtId="0" fontId="93" fillId="7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36" borderId="0" applyNumberFormat="0" applyBorder="0" applyAlignment="0" applyProtection="0"/>
    <xf numFmtId="0" fontId="95" fillId="39" borderId="48" applyNumberFormat="0" applyAlignment="0" applyProtection="0"/>
    <xf numFmtId="0" fontId="96"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8" borderId="48" applyNumberFormat="0" applyAlignment="0" applyProtection="0"/>
    <xf numFmtId="0" fontId="103" fillId="0" borderId="50" applyNumberFormat="0" applyFill="0" applyAlignment="0" applyProtection="0"/>
    <xf numFmtId="0" fontId="104"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5" fillId="39"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8" fillId="0" borderId="0"/>
    <xf numFmtId="0" fontId="161" fillId="0" borderId="0"/>
    <xf numFmtId="43" fontId="161" fillId="0" borderId="0" applyFont="0" applyFill="0" applyBorder="0" applyAlignment="0" applyProtection="0"/>
    <xf numFmtId="44" fontId="16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862">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0" fillId="0" borderId="29"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0" fontId="44" fillId="0" borderId="22"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61"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2"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2" xfId="439" applyNumberFormat="1" applyFont="1" applyFill="1" applyBorder="1" applyAlignment="1" applyProtection="1">
      <alignment horizontal="center" vertical="center" wrapText="1"/>
      <protection locked="0"/>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0" fontId="0" fillId="0" borderId="10" xfId="0" applyFont="1" applyFill="1" applyBorder="1" applyAlignment="1" applyProtection="1">
      <alignment horizontal="left" vertical="center" wrapText="1"/>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164" fontId="56" fillId="0" borderId="29" xfId="439" applyNumberFormat="1" applyFont="1" applyFill="1" applyBorder="1" applyAlignment="1" applyProtection="1">
      <alignment horizontal="center" vertical="center" wrapText="1"/>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0" borderId="29" xfId="0" applyNumberFormat="1" applyFont="1" applyFill="1" applyBorder="1" applyAlignment="1" applyProtection="1">
      <alignment horizontal="left" vertical="center" wrapText="1"/>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37" fontId="39" fillId="0" borderId="26" xfId="439" applyNumberFormat="1" applyFont="1" applyFill="1" applyBorder="1" applyAlignment="1" applyProtection="1">
      <alignment horizontal="center" vertical="center" wrapText="1"/>
    </xf>
    <xf numFmtId="0" fontId="39" fillId="32" borderId="0" xfId="0" applyFont="1" applyFill="1" applyProtection="1"/>
    <xf numFmtId="0" fontId="0" fillId="32" borderId="22" xfId="0" applyFont="1" applyFill="1" applyBorder="1" applyAlignment="1" applyProtection="1">
      <alignment vertical="center" wrapText="1"/>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177" fontId="56" fillId="73" borderId="22"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170" fontId="56" fillId="73" borderId="28" xfId="439" applyNumberFormat="1" applyFont="1" applyFill="1" applyBorder="1" applyAlignment="1" applyProtection="1">
      <alignment horizontal="center" vertical="center" wrapText="1"/>
    </xf>
    <xf numFmtId="0" fontId="39" fillId="72" borderId="62" xfId="0" applyNumberFormat="1" applyFont="1" applyFill="1" applyBorder="1" applyAlignment="1" applyProtection="1">
      <alignment horizontal="center" vertical="center"/>
    </xf>
    <xf numFmtId="0" fontId="0" fillId="71" borderId="0" xfId="0" applyFill="1"/>
    <xf numFmtId="0" fontId="115" fillId="71" borderId="0" xfId="0" applyFont="1" applyFill="1" applyAlignment="1">
      <alignment vertical="center" wrapText="1"/>
    </xf>
    <xf numFmtId="0" fontId="46" fillId="71" borderId="0" xfId="0" applyFont="1" applyFill="1" applyAlignment="1">
      <alignment horizontal="justify" vertical="center"/>
    </xf>
    <xf numFmtId="0" fontId="120" fillId="75"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1" borderId="0" xfId="0" applyFont="1" applyFill="1" applyAlignment="1">
      <alignment horizontal="left" vertical="center" wrapText="1"/>
    </xf>
    <xf numFmtId="0" fontId="33" fillId="71" borderId="0" xfId="30098" applyFill="1"/>
    <xf numFmtId="0" fontId="119" fillId="75" borderId="0" xfId="30098" applyFont="1" applyFill="1" applyAlignment="1">
      <alignment horizontal="center" vertical="center" wrapText="1"/>
    </xf>
    <xf numFmtId="0" fontId="115" fillId="71" borderId="0" xfId="30098" applyFont="1" applyFill="1" applyAlignment="1">
      <alignment vertical="center" wrapText="1"/>
    </xf>
    <xf numFmtId="0" fontId="46" fillId="71" borderId="0" xfId="30098" applyFont="1" applyFill="1" applyAlignment="1">
      <alignment vertical="center" wrapText="1"/>
    </xf>
    <xf numFmtId="0" fontId="120" fillId="75" borderId="0" xfId="30098"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0" fontId="39" fillId="76" borderId="75"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0" fontId="39" fillId="0" borderId="0" xfId="0" applyFont="1" applyFill="1" applyBorder="1" applyAlignment="1">
      <alignment horizontal="center" vertical="center"/>
    </xf>
    <xf numFmtId="0" fontId="52" fillId="0" borderId="29" xfId="0" applyNumberFormat="1" applyFont="1" applyFill="1" applyBorder="1" applyAlignment="1" applyProtection="1">
      <alignment horizontal="left" vertical="center" wrapText="1"/>
    </xf>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2" borderId="24" xfId="0" applyNumberFormat="1" applyFont="1" applyFill="1" applyBorder="1" applyAlignment="1" applyProtection="1">
      <alignment horizontal="left" vertical="center" wrapText="1"/>
    </xf>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37" fontId="39" fillId="0" borderId="43" xfId="439"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2"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2"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2" borderId="24" xfId="0" applyNumberFormat="1" applyFont="1" applyFill="1" applyBorder="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56" fillId="76" borderId="22" xfId="0" applyNumberFormat="1" applyFont="1" applyFill="1" applyBorder="1" applyAlignment="1" applyProtection="1">
      <alignment horizontal="left" vertical="center" wrapText="1"/>
    </xf>
    <xf numFmtId="0" fontId="39" fillId="76" borderId="41" xfId="0" applyNumberFormat="1" applyFont="1" applyFill="1" applyBorder="1" applyAlignment="1" applyProtection="1">
      <alignment horizontal="center" vertical="center"/>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2"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0" fontId="0" fillId="0" borderId="43" xfId="0" applyFont="1" applyFill="1" applyBorder="1" applyAlignment="1" applyProtection="1">
      <alignment horizontal="center" vertical="center"/>
    </xf>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0" borderId="23" xfId="0" applyNumberFormat="1" applyFont="1" applyFill="1" applyBorder="1" applyAlignment="1" applyProtection="1">
      <alignment horizontal="left" vertical="center" wrapText="1"/>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3" fontId="44" fillId="0" borderId="22" xfId="1540" applyFont="1" applyFill="1" applyBorder="1" applyAlignment="1" applyProtection="1">
      <alignment vertical="center" wrapText="1"/>
    </xf>
    <xf numFmtId="38" fontId="0" fillId="0" borderId="43"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8" fillId="74" borderId="61" xfId="1562"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6" borderId="24" xfId="0" applyNumberFormat="1" applyFont="1" applyFill="1" applyBorder="1" applyAlignment="1" applyProtection="1">
      <alignment horizontal="left" vertical="center" wrapText="1"/>
    </xf>
    <xf numFmtId="0" fontId="128" fillId="76" borderId="0" xfId="0" applyFont="1" applyFill="1" applyAlignment="1" applyProtection="1">
      <alignment horizontal="left" vertical="center" wrapText="1"/>
    </xf>
    <xf numFmtId="164" fontId="0" fillId="76" borderId="22" xfId="439" applyNumberFormat="1" applyFont="1" applyFill="1" applyBorder="1" applyAlignment="1" applyProtection="1">
      <alignment horizontal="center" vertical="center" wrapText="1"/>
    </xf>
    <xf numFmtId="0" fontId="0" fillId="76" borderId="23" xfId="0" quotePrefix="1" applyNumberFormat="1" applyFont="1" applyFill="1" applyBorder="1" applyAlignment="1" applyProtection="1">
      <alignment horizontal="center" vertical="center" wrapText="1"/>
    </xf>
    <xf numFmtId="0" fontId="0" fillId="76" borderId="22" xfId="0" applyFont="1" applyFill="1" applyBorder="1" applyAlignment="1">
      <alignment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3"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2"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37" fontId="0" fillId="29" borderId="0" xfId="439" applyNumberFormat="1" applyFont="1" applyFill="1" applyAlignment="1" applyProtection="1">
      <alignment horizontal="center" vertical="center"/>
      <protection locked="0"/>
    </xf>
    <xf numFmtId="3" fontId="0" fillId="28" borderId="0" xfId="439" applyNumberFormat="1" applyFont="1" applyFill="1" applyAlignment="1" applyProtection="1">
      <alignment horizontal="center" vertical="center"/>
      <protection locked="0"/>
    </xf>
    <xf numFmtId="0" fontId="0" fillId="31" borderId="0" xfId="0" applyFont="1" applyFill="1" applyProtection="1"/>
    <xf numFmtId="3" fontId="0" fillId="28" borderId="0" xfId="439" applyNumberFormat="1" applyFont="1" applyFill="1" applyAlignment="1" applyProtection="1">
      <alignment horizontal="center" vertical="center"/>
    </xf>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39" fillId="0" borderId="0" xfId="0" applyFont="1" applyFill="1" applyAlignment="1" applyProtection="1">
      <alignment horizontal="center" vertical="center"/>
    </xf>
    <xf numFmtId="37" fontId="0" fillId="72" borderId="0" xfId="439" applyNumberFormat="1" applyFont="1" applyFill="1" applyAlignment="1" applyProtection="1">
      <alignment horizontal="center" vertical="center"/>
      <protection locked="0"/>
    </xf>
    <xf numFmtId="41" fontId="67" fillId="72" borderId="0" xfId="439" applyNumberFormat="1" applyFont="1" applyFill="1" applyAlignment="1" applyProtection="1">
      <alignment wrapText="1"/>
    </xf>
    <xf numFmtId="164" fontId="0" fillId="72" borderId="0" xfId="439" applyNumberFormat="1" applyFont="1" applyFill="1" applyAlignment="1" applyProtection="1">
      <alignment horizontal="center" vertical="center"/>
      <protection locked="0"/>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NumberFormat="1" applyFont="1" applyFill="1" applyAlignment="1" applyProtection="1">
      <alignment wrapText="1"/>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164" fontId="39" fillId="72" borderId="0" xfId="439" applyNumberFormat="1" applyFont="1" applyFill="1" applyAlignment="1" applyProtection="1">
      <alignment horizontal="center" vertical="center"/>
      <protection locked="0"/>
    </xf>
    <xf numFmtId="3" fontId="39" fillId="72" borderId="0" xfId="0" applyNumberFormat="1" applyFont="1" applyFill="1" applyAlignment="1" applyProtection="1">
      <alignment horizontal="center" vertical="center"/>
      <protection locked="0"/>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0" fontId="140" fillId="72" borderId="0" xfId="0" applyFont="1" applyFill="1" applyAlignment="1" applyProtection="1">
      <alignment horizontal="left" vertical="center"/>
    </xf>
    <xf numFmtId="0" fontId="79" fillId="72" borderId="0" xfId="0" applyFont="1" applyFill="1" applyAlignment="1" applyProtection="1">
      <alignment vertical="center"/>
    </xf>
    <xf numFmtId="0" fontId="141" fillId="72" borderId="0" xfId="0" applyFont="1" applyFill="1" applyAlignment="1" applyProtection="1">
      <alignment vertical="center"/>
      <protection locked="0"/>
    </xf>
    <xf numFmtId="168" fontId="39" fillId="29" borderId="0" xfId="439" applyNumberFormat="1" applyFont="1" applyFill="1" applyAlignment="1" applyProtection="1">
      <alignment horizontal="center" vertical="center"/>
      <protection locked="0"/>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3" xfId="0" applyBorder="1"/>
    <xf numFmtId="0" fontId="0" fillId="0" borderId="83" xfId="0" applyBorder="1"/>
    <xf numFmtId="0" fontId="49" fillId="76" borderId="55" xfId="0" applyFont="1" applyFill="1" applyBorder="1" applyAlignment="1">
      <alignment horizontal="center" wrapText="1"/>
    </xf>
    <xf numFmtId="0" fontId="0" fillId="0" borderId="55" xfId="0" applyBorder="1" applyAlignment="1">
      <alignment horizontal="center" vertical="center" wrapText="1"/>
    </xf>
    <xf numFmtId="10" fontId="0" fillId="0" borderId="55" xfId="0" applyNumberFormat="1" applyBorder="1" applyAlignment="1">
      <alignment horizontal="center" vertical="center" wrapText="1"/>
    </xf>
    <xf numFmtId="168" fontId="0" fillId="0" borderId="73" xfId="0" applyNumberFormat="1" applyBorder="1"/>
    <xf numFmtId="0" fontId="39" fillId="0" borderId="55" xfId="0" applyFont="1" applyBorder="1" applyAlignment="1">
      <alignment horizontal="center"/>
    </xf>
    <xf numFmtId="0" fontId="39" fillId="76" borderId="65" xfId="0" applyFont="1" applyFill="1" applyBorder="1" applyAlignment="1">
      <alignment horizontal="center"/>
    </xf>
    <xf numFmtId="0" fontId="0" fillId="76" borderId="55" xfId="0" applyFill="1" applyBorder="1"/>
    <xf numFmtId="0" fontId="0" fillId="76" borderId="55" xfId="0" applyFill="1" applyBorder="1" applyAlignment="1">
      <alignment horizontal="center"/>
    </xf>
    <xf numFmtId="0" fontId="0" fillId="0" borderId="76" xfId="0" applyBorder="1"/>
    <xf numFmtId="0" fontId="0" fillId="0" borderId="81" xfId="0" applyBorder="1"/>
    <xf numFmtId="0" fontId="57" fillId="76" borderId="55" xfId="0" applyFont="1" applyFill="1" applyBorder="1" applyAlignment="1">
      <alignment horizontal="center" vertical="center" wrapText="1"/>
    </xf>
    <xf numFmtId="0" fontId="57" fillId="76" borderId="55" xfId="0" applyFont="1" applyFill="1" applyBorder="1" applyAlignment="1">
      <alignment horizontal="center" wrapText="1"/>
    </xf>
    <xf numFmtId="0" fontId="37" fillId="76" borderId="55" xfId="0" applyFont="1" applyFill="1" applyBorder="1" applyAlignment="1">
      <alignment vertical="center" wrapText="1"/>
    </xf>
    <xf numFmtId="0" fontId="0" fillId="76" borderId="55" xfId="0" applyFill="1" applyBorder="1" applyAlignment="1">
      <alignment vertical="center"/>
    </xf>
    <xf numFmtId="0" fontId="37" fillId="76" borderId="55" xfId="0" applyFont="1" applyFill="1" applyBorder="1" applyAlignment="1">
      <alignment horizontal="left" vertical="center" wrapText="1"/>
    </xf>
    <xf numFmtId="0" fontId="37" fillId="76" borderId="55" xfId="0" applyFont="1" applyFill="1" applyBorder="1" applyAlignment="1">
      <alignment horizontal="justify" vertical="center"/>
    </xf>
    <xf numFmtId="0" fontId="45" fillId="76" borderId="55" xfId="0" quotePrefix="1" applyFont="1" applyFill="1" applyBorder="1" applyAlignment="1">
      <alignment horizontal="center" vertical="center" wrapText="1"/>
    </xf>
    <xf numFmtId="0" fontId="45" fillId="76" borderId="55" xfId="0" applyFont="1" applyFill="1" applyBorder="1" applyAlignment="1">
      <alignment horizontal="center" vertical="center" wrapText="1"/>
    </xf>
    <xf numFmtId="0" fontId="40" fillId="76" borderId="13" xfId="0" applyFont="1" applyFill="1" applyBorder="1" applyAlignment="1">
      <alignment horizontal="center" vertical="center"/>
    </xf>
    <xf numFmtId="0" fontId="45" fillId="76" borderId="13" xfId="0" applyFont="1" applyFill="1" applyBorder="1" applyAlignment="1">
      <alignment vertical="center"/>
    </xf>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7" fillId="75" borderId="55" xfId="0" applyFont="1" applyFill="1" applyBorder="1" applyAlignment="1">
      <alignment horizontal="center" vertical="center" wrapText="1"/>
    </xf>
    <xf numFmtId="0" fontId="144" fillId="0" borderId="0" xfId="0" applyFont="1"/>
    <xf numFmtId="0" fontId="148" fillId="71" borderId="0" xfId="0" applyFont="1" applyFill="1" applyAlignment="1">
      <alignment horizontal="justify" vertical="center"/>
    </xf>
    <xf numFmtId="0" fontId="148" fillId="71" borderId="0" xfId="0" applyFont="1" applyFill="1" applyAlignment="1">
      <alignment vertical="center"/>
    </xf>
    <xf numFmtId="0" fontId="0" fillId="0" borderId="0" xfId="0" applyAlignment="1">
      <alignment vertical="center"/>
    </xf>
    <xf numFmtId="0" fontId="148" fillId="71" borderId="0" xfId="0" applyFont="1" applyFill="1" applyAlignment="1">
      <alignment vertical="center" wrapText="1"/>
    </xf>
    <xf numFmtId="0" fontId="152" fillId="71" borderId="0" xfId="0" applyFont="1" applyFill="1" applyAlignment="1">
      <alignment vertical="center"/>
    </xf>
    <xf numFmtId="0" fontId="153" fillId="71" borderId="0" xfId="611" applyFont="1" applyFill="1" applyAlignment="1" applyProtection="1">
      <alignment vertical="center"/>
      <protection locked="0"/>
    </xf>
    <xf numFmtId="0" fontId="152" fillId="71" borderId="0" xfId="0" applyFont="1" applyFill="1"/>
    <xf numFmtId="0" fontId="153" fillId="71" borderId="0" xfId="611" applyFont="1" applyFill="1" applyProtection="1">
      <protection locked="0"/>
    </xf>
    <xf numFmtId="0" fontId="115" fillId="71" borderId="0" xfId="30098" quotePrefix="1" applyFont="1" applyFill="1" applyAlignment="1">
      <alignment horizontal="left" vertical="center" wrapText="1" indent="1"/>
    </xf>
    <xf numFmtId="0" fontId="156" fillId="71" borderId="0" xfId="30098" applyFont="1" applyFill="1" applyAlignment="1">
      <alignment vertical="center" wrapText="1"/>
    </xf>
    <xf numFmtId="0" fontId="35" fillId="0" borderId="0" xfId="611"/>
    <xf numFmtId="0" fontId="148" fillId="71" borderId="0" xfId="30098" applyFont="1" applyFill="1" applyAlignment="1">
      <alignment vertical="center" wrapText="1"/>
    </xf>
    <xf numFmtId="0" fontId="153" fillId="71" borderId="0" xfId="611" applyFont="1" applyFill="1" applyAlignment="1">
      <alignment vertical="center"/>
    </xf>
    <xf numFmtId="14" fontId="0" fillId="0" borderId="0" xfId="0" applyNumberFormat="1" applyFont="1" applyProtection="1"/>
    <xf numFmtId="0" fontId="0" fillId="77" borderId="24" xfId="0" applyNumberFormat="1" applyFont="1" applyFill="1" applyBorder="1" applyAlignment="1" applyProtection="1">
      <alignment horizontal="left" vertical="center" wrapText="1"/>
    </xf>
    <xf numFmtId="164" fontId="49" fillId="32"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0" fillId="20" borderId="0" xfId="0" applyFill="1"/>
    <xf numFmtId="0" fontId="0" fillId="31" borderId="0" xfId="0" applyFill="1"/>
    <xf numFmtId="0" fontId="0" fillId="0" borderId="0" xfId="0" applyFill="1" applyAlignment="1">
      <alignment horizontal="center"/>
    </xf>
    <xf numFmtId="0" fontId="0" fillId="0" borderId="0" xfId="0" applyFill="1"/>
    <xf numFmtId="0" fontId="0" fillId="78" borderId="0" xfId="0" applyFill="1"/>
    <xf numFmtId="0" fontId="0" fillId="78" borderId="0" xfId="0" applyNumberFormat="1" applyFont="1" applyFill="1" applyAlignment="1" applyProtection="1">
      <alignment horizontal="center" vertical="center"/>
    </xf>
    <xf numFmtId="0" fontId="0" fillId="78" borderId="43" xfId="0" applyNumberFormat="1" applyFont="1" applyFill="1" applyBorder="1" applyAlignment="1" applyProtection="1">
      <alignment horizontal="center" vertical="center" wrapText="1"/>
    </xf>
    <xf numFmtId="0" fontId="0" fillId="26"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179" fontId="0" fillId="0" borderId="0" xfId="439" applyNumberFormat="1" applyFont="1" applyProtection="1"/>
    <xf numFmtId="43" fontId="0" fillId="0" borderId="0" xfId="0" applyNumberFormat="1" applyFont="1" applyProtection="1"/>
    <xf numFmtId="180" fontId="41" fillId="30" borderId="64" xfId="0" applyNumberFormat="1" applyFont="1" applyFill="1" applyBorder="1" applyAlignment="1">
      <alignment wrapText="1"/>
    </xf>
    <xf numFmtId="180"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6" borderId="85" xfId="0" applyFont="1" applyFill="1" applyBorder="1" applyAlignment="1">
      <alignment horizontal="left"/>
    </xf>
    <xf numFmtId="0" fontId="0" fillId="76" borderId="86" xfId="0" applyFill="1" applyBorder="1"/>
    <xf numFmtId="0" fontId="0" fillId="76" borderId="90" xfId="0" applyFill="1" applyBorder="1"/>
    <xf numFmtId="0" fontId="0" fillId="0" borderId="84" xfId="0" applyBorder="1"/>
    <xf numFmtId="0" fontId="146" fillId="0" borderId="66" xfId="0" applyFont="1" applyBorder="1" applyAlignment="1">
      <alignment horizontal="center" vertical="center" wrapText="1"/>
    </xf>
    <xf numFmtId="0" fontId="0" fillId="0" borderId="66" xfId="0" applyBorder="1"/>
    <xf numFmtId="0" fontId="146" fillId="0" borderId="13" xfId="0" applyFont="1" applyBorder="1" applyAlignment="1">
      <alignment horizontal="center" vertical="center" wrapText="1"/>
    </xf>
    <xf numFmtId="0" fontId="39" fillId="0" borderId="55" xfId="0" quotePrefix="1" applyFont="1" applyBorder="1" applyAlignment="1">
      <alignment horizontal="center" vertical="center"/>
    </xf>
    <xf numFmtId="0" fontId="37" fillId="76" borderId="66" xfId="0" applyFont="1" applyFill="1" applyBorder="1" applyAlignment="1">
      <alignment vertical="center" wrapText="1"/>
    </xf>
    <xf numFmtId="0" fontId="0" fillId="76" borderId="66" xfId="0" applyFill="1" applyBorder="1" applyAlignment="1">
      <alignment vertical="center" wrapText="1"/>
    </xf>
    <xf numFmtId="0" fontId="37" fillId="76" borderId="55" xfId="0" applyFont="1" applyFill="1" applyBorder="1" applyAlignment="1">
      <alignment horizontal="justify" vertical="center" wrapText="1"/>
    </xf>
    <xf numFmtId="0" fontId="39" fillId="0" borderId="55" xfId="0" quotePrefix="1" applyFont="1" applyBorder="1" applyAlignment="1">
      <alignment horizontal="center"/>
    </xf>
    <xf numFmtId="0" fontId="157" fillId="76" borderId="11" xfId="0" applyFont="1" applyFill="1" applyBorder="1" applyAlignment="1">
      <alignment horizontal="justify" vertical="center" wrapText="1"/>
    </xf>
    <xf numFmtId="37" fontId="0" fillId="0" borderId="55"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5" xfId="0" applyFont="1" applyFill="1" applyBorder="1" applyAlignment="1">
      <alignment horizontal="center" wrapText="1"/>
    </xf>
    <xf numFmtId="0" fontId="0" fillId="76" borderId="85" xfId="0" applyFill="1" applyBorder="1"/>
    <xf numFmtId="49" fontId="39" fillId="0" borderId="55" xfId="0" quotePrefix="1" applyNumberFormat="1" applyFont="1" applyBorder="1" applyAlignment="1">
      <alignment horizontal="center" vertical="center"/>
    </xf>
    <xf numFmtId="0" fontId="39" fillId="0" borderId="55" xfId="0" applyFont="1" applyBorder="1" applyAlignment="1">
      <alignment horizontal="center" vertical="center"/>
    </xf>
    <xf numFmtId="0" fontId="0" fillId="1" borderId="55" xfId="0" applyFill="1" applyBorder="1" applyAlignment="1">
      <alignment horizontal="center" vertical="center" wrapText="1"/>
    </xf>
    <xf numFmtId="37" fontId="0" fillId="0" borderId="55" xfId="0" applyNumberFormat="1" applyBorder="1" applyAlignment="1">
      <alignment horizontal="center" vertical="center"/>
    </xf>
    <xf numFmtId="0" fontId="39" fillId="0" borderId="81" xfId="0" applyFont="1" applyBorder="1" applyAlignment="1">
      <alignment horizontal="center" vertical="center"/>
    </xf>
    <xf numFmtId="178" fontId="0" fillId="0" borderId="0" xfId="0" applyNumberFormat="1"/>
    <xf numFmtId="10" fontId="44" fillId="0" borderId="0" xfId="4688" applyNumberFormat="1" applyFont="1"/>
    <xf numFmtId="0" fontId="33" fillId="0" borderId="0" xfId="0" applyFont="1"/>
    <xf numFmtId="0" fontId="0" fillId="76" borderId="11" xfId="0" applyFill="1" applyBorder="1" applyAlignment="1">
      <alignment horizontal="center"/>
    </xf>
    <xf numFmtId="0" fontId="44" fillId="0" borderId="87" xfId="0" applyFont="1" applyBorder="1"/>
    <xf numFmtId="0" fontId="44" fillId="0" borderId="0" xfId="0" applyFont="1"/>
    <xf numFmtId="0" fontId="44" fillId="0" borderId="72" xfId="0" applyFont="1" applyBorder="1"/>
    <xf numFmtId="0" fontId="44" fillId="0" borderId="73" xfId="0" applyFont="1" applyBorder="1"/>
    <xf numFmtId="0" fontId="159" fillId="0" borderId="0" xfId="0" applyFont="1" applyAlignment="1">
      <alignment vertical="center" wrapText="1"/>
    </xf>
    <xf numFmtId="0" fontId="44" fillId="0" borderId="82" xfId="0" applyFont="1" applyBorder="1" applyAlignment="1">
      <alignment wrapText="1"/>
    </xf>
    <xf numFmtId="1" fontId="44" fillId="0" borderId="0" xfId="0" applyNumberFormat="1" applyFont="1"/>
    <xf numFmtId="0" fontId="44" fillId="0" borderId="80"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2" xfId="0" applyNumberFormat="1" applyFont="1" applyBorder="1"/>
    <xf numFmtId="2" fontId="44" fillId="0" borderId="0" xfId="4688" applyNumberFormat="1" applyFont="1"/>
    <xf numFmtId="168" fontId="44" fillId="0" borderId="0" xfId="0" applyNumberFormat="1" applyFont="1"/>
    <xf numFmtId="168" fontId="44" fillId="0" borderId="72" xfId="0" applyNumberFormat="1" applyFont="1" applyBorder="1"/>
    <xf numFmtId="168" fontId="44" fillId="0" borderId="73" xfId="0" applyNumberFormat="1" applyFont="1" applyBorder="1"/>
    <xf numFmtId="0" fontId="44" fillId="0" borderId="83" xfId="0" applyFont="1" applyBorder="1"/>
    <xf numFmtId="0" fontId="0" fillId="0" borderId="0" xfId="0" applyFill="1" applyAlignment="1">
      <alignment horizontal="left" vertical="center"/>
    </xf>
    <xf numFmtId="0" fontId="0" fillId="0" borderId="0" xfId="0" applyFill="1" applyAlignment="1">
      <alignment wrapText="1"/>
    </xf>
    <xf numFmtId="0" fontId="160"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9" fillId="0" borderId="39" xfId="0" applyFont="1" applyFill="1" applyBorder="1"/>
    <xf numFmtId="0" fontId="39" fillId="26" borderId="35" xfId="0" applyFont="1" applyFill="1" applyBorder="1" applyAlignment="1">
      <alignment horizontal="left" vertical="center"/>
    </xf>
    <xf numFmtId="0" fontId="0" fillId="26" borderId="36" xfId="0" applyFill="1" applyBorder="1"/>
    <xf numFmtId="0" fontId="0" fillId="32" borderId="10" xfId="0" applyFill="1" applyBorder="1" applyAlignment="1">
      <alignment horizontal="center" vertical="center"/>
    </xf>
    <xf numFmtId="0" fontId="79" fillId="0" borderId="39" xfId="0" applyFont="1" applyFill="1" applyBorder="1" applyAlignment="1">
      <alignment wrapText="1"/>
    </xf>
    <xf numFmtId="0" fontId="0" fillId="0" borderId="16" xfId="0" applyFill="1" applyBorder="1" applyAlignment="1">
      <alignment wrapText="1"/>
    </xf>
    <xf numFmtId="0" fontId="0" fillId="26" borderId="3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4" borderId="0" xfId="0" applyNumberFormat="1" applyFont="1" applyFill="1" applyAlignment="1" applyProtection="1">
      <alignment horizontal="center"/>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14" fontId="56" fillId="34" borderId="22" xfId="439" applyNumberFormat="1" applyFont="1" applyFill="1" applyBorder="1" applyAlignment="1" applyProtection="1">
      <alignment horizontal="center" vertical="center" wrapText="1"/>
    </xf>
    <xf numFmtId="0" fontId="0" fillId="0" borderId="0" xfId="0" applyNumberFormat="1"/>
    <xf numFmtId="0" fontId="0" fillId="0" borderId="10" xfId="0" applyFill="1" applyBorder="1" applyAlignment="1">
      <alignment horizontal="center" vertical="center"/>
    </xf>
    <xf numFmtId="0" fontId="0"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vertical="center" wrapText="1"/>
    </xf>
    <xf numFmtId="0" fontId="56" fillId="0" borderId="0" xfId="0" applyNumberFormat="1" applyFont="1" applyFill="1" applyBorder="1" applyAlignment="1" applyProtection="1">
      <alignment horizontal="left" vertical="center" wrapText="1"/>
    </xf>
    <xf numFmtId="164" fontId="56" fillId="29" borderId="0" xfId="439" applyNumberFormat="1" applyFont="1" applyFill="1" applyBorder="1" applyAlignment="1" applyProtection="1">
      <alignment horizontal="center" vertical="center" wrapText="1"/>
      <protection locked="0"/>
    </xf>
    <xf numFmtId="3" fontId="56" fillId="0" borderId="0" xfId="439" applyNumberFormat="1" applyFont="1" applyFill="1" applyBorder="1" applyAlignment="1" applyProtection="1">
      <alignment horizontal="center" vertical="center" wrapText="1"/>
    </xf>
    <xf numFmtId="37" fontId="39" fillId="0" borderId="0" xfId="439"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xf>
    <xf numFmtId="38" fontId="0" fillId="0" borderId="0" xfId="0" applyNumberFormat="1" applyFont="1" applyFill="1" applyBorder="1" applyProtection="1"/>
    <xf numFmtId="1" fontId="0" fillId="0" borderId="24" xfId="0" applyNumberFormat="1" applyFont="1" applyFill="1" applyBorder="1" applyAlignment="1" applyProtection="1">
      <alignment horizontal="center" vertical="center" wrapText="1"/>
    </xf>
    <xf numFmtId="0" fontId="39" fillId="0" borderId="25" xfId="0" applyFont="1" applyBorder="1" applyAlignment="1">
      <alignment horizontal="center" vertical="center"/>
    </xf>
    <xf numFmtId="0" fontId="0" fillId="0" borderId="30" xfId="0" applyBorder="1" applyAlignment="1">
      <alignment vertical="center" wrapText="1"/>
    </xf>
    <xf numFmtId="0" fontId="39" fillId="76" borderId="16" xfId="0" applyFont="1" applyFill="1" applyBorder="1" applyAlignment="1">
      <alignment horizontal="left" vertical="center" wrapText="1"/>
    </xf>
    <xf numFmtId="0" fontId="57" fillId="76" borderId="16" xfId="0" applyFont="1" applyFill="1" applyBorder="1" applyAlignment="1">
      <alignment wrapText="1"/>
    </xf>
    <xf numFmtId="1" fontId="0" fillId="0" borderId="0" xfId="0" applyNumberFormat="1" applyAlignment="1">
      <alignment horizontal="center" vertical="center"/>
    </xf>
    <xf numFmtId="1" fontId="0" fillId="0" borderId="0" xfId="0" applyNumberFormat="1" applyFont="1" applyFill="1" applyBorder="1" applyAlignment="1" applyProtection="1">
      <alignment horizontal="left" vertical="center" wrapText="1"/>
    </xf>
    <xf numFmtId="0" fontId="0" fillId="71" borderId="66" xfId="0" applyFill="1" applyBorder="1" applyAlignment="1">
      <alignment horizontal="left" vertical="center" wrapText="1"/>
    </xf>
    <xf numFmtId="0" fontId="39" fillId="0" borderId="15" xfId="0" applyFont="1" applyBorder="1" applyAlignment="1">
      <alignment horizontal="center" vertical="center"/>
    </xf>
    <xf numFmtId="0" fontId="163" fillId="71" borderId="0" xfId="30098" applyFont="1" applyFill="1" applyAlignment="1">
      <alignment vertical="center" wrapText="1"/>
    </xf>
    <xf numFmtId="164" fontId="39" fillId="0" borderId="0" xfId="439" applyNumberFormat="1" applyFont="1" applyFill="1" applyAlignment="1" applyProtection="1">
      <alignment horizontal="center" vertical="center" wrapText="1"/>
    </xf>
    <xf numFmtId="0" fontId="0" fillId="26" borderId="16" xfId="0" applyFont="1" applyFill="1" applyBorder="1" applyAlignment="1" applyProtection="1">
      <alignment horizontal="center" vertical="center"/>
    </xf>
    <xf numFmtId="0" fontId="0" fillId="0" borderId="11" xfId="0" applyFont="1" applyFill="1" applyBorder="1" applyAlignment="1" applyProtection="1">
      <alignment horizontal="center" vertical="center"/>
    </xf>
    <xf numFmtId="41" fontId="68" fillId="0" borderId="0" xfId="0"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protection locked="0"/>
    </xf>
    <xf numFmtId="0" fontId="0" fillId="0" borderId="0" xfId="0" applyFont="1" applyAlignment="1" applyProtection="1">
      <alignment horizontal="center" vertical="center" wrapText="1"/>
      <protection locked="0"/>
    </xf>
    <xf numFmtId="164" fontId="0" fillId="0" borderId="0" xfId="0" applyNumberFormat="1" applyFont="1" applyFill="1" applyAlignment="1" applyProtection="1">
      <alignment horizontal="center" vertical="center" wrapText="1"/>
      <protection locked="0"/>
    </xf>
    <xf numFmtId="0" fontId="0" fillId="0" borderId="43" xfId="0" applyFont="1" applyFill="1" applyBorder="1" applyAlignment="1" applyProtection="1">
      <alignment horizontal="center" vertical="center" wrapText="1"/>
      <protection locked="0"/>
    </xf>
    <xf numFmtId="41" fontId="67" fillId="0" borderId="0" xfId="439" applyNumberFormat="1" applyFont="1" applyFill="1" applyAlignment="1" applyProtection="1">
      <alignment horizontal="center" vertical="center" wrapText="1"/>
    </xf>
    <xf numFmtId="0" fontId="0" fillId="0" borderId="0" xfId="0" applyFont="1" applyAlignment="1" applyProtection="1">
      <alignment horizontal="center" vertical="center"/>
      <protection locked="0"/>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0" fillId="72" borderId="0" xfId="0" applyNumberFormat="1" applyFont="1" applyFill="1" applyAlignment="1" applyProtection="1">
      <alignment horizontal="center" vertical="center" wrapText="1"/>
    </xf>
    <xf numFmtId="41" fontId="68" fillId="72" borderId="0" xfId="0" applyNumberFormat="1" applyFont="1" applyFill="1" applyAlignment="1" applyProtection="1">
      <alignment horizontal="center" vertical="center" wrapText="1"/>
    </xf>
    <xf numFmtId="41" fontId="67" fillId="72" borderId="0" xfId="439" applyNumberFormat="1" applyFont="1" applyFill="1" applyAlignment="1" applyProtection="1">
      <alignment horizontal="center" vertical="center" wrapText="1"/>
    </xf>
    <xf numFmtId="41" fontId="68" fillId="79" borderId="0" xfId="0" applyNumberFormat="1" applyFont="1" applyFill="1" applyAlignment="1" applyProtection="1">
      <alignment horizontal="center" vertical="center" wrapText="1"/>
    </xf>
    <xf numFmtId="41" fontId="68" fillId="72" borderId="0" xfId="439" applyNumberFormat="1" applyFont="1" applyFill="1" applyAlignment="1" applyProtection="1">
      <alignment horizontal="center" vertical="center" wrapText="1"/>
    </xf>
    <xf numFmtId="41" fontId="67" fillId="0" borderId="0" xfId="0" applyNumberFormat="1" applyFont="1" applyFill="1" applyAlignment="1" applyProtection="1">
      <alignment horizontal="center" vertical="center" wrapText="1"/>
    </xf>
    <xf numFmtId="164" fontId="0" fillId="0" borderId="43" xfId="0" applyNumberFormat="1" applyFont="1" applyFill="1" applyBorder="1" applyAlignment="1" applyProtection="1">
      <alignment horizontal="center" vertical="center" wrapText="1"/>
      <protection locked="0"/>
    </xf>
    <xf numFmtId="0" fontId="39" fillId="72" borderId="0" xfId="0" applyFont="1" applyFill="1" applyAlignment="1">
      <alignment horizontal="center" vertical="center" wrapText="1"/>
    </xf>
    <xf numFmtId="164" fontId="0" fillId="0" borderId="0" xfId="0" applyNumberFormat="1" applyFont="1" applyFill="1" applyBorder="1" applyAlignment="1" applyProtection="1">
      <alignment horizontal="center" vertical="center" wrapText="1"/>
      <protection locked="0"/>
    </xf>
    <xf numFmtId="0" fontId="39" fillId="0" borderId="0" xfId="0" applyFont="1" applyFill="1" applyAlignment="1">
      <alignment horizontal="center" vertical="center" wrapText="1"/>
    </xf>
    <xf numFmtId="0" fontId="68" fillId="72" borderId="0" xfId="0" applyFont="1" applyFill="1" applyAlignment="1" applyProtection="1">
      <alignment horizontal="center" vertical="center"/>
    </xf>
    <xf numFmtId="164" fontId="0" fillId="28" borderId="0" xfId="439" applyNumberFormat="1" applyFont="1" applyFill="1" applyAlignment="1" applyProtection="1">
      <alignment horizontal="center" vertical="center"/>
    </xf>
    <xf numFmtId="41" fontId="67" fillId="28" borderId="0" xfId="439" applyNumberFormat="1" applyFont="1" applyFill="1" applyAlignment="1" applyProtection="1">
      <alignment horizontal="center" vertical="center" wrapText="1"/>
    </xf>
    <xf numFmtId="0" fontId="0" fillId="0" borderId="34" xfId="0" applyNumberFormat="1" applyFont="1" applyFill="1" applyBorder="1" applyAlignment="1" applyProtection="1">
      <alignment horizontal="center" vertical="center" wrapText="1"/>
    </xf>
    <xf numFmtId="168" fontId="0" fillId="0" borderId="0" xfId="0" applyNumberFormat="1" applyFont="1" applyFill="1" applyAlignment="1" applyProtection="1">
      <alignment horizontal="center" vertical="center" wrapText="1"/>
    </xf>
    <xf numFmtId="38" fontId="39" fillId="72" borderId="0" xfId="0" applyNumberFormat="1" applyFont="1" applyFill="1" applyAlignment="1" applyProtection="1">
      <alignment horizontal="center" vertical="center"/>
    </xf>
    <xf numFmtId="0" fontId="57" fillId="0" borderId="0" xfId="0" applyFont="1" applyFill="1" applyAlignment="1" applyProtection="1">
      <alignment horizontal="center" vertical="center" wrapText="1"/>
    </xf>
    <xf numFmtId="0" fontId="57" fillId="72" borderId="0" xfId="0" applyFont="1" applyFill="1" applyAlignment="1">
      <alignment horizontal="center" vertical="center" wrapText="1"/>
    </xf>
    <xf numFmtId="41" fontId="0" fillId="72" borderId="0" xfId="439" applyNumberFormat="1" applyFont="1" applyFill="1" applyAlignment="1" applyProtection="1">
      <alignment horizontal="center" vertical="center" wrapText="1"/>
      <protection locked="0"/>
    </xf>
    <xf numFmtId="41" fontId="0" fillId="72" borderId="0" xfId="439" applyNumberFormat="1" applyFont="1" applyFill="1" applyAlignment="1" applyProtection="1">
      <alignment horizontal="center" vertical="center" wrapText="1"/>
    </xf>
    <xf numFmtId="0" fontId="0" fillId="72" borderId="0" xfId="0" applyFont="1" applyFill="1" applyAlignment="1" applyProtection="1">
      <alignment horizontal="center" vertical="center" wrapText="1"/>
      <protection locked="0"/>
    </xf>
    <xf numFmtId="0" fontId="0" fillId="0" borderId="21" xfId="0" applyFont="1" applyFill="1" applyBorder="1" applyAlignment="1">
      <alignment horizontal="center" vertical="center"/>
    </xf>
    <xf numFmtId="0" fontId="0" fillId="0" borderId="0" xfId="0" applyFont="1" applyBorder="1" applyAlignment="1">
      <alignment horizontal="center" vertical="center"/>
    </xf>
    <xf numFmtId="0" fontId="0" fillId="0" borderId="54" xfId="0" applyFont="1" applyBorder="1" applyAlignment="1">
      <alignment horizontal="center" vertical="center"/>
    </xf>
    <xf numFmtId="0" fontId="39" fillId="0" borderId="0" xfId="0" applyFont="1" applyBorder="1" applyAlignment="1">
      <alignment horizontal="center" vertical="center"/>
    </xf>
    <xf numFmtId="0" fontId="39" fillId="0" borderId="17" xfId="0" applyFont="1" applyBorder="1" applyAlignment="1">
      <alignment horizontal="center" vertical="center"/>
    </xf>
    <xf numFmtId="0" fontId="39" fillId="0" borderId="57" xfId="0" applyFont="1" applyFill="1" applyBorder="1" applyAlignment="1">
      <alignment horizontal="center" vertical="center"/>
    </xf>
    <xf numFmtId="41" fontId="67" fillId="0" borderId="0" xfId="439" applyNumberFormat="1" applyFont="1" applyFill="1" applyAlignment="1" applyProtection="1">
      <alignment horizontal="center" vertical="center" wrapText="1"/>
      <protection locked="0"/>
    </xf>
    <xf numFmtId="0" fontId="39" fillId="0" borderId="0" xfId="0" applyFont="1" applyAlignment="1">
      <alignment horizontal="center" vertical="center"/>
    </xf>
    <xf numFmtId="41" fontId="67" fillId="0" borderId="0" xfId="439" applyNumberFormat="1" applyFont="1" applyAlignment="1">
      <alignment horizontal="center" vertical="center" wrapText="1"/>
    </xf>
    <xf numFmtId="41" fontId="68" fillId="30" borderId="78" xfId="439" applyNumberFormat="1" applyFont="1" applyFill="1" applyBorder="1" applyAlignment="1">
      <alignment horizontal="center" vertical="center" wrapText="1"/>
    </xf>
    <xf numFmtId="41" fontId="68" fillId="30" borderId="0" xfId="439" applyNumberFormat="1" applyFont="1" applyFill="1" applyAlignment="1">
      <alignment horizontal="center" vertical="center" wrapText="1"/>
    </xf>
    <xf numFmtId="41" fontId="142" fillId="0" borderId="0" xfId="0" applyNumberFormat="1" applyFont="1" applyFill="1" applyAlignment="1" applyProtection="1">
      <alignment horizontal="center" vertical="center" wrapText="1"/>
    </xf>
    <xf numFmtId="41" fontId="0" fillId="0" borderId="0" xfId="0" applyNumberFormat="1" applyFont="1" applyAlignment="1" applyProtection="1">
      <alignment horizontal="center" vertical="center" wrapText="1"/>
    </xf>
    <xf numFmtId="0" fontId="0" fillId="0" borderId="0" xfId="0" applyAlignment="1">
      <alignment horizontal="center" vertical="center"/>
    </xf>
    <xf numFmtId="41" fontId="68" fillId="30" borderId="89" xfId="439" applyNumberFormat="1" applyFont="1" applyFill="1" applyBorder="1" applyAlignment="1">
      <alignment horizontal="center" vertical="center" wrapText="1"/>
    </xf>
    <xf numFmtId="41" fontId="68" fillId="30" borderId="79" xfId="439"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67" fillId="0" borderId="10" xfId="0" applyFont="1" applyFill="1" applyBorder="1" applyAlignment="1">
      <alignment horizontal="left" vertical="center" wrapText="1"/>
    </xf>
    <xf numFmtId="0" fontId="0" fillId="0" borderId="10" xfId="0" applyFill="1" applyBorder="1" applyAlignment="1">
      <alignment horizontal="left" vertical="center" wrapText="1"/>
    </xf>
    <xf numFmtId="14" fontId="122" fillId="29" borderId="10" xfId="31722" applyNumberFormat="1" applyFont="1" applyFill="1" applyBorder="1" applyAlignment="1" applyProtection="1">
      <alignment horizontal="left" vertical="center"/>
      <protection locked="0"/>
    </xf>
    <xf numFmtId="0" fontId="0" fillId="32" borderId="0" xfId="0" applyFont="1" applyFill="1" applyAlignment="1" applyProtection="1">
      <alignment horizontal="center" vertical="center"/>
    </xf>
    <xf numFmtId="0" fontId="0" fillId="32" borderId="10" xfId="0" applyFill="1" applyBorder="1" applyAlignment="1">
      <alignment horizontal="left" vertical="center" wrapText="1"/>
    </xf>
    <xf numFmtId="0" fontId="0" fillId="32" borderId="0" xfId="0" applyFill="1" applyAlignment="1">
      <alignment horizontal="left" vertical="center" wrapText="1"/>
    </xf>
    <xf numFmtId="0" fontId="0" fillId="0" borderId="74" xfId="0" applyFill="1" applyBorder="1" applyAlignment="1">
      <alignment horizontal="left" vertical="center"/>
    </xf>
    <xf numFmtId="0" fontId="41" fillId="0" borderId="10" xfId="0" applyFont="1" applyBorder="1" applyAlignment="1" applyProtection="1">
      <alignment horizontal="right" wrapText="1"/>
    </xf>
    <xf numFmtId="4" fontId="0" fillId="0" borderId="10" xfId="0" applyNumberFormat="1" applyBorder="1"/>
    <xf numFmtId="0" fontId="41" fillId="0" borderId="10" xfId="0" applyFont="1" applyBorder="1" applyAlignment="1" applyProtection="1">
      <alignment horizontal="right" vertical="center" wrapText="1"/>
    </xf>
    <xf numFmtId="0" fontId="53" fillId="0" borderId="0" xfId="0" applyNumberFormat="1" applyFont="1" applyFill="1" applyAlignment="1" applyProtection="1">
      <alignment horizontal="left" vertical="center" wrapText="1"/>
    </xf>
    <xf numFmtId="0" fontId="132"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left" vertical="center" wrapText="1"/>
    </xf>
    <xf numFmtId="0" fontId="39" fillId="72" borderId="0" xfId="0" applyFont="1" applyFill="1" applyAlignment="1" applyProtection="1">
      <alignment horizontal="left" vertical="center"/>
    </xf>
    <xf numFmtId="0" fontId="0" fillId="72"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39" fillId="72" borderId="0" xfId="0" applyNumberFormat="1" applyFont="1" applyFill="1" applyAlignment="1" applyProtection="1">
      <alignment horizontal="left" vertical="center" wrapText="1"/>
    </xf>
    <xf numFmtId="0" fontId="44" fillId="0" borderId="0" xfId="0" applyNumberFormat="1" applyFont="1" applyFill="1" applyAlignment="1" applyProtection="1">
      <alignment horizontal="left" vertical="center" wrapText="1"/>
    </xf>
    <xf numFmtId="0" fontId="44" fillId="0" borderId="43" xfId="0" applyNumberFormat="1" applyFont="1" applyFill="1" applyBorder="1" applyAlignment="1" applyProtection="1">
      <alignment horizontal="left" vertical="center" wrapText="1"/>
    </xf>
    <xf numFmtId="0" fontId="44" fillId="0" borderId="0" xfId="0" applyFont="1" applyFill="1" applyAlignment="1" applyProtection="1">
      <alignment horizontal="left" vertical="center" wrapText="1"/>
      <protection hidden="1"/>
    </xf>
    <xf numFmtId="0" fontId="39" fillId="72" borderId="0" xfId="0" applyFont="1" applyFill="1" applyAlignment="1">
      <alignment horizontal="left" vertical="center" wrapText="1"/>
    </xf>
    <xf numFmtId="0" fontId="0" fillId="0" borderId="0" xfId="0" applyAlignment="1">
      <alignment horizontal="left" vertical="center" wrapText="1"/>
    </xf>
    <xf numFmtId="0" fontId="39" fillId="0" borderId="0" xfId="0" applyNumberFormat="1" applyFont="1" applyFill="1" applyAlignment="1" applyProtection="1">
      <alignment horizontal="left" vertical="center" wrapText="1"/>
    </xf>
    <xf numFmtId="0" fontId="0" fillId="28" borderId="0" xfId="0" applyNumberFormat="1" applyFont="1" applyFill="1" applyAlignment="1" applyProtection="1">
      <alignment horizontal="left" vertical="center" wrapText="1"/>
    </xf>
    <xf numFmtId="0" fontId="0" fillId="0" borderId="34" xfId="0" applyNumberFormat="1" applyFont="1" applyFill="1" applyBorder="1" applyAlignment="1" applyProtection="1">
      <alignment horizontal="left" vertical="center" wrapText="1"/>
    </xf>
    <xf numFmtId="0" fontId="0" fillId="0" borderId="0" xfId="0" applyFont="1" applyFill="1" applyAlignment="1">
      <alignment horizontal="left" vertical="center" wrapText="1"/>
    </xf>
    <xf numFmtId="0" fontId="0" fillId="0" borderId="43" xfId="0" applyFont="1" applyFill="1" applyBorder="1" applyAlignment="1">
      <alignment horizontal="left" vertical="center" wrapText="1"/>
    </xf>
    <xf numFmtId="0" fontId="55" fillId="0" borderId="0" xfId="0" applyNumberFormat="1" applyFont="1" applyFill="1" applyAlignment="1" applyProtection="1">
      <alignment horizontal="left" vertical="center" wrapText="1"/>
    </xf>
    <xf numFmtId="172" fontId="0" fillId="73" borderId="28" xfId="439" applyNumberFormat="1" applyFont="1" applyFill="1" applyBorder="1" applyAlignment="1" applyProtection="1">
      <alignment vertical="center"/>
    </xf>
    <xf numFmtId="3" fontId="0" fillId="0" borderId="28" xfId="439" applyNumberFormat="1" applyFont="1" applyBorder="1" applyAlignment="1" applyProtection="1">
      <alignment vertical="center"/>
    </xf>
    <xf numFmtId="3" fontId="0" fillId="0" borderId="26" xfId="439" applyNumberFormat="1" applyFont="1" applyFill="1" applyBorder="1" applyAlignment="1" applyProtection="1">
      <alignment vertical="center"/>
    </xf>
    <xf numFmtId="3" fontId="0" fillId="0" borderId="28" xfId="439" applyNumberFormat="1" applyFont="1" applyFill="1" applyBorder="1" applyAlignment="1" applyProtection="1">
      <alignment vertical="center"/>
    </xf>
    <xf numFmtId="3" fontId="0" fillId="76" borderId="28" xfId="439" applyNumberFormat="1" applyFont="1" applyFill="1" applyBorder="1" applyAlignment="1" applyProtection="1">
      <alignment vertical="center"/>
    </xf>
    <xf numFmtId="3" fontId="0" fillId="76" borderId="27" xfId="439" applyNumberFormat="1" applyFont="1" applyFill="1" applyBorder="1" applyAlignment="1" applyProtection="1">
      <alignment vertical="center"/>
    </xf>
    <xf numFmtId="169" fontId="0" fillId="72" borderId="63" xfId="439" applyNumberFormat="1" applyFont="1" applyFill="1" applyBorder="1" applyAlignment="1" applyProtection="1">
      <alignment horizontal="center" vertical="center"/>
    </xf>
    <xf numFmtId="177" fontId="0" fillId="73" borderId="27" xfId="439" applyNumberFormat="1" applyFont="1" applyFill="1" applyBorder="1" applyAlignment="1" applyProtection="1">
      <alignment vertical="center"/>
    </xf>
    <xf numFmtId="1" fontId="40" fillId="24" borderId="0" xfId="439" applyNumberFormat="1" applyFont="1" applyFill="1" applyBorder="1" applyAlignment="1" applyProtection="1">
      <alignment horizontal="center" wrapText="1"/>
    </xf>
    <xf numFmtId="39" fontId="0" fillId="0" borderId="10" xfId="439" applyNumberFormat="1" applyFont="1" applyFill="1" applyBorder="1" applyAlignment="1" applyProtection="1">
      <alignment vertical="center"/>
    </xf>
    <xf numFmtId="43" fontId="0" fillId="0" borderId="10" xfId="439" applyNumberFormat="1" applyFont="1" applyFill="1" applyBorder="1" applyAlignment="1" applyProtection="1">
      <alignment vertical="center"/>
    </xf>
    <xf numFmtId="0" fontId="0" fillId="0" borderId="0" xfId="0" applyAlignment="1">
      <alignment horizontal="left" wrapText="1"/>
    </xf>
    <xf numFmtId="0" fontId="0" fillId="0" borderId="43" xfId="0" applyFont="1" applyFill="1" applyBorder="1" applyAlignment="1" applyProtection="1">
      <alignment horizontal="center" vertical="center" wrapText="1"/>
    </xf>
    <xf numFmtId="0" fontId="44" fillId="0" borderId="43"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44" fillId="0" borderId="43" xfId="0" applyFont="1" applyBorder="1" applyAlignment="1">
      <alignment horizontal="center" vertical="center" wrapText="1"/>
    </xf>
    <xf numFmtId="0" fontId="0" fillId="0" borderId="0" xfId="0" applyAlignment="1">
      <alignment horizontal="center" vertical="center" wrapText="1"/>
    </xf>
    <xf numFmtId="0" fontId="44"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39" fillId="0" borderId="0" xfId="0" applyFont="1" applyFill="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29" borderId="74" xfId="0" applyFill="1" applyBorder="1" applyAlignment="1" applyProtection="1">
      <alignment horizontal="center" vertical="center"/>
      <protection locked="0"/>
    </xf>
    <xf numFmtId="14" fontId="0" fillId="29" borderId="74" xfId="0" applyNumberFormat="1" applyFill="1" applyBorder="1" applyAlignment="1" applyProtection="1">
      <alignment horizontal="center" vertical="center"/>
      <protection locked="0"/>
    </xf>
    <xf numFmtId="0" fontId="0" fillId="29" borderId="10" xfId="0" applyFill="1" applyBorder="1" applyAlignment="1" applyProtection="1">
      <alignment horizontal="left" vertical="center" wrapText="1"/>
      <protection locked="0"/>
    </xf>
    <xf numFmtId="0" fontId="0" fillId="0" borderId="67" xfId="0" applyBorder="1" applyAlignment="1">
      <alignment horizontal="center"/>
    </xf>
    <xf numFmtId="0" fontId="0" fillId="0" borderId="68" xfId="0" applyFill="1" applyBorder="1"/>
    <xf numFmtId="168" fontId="0" fillId="0" borderId="68" xfId="0" applyNumberFormat="1" applyFill="1" applyBorder="1" applyAlignment="1">
      <alignment wrapText="1"/>
    </xf>
    <xf numFmtId="0" fontId="0" fillId="0" borderId="69" xfId="0" applyBorder="1" applyAlignment="1">
      <alignment wrapText="1"/>
    </xf>
    <xf numFmtId="0" fontId="0" fillId="0" borderId="70"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1" xfId="0" applyBorder="1" applyAlignment="1">
      <alignment wrapText="1"/>
    </xf>
    <xf numFmtId="0" fontId="40" fillId="32" borderId="0" xfId="682" applyFont="1" applyFill="1"/>
    <xf numFmtId="0" fontId="40" fillId="26" borderId="0" xfId="0" applyFont="1" applyFill="1"/>
    <xf numFmtId="0" fontId="49" fillId="26" borderId="17" xfId="682" applyFont="1" applyFill="1" applyBorder="1" applyAlignment="1">
      <alignment horizontal="center"/>
    </xf>
    <xf numFmtId="0" fontId="0" fillId="26" borderId="17" xfId="0" applyFill="1" applyBorder="1" applyAlignment="1">
      <alignment horizontal="center" wrapText="1"/>
    </xf>
    <xf numFmtId="0" fontId="0" fillId="26" borderId="17" xfId="0" applyFill="1" applyBorder="1" applyAlignment="1">
      <alignment wrapText="1"/>
    </xf>
    <xf numFmtId="0" fontId="164" fillId="0" borderId="0" xfId="682" applyFont="1" applyAlignment="1">
      <alignment vertical="center"/>
    </xf>
    <xf numFmtId="0" fontId="165" fillId="0" borderId="0" xfId="682" applyFont="1" applyAlignment="1">
      <alignment vertical="center"/>
    </xf>
    <xf numFmtId="0" fontId="166" fillId="0" borderId="0" xfId="682" applyFont="1"/>
    <xf numFmtId="0" fontId="52" fillId="0" borderId="0" xfId="682" applyFont="1"/>
    <xf numFmtId="182" fontId="52" fillId="0" borderId="0" xfId="682" applyNumberFormat="1" applyFont="1" applyAlignment="1">
      <alignment horizontal="left"/>
    </xf>
    <xf numFmtId="42" fontId="167" fillId="26" borderId="0" xfId="546" applyNumberFormat="1" applyFont="1" applyFill="1"/>
    <xf numFmtId="0" fontId="0" fillId="0" borderId="0" xfId="0" quotePrefix="1" applyAlignment="1">
      <alignment horizontal="center"/>
    </xf>
    <xf numFmtId="41" fontId="167" fillId="26" borderId="0" xfId="546" applyNumberFormat="1" applyFont="1" applyFill="1"/>
    <xf numFmtId="0" fontId="39" fillId="0" borderId="0" xfId="682" applyFont="1" applyAlignment="1">
      <alignment horizontal="left"/>
    </xf>
    <xf numFmtId="41" fontId="167" fillId="26" borderId="0" xfId="682" applyNumberFormat="1" applyFont="1" applyFill="1"/>
    <xf numFmtId="41" fontId="52" fillId="26" borderId="0" xfId="682" applyNumberFormat="1" applyFont="1" applyFill="1"/>
    <xf numFmtId="41" fontId="52" fillId="26" borderId="17" xfId="449" applyNumberFormat="1" applyFont="1" applyFill="1" applyBorder="1"/>
    <xf numFmtId="182" fontId="39" fillId="0" borderId="0" xfId="682" applyNumberFormat="1" applyFont="1" applyAlignment="1">
      <alignment horizontal="left"/>
    </xf>
    <xf numFmtId="42" fontId="39" fillId="32" borderId="18" xfId="546" applyNumberFormat="1" applyFont="1" applyFill="1" applyBorder="1"/>
    <xf numFmtId="42" fontId="0" fillId="0" borderId="0" xfId="0" applyNumberFormat="1"/>
    <xf numFmtId="0" fontId="0" fillId="0" borderId="0" xfId="0" quotePrefix="1" applyAlignment="1">
      <alignment wrapText="1"/>
    </xf>
    <xf numFmtId="41" fontId="0" fillId="0" borderId="0" xfId="0" applyNumberFormat="1"/>
    <xf numFmtId="0" fontId="39" fillId="0" borderId="0" xfId="682" applyFont="1"/>
    <xf numFmtId="42" fontId="39" fillId="0" borderId="0" xfId="546" applyNumberFormat="1" applyFont="1" applyFill="1" applyBorder="1"/>
    <xf numFmtId="0" fontId="168" fillId="0" borderId="0" xfId="682" applyFont="1" applyAlignment="1">
      <alignment horizontal="left" vertical="center" wrapText="1"/>
    </xf>
    <xf numFmtId="42" fontId="52" fillId="26" borderId="0" xfId="31723" applyNumberFormat="1" applyFont="1" applyFill="1"/>
    <xf numFmtId="41" fontId="167" fillId="26" borderId="0" xfId="0" applyNumberFormat="1" applyFont="1" applyFill="1"/>
    <xf numFmtId="182" fontId="49" fillId="0" borderId="0" xfId="682" applyNumberFormat="1" applyFont="1" applyAlignment="1">
      <alignment horizontal="left"/>
    </xf>
    <xf numFmtId="42" fontId="49" fillId="32" borderId="19" xfId="546" applyNumberFormat="1" applyFont="1" applyFill="1" applyBorder="1"/>
    <xf numFmtId="10" fontId="39" fillId="0" borderId="19" xfId="682" applyNumberFormat="1" applyFont="1" applyBorder="1" applyAlignment="1">
      <alignment horizontal="right" vertical="center"/>
    </xf>
    <xf numFmtId="10" fontId="39" fillId="0" borderId="0" xfId="682" applyNumberFormat="1" applyFont="1" applyAlignment="1">
      <alignment horizontal="right" vertical="center"/>
    </xf>
    <xf numFmtId="0" fontId="52" fillId="0" borderId="0" xfId="682" applyFont="1" applyAlignment="1">
      <alignment horizontal="left"/>
    </xf>
    <xf numFmtId="0" fontId="33" fillId="0" borderId="0" xfId="682" applyFont="1"/>
    <xf numFmtId="0" fontId="39" fillId="72" borderId="0" xfId="0" applyFont="1" applyFill="1" applyAlignment="1">
      <alignment horizontal="left" vertical="center"/>
    </xf>
    <xf numFmtId="0" fontId="39" fillId="28" borderId="0" xfId="0" applyFont="1" applyFill="1" applyAlignment="1" applyProtection="1">
      <alignment horizontal="left" vertical="center"/>
    </xf>
    <xf numFmtId="0" fontId="39" fillId="0" borderId="0" xfId="682" applyFont="1" applyAlignment="1">
      <alignment wrapText="1"/>
    </xf>
    <xf numFmtId="0" fontId="0" fillId="0" borderId="0" xfId="682" applyFont="1"/>
    <xf numFmtId="0" fontId="166"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5" fillId="0" borderId="0" xfId="682" applyFont="1"/>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69" fillId="0" borderId="0" xfId="682" applyFont="1"/>
    <xf numFmtId="182" fontId="52" fillId="0" borderId="0" xfId="682" applyNumberFormat="1" applyFont="1"/>
    <xf numFmtId="167" fontId="167" fillId="26" borderId="0" xfId="546" applyNumberFormat="1" applyFont="1" applyFill="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52" fillId="0" borderId="0" xfId="0" quotePrefix="1" applyFont="1"/>
    <xf numFmtId="0" fontId="169" fillId="0" borderId="0" xfId="682" applyFont="1" applyAlignment="1">
      <alignment vertical="center"/>
    </xf>
    <xf numFmtId="0" fontId="170" fillId="0" borderId="0" xfId="682" applyFont="1"/>
    <xf numFmtId="0" fontId="49" fillId="0" borderId="0" xfId="682" applyFont="1"/>
    <xf numFmtId="0" fontId="168" fillId="27" borderId="0" xfId="682" applyFont="1" applyFill="1" applyAlignment="1">
      <alignment vertical="center" wrapText="1"/>
    </xf>
    <xf numFmtId="0" fontId="49" fillId="0" borderId="0" xfId="682" applyFont="1" applyAlignment="1">
      <alignment horizontal="center"/>
    </xf>
    <xf numFmtId="3" fontId="52" fillId="0" borderId="0" xfId="0" applyNumberFormat="1" applyFont="1"/>
    <xf numFmtId="0" fontId="170" fillId="0" borderId="0" xfId="0" applyFont="1" applyAlignment="1">
      <alignment horizontal="left" vertical="center" wrapText="1"/>
    </xf>
    <xf numFmtId="182" fontId="49" fillId="0" borderId="0" xfId="682" applyNumberFormat="1" applyFont="1"/>
    <xf numFmtId="167" fontId="52" fillId="0" borderId="19" xfId="546" applyNumberFormat="1" applyFont="1" applyBorder="1"/>
    <xf numFmtId="0" fontId="0" fillId="0" borderId="0" xfId="0" quotePrefix="1"/>
    <xf numFmtId="10" fontId="49" fillId="0" borderId="19" xfId="682" applyNumberFormat="1" applyFont="1" applyBorder="1"/>
    <xf numFmtId="164" fontId="0" fillId="0" borderId="0" xfId="0" applyNumberFormat="1"/>
    <xf numFmtId="0" fontId="51" fillId="0" borderId="0" xfId="0" applyFont="1"/>
    <xf numFmtId="2" fontId="0" fillId="0" borderId="0" xfId="0" applyNumberFormat="1"/>
    <xf numFmtId="164" fontId="0" fillId="0" borderId="0" xfId="439" applyNumberFormat="1" applyFont="1"/>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6" xfId="546" applyNumberFormat="1" applyFont="1" applyBorder="1"/>
    <xf numFmtId="0" fontId="0" fillId="0" borderId="0" xfId="0" applyAlignment="1">
      <alignment vertical="center" wrapText="1"/>
    </xf>
    <xf numFmtId="0" fontId="0" fillId="29" borderId="0" xfId="0" applyFill="1" applyAlignment="1">
      <alignment horizontal="center" vertical="center"/>
    </xf>
    <xf numFmtId="0" fontId="0" fillId="20" borderId="0" xfId="0" applyFill="1" applyAlignment="1">
      <alignment horizontal="center" vertical="center"/>
    </xf>
    <xf numFmtId="0" fontId="0" fillId="31" borderId="0" xfId="0" applyFill="1" applyAlignment="1">
      <alignment horizontal="center" vertical="center"/>
    </xf>
    <xf numFmtId="0" fontId="0" fillId="78" borderId="0" xfId="0" applyFill="1" applyAlignment="1">
      <alignment horizontal="center" vertical="center"/>
    </xf>
    <xf numFmtId="0" fontId="0" fillId="26" borderId="0" xfId="0" applyFill="1" applyAlignment="1">
      <alignment horizontal="center" vertical="center"/>
    </xf>
    <xf numFmtId="0" fontId="0" fillId="0" borderId="0" xfId="0" applyFill="1" applyAlignment="1">
      <alignment horizontal="left" vertical="center" wrapText="1"/>
    </xf>
    <xf numFmtId="0" fontId="0" fillId="81" borderId="0" xfId="0" applyFill="1" applyAlignment="1">
      <alignment horizontal="center" vertical="center"/>
    </xf>
    <xf numFmtId="0" fontId="0" fillId="81" borderId="0" xfId="0" applyFill="1"/>
    <xf numFmtId="0" fontId="0" fillId="23" borderId="0" xfId="0" applyFill="1"/>
    <xf numFmtId="4" fontId="0" fillId="34" borderId="0" xfId="0" applyNumberFormat="1" applyFill="1"/>
    <xf numFmtId="0" fontId="0" fillId="34" borderId="0" xfId="0" applyFill="1" applyAlignment="1">
      <alignment wrapText="1"/>
    </xf>
    <xf numFmtId="0" fontId="39" fillId="32" borderId="97" xfId="0" applyFont="1" applyFill="1" applyBorder="1" applyAlignment="1">
      <alignment vertical="center"/>
    </xf>
    <xf numFmtId="0" fontId="39" fillId="32" borderId="98" xfId="0" applyFont="1" applyFill="1" applyBorder="1" applyAlignment="1">
      <alignment vertical="center"/>
    </xf>
    <xf numFmtId="0" fontId="39" fillId="32" borderId="99" xfId="0" applyFont="1" applyFill="1" applyBorder="1" applyAlignment="1">
      <alignment vertical="center"/>
    </xf>
    <xf numFmtId="0" fontId="0" fillId="32" borderId="35" xfId="0" applyFill="1" applyBorder="1" applyAlignment="1">
      <alignment vertical="center"/>
    </xf>
    <xf numFmtId="0" fontId="0" fillId="32" borderId="36" xfId="0" applyFill="1" applyBorder="1" applyAlignment="1">
      <alignment vertical="center"/>
    </xf>
    <xf numFmtId="41" fontId="68" fillId="32" borderId="37" xfId="0" applyNumberFormat="1" applyFont="1" applyFill="1" applyBorder="1" applyAlignment="1">
      <alignment wrapText="1"/>
    </xf>
    <xf numFmtId="0" fontId="0" fillId="32" borderId="15" xfId="0" applyFill="1" applyBorder="1" applyAlignment="1">
      <alignment vertical="center"/>
    </xf>
    <xf numFmtId="0" fontId="0" fillId="32" borderId="0" xfId="0" applyFill="1" applyAlignment="1">
      <alignment vertical="center"/>
    </xf>
    <xf numFmtId="41" fontId="68" fillId="32" borderId="58" xfId="0" applyNumberFormat="1" applyFont="1" applyFill="1" applyBorder="1" applyAlignment="1">
      <alignment wrapText="1"/>
    </xf>
    <xf numFmtId="0" fontId="0" fillId="32" borderId="15" xfId="0" applyFill="1" applyBorder="1"/>
    <xf numFmtId="0" fontId="0" fillId="32" borderId="38" xfId="0" applyFill="1" applyBorder="1" applyAlignment="1">
      <alignment vertical="center"/>
    </xf>
    <xf numFmtId="0" fontId="0" fillId="32" borderId="39" xfId="0" applyFill="1" applyBorder="1" applyAlignment="1">
      <alignment vertical="center"/>
    </xf>
    <xf numFmtId="41" fontId="68" fillId="32" borderId="40" xfId="0" applyNumberFormat="1" applyFont="1" applyFill="1" applyBorder="1" applyAlignment="1">
      <alignment wrapText="1"/>
    </xf>
    <xf numFmtId="0" fontId="0" fillId="32" borderId="0" xfId="0" applyFill="1" applyAlignment="1">
      <alignment horizontal="center" vertical="center" wrapText="1"/>
    </xf>
    <xf numFmtId="0" fontId="53" fillId="32" borderId="0" xfId="0" applyFont="1" applyFill="1" applyAlignment="1">
      <alignment horizontal="left" vertical="center" wrapText="1"/>
    </xf>
    <xf numFmtId="38" fontId="44" fillId="32" borderId="0" xfId="439" applyNumberFormat="1" applyFont="1" applyFill="1" applyAlignment="1" applyProtection="1">
      <alignment horizontal="center" vertical="center" wrapText="1"/>
    </xf>
    <xf numFmtId="41" fontId="68" fillId="0" borderId="0" xfId="0" applyNumberFormat="1" applyFont="1" applyAlignment="1">
      <alignment wrapText="1"/>
    </xf>
    <xf numFmtId="0" fontId="60" fillId="32" borderId="0" xfId="0" applyFont="1" applyFill="1" applyAlignment="1">
      <alignment horizontal="center" vertical="center" wrapText="1"/>
    </xf>
    <xf numFmtId="38" fontId="0" fillId="20" borderId="0" xfId="0" applyNumberFormat="1" applyFont="1" applyFill="1" applyAlignment="1" applyProtection="1">
      <alignment horizontal="center" vertical="center" wrapText="1"/>
      <protection locked="0"/>
    </xf>
    <xf numFmtId="0" fontId="0" fillId="32" borderId="10" xfId="0" applyFill="1" applyBorder="1" applyAlignment="1">
      <alignment vertical="center" wrapText="1"/>
    </xf>
    <xf numFmtId="0" fontId="0" fillId="32" borderId="0" xfId="0" applyFill="1" applyAlignment="1">
      <alignment vertical="center" wrapText="1"/>
    </xf>
    <xf numFmtId="0" fontId="0" fillId="29" borderId="10" xfId="0" applyFill="1" applyBorder="1" applyAlignment="1" applyProtection="1">
      <alignment horizontal="center" vertical="center"/>
      <protection locked="0"/>
    </xf>
    <xf numFmtId="0" fontId="39" fillId="32" borderId="41" xfId="0" applyFont="1" applyFill="1" applyBorder="1" applyAlignment="1">
      <alignment horizontal="center" vertical="center"/>
    </xf>
    <xf numFmtId="0" fontId="0" fillId="32" borderId="24" xfId="0" applyFill="1" applyBorder="1" applyAlignment="1">
      <alignment horizontal="left" vertical="center" wrapText="1"/>
    </xf>
    <xf numFmtId="0" fontId="0" fillId="32" borderId="0" xfId="0" applyFont="1" applyFill="1" applyAlignment="1" applyProtection="1">
      <alignment vertical="center" wrapText="1"/>
      <protection locked="0"/>
    </xf>
    <xf numFmtId="0" fontId="0" fillId="0" borderId="23" xfId="0" applyNumberFormat="1" applyFont="1" applyFill="1" applyBorder="1" applyAlignment="1" applyProtection="1">
      <alignment horizontal="center" vertical="center" wrapText="1"/>
    </xf>
    <xf numFmtId="0" fontId="56" fillId="32" borderId="24" xfId="0" applyFont="1" applyFill="1" applyBorder="1" applyAlignment="1">
      <alignment horizontal="left" vertical="center" wrapText="1"/>
    </xf>
    <xf numFmtId="0" fontId="0" fillId="32" borderId="0" xfId="0" applyFill="1" applyAlignment="1" applyProtection="1">
      <alignment vertical="center" wrapText="1"/>
      <protection locked="0"/>
    </xf>
    <xf numFmtId="0" fontId="0" fillId="0" borderId="15" xfId="0" applyBorder="1"/>
    <xf numFmtId="0" fontId="68" fillId="32" borderId="65" xfId="0" applyFont="1" applyFill="1" applyBorder="1" applyAlignment="1" applyProtection="1">
      <alignment wrapText="1"/>
      <protection locked="0"/>
    </xf>
    <xf numFmtId="0" fontId="0" fillId="0" borderId="10" xfId="0" applyBorder="1" applyAlignment="1">
      <alignment horizontal="center" vertical="center"/>
    </xf>
    <xf numFmtId="0" fontId="0" fillId="82"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8" fillId="82" borderId="74" xfId="0" applyFont="1" applyFill="1" applyBorder="1" applyAlignment="1">
      <alignment vertical="center" wrapText="1"/>
    </xf>
    <xf numFmtId="0" fontId="67" fillId="0" borderId="74" xfId="0" applyFont="1" applyBorder="1" applyAlignment="1">
      <alignment vertical="center" wrapText="1"/>
    </xf>
    <xf numFmtId="14" fontId="44" fillId="0" borderId="67" xfId="0" applyNumberFormat="1" applyFont="1" applyBorder="1"/>
    <xf numFmtId="14" fontId="44" fillId="32" borderId="68" xfId="0" applyNumberFormat="1" applyFont="1" applyFill="1" applyBorder="1"/>
    <xf numFmtId="14" fontId="44" fillId="32" borderId="69" xfId="0" applyNumberFormat="1" applyFont="1" applyFill="1" applyBorder="1"/>
    <xf numFmtId="0" fontId="44" fillId="0" borderId="21" xfId="0" applyFont="1" applyBorder="1"/>
    <xf numFmtId="0" fontId="44" fillId="0" borderId="54" xfId="0" applyFont="1" applyBorder="1"/>
    <xf numFmtId="14" fontId="44" fillId="0" borderId="0" xfId="0" applyNumberFormat="1" applyFont="1"/>
    <xf numFmtId="14" fontId="44" fillId="0" borderId="54" xfId="0" applyNumberFormat="1" applyFont="1" applyBorder="1"/>
    <xf numFmtId="0" fontId="44" fillId="0" borderId="70" xfId="0" applyFont="1" applyBorder="1"/>
    <xf numFmtId="14" fontId="44" fillId="0" borderId="17" xfId="0" applyNumberFormat="1" applyFont="1" applyBorder="1"/>
    <xf numFmtId="14" fontId="44" fillId="0" borderId="71" xfId="0" applyNumberFormat="1" applyFont="1" applyBorder="1"/>
    <xf numFmtId="10" fontId="44" fillId="32" borderId="0" xfId="4688" applyNumberFormat="1" applyFont="1" applyFill="1"/>
    <xf numFmtId="2" fontId="44" fillId="32" borderId="0" xfId="0" applyNumberFormat="1" applyFont="1" applyFill="1"/>
    <xf numFmtId="0" fontId="44" fillId="32" borderId="0" xfId="4688" applyNumberFormat="1" applyFont="1" applyFill="1" applyBorder="1"/>
    <xf numFmtId="14" fontId="0" fillId="0" borderId="55" xfId="0" applyNumberFormat="1" applyBorder="1" applyAlignment="1">
      <alignment horizontal="center" vertical="center" wrapText="1"/>
    </xf>
    <xf numFmtId="0" fontId="41" fillId="32" borderId="24" xfId="0" applyFont="1" applyFill="1" applyBorder="1" applyAlignment="1">
      <alignment horizontal="left" vertical="center" wrapText="1"/>
    </xf>
    <xf numFmtId="14" fontId="0" fillId="0" borderId="0" xfId="0" applyNumberFormat="1" applyAlignment="1">
      <alignment horizontal="center" vertical="center"/>
    </xf>
    <xf numFmtId="49" fontId="0" fillId="76" borderId="0" xfId="0" applyNumberFormat="1" applyFill="1" applyAlignment="1">
      <alignment horizontal="center" vertical="center" wrapText="1"/>
    </xf>
    <xf numFmtId="0" fontId="0" fillId="22" borderId="0" xfId="0" applyFill="1" applyAlignment="1">
      <alignment vertical="center"/>
    </xf>
    <xf numFmtId="0" fontId="39" fillId="76" borderId="62" xfId="0" applyFont="1" applyFill="1" applyBorder="1" applyAlignment="1">
      <alignment horizontal="center" vertical="center"/>
    </xf>
    <xf numFmtId="0" fontId="41" fillId="76" borderId="22" xfId="0" applyFont="1" applyFill="1" applyBorder="1" applyAlignment="1">
      <alignment horizontal="left" vertical="center" wrapText="1"/>
    </xf>
    <xf numFmtId="14" fontId="0" fillId="76" borderId="62" xfId="439" applyNumberFormat="1" applyFont="1" applyFill="1" applyBorder="1" applyAlignment="1" applyProtection="1">
      <alignment horizontal="center" vertical="center" wrapText="1"/>
    </xf>
    <xf numFmtId="14" fontId="0" fillId="0" borderId="55" xfId="0" applyNumberFormat="1" applyFill="1" applyBorder="1" applyAlignment="1">
      <alignment horizontal="center" vertical="center" wrapText="1"/>
    </xf>
    <xf numFmtId="0" fontId="0" fillId="0" borderId="36" xfId="0" applyFill="1" applyBorder="1"/>
    <xf numFmtId="0" fontId="0" fillId="0" borderId="12" xfId="0" applyFill="1" applyBorder="1" applyAlignment="1">
      <alignment horizontal="left" vertical="center" wrapText="1"/>
    </xf>
    <xf numFmtId="0" fontId="0" fillId="26" borderId="0" xfId="0" applyFill="1" applyBorder="1"/>
    <xf numFmtId="0" fontId="0" fillId="26" borderId="74" xfId="0" applyFill="1" applyBorder="1" applyAlignment="1">
      <alignment horizontal="center" vertical="center"/>
    </xf>
    <xf numFmtId="0" fontId="0" fillId="29" borderId="67" xfId="0" applyFill="1" applyBorder="1" applyAlignment="1" applyProtection="1">
      <alignment horizontal="center" vertical="center"/>
      <protection locked="0"/>
    </xf>
    <xf numFmtId="0" fontId="67" fillId="0" borderId="100" xfId="0" applyFont="1" applyFill="1" applyBorder="1" applyAlignment="1">
      <alignment horizontal="left" vertical="center" wrapText="1"/>
    </xf>
    <xf numFmtId="0" fontId="0" fillId="32" borderId="12" xfId="0" applyFill="1" applyBorder="1" applyAlignment="1">
      <alignment horizontal="left" vertical="center" wrapText="1"/>
    </xf>
    <xf numFmtId="0" fontId="0" fillId="29" borderId="12" xfId="0" applyFill="1" applyBorder="1" applyAlignment="1" applyProtection="1">
      <alignment horizontal="center" vertical="center"/>
      <protection locked="0"/>
    </xf>
    <xf numFmtId="0" fontId="67" fillId="0" borderId="12" xfId="0" applyFont="1" applyFill="1" applyBorder="1" applyAlignment="1">
      <alignment horizontal="left" vertical="center" wrapText="1"/>
    </xf>
    <xf numFmtId="0" fontId="0" fillId="26" borderId="74" xfId="0" applyFill="1" applyBorder="1" applyAlignment="1">
      <alignment horizontal="left" vertical="center" wrapText="1"/>
    </xf>
    <xf numFmtId="0" fontId="0" fillId="26" borderId="14" xfId="0" applyFill="1" applyBorder="1" applyAlignment="1" applyProtection="1">
      <alignment horizontal="center" vertical="center"/>
      <protection locked="0"/>
    </xf>
    <xf numFmtId="0" fontId="67" fillId="26" borderId="20" xfId="0" applyFont="1" applyFill="1" applyBorder="1" applyAlignment="1">
      <alignment horizontal="left" vertical="center" wrapText="1"/>
    </xf>
    <xf numFmtId="37" fontId="39" fillId="0" borderId="28" xfId="439" applyNumberFormat="1" applyFont="1" applyFill="1" applyBorder="1" applyAlignment="1" applyProtection="1">
      <alignment horizontal="center" vertical="center" wrapText="1"/>
    </xf>
    <xf numFmtId="37" fontId="57" fillId="83" borderId="27" xfId="439" applyNumberFormat="1" applyFont="1" applyFill="1" applyBorder="1" applyAlignment="1" applyProtection="1">
      <alignment horizontal="center" vertical="center" wrapText="1"/>
    </xf>
    <xf numFmtId="0" fontId="39" fillId="26" borderId="16" xfId="0" applyFont="1" applyFill="1" applyBorder="1" applyAlignment="1" applyProtection="1">
      <alignment horizontal="left" vertical="center"/>
    </xf>
    <xf numFmtId="0" fontId="164" fillId="76" borderId="55" xfId="0" applyFont="1" applyFill="1" applyBorder="1" applyAlignment="1">
      <alignment vertical="center" wrapText="1"/>
    </xf>
    <xf numFmtId="0" fontId="0" fillId="0" borderId="0" xfId="0" applyAlignment="1" applyProtection="1">
      <alignment wrapText="1"/>
      <protection locked="0"/>
    </xf>
    <xf numFmtId="0" fontId="35" fillId="71" borderId="0" xfId="611" applyFill="1" applyAlignment="1">
      <alignment vertical="center"/>
    </xf>
    <xf numFmtId="0" fontId="0" fillId="0" borderId="0" xfId="0" applyFont="1" applyFill="1" applyAlignment="1" applyProtection="1">
      <alignment horizontal="left" vertical="center" wrapText="1"/>
      <protection locked="0"/>
    </xf>
    <xf numFmtId="0" fontId="67" fillId="0" borderId="0" xfId="0" applyFont="1" applyFill="1" applyAlignment="1" applyProtection="1">
      <alignment horizontal="left" vertical="center" wrapText="1"/>
      <protection locked="0"/>
    </xf>
    <xf numFmtId="0" fontId="0" fillId="0" borderId="43" xfId="0" applyFont="1" applyFill="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0" fillId="0" borderId="0" xfId="0" applyFont="1" applyAlignment="1" applyProtection="1">
      <alignment horizontal="left" vertical="center" wrapText="1"/>
      <protection locked="0"/>
    </xf>
    <xf numFmtId="38" fontId="67" fillId="20" borderId="0" xfId="0" applyNumberFormat="1" applyFont="1" applyFill="1" applyAlignment="1" applyProtection="1">
      <alignment horizontal="left" vertical="center" wrapText="1"/>
    </xf>
    <xf numFmtId="39" fontId="67" fillId="0" borderId="0" xfId="439" applyNumberFormat="1" applyFont="1" applyFill="1" applyBorder="1" applyAlignment="1" applyProtection="1">
      <alignment horizontal="left" vertical="center" wrapText="1"/>
    </xf>
    <xf numFmtId="0" fontId="0" fillId="0" borderId="100" xfId="0" applyFill="1" applyBorder="1" applyAlignment="1">
      <alignment horizontal="left" vertical="center" wrapText="1"/>
    </xf>
    <xf numFmtId="0" fontId="0" fillId="0" borderId="55" xfId="0" applyBorder="1" applyAlignment="1" applyProtection="1">
      <alignment horizontal="left" vertical="center" wrapText="1"/>
      <protection locked="0"/>
    </xf>
    <xf numFmtId="0" fontId="57" fillId="76" borderId="55" xfId="0" applyFont="1" applyFill="1" applyBorder="1" applyAlignment="1" applyProtection="1">
      <alignment horizontal="left" vertical="center" wrapText="1"/>
      <protection locked="0"/>
    </xf>
    <xf numFmtId="0" fontId="39" fillId="76" borderId="65" xfId="0" applyFont="1" applyFill="1" applyBorder="1" applyAlignment="1" applyProtection="1">
      <alignment horizontal="left"/>
      <protection locked="0"/>
    </xf>
    <xf numFmtId="0" fontId="0" fillId="0" borderId="55" xfId="0" applyBorder="1" applyAlignment="1" applyProtection="1">
      <alignment horizontal="left" vertical="center"/>
      <protection locked="0"/>
    </xf>
    <xf numFmtId="0" fontId="0" fillId="76" borderId="84" xfId="0" applyFill="1" applyBorder="1" applyAlignment="1" applyProtection="1">
      <alignment horizontal="left"/>
      <protection locked="0"/>
    </xf>
    <xf numFmtId="0" fontId="0" fillId="0" borderId="10" xfId="0" applyBorder="1" applyAlignment="1" applyProtection="1">
      <alignment horizontal="left" vertical="center" wrapText="1"/>
      <protection locked="0"/>
    </xf>
    <xf numFmtId="2" fontId="0" fillId="0" borderId="55" xfId="4688" applyNumberFormat="1" applyFont="1" applyFill="1" applyBorder="1" applyAlignment="1">
      <alignment horizontal="center" vertical="center"/>
    </xf>
    <xf numFmtId="183" fontId="0" fillId="0" borderId="55" xfId="4688" applyNumberFormat="1" applyFont="1" applyFill="1" applyBorder="1" applyAlignment="1">
      <alignment horizontal="center" vertical="center"/>
    </xf>
    <xf numFmtId="183" fontId="0" fillId="0" borderId="55" xfId="0" applyNumberFormat="1" applyBorder="1" applyAlignment="1">
      <alignment horizontal="center" vertical="center"/>
    </xf>
    <xf numFmtId="168" fontId="0" fillId="0" borderId="0" xfId="0" applyNumberFormat="1" applyFont="1" applyFill="1" applyAlignment="1" applyProtection="1">
      <alignment horizontal="left" vertical="center" wrapText="1"/>
      <protection locked="0"/>
    </xf>
    <xf numFmtId="168" fontId="0" fillId="0" borderId="0" xfId="0" applyNumberFormat="1" applyFont="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14"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0" fontId="0" fillId="0" borderId="0" xfId="0" applyNumberFormat="1" applyFont="1" applyFill="1" applyAlignment="1" applyProtection="1">
      <alignment horizontal="left" vertical="center"/>
      <protection locked="0"/>
    </xf>
    <xf numFmtId="14" fontId="0" fillId="0" borderId="0" xfId="0" applyNumberFormat="1" applyFont="1" applyFill="1" applyAlignment="1" applyProtection="1">
      <alignment horizontal="left" vertical="center"/>
      <protection locked="0"/>
    </xf>
    <xf numFmtId="0" fontId="0" fillId="0" borderId="0" xfId="0" applyNumberFormat="1" applyFont="1" applyFill="1" applyAlignment="1" applyProtection="1">
      <alignment horizontal="center" vertical="center"/>
      <protection locked="0"/>
    </xf>
    <xf numFmtId="49" fontId="39" fillId="30" borderId="13" xfId="0" applyNumberFormat="1" applyFont="1" applyFill="1" applyBorder="1" applyAlignment="1" applyProtection="1">
      <alignment horizontal="center" vertical="center"/>
      <protection locked="0"/>
    </xf>
    <xf numFmtId="14" fontId="39" fillId="30" borderId="13" xfId="0" applyNumberFormat="1" applyFont="1" applyFill="1" applyBorder="1" applyAlignment="1" applyProtection="1">
      <alignment horizontal="center" vertical="center"/>
      <protection locked="0"/>
    </xf>
    <xf numFmtId="181" fontId="39" fillId="30" borderId="13" xfId="0" applyNumberFormat="1" applyFont="1" applyFill="1" applyBorder="1" applyAlignment="1" applyProtection="1">
      <alignment horizontal="center" vertical="center"/>
      <protection locked="0"/>
    </xf>
    <xf numFmtId="49" fontId="175" fillId="30" borderId="13" xfId="611" applyNumberFormat="1" applyFont="1" applyFill="1" applyBorder="1" applyAlignment="1" applyProtection="1">
      <alignment horizontal="center" vertical="center"/>
      <protection locked="0"/>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0" fontId="0" fillId="32" borderId="13" xfId="0" applyFont="1" applyFill="1" applyBorder="1" applyAlignment="1">
      <alignment horizontal="left" vertical="center" wrapText="1"/>
    </xf>
    <xf numFmtId="0" fontId="0" fillId="32"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vertical="center"/>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57" fillId="72" borderId="77" xfId="0" applyFont="1" applyFill="1" applyBorder="1" applyAlignment="1">
      <alignment horizontal="left" vertical="center" wrapText="1"/>
    </xf>
    <xf numFmtId="0" fontId="0" fillId="0" borderId="36" xfId="0" applyFont="1" applyBorder="1" applyAlignment="1">
      <alignment horizontal="center"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62" fillId="80" borderId="13" xfId="0" applyFont="1" applyFill="1" applyBorder="1" applyAlignment="1">
      <alignment horizontal="center" vertical="center"/>
    </xf>
    <xf numFmtId="0" fontId="162" fillId="80"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45" fillId="0" borderId="38" xfId="0" applyFont="1" applyBorder="1" applyAlignment="1">
      <alignment horizontal="center" vertical="center"/>
    </xf>
    <xf numFmtId="0" fontId="145" fillId="0" borderId="39" xfId="0" applyFont="1" applyBorder="1" applyAlignment="1">
      <alignment horizontal="center" vertical="center"/>
    </xf>
    <xf numFmtId="0" fontId="145" fillId="0" borderId="16" xfId="0" applyFont="1" applyBorder="1" applyAlignment="1">
      <alignment horizontal="center" vertical="center"/>
    </xf>
    <xf numFmtId="0" fontId="145"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48" fillId="0" borderId="91" xfId="0" applyFont="1" applyBorder="1" applyAlignment="1">
      <alignment horizontal="center" vertical="center" wrapText="1"/>
    </xf>
    <xf numFmtId="0" fontId="48" fillId="0" borderId="92" xfId="0" applyFont="1" applyBorder="1" applyAlignment="1">
      <alignment horizontal="center" vertical="center" wrapText="1"/>
    </xf>
    <xf numFmtId="0" fontId="48" fillId="0" borderId="88"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4" xfId="0" applyFont="1" applyBorder="1" applyAlignment="1">
      <alignment horizontal="center" wrapText="1"/>
    </xf>
    <xf numFmtId="0" fontId="39" fillId="0" borderId="66" xfId="0" applyFont="1" applyBorder="1" applyAlignment="1">
      <alignment horizontal="center"/>
    </xf>
    <xf numFmtId="0" fontId="48" fillId="0" borderId="93" xfId="0" applyFont="1" applyBorder="1" applyAlignment="1">
      <alignment horizontal="center" vertical="center"/>
    </xf>
    <xf numFmtId="0" fontId="48" fillId="0" borderId="94" xfId="0" applyFont="1" applyBorder="1" applyAlignment="1">
      <alignment horizontal="center" vertical="center"/>
    </xf>
    <xf numFmtId="0" fontId="48" fillId="0" borderId="95" xfId="0" applyFont="1" applyBorder="1" applyAlignment="1">
      <alignment horizontal="center" vertical="center"/>
    </xf>
    <xf numFmtId="0" fontId="127" fillId="71" borderId="65" xfId="0" applyFont="1" applyFill="1" applyBorder="1" applyAlignment="1">
      <alignment horizontal="center" vertical="center" wrapText="1"/>
    </xf>
    <xf numFmtId="0" fontId="127" fillId="71" borderId="84" xfId="0" applyFont="1" applyFill="1" applyBorder="1" applyAlignment="1">
      <alignment horizontal="center" vertical="center" wrapText="1"/>
    </xf>
    <xf numFmtId="0" fontId="57" fillId="76" borderId="65" xfId="0" applyFont="1" applyFill="1" applyBorder="1" applyAlignment="1">
      <alignment horizontal="center" vertical="center" wrapText="1"/>
    </xf>
    <xf numFmtId="0" fontId="57" fillId="76" borderId="84" xfId="0" applyFont="1" applyFill="1" applyBorder="1" applyAlignment="1">
      <alignment horizontal="center" vertical="center" wrapText="1"/>
    </xf>
    <xf numFmtId="0" fontId="174" fillId="32" borderId="13" xfId="0" applyFont="1" applyFill="1" applyBorder="1" applyAlignment="1">
      <alignment horizontal="center" vertical="center" wrapText="1"/>
    </xf>
    <xf numFmtId="0" fontId="174" fillId="32" borderId="16" xfId="0" applyFont="1" applyFill="1" applyBorder="1" applyAlignment="1">
      <alignment horizontal="center" vertical="center" wrapText="1"/>
    </xf>
    <xf numFmtId="0" fontId="174" fillId="32" borderId="11" xfId="0" applyFont="1" applyFill="1" applyBorder="1" applyAlignment="1">
      <alignment horizontal="center" vertical="center" wrapText="1"/>
    </xf>
    <xf numFmtId="0" fontId="57" fillId="32" borderId="55" xfId="0" applyFont="1" applyFill="1" applyBorder="1" applyAlignment="1">
      <alignment horizontal="justify" vertical="center" wrapText="1"/>
    </xf>
    <xf numFmtId="0" fontId="57" fillId="76" borderId="11" xfId="0" applyFont="1" applyFill="1" applyBorder="1" applyAlignment="1">
      <alignment horizontal="left" wrapText="1"/>
    </xf>
    <xf numFmtId="0" fontId="57" fillId="76" borderId="55"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76" borderId="16" xfId="0" applyFont="1" applyFill="1" applyBorder="1" applyAlignment="1">
      <alignment horizontal="center" wrapText="1"/>
    </xf>
    <xf numFmtId="0" fontId="39" fillId="76" borderId="11" xfId="0" applyFont="1" applyFill="1" applyBorder="1" applyAlignment="1">
      <alignment horizontal="center" wrapText="1"/>
    </xf>
    <xf numFmtId="0" fontId="57" fillId="76" borderId="11" xfId="0" applyFont="1" applyFill="1" applyBorder="1" applyAlignment="1">
      <alignment horizontal="left" vertical="center" wrapText="1"/>
    </xf>
    <xf numFmtId="0" fontId="57" fillId="76" borderId="55" xfId="0" applyFont="1" applyFill="1" applyBorder="1" applyAlignment="1">
      <alignment horizontal="left" vertical="center" wrapText="1"/>
    </xf>
    <xf numFmtId="0" fontId="0" fillId="76" borderId="16" xfId="0" applyFill="1" applyBorder="1" applyAlignment="1">
      <alignment horizontal="center"/>
    </xf>
    <xf numFmtId="0" fontId="0" fillId="76" borderId="11" xfId="0" applyFill="1" applyBorder="1" applyAlignment="1">
      <alignment horizontal="center"/>
    </xf>
    <xf numFmtId="0" fontId="57" fillId="76" borderId="16" xfId="0" applyFont="1" applyFill="1" applyBorder="1" applyAlignment="1">
      <alignment horizontal="left" wrapText="1"/>
    </xf>
    <xf numFmtId="0" fontId="57" fillId="76" borderId="16" xfId="0" applyFont="1" applyFill="1" applyBorder="1" applyAlignment="1">
      <alignment horizontal="justify" vertical="center" wrapText="1"/>
    </xf>
    <xf numFmtId="0" fontId="57" fillId="76" borderId="11" xfId="0" applyFont="1" applyFill="1" applyBorder="1" applyAlignment="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42">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5050"/>
        </patternFill>
      </fill>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41"/>
      <tableStyleElement type="headerRow" dxfId="40"/>
      <tableStyleElement type="firstRowStripe" dxfId="39"/>
    </tableStyle>
  </tableStyles>
  <colors>
    <mruColors>
      <color rgb="FFFFFFCC"/>
      <color rgb="FFFCCCE1"/>
      <color rgb="FFCCFF66"/>
      <color rgb="FFCCFFCC"/>
      <color rgb="FFE14343"/>
      <color rgb="FFCCFFFF"/>
      <color rgb="FFDCFDD3"/>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layout>
        <c:manualLayout>
          <c:xMode val="edge"/>
          <c:yMode val="edge"/>
          <c:x val="0.23821512590818619"/>
          <c:y val="4.821131501024492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Print'!$L$7</c:f>
              <c:strCache>
                <c:ptCount val="1"/>
                <c:pt idx="0">
                  <c:v>2021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Print'!$L$8</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Print'!$M$7</c:f>
              <c:strCache>
                <c:ptCount val="1"/>
                <c:pt idx="0">
                  <c:v>2022</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Print'!$M$8</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Print'!$N$7</c:f>
              <c:strCache>
                <c:ptCount val="1"/>
                <c:pt idx="0">
                  <c:v>2023</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Print'!$N$8</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4577716</xdr:colOff>
      <xdr:row>16</xdr:row>
      <xdr:rowOff>15240</xdr:rowOff>
    </xdr:from>
    <xdr:to>
      <xdr:col>1</xdr:col>
      <xdr:colOff>6783705</xdr:colOff>
      <xdr:row>16</xdr:row>
      <xdr:rowOff>491490</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101591" y="7349490"/>
          <a:ext cx="2205989" cy="4762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955</a:t>
          </a:r>
          <a:r>
            <a:rPr lang="en-US" sz="800" b="0" cap="none" spc="0" baseline="0">
              <a:ln w="0"/>
              <a:solidFill>
                <a:schemeClr val="tx1"/>
              </a:solidFill>
              <a:effectLst>
                <a:outerShdw blurRad="38100" dist="19050" dir="2700000" algn="tl" rotWithShape="0">
                  <a:schemeClr val="dk1">
                    <a:alpha val="40000"/>
                  </a:schemeClr>
                </a:outerShdw>
              </a:effectLst>
            </a:rPr>
            <a:t> - Exclude Federal and State compliance findings from this number</a:t>
          </a:r>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4594859</xdr:colOff>
      <xdr:row>17</xdr:row>
      <xdr:rowOff>28575</xdr:rowOff>
    </xdr:from>
    <xdr:to>
      <xdr:col>1</xdr:col>
      <xdr:colOff>6793230</xdr:colOff>
      <xdr:row>17</xdr:row>
      <xdr:rowOff>504825</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118734" y="7877175"/>
          <a:ext cx="2198371" cy="47625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0" cap="none" spc="0">
              <a:ln w="0"/>
              <a:solidFill>
                <a:schemeClr val="tx1"/>
              </a:solidFill>
              <a:effectLst>
                <a:outerShdw blurRad="38100" dist="19050" dir="2700000" algn="tl" rotWithShape="0">
                  <a:schemeClr val="dk1">
                    <a:alpha val="40000"/>
                  </a:schemeClr>
                </a:outerShdw>
              </a:effectLst>
            </a:rPr>
            <a:t>Q 957</a:t>
          </a:r>
          <a:r>
            <a:rPr lang="en-US" sz="800" b="0" cap="none" spc="0" baseline="0">
              <a:ln w="0"/>
              <a:solidFill>
                <a:schemeClr val="tx1"/>
              </a:solidFill>
              <a:effectLst>
                <a:outerShdw blurRad="38100" dist="19050" dir="2700000" algn="tl" rotWithShape="0">
                  <a:schemeClr val="dk1">
                    <a:alpha val="40000"/>
                  </a:schemeClr>
                </a:outerShdw>
              </a:effectLst>
            </a:rPr>
            <a:t> - Exclude Federal and State compliance findings from this number</a:t>
          </a:r>
          <a:endParaRPr lang="en-US" sz="8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256084</xdr:colOff>
      <xdr:row>7</xdr:row>
      <xdr:rowOff>161925</xdr:rowOff>
    </xdr:from>
    <xdr:to>
      <xdr:col>4</xdr:col>
      <xdr:colOff>1076324</xdr:colOff>
      <xdr:row>7</xdr:row>
      <xdr:rowOff>2733675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F372-5695-4BC0-9940-C72B4A346321}">
  <dimension ref="B1:N59"/>
  <sheetViews>
    <sheetView tabSelected="1" workbookViewId="0">
      <selection activeCell="B2" sqref="B2"/>
    </sheetView>
  </sheetViews>
  <sheetFormatPr defaultColWidth="9.109375" defaultRowHeight="14.4" x14ac:dyDescent="0.3"/>
  <cols>
    <col min="1" max="1" width="1.6640625" style="128" customWidth="1"/>
    <col min="2" max="2" width="187.109375" style="128" customWidth="1"/>
    <col min="3" max="4" width="9.109375" style="128" hidden="1" customWidth="1"/>
    <col min="5" max="5" width="2.33203125" style="128" customWidth="1"/>
    <col min="6" max="6" width="16.44140625" style="128" customWidth="1"/>
    <col min="7" max="16384" width="9.109375" style="128"/>
  </cols>
  <sheetData>
    <row r="1" spans="2:14" ht="9.6" customHeight="1" thickBot="1" x14ac:dyDescent="0.35">
      <c r="B1" s="111"/>
    </row>
    <row r="2" spans="2:14" ht="91.95" customHeight="1" thickBot="1" x14ac:dyDescent="0.35">
      <c r="B2" s="372" t="s">
        <v>1234</v>
      </c>
    </row>
    <row r="3" spans="2:14" ht="61.2" customHeight="1" x14ac:dyDescent="0.3">
      <c r="B3" s="122" t="s">
        <v>798</v>
      </c>
    </row>
    <row r="4" spans="2:14" ht="83.4" customHeight="1" x14ac:dyDescent="0.4">
      <c r="B4" s="122" t="s">
        <v>316</v>
      </c>
      <c r="F4" s="373"/>
      <c r="G4" s="373"/>
      <c r="H4" s="373"/>
      <c r="I4" s="373"/>
      <c r="J4" s="373"/>
      <c r="K4" s="373"/>
      <c r="L4" s="373"/>
      <c r="M4" s="373"/>
      <c r="N4" s="373"/>
    </row>
    <row r="5" spans="2:14" ht="58.2" customHeight="1" x14ac:dyDescent="0.3">
      <c r="B5" s="122" t="s">
        <v>317</v>
      </c>
    </row>
    <row r="6" spans="2:14" ht="117.6" customHeight="1" x14ac:dyDescent="0.3">
      <c r="B6" s="112" t="s">
        <v>318</v>
      </c>
    </row>
    <row r="7" spans="2:14" ht="25.95" customHeight="1" x14ac:dyDescent="0.3">
      <c r="B7" s="124" t="s">
        <v>212</v>
      </c>
    </row>
    <row r="8" spans="2:14" ht="49.2" customHeight="1" x14ac:dyDescent="0.3">
      <c r="B8" s="374" t="s">
        <v>319</v>
      </c>
    </row>
    <row r="9" spans="2:14" ht="42.6" customHeight="1" x14ac:dyDescent="0.3">
      <c r="B9" s="374" t="s">
        <v>213</v>
      </c>
    </row>
    <row r="10" spans="2:14" s="376" customFormat="1" ht="34.200000000000003" customHeight="1" x14ac:dyDescent="0.3">
      <c r="B10" s="375" t="s">
        <v>799</v>
      </c>
    </row>
    <row r="11" spans="2:14" s="376" customFormat="1" ht="55.95" customHeight="1" x14ac:dyDescent="0.3">
      <c r="B11" s="377" t="s">
        <v>320</v>
      </c>
    </row>
    <row r="12" spans="2:14" ht="36" customHeight="1" x14ac:dyDescent="0.3">
      <c r="B12" s="377" t="s">
        <v>321</v>
      </c>
    </row>
    <row r="13" spans="2:14" ht="39" customHeight="1" x14ac:dyDescent="0.3">
      <c r="B13" s="764" t="s">
        <v>322</v>
      </c>
    </row>
    <row r="14" spans="2:14" ht="25.95" customHeight="1" x14ac:dyDescent="0.3">
      <c r="B14" s="124" t="s">
        <v>214</v>
      </c>
    </row>
    <row r="15" spans="2:14" x14ac:dyDescent="0.3">
      <c r="B15" s="111"/>
    </row>
    <row r="16" spans="2:14" x14ac:dyDescent="0.3">
      <c r="B16" s="378" t="s">
        <v>10</v>
      </c>
    </row>
    <row r="17" spans="2:2" ht="15.6" customHeight="1" x14ac:dyDescent="0.3">
      <c r="B17" s="379" t="s">
        <v>323</v>
      </c>
    </row>
    <row r="18" spans="2:2" x14ac:dyDescent="0.3">
      <c r="B18" s="380"/>
    </row>
    <row r="19" spans="2:2" x14ac:dyDescent="0.3">
      <c r="B19" s="378" t="s">
        <v>11</v>
      </c>
    </row>
    <row r="20" spans="2:2" ht="15.6" customHeight="1" x14ac:dyDescent="0.3">
      <c r="B20" s="381" t="s">
        <v>143</v>
      </c>
    </row>
    <row r="21" spans="2:2" ht="13.2" customHeight="1" x14ac:dyDescent="0.3">
      <c r="B21" s="111"/>
    </row>
    <row r="22" spans="2:2" ht="25.95" customHeight="1" x14ac:dyDescent="0.3">
      <c r="B22" s="124" t="s">
        <v>215</v>
      </c>
    </row>
    <row r="23" spans="2:2" s="376" customFormat="1" ht="72.599999999999994" customHeight="1" x14ac:dyDescent="0.3">
      <c r="B23" s="374" t="s">
        <v>800</v>
      </c>
    </row>
    <row r="24" spans="2:2" s="376" customFormat="1" ht="84.6" customHeight="1" x14ac:dyDescent="0.3">
      <c r="B24" s="374" t="s">
        <v>324</v>
      </c>
    </row>
    <row r="25" spans="2:2" s="376" customFormat="1" ht="78.599999999999994" customHeight="1" x14ac:dyDescent="0.3">
      <c r="B25" s="374" t="s">
        <v>216</v>
      </c>
    </row>
    <row r="26" spans="2:2" ht="15" x14ac:dyDescent="0.3">
      <c r="B26" s="114" t="s">
        <v>325</v>
      </c>
    </row>
    <row r="27" spans="2:2" ht="8.4" customHeight="1" x14ac:dyDescent="0.3">
      <c r="B27" s="113"/>
    </row>
    <row r="28" spans="2:2" ht="25.95" customHeight="1" x14ac:dyDescent="0.3">
      <c r="B28" s="124" t="s">
        <v>326</v>
      </c>
    </row>
    <row r="29" spans="2:2" ht="28.95" customHeight="1" x14ac:dyDescent="0.3">
      <c r="B29" s="125" t="s">
        <v>801</v>
      </c>
    </row>
    <row r="30" spans="2:2" ht="31.95" customHeight="1" x14ac:dyDescent="0.3">
      <c r="B30" s="125" t="s">
        <v>802</v>
      </c>
    </row>
    <row r="31" spans="2:2" ht="30.6" customHeight="1" x14ac:dyDescent="0.3">
      <c r="B31" s="382" t="s">
        <v>803</v>
      </c>
    </row>
    <row r="32" spans="2:2" ht="25.2" customHeight="1" x14ac:dyDescent="0.3">
      <c r="B32" s="382" t="s">
        <v>804</v>
      </c>
    </row>
    <row r="33" spans="2:7" ht="27.6" customHeight="1" x14ac:dyDescent="0.3">
      <c r="B33" s="382" t="s">
        <v>805</v>
      </c>
    </row>
    <row r="34" spans="2:7" ht="31.95" customHeight="1" x14ac:dyDescent="0.3">
      <c r="B34" s="383" t="s">
        <v>327</v>
      </c>
    </row>
    <row r="35" spans="2:7" ht="60" customHeight="1" x14ac:dyDescent="0.3">
      <c r="B35" s="125" t="s">
        <v>806</v>
      </c>
    </row>
    <row r="36" spans="2:7" ht="60" customHeight="1" x14ac:dyDescent="0.3">
      <c r="B36" s="491" t="s">
        <v>807</v>
      </c>
    </row>
    <row r="37" spans="2:7" ht="25.95" customHeight="1" x14ac:dyDescent="0.3">
      <c r="B37" s="125" t="s">
        <v>328</v>
      </c>
    </row>
    <row r="38" spans="2:7" ht="12" customHeight="1" x14ac:dyDescent="0.3">
      <c r="B38" s="125"/>
    </row>
    <row r="39" spans="2:7" ht="25.95" customHeight="1" x14ac:dyDescent="0.3">
      <c r="B39" s="124" t="s">
        <v>808</v>
      </c>
    </row>
    <row r="40" spans="2:7" x14ac:dyDescent="0.3">
      <c r="B40" s="123"/>
      <c r="G40" s="384"/>
    </row>
    <row r="41" spans="2:7" ht="43.2" customHeight="1" x14ac:dyDescent="0.3">
      <c r="B41" s="385" t="s">
        <v>329</v>
      </c>
    </row>
    <row r="42" spans="2:7" ht="19.95" customHeight="1" x14ac:dyDescent="0.3">
      <c r="B42" s="386" t="s">
        <v>322</v>
      </c>
    </row>
    <row r="43" spans="2:7" ht="11.4" customHeight="1" x14ac:dyDescent="0.3">
      <c r="B43" s="126"/>
    </row>
    <row r="44" spans="2:7" ht="15" x14ac:dyDescent="0.3">
      <c r="B44" s="127"/>
    </row>
    <row r="45" spans="2:7" ht="7.2" customHeight="1" x14ac:dyDescent="0.3">
      <c r="B45" s="125"/>
    </row>
    <row r="46" spans="2:7" ht="25.95" customHeight="1" x14ac:dyDescent="0.3">
      <c r="B46" s="124" t="s">
        <v>809</v>
      </c>
    </row>
    <row r="47" spans="2:7" ht="35.4" customHeight="1" x14ac:dyDescent="0.3">
      <c r="B47" s="385" t="s">
        <v>810</v>
      </c>
    </row>
    <row r="48" spans="2:7" ht="15" x14ac:dyDescent="0.3">
      <c r="B48" s="127"/>
    </row>
    <row r="59" ht="44.25" customHeight="1" x14ac:dyDescent="0.3"/>
  </sheetData>
  <sheetProtection algorithmName="SHA-512" hashValue="ksimSzkI6XlCXzfNIrfOyowVocp8waF4cAelliwkPYEaJbDdBCd//Bif5kqamRro8jQW4bmoWCCQvRxvNVxILQ==" saltValue="K+OEZa3FUNWrnVTD8Itkvg==" spinCount="100000" sheet="1" objects="1" scenarios="1"/>
  <hyperlinks>
    <hyperlink ref="B17" r:id="rId1" xr:uid="{3EF17502-15D1-40CF-8900-72F7C74F43A8}"/>
    <hyperlink ref="B20" r:id="rId2" xr:uid="{A4E412B2-B14C-42A6-81F7-09C8108277EE}"/>
    <hyperlink ref="B42" r:id="rId3" xr:uid="{254B424A-9A91-4153-B9A5-34EBB7493C65}"/>
    <hyperlink ref="B13" r:id="rId4" xr:uid="{9951C2FA-824F-45F2-B22B-0161ADBBB0E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8"/>
  <dimension ref="A1:AR208"/>
  <sheetViews>
    <sheetView workbookViewId="0">
      <pane xSplit="3" topLeftCell="D1" activePane="topRight" state="frozen"/>
      <selection pane="topRight" activeCell="C1" sqref="C1"/>
    </sheetView>
  </sheetViews>
  <sheetFormatPr defaultRowHeight="14.4" x14ac:dyDescent="0.3"/>
  <cols>
    <col min="1" max="1" width="9.5546875" style="538" customWidth="1"/>
    <col min="2" max="2" width="72.6640625" customWidth="1"/>
    <col min="3" max="3" width="35.77734375" customWidth="1"/>
    <col min="4" max="33" width="20.6640625" customWidth="1"/>
    <col min="34" max="34" width="20.6640625" style="128" customWidth="1"/>
    <col min="35" max="95" width="20.6640625" customWidth="1"/>
  </cols>
  <sheetData>
    <row r="1" spans="1:42" x14ac:dyDescent="0.3">
      <c r="A1" s="538" t="s">
        <v>155</v>
      </c>
      <c r="B1" t="s">
        <v>155</v>
      </c>
      <c r="C1" t="s">
        <v>155</v>
      </c>
      <c r="D1" t="s">
        <v>465</v>
      </c>
      <c r="E1" t="s">
        <v>466</v>
      </c>
      <c r="F1" t="s">
        <v>467</v>
      </c>
      <c r="G1" t="s">
        <v>468</v>
      </c>
      <c r="H1" t="s">
        <v>469</v>
      </c>
      <c r="I1" t="s">
        <v>470</v>
      </c>
      <c r="J1" t="s">
        <v>471</v>
      </c>
      <c r="K1" t="s">
        <v>472</v>
      </c>
      <c r="L1" t="s">
        <v>473</v>
      </c>
      <c r="M1" t="s">
        <v>474</v>
      </c>
      <c r="N1" t="s">
        <v>475</v>
      </c>
      <c r="O1" t="s">
        <v>476</v>
      </c>
      <c r="P1" t="s">
        <v>477</v>
      </c>
      <c r="Q1" t="s">
        <v>478</v>
      </c>
      <c r="R1" t="s">
        <v>479</v>
      </c>
      <c r="S1" t="s">
        <v>480</v>
      </c>
      <c r="T1" t="s">
        <v>482</v>
      </c>
      <c r="U1" t="s">
        <v>483</v>
      </c>
      <c r="V1" t="s">
        <v>484</v>
      </c>
      <c r="W1" t="s">
        <v>485</v>
      </c>
      <c r="X1" t="s">
        <v>486</v>
      </c>
      <c r="Y1" t="s">
        <v>487</v>
      </c>
      <c r="Z1" t="s">
        <v>488</v>
      </c>
      <c r="AA1" t="s">
        <v>489</v>
      </c>
      <c r="AB1" t="s">
        <v>490</v>
      </c>
      <c r="AC1" t="s">
        <v>492</v>
      </c>
      <c r="AD1" t="s">
        <v>493</v>
      </c>
      <c r="AE1" t="s">
        <v>494</v>
      </c>
      <c r="AF1" t="s">
        <v>496</v>
      </c>
      <c r="AG1" t="s">
        <v>723</v>
      </c>
      <c r="AH1" t="s">
        <v>497</v>
      </c>
      <c r="AI1" t="s">
        <v>498</v>
      </c>
      <c r="AJ1" t="s">
        <v>499</v>
      </c>
      <c r="AK1" t="s">
        <v>500</v>
      </c>
      <c r="AL1" t="s">
        <v>501</v>
      </c>
      <c r="AM1" t="s">
        <v>502</v>
      </c>
      <c r="AN1" t="s">
        <v>503</v>
      </c>
      <c r="AO1" t="s">
        <v>504</v>
      </c>
      <c r="AP1" t="s">
        <v>505</v>
      </c>
    </row>
    <row r="2" spans="1:42" x14ac:dyDescent="0.3">
      <c r="A2" s="538" t="s">
        <v>330</v>
      </c>
      <c r="B2" t="s">
        <v>12</v>
      </c>
      <c r="C2" t="s">
        <v>3</v>
      </c>
      <c r="D2">
        <v>602182</v>
      </c>
      <c r="E2">
        <v>601701</v>
      </c>
      <c r="F2">
        <v>601702</v>
      </c>
      <c r="G2">
        <v>601703</v>
      </c>
      <c r="H2">
        <v>604187</v>
      </c>
      <c r="I2">
        <v>601707</v>
      </c>
      <c r="J2">
        <v>601708</v>
      </c>
      <c r="K2">
        <v>602352</v>
      </c>
      <c r="L2">
        <v>60952</v>
      </c>
      <c r="M2">
        <v>601717</v>
      </c>
      <c r="N2">
        <v>601719</v>
      </c>
      <c r="O2">
        <v>601720</v>
      </c>
      <c r="P2">
        <v>601723</v>
      </c>
      <c r="Q2">
        <v>601781</v>
      </c>
      <c r="R2">
        <v>601782</v>
      </c>
      <c r="S2">
        <v>601724</v>
      </c>
      <c r="T2">
        <v>601726</v>
      </c>
      <c r="U2">
        <v>602154</v>
      </c>
      <c r="V2">
        <v>604030</v>
      </c>
      <c r="W2">
        <v>601738</v>
      </c>
      <c r="X2">
        <v>601744</v>
      </c>
      <c r="Y2">
        <v>601745</v>
      </c>
      <c r="Z2">
        <v>601746</v>
      </c>
      <c r="AA2">
        <v>601748</v>
      </c>
      <c r="AB2">
        <v>601790</v>
      </c>
      <c r="AC2">
        <v>601760</v>
      </c>
      <c r="AD2">
        <v>601761</v>
      </c>
      <c r="AE2">
        <v>601797</v>
      </c>
      <c r="AF2">
        <v>601764</v>
      </c>
      <c r="AG2">
        <v>591618</v>
      </c>
      <c r="AH2">
        <v>602389</v>
      </c>
      <c r="AI2">
        <v>601765</v>
      </c>
      <c r="AJ2">
        <v>602178</v>
      </c>
      <c r="AK2">
        <v>602390</v>
      </c>
      <c r="AL2">
        <v>602391</v>
      </c>
      <c r="AM2">
        <v>602414</v>
      </c>
      <c r="AN2">
        <v>602395</v>
      </c>
      <c r="AO2">
        <v>602333</v>
      </c>
      <c r="AP2">
        <v>601774</v>
      </c>
    </row>
    <row r="3" spans="1:42" x14ac:dyDescent="0.3">
      <c r="A3" s="538">
        <v>4</v>
      </c>
      <c r="B3" t="s">
        <v>39</v>
      </c>
      <c r="D3">
        <v>0</v>
      </c>
      <c r="E3">
        <v>0</v>
      </c>
      <c r="F3">
        <v>1327285</v>
      </c>
      <c r="G3">
        <v>0</v>
      </c>
      <c r="H3">
        <v>0</v>
      </c>
      <c r="I3">
        <v>13310</v>
      </c>
      <c r="J3">
        <v>156093</v>
      </c>
      <c r="K3">
        <v>0</v>
      </c>
      <c r="L3">
        <v>0</v>
      </c>
      <c r="M3">
        <v>0</v>
      </c>
      <c r="N3">
        <v>0</v>
      </c>
      <c r="P3">
        <v>26</v>
      </c>
      <c r="Q3">
        <v>0</v>
      </c>
      <c r="R3">
        <v>98</v>
      </c>
      <c r="S3">
        <v>72492</v>
      </c>
      <c r="T3">
        <v>363</v>
      </c>
      <c r="U3">
        <v>0</v>
      </c>
      <c r="W3">
        <v>6659</v>
      </c>
      <c r="Y3">
        <v>530</v>
      </c>
      <c r="Z3">
        <v>750</v>
      </c>
      <c r="AA3">
        <v>13625</v>
      </c>
      <c r="AB3">
        <v>12101074</v>
      </c>
      <c r="AC3">
        <v>0</v>
      </c>
      <c r="AE3">
        <v>630470</v>
      </c>
      <c r="AF3">
        <v>499350</v>
      </c>
      <c r="AH3">
        <v>360</v>
      </c>
      <c r="AI3">
        <v>0</v>
      </c>
      <c r="AJ3">
        <v>1140</v>
      </c>
      <c r="AK3">
        <v>495</v>
      </c>
      <c r="AL3">
        <v>631</v>
      </c>
      <c r="AM3">
        <v>30471</v>
      </c>
      <c r="AN3">
        <v>0</v>
      </c>
      <c r="AO3">
        <v>0</v>
      </c>
      <c r="AP3">
        <v>0</v>
      </c>
    </row>
    <row r="4" spans="1:42" x14ac:dyDescent="0.3">
      <c r="A4" s="538">
        <v>5</v>
      </c>
      <c r="B4" t="s">
        <v>40</v>
      </c>
      <c r="D4">
        <v>0</v>
      </c>
      <c r="E4">
        <v>0</v>
      </c>
      <c r="F4">
        <v>0</v>
      </c>
      <c r="G4">
        <v>0</v>
      </c>
      <c r="H4">
        <v>0</v>
      </c>
      <c r="I4">
        <v>0</v>
      </c>
      <c r="J4">
        <v>0</v>
      </c>
      <c r="K4">
        <v>0</v>
      </c>
      <c r="L4">
        <v>0</v>
      </c>
      <c r="M4">
        <v>0</v>
      </c>
      <c r="N4">
        <v>0</v>
      </c>
      <c r="P4">
        <v>0</v>
      </c>
      <c r="Q4">
        <v>0</v>
      </c>
      <c r="R4">
        <v>0</v>
      </c>
      <c r="S4">
        <v>0</v>
      </c>
      <c r="T4">
        <v>0</v>
      </c>
      <c r="U4">
        <v>0</v>
      </c>
      <c r="W4">
        <v>0</v>
      </c>
      <c r="Y4">
        <v>0</v>
      </c>
      <c r="Z4">
        <v>0</v>
      </c>
      <c r="AA4">
        <v>0</v>
      </c>
      <c r="AB4">
        <v>0</v>
      </c>
      <c r="AC4">
        <v>0</v>
      </c>
      <c r="AE4">
        <v>0</v>
      </c>
      <c r="AF4">
        <v>0</v>
      </c>
      <c r="AH4">
        <v>0</v>
      </c>
      <c r="AI4">
        <v>1181</v>
      </c>
      <c r="AJ4">
        <v>600</v>
      </c>
      <c r="AK4">
        <v>0</v>
      </c>
      <c r="AL4">
        <v>0</v>
      </c>
      <c r="AM4">
        <v>0</v>
      </c>
      <c r="AN4">
        <v>0</v>
      </c>
      <c r="AO4">
        <v>0</v>
      </c>
      <c r="AP4">
        <v>0</v>
      </c>
    </row>
    <row r="5" spans="1:42" x14ac:dyDescent="0.3">
      <c r="A5" s="538">
        <v>6</v>
      </c>
      <c r="B5" t="s">
        <v>104</v>
      </c>
      <c r="D5">
        <v>0</v>
      </c>
      <c r="E5">
        <v>0</v>
      </c>
      <c r="F5">
        <v>0</v>
      </c>
      <c r="G5">
        <v>0</v>
      </c>
      <c r="H5">
        <v>0</v>
      </c>
      <c r="I5">
        <v>0</v>
      </c>
      <c r="J5">
        <v>0</v>
      </c>
      <c r="K5">
        <v>0</v>
      </c>
      <c r="L5">
        <v>0</v>
      </c>
      <c r="M5">
        <v>0</v>
      </c>
      <c r="N5">
        <v>0</v>
      </c>
      <c r="P5">
        <v>0</v>
      </c>
      <c r="Q5">
        <v>0</v>
      </c>
      <c r="R5">
        <v>0</v>
      </c>
      <c r="S5">
        <v>0</v>
      </c>
      <c r="T5">
        <v>0</v>
      </c>
      <c r="U5">
        <v>0</v>
      </c>
      <c r="W5">
        <v>0</v>
      </c>
      <c r="Y5">
        <v>0</v>
      </c>
      <c r="Z5">
        <v>0</v>
      </c>
      <c r="AA5">
        <v>0</v>
      </c>
      <c r="AB5">
        <v>3465431</v>
      </c>
      <c r="AC5">
        <v>0</v>
      </c>
      <c r="AE5">
        <v>0</v>
      </c>
      <c r="AF5">
        <v>0</v>
      </c>
      <c r="AH5">
        <v>0</v>
      </c>
      <c r="AI5">
        <v>0</v>
      </c>
      <c r="AJ5">
        <v>0</v>
      </c>
      <c r="AK5">
        <v>0</v>
      </c>
      <c r="AL5">
        <v>0</v>
      </c>
      <c r="AM5">
        <v>0</v>
      </c>
      <c r="AN5">
        <v>0</v>
      </c>
      <c r="AO5">
        <v>0</v>
      </c>
      <c r="AP5">
        <v>0</v>
      </c>
    </row>
    <row r="6" spans="1:42" x14ac:dyDescent="0.3">
      <c r="A6" s="538">
        <v>7</v>
      </c>
      <c r="B6" t="s">
        <v>90</v>
      </c>
      <c r="D6">
        <v>0</v>
      </c>
      <c r="E6">
        <v>0</v>
      </c>
      <c r="F6">
        <v>0</v>
      </c>
      <c r="G6">
        <v>0</v>
      </c>
      <c r="H6">
        <v>0</v>
      </c>
      <c r="I6">
        <v>583</v>
      </c>
      <c r="J6">
        <v>0</v>
      </c>
      <c r="K6">
        <v>0</v>
      </c>
      <c r="L6">
        <v>0</v>
      </c>
      <c r="M6">
        <v>0</v>
      </c>
      <c r="N6">
        <v>0</v>
      </c>
      <c r="P6">
        <v>0</v>
      </c>
      <c r="Q6">
        <v>0</v>
      </c>
      <c r="R6">
        <v>110</v>
      </c>
      <c r="S6">
        <v>11267</v>
      </c>
      <c r="T6">
        <v>0</v>
      </c>
      <c r="U6">
        <v>0</v>
      </c>
      <c r="W6">
        <v>0</v>
      </c>
      <c r="Y6">
        <v>36303</v>
      </c>
      <c r="Z6">
        <v>0</v>
      </c>
      <c r="AA6">
        <v>0</v>
      </c>
      <c r="AB6">
        <v>0</v>
      </c>
      <c r="AC6">
        <v>0</v>
      </c>
      <c r="AE6">
        <v>215</v>
      </c>
      <c r="AF6">
        <v>173301</v>
      </c>
      <c r="AH6">
        <v>0</v>
      </c>
      <c r="AI6">
        <v>5765</v>
      </c>
      <c r="AJ6">
        <v>101635</v>
      </c>
      <c r="AK6">
        <v>0</v>
      </c>
      <c r="AL6">
        <v>0</v>
      </c>
      <c r="AM6">
        <v>0</v>
      </c>
      <c r="AN6">
        <v>0</v>
      </c>
      <c r="AO6">
        <v>0</v>
      </c>
      <c r="AP6">
        <v>0</v>
      </c>
    </row>
    <row r="7" spans="1:42" x14ac:dyDescent="0.3">
      <c r="A7" s="538">
        <v>9</v>
      </c>
      <c r="B7" t="s">
        <v>91</v>
      </c>
      <c r="D7">
        <v>0</v>
      </c>
      <c r="E7">
        <v>0</v>
      </c>
      <c r="F7">
        <v>940375</v>
      </c>
      <c r="G7">
        <v>0</v>
      </c>
      <c r="H7">
        <v>0</v>
      </c>
      <c r="I7">
        <v>209574</v>
      </c>
      <c r="J7">
        <v>1653052</v>
      </c>
      <c r="K7">
        <v>0</v>
      </c>
      <c r="L7">
        <v>0</v>
      </c>
      <c r="M7">
        <v>0</v>
      </c>
      <c r="N7">
        <v>0</v>
      </c>
      <c r="P7">
        <v>349476</v>
      </c>
      <c r="Q7">
        <v>43223</v>
      </c>
      <c r="R7">
        <v>204980</v>
      </c>
      <c r="S7">
        <v>1799078</v>
      </c>
      <c r="T7">
        <v>139733</v>
      </c>
      <c r="U7">
        <v>0</v>
      </c>
      <c r="W7">
        <v>260331</v>
      </c>
      <c r="Y7">
        <v>196109</v>
      </c>
      <c r="Z7">
        <v>205155</v>
      </c>
      <c r="AA7">
        <v>167540</v>
      </c>
      <c r="AB7">
        <v>8898534</v>
      </c>
      <c r="AC7">
        <v>124607</v>
      </c>
      <c r="AE7">
        <v>17412549</v>
      </c>
      <c r="AF7">
        <v>35477468</v>
      </c>
      <c r="AH7">
        <v>1269218</v>
      </c>
      <c r="AI7">
        <v>85622</v>
      </c>
      <c r="AJ7">
        <v>302698</v>
      </c>
      <c r="AK7">
        <v>41713</v>
      </c>
      <c r="AL7">
        <v>70580</v>
      </c>
      <c r="AM7">
        <v>1260406</v>
      </c>
      <c r="AN7">
        <v>0</v>
      </c>
      <c r="AO7">
        <v>0</v>
      </c>
      <c r="AP7">
        <v>280475</v>
      </c>
    </row>
    <row r="8" spans="1:42" x14ac:dyDescent="0.3">
      <c r="A8" s="538">
        <v>13</v>
      </c>
      <c r="B8" t="s">
        <v>331</v>
      </c>
      <c r="D8">
        <v>941624</v>
      </c>
      <c r="E8">
        <v>4264255</v>
      </c>
      <c r="F8">
        <v>0</v>
      </c>
      <c r="G8">
        <v>4669812</v>
      </c>
      <c r="H8">
        <v>28756</v>
      </c>
      <c r="I8">
        <v>0</v>
      </c>
      <c r="J8">
        <v>0</v>
      </c>
      <c r="K8">
        <v>2286480</v>
      </c>
      <c r="L8">
        <v>4480807</v>
      </c>
      <c r="M8">
        <v>2145871</v>
      </c>
      <c r="N8">
        <v>148633</v>
      </c>
      <c r="P8">
        <v>0</v>
      </c>
      <c r="Q8">
        <v>0</v>
      </c>
      <c r="R8">
        <v>0</v>
      </c>
      <c r="S8">
        <v>0</v>
      </c>
      <c r="T8">
        <v>0</v>
      </c>
      <c r="U8">
        <v>3176279</v>
      </c>
      <c r="W8">
        <v>0</v>
      </c>
      <c r="Y8">
        <v>0</v>
      </c>
      <c r="Z8">
        <v>0</v>
      </c>
      <c r="AA8">
        <v>0</v>
      </c>
      <c r="AB8">
        <v>0</v>
      </c>
      <c r="AC8">
        <v>0</v>
      </c>
      <c r="AE8">
        <v>978957</v>
      </c>
      <c r="AF8">
        <v>16503704</v>
      </c>
      <c r="AH8">
        <v>0</v>
      </c>
      <c r="AI8">
        <v>0</v>
      </c>
      <c r="AJ8">
        <v>0</v>
      </c>
      <c r="AK8">
        <v>0</v>
      </c>
      <c r="AL8">
        <v>0</v>
      </c>
      <c r="AM8">
        <v>0</v>
      </c>
      <c r="AN8">
        <v>7994324</v>
      </c>
      <c r="AO8">
        <v>513274</v>
      </c>
      <c r="AP8">
        <v>0</v>
      </c>
    </row>
    <row r="9" spans="1:42" x14ac:dyDescent="0.3">
      <c r="A9" s="538">
        <v>14</v>
      </c>
      <c r="B9" t="s">
        <v>332</v>
      </c>
      <c r="D9">
        <v>531499</v>
      </c>
      <c r="E9">
        <v>60764</v>
      </c>
      <c r="F9">
        <v>0</v>
      </c>
      <c r="G9">
        <v>398684</v>
      </c>
      <c r="H9">
        <v>4600</v>
      </c>
      <c r="I9">
        <v>0</v>
      </c>
      <c r="J9">
        <v>0</v>
      </c>
      <c r="K9">
        <v>384718</v>
      </c>
      <c r="L9">
        <v>592087</v>
      </c>
      <c r="M9">
        <v>99170</v>
      </c>
      <c r="N9">
        <v>47334</v>
      </c>
      <c r="P9">
        <v>0</v>
      </c>
      <c r="Q9">
        <v>0</v>
      </c>
      <c r="R9">
        <v>0</v>
      </c>
      <c r="S9">
        <v>0</v>
      </c>
      <c r="T9">
        <v>0</v>
      </c>
      <c r="U9">
        <v>799142</v>
      </c>
      <c r="W9">
        <v>0</v>
      </c>
      <c r="Y9">
        <v>0</v>
      </c>
      <c r="Z9">
        <v>0</v>
      </c>
      <c r="AA9">
        <v>0</v>
      </c>
      <c r="AB9">
        <v>0</v>
      </c>
      <c r="AC9">
        <v>0</v>
      </c>
      <c r="AE9">
        <v>20925</v>
      </c>
      <c r="AF9">
        <v>7611447</v>
      </c>
      <c r="AH9">
        <v>0</v>
      </c>
      <c r="AI9">
        <v>0</v>
      </c>
      <c r="AJ9">
        <v>0</v>
      </c>
      <c r="AK9">
        <v>0</v>
      </c>
      <c r="AL9">
        <v>0</v>
      </c>
      <c r="AM9">
        <v>0</v>
      </c>
      <c r="AN9">
        <v>373227</v>
      </c>
      <c r="AO9">
        <v>68584</v>
      </c>
      <c r="AP9">
        <v>0</v>
      </c>
    </row>
    <row r="10" spans="1:42" x14ac:dyDescent="0.3">
      <c r="A10" s="538">
        <v>16</v>
      </c>
      <c r="B10" t="s">
        <v>92</v>
      </c>
      <c r="D10">
        <v>0</v>
      </c>
      <c r="E10">
        <v>0</v>
      </c>
      <c r="F10">
        <v>9629819</v>
      </c>
      <c r="G10">
        <v>0</v>
      </c>
      <c r="H10">
        <v>0</v>
      </c>
      <c r="I10">
        <v>358026</v>
      </c>
      <c r="J10">
        <v>2613992</v>
      </c>
      <c r="K10">
        <v>0</v>
      </c>
      <c r="L10">
        <v>0</v>
      </c>
      <c r="M10">
        <v>0</v>
      </c>
      <c r="N10">
        <v>0</v>
      </c>
      <c r="P10">
        <v>32024</v>
      </c>
      <c r="Q10">
        <v>3</v>
      </c>
      <c r="R10">
        <v>99846</v>
      </c>
      <c r="S10">
        <v>3254975</v>
      </c>
      <c r="T10">
        <v>220077</v>
      </c>
      <c r="U10">
        <v>0</v>
      </c>
      <c r="W10">
        <v>1095176</v>
      </c>
      <c r="Y10">
        <v>229100</v>
      </c>
      <c r="Z10">
        <v>75069</v>
      </c>
      <c r="AA10">
        <v>754889</v>
      </c>
      <c r="AB10">
        <v>72210601</v>
      </c>
      <c r="AC10">
        <v>17220</v>
      </c>
      <c r="AE10">
        <v>10750904</v>
      </c>
      <c r="AF10">
        <v>12369054</v>
      </c>
      <c r="AH10">
        <v>230163</v>
      </c>
      <c r="AI10">
        <v>36486</v>
      </c>
      <c r="AJ10">
        <v>76056</v>
      </c>
      <c r="AK10">
        <v>8407</v>
      </c>
      <c r="AL10">
        <v>55217</v>
      </c>
      <c r="AM10">
        <v>3655098</v>
      </c>
      <c r="AN10">
        <v>0</v>
      </c>
      <c r="AO10">
        <v>0</v>
      </c>
      <c r="AP10">
        <v>82543</v>
      </c>
    </row>
    <row r="11" spans="1:42" x14ac:dyDescent="0.3">
      <c r="A11" s="538">
        <v>17</v>
      </c>
      <c r="B11" t="s">
        <v>94</v>
      </c>
      <c r="D11">
        <v>0</v>
      </c>
      <c r="E11">
        <v>0</v>
      </c>
      <c r="F11">
        <v>0</v>
      </c>
      <c r="G11">
        <v>0</v>
      </c>
      <c r="H11">
        <v>0</v>
      </c>
      <c r="I11">
        <v>0</v>
      </c>
      <c r="J11">
        <v>0</v>
      </c>
      <c r="K11">
        <v>0</v>
      </c>
      <c r="L11">
        <v>0</v>
      </c>
      <c r="M11">
        <v>0</v>
      </c>
      <c r="N11">
        <v>0</v>
      </c>
      <c r="P11">
        <v>0</v>
      </c>
      <c r="Q11">
        <v>0</v>
      </c>
      <c r="R11">
        <v>0</v>
      </c>
      <c r="S11">
        <v>0</v>
      </c>
      <c r="T11">
        <v>0</v>
      </c>
      <c r="U11">
        <v>0</v>
      </c>
      <c r="W11">
        <v>0</v>
      </c>
      <c r="Y11">
        <v>0</v>
      </c>
      <c r="Z11">
        <v>0</v>
      </c>
      <c r="AA11">
        <v>0</v>
      </c>
      <c r="AB11">
        <v>0</v>
      </c>
      <c r="AC11">
        <v>0</v>
      </c>
      <c r="AE11">
        <v>487901</v>
      </c>
      <c r="AF11">
        <v>19016146</v>
      </c>
      <c r="AH11">
        <v>0</v>
      </c>
      <c r="AI11">
        <v>0</v>
      </c>
      <c r="AJ11">
        <v>0</v>
      </c>
      <c r="AK11">
        <v>0</v>
      </c>
      <c r="AL11">
        <v>0</v>
      </c>
      <c r="AM11">
        <v>0</v>
      </c>
      <c r="AN11">
        <v>0</v>
      </c>
      <c r="AO11">
        <v>0</v>
      </c>
      <c r="AP11">
        <v>0</v>
      </c>
    </row>
    <row r="12" spans="1:42" x14ac:dyDescent="0.3">
      <c r="A12" s="538">
        <v>20</v>
      </c>
      <c r="B12" t="s">
        <v>95</v>
      </c>
      <c r="D12">
        <v>0</v>
      </c>
      <c r="E12">
        <v>0</v>
      </c>
      <c r="F12">
        <v>0</v>
      </c>
      <c r="G12">
        <v>0</v>
      </c>
      <c r="H12">
        <v>0</v>
      </c>
      <c r="I12">
        <v>0</v>
      </c>
      <c r="J12">
        <v>0</v>
      </c>
      <c r="K12">
        <v>0</v>
      </c>
      <c r="L12">
        <v>0</v>
      </c>
      <c r="M12">
        <v>0</v>
      </c>
      <c r="N12">
        <v>0</v>
      </c>
      <c r="P12">
        <v>0</v>
      </c>
      <c r="Q12">
        <v>0</v>
      </c>
      <c r="R12">
        <v>0</v>
      </c>
      <c r="S12">
        <v>0</v>
      </c>
      <c r="T12">
        <v>0</v>
      </c>
      <c r="U12">
        <v>0</v>
      </c>
      <c r="W12">
        <v>0</v>
      </c>
      <c r="Y12">
        <v>0</v>
      </c>
      <c r="Z12">
        <v>0</v>
      </c>
      <c r="AA12">
        <v>0</v>
      </c>
      <c r="AB12">
        <v>0</v>
      </c>
      <c r="AC12">
        <v>0</v>
      </c>
      <c r="AE12">
        <v>0</v>
      </c>
      <c r="AF12">
        <v>28149001</v>
      </c>
      <c r="AH12">
        <v>0</v>
      </c>
      <c r="AI12">
        <v>0</v>
      </c>
      <c r="AJ12">
        <v>0</v>
      </c>
      <c r="AK12">
        <v>0</v>
      </c>
      <c r="AL12">
        <v>0</v>
      </c>
      <c r="AM12">
        <v>0</v>
      </c>
      <c r="AN12">
        <v>0</v>
      </c>
      <c r="AO12">
        <v>0</v>
      </c>
      <c r="AP12">
        <v>0</v>
      </c>
    </row>
    <row r="13" spans="1:42" x14ac:dyDescent="0.3">
      <c r="A13" s="538">
        <v>22</v>
      </c>
      <c r="B13" t="s">
        <v>97</v>
      </c>
      <c r="D13">
        <v>0</v>
      </c>
      <c r="E13">
        <v>0</v>
      </c>
      <c r="F13">
        <v>0</v>
      </c>
      <c r="G13">
        <v>0</v>
      </c>
      <c r="H13">
        <v>0</v>
      </c>
      <c r="I13">
        <v>0</v>
      </c>
      <c r="J13">
        <v>0</v>
      </c>
      <c r="K13">
        <v>0</v>
      </c>
      <c r="L13">
        <v>0</v>
      </c>
      <c r="M13">
        <v>0</v>
      </c>
      <c r="N13">
        <v>0</v>
      </c>
      <c r="P13">
        <v>0</v>
      </c>
      <c r="Q13">
        <v>0</v>
      </c>
      <c r="R13">
        <v>0</v>
      </c>
      <c r="S13">
        <v>0</v>
      </c>
      <c r="T13">
        <v>0</v>
      </c>
      <c r="U13">
        <v>0</v>
      </c>
      <c r="W13">
        <v>0</v>
      </c>
      <c r="Y13">
        <v>0</v>
      </c>
      <c r="Z13">
        <v>0</v>
      </c>
      <c r="AA13">
        <v>0</v>
      </c>
      <c r="AB13">
        <v>0</v>
      </c>
      <c r="AC13">
        <v>0</v>
      </c>
      <c r="AE13">
        <v>15505</v>
      </c>
      <c r="AF13">
        <v>0</v>
      </c>
      <c r="AH13">
        <v>0</v>
      </c>
      <c r="AI13">
        <v>5068</v>
      </c>
      <c r="AJ13">
        <v>0</v>
      </c>
      <c r="AK13">
        <v>0</v>
      </c>
      <c r="AL13">
        <v>0</v>
      </c>
      <c r="AM13">
        <v>0</v>
      </c>
      <c r="AN13">
        <v>0</v>
      </c>
      <c r="AO13">
        <v>0</v>
      </c>
      <c r="AP13">
        <v>0</v>
      </c>
    </row>
    <row r="14" spans="1:42" x14ac:dyDescent="0.3">
      <c r="A14" s="538">
        <v>23</v>
      </c>
      <c r="B14" t="s">
        <v>100</v>
      </c>
      <c r="D14">
        <v>0</v>
      </c>
      <c r="E14">
        <v>0</v>
      </c>
      <c r="F14">
        <v>45115</v>
      </c>
      <c r="G14">
        <v>0</v>
      </c>
      <c r="H14">
        <v>0</v>
      </c>
      <c r="I14">
        <v>17831</v>
      </c>
      <c r="J14">
        <v>274620</v>
      </c>
      <c r="K14">
        <v>0</v>
      </c>
      <c r="L14">
        <v>0</v>
      </c>
      <c r="M14">
        <v>0</v>
      </c>
      <c r="N14">
        <v>0</v>
      </c>
      <c r="P14">
        <v>11770</v>
      </c>
      <c r="Q14">
        <v>3</v>
      </c>
      <c r="R14">
        <v>57189</v>
      </c>
      <c r="S14">
        <v>-5661916</v>
      </c>
      <c r="T14">
        <v>25776</v>
      </c>
      <c r="U14">
        <v>0</v>
      </c>
      <c r="W14">
        <v>201206</v>
      </c>
      <c r="Y14">
        <v>74609</v>
      </c>
      <c r="Z14">
        <v>20031</v>
      </c>
      <c r="AA14">
        <v>3601</v>
      </c>
      <c r="AB14">
        <v>-274757</v>
      </c>
      <c r="AC14">
        <v>5684</v>
      </c>
      <c r="AE14">
        <v>4182525</v>
      </c>
      <c r="AF14">
        <v>-4995512</v>
      </c>
      <c r="AH14">
        <v>113284</v>
      </c>
      <c r="AI14">
        <v>13358</v>
      </c>
      <c r="AJ14">
        <v>4204</v>
      </c>
      <c r="AK14">
        <v>2710</v>
      </c>
      <c r="AL14">
        <v>-11086</v>
      </c>
      <c r="AM14">
        <v>363346</v>
      </c>
      <c r="AN14">
        <v>0</v>
      </c>
      <c r="AO14">
        <v>0</v>
      </c>
      <c r="AP14">
        <v>-9368</v>
      </c>
    </row>
    <row r="15" spans="1:42" x14ac:dyDescent="0.3">
      <c r="A15" s="538">
        <v>31</v>
      </c>
      <c r="B15" t="s">
        <v>333</v>
      </c>
      <c r="D15">
        <v>-276252</v>
      </c>
      <c r="E15">
        <v>-299513</v>
      </c>
      <c r="F15">
        <v>0</v>
      </c>
      <c r="G15">
        <v>-604250</v>
      </c>
      <c r="H15">
        <v>0</v>
      </c>
      <c r="I15">
        <v>0</v>
      </c>
      <c r="J15">
        <v>0</v>
      </c>
      <c r="K15">
        <v>-558047</v>
      </c>
      <c r="L15">
        <v>-1467120</v>
      </c>
      <c r="M15">
        <v>200305</v>
      </c>
      <c r="N15">
        <v>0</v>
      </c>
      <c r="P15">
        <v>0</v>
      </c>
      <c r="Q15">
        <v>0</v>
      </c>
      <c r="R15">
        <v>0</v>
      </c>
      <c r="S15">
        <v>0</v>
      </c>
      <c r="T15">
        <v>0</v>
      </c>
      <c r="U15">
        <v>937153</v>
      </c>
      <c r="W15">
        <v>0</v>
      </c>
      <c r="Y15">
        <v>0</v>
      </c>
      <c r="Z15">
        <v>0</v>
      </c>
      <c r="AA15">
        <v>0</v>
      </c>
      <c r="AB15">
        <v>0</v>
      </c>
      <c r="AC15">
        <v>0</v>
      </c>
      <c r="AE15">
        <v>-188447</v>
      </c>
      <c r="AF15">
        <v>29183778</v>
      </c>
      <c r="AH15">
        <v>0</v>
      </c>
      <c r="AI15">
        <v>0</v>
      </c>
      <c r="AJ15">
        <v>0</v>
      </c>
      <c r="AK15">
        <v>0</v>
      </c>
      <c r="AL15">
        <v>0</v>
      </c>
      <c r="AM15">
        <v>0</v>
      </c>
      <c r="AN15">
        <v>3069207</v>
      </c>
      <c r="AO15">
        <v>-134839</v>
      </c>
      <c r="AP15">
        <v>0</v>
      </c>
    </row>
    <row r="16" spans="1:42" x14ac:dyDescent="0.3">
      <c r="A16" s="538">
        <v>32</v>
      </c>
      <c r="B16" t="s">
        <v>334</v>
      </c>
      <c r="D16">
        <v>101000</v>
      </c>
      <c r="E16">
        <v>122215</v>
      </c>
      <c r="F16">
        <v>0</v>
      </c>
      <c r="G16">
        <v>1245000</v>
      </c>
      <c r="H16">
        <v>0</v>
      </c>
      <c r="I16">
        <v>0</v>
      </c>
      <c r="J16">
        <v>0</v>
      </c>
      <c r="K16">
        <v>1800551</v>
      </c>
      <c r="L16">
        <v>8518225</v>
      </c>
      <c r="M16">
        <v>163881</v>
      </c>
      <c r="N16">
        <v>118093</v>
      </c>
      <c r="P16">
        <v>0</v>
      </c>
      <c r="Q16">
        <v>0</v>
      </c>
      <c r="R16">
        <v>0</v>
      </c>
      <c r="S16">
        <v>0</v>
      </c>
      <c r="T16">
        <v>0</v>
      </c>
      <c r="U16">
        <v>255570</v>
      </c>
      <c r="W16">
        <v>0</v>
      </c>
      <c r="Y16">
        <v>0</v>
      </c>
      <c r="Z16">
        <v>0</v>
      </c>
      <c r="AA16">
        <v>0</v>
      </c>
      <c r="AB16">
        <v>0</v>
      </c>
      <c r="AC16">
        <v>0</v>
      </c>
      <c r="AE16">
        <v>117959</v>
      </c>
      <c r="AF16">
        <v>2597741</v>
      </c>
      <c r="AH16">
        <v>0</v>
      </c>
      <c r="AI16">
        <v>0</v>
      </c>
      <c r="AJ16">
        <v>0</v>
      </c>
      <c r="AK16">
        <v>0</v>
      </c>
      <c r="AL16">
        <v>0</v>
      </c>
      <c r="AM16">
        <v>0</v>
      </c>
      <c r="AN16">
        <v>879891</v>
      </c>
      <c r="AO16">
        <v>268276</v>
      </c>
      <c r="AP16">
        <v>0</v>
      </c>
    </row>
    <row r="17" spans="1:42" x14ac:dyDescent="0.3">
      <c r="A17" s="538">
        <v>33</v>
      </c>
      <c r="B17" t="s">
        <v>110</v>
      </c>
      <c r="D17">
        <v>-357736</v>
      </c>
      <c r="E17">
        <v>8782</v>
      </c>
      <c r="F17">
        <v>0</v>
      </c>
      <c r="G17">
        <v>0</v>
      </c>
      <c r="H17">
        <v>-39087</v>
      </c>
      <c r="I17">
        <v>0</v>
      </c>
      <c r="J17">
        <v>0</v>
      </c>
      <c r="K17">
        <v>-7266509</v>
      </c>
      <c r="L17">
        <v>-3593182</v>
      </c>
      <c r="M17">
        <v>208560</v>
      </c>
      <c r="N17">
        <v>86127</v>
      </c>
      <c r="P17">
        <v>0</v>
      </c>
      <c r="Q17">
        <v>0</v>
      </c>
      <c r="R17">
        <v>0</v>
      </c>
      <c r="S17">
        <v>0</v>
      </c>
      <c r="T17">
        <v>0</v>
      </c>
      <c r="U17">
        <v>-1983483</v>
      </c>
      <c r="W17">
        <v>0</v>
      </c>
      <c r="Y17">
        <v>0</v>
      </c>
      <c r="Z17">
        <v>0</v>
      </c>
      <c r="AA17">
        <v>0</v>
      </c>
      <c r="AB17">
        <v>0</v>
      </c>
      <c r="AC17">
        <v>0</v>
      </c>
      <c r="AE17">
        <v>-365734</v>
      </c>
      <c r="AF17">
        <v>-12199616</v>
      </c>
      <c r="AH17">
        <v>0</v>
      </c>
      <c r="AI17">
        <v>0</v>
      </c>
      <c r="AJ17">
        <v>0</v>
      </c>
      <c r="AK17">
        <v>0</v>
      </c>
      <c r="AL17">
        <v>0</v>
      </c>
      <c r="AM17">
        <v>0</v>
      </c>
      <c r="AN17">
        <v>-3233048</v>
      </c>
      <c r="AO17">
        <v>-570741</v>
      </c>
      <c r="AP17">
        <v>0</v>
      </c>
    </row>
    <row r="18" spans="1:42" x14ac:dyDescent="0.3">
      <c r="A18" s="538">
        <v>193</v>
      </c>
      <c r="B18" t="s">
        <v>111</v>
      </c>
      <c r="D18">
        <v>193643</v>
      </c>
      <c r="E18">
        <v>0</v>
      </c>
      <c r="F18">
        <v>0</v>
      </c>
      <c r="G18">
        <v>285661</v>
      </c>
      <c r="H18">
        <v>0</v>
      </c>
      <c r="I18">
        <v>0</v>
      </c>
      <c r="J18">
        <v>0</v>
      </c>
      <c r="K18">
        <v>464472</v>
      </c>
      <c r="L18">
        <v>538571</v>
      </c>
      <c r="M18">
        <v>0</v>
      </c>
      <c r="N18">
        <v>0</v>
      </c>
      <c r="P18">
        <v>0</v>
      </c>
      <c r="Q18">
        <v>0</v>
      </c>
      <c r="R18">
        <v>0</v>
      </c>
      <c r="S18">
        <v>0</v>
      </c>
      <c r="T18">
        <v>0</v>
      </c>
      <c r="U18">
        <v>698167</v>
      </c>
      <c r="W18">
        <v>0</v>
      </c>
      <c r="Y18">
        <v>0</v>
      </c>
      <c r="Z18">
        <v>0</v>
      </c>
      <c r="AA18">
        <v>0</v>
      </c>
      <c r="AB18">
        <v>0</v>
      </c>
      <c r="AC18">
        <v>0</v>
      </c>
      <c r="AE18">
        <v>0</v>
      </c>
      <c r="AF18">
        <v>679339</v>
      </c>
      <c r="AH18">
        <v>0</v>
      </c>
      <c r="AI18">
        <v>0</v>
      </c>
      <c r="AJ18">
        <v>0</v>
      </c>
      <c r="AK18">
        <v>0</v>
      </c>
      <c r="AL18">
        <v>0</v>
      </c>
      <c r="AM18">
        <v>0</v>
      </c>
      <c r="AN18">
        <v>2203581</v>
      </c>
      <c r="AO18">
        <v>0</v>
      </c>
      <c r="AP18">
        <v>0</v>
      </c>
    </row>
    <row r="19" spans="1:42" x14ac:dyDescent="0.3">
      <c r="A19" s="538">
        <v>252</v>
      </c>
      <c r="B19" t="s">
        <v>30</v>
      </c>
      <c r="D19">
        <v>0</v>
      </c>
      <c r="E19">
        <v>0</v>
      </c>
      <c r="F19">
        <v>143</v>
      </c>
      <c r="G19">
        <v>0</v>
      </c>
      <c r="H19">
        <v>0</v>
      </c>
      <c r="I19">
        <v>610283</v>
      </c>
      <c r="J19">
        <v>270816</v>
      </c>
      <c r="K19">
        <v>0</v>
      </c>
      <c r="L19">
        <v>0</v>
      </c>
      <c r="M19">
        <v>0</v>
      </c>
      <c r="N19">
        <v>0</v>
      </c>
      <c r="P19">
        <v>0</v>
      </c>
      <c r="Q19">
        <v>33705</v>
      </c>
      <c r="R19">
        <v>0</v>
      </c>
      <c r="S19">
        <v>0</v>
      </c>
      <c r="T19">
        <v>329</v>
      </c>
      <c r="U19">
        <v>0</v>
      </c>
      <c r="W19">
        <v>2997560</v>
      </c>
      <c r="Y19">
        <v>51112</v>
      </c>
      <c r="Z19">
        <v>0</v>
      </c>
      <c r="AA19">
        <v>33794</v>
      </c>
      <c r="AB19">
        <v>8512309</v>
      </c>
      <c r="AC19">
        <v>0</v>
      </c>
      <c r="AE19">
        <v>24857545</v>
      </c>
      <c r="AF19">
        <v>67121817</v>
      </c>
      <c r="AH19">
        <v>1384563</v>
      </c>
      <c r="AI19">
        <v>535353</v>
      </c>
      <c r="AJ19">
        <v>70472</v>
      </c>
      <c r="AK19">
        <v>0</v>
      </c>
      <c r="AL19">
        <v>134884</v>
      </c>
      <c r="AM19">
        <v>1952308</v>
      </c>
      <c r="AN19">
        <v>0</v>
      </c>
      <c r="AO19">
        <v>0</v>
      </c>
      <c r="AP19">
        <v>0</v>
      </c>
    </row>
    <row r="20" spans="1:42" x14ac:dyDescent="0.3">
      <c r="A20" s="538">
        <v>253</v>
      </c>
      <c r="B20" t="s">
        <v>31</v>
      </c>
      <c r="D20">
        <v>0</v>
      </c>
      <c r="E20">
        <v>0</v>
      </c>
      <c r="F20">
        <v>555560</v>
      </c>
      <c r="G20">
        <v>0</v>
      </c>
      <c r="H20">
        <v>0</v>
      </c>
      <c r="I20">
        <v>2055</v>
      </c>
      <c r="J20">
        <v>26706</v>
      </c>
      <c r="K20">
        <v>0</v>
      </c>
      <c r="L20">
        <v>0</v>
      </c>
      <c r="M20">
        <v>0</v>
      </c>
      <c r="N20">
        <v>0</v>
      </c>
      <c r="P20">
        <v>0</v>
      </c>
      <c r="Q20">
        <v>16644</v>
      </c>
      <c r="R20">
        <v>534</v>
      </c>
      <c r="S20">
        <v>578193</v>
      </c>
      <c r="T20">
        <v>0</v>
      </c>
      <c r="U20">
        <v>0</v>
      </c>
      <c r="W20">
        <v>2244</v>
      </c>
      <c r="Y20">
        <v>100528</v>
      </c>
      <c r="Z20">
        <v>133</v>
      </c>
      <c r="AA20">
        <v>1203</v>
      </c>
      <c r="AB20">
        <v>12442350</v>
      </c>
      <c r="AC20">
        <v>48</v>
      </c>
      <c r="AE20">
        <v>1405695</v>
      </c>
      <c r="AF20">
        <v>598670167</v>
      </c>
      <c r="AH20">
        <v>2327</v>
      </c>
      <c r="AI20">
        <v>21179</v>
      </c>
      <c r="AJ20">
        <v>126055</v>
      </c>
      <c r="AK20">
        <v>0</v>
      </c>
      <c r="AL20">
        <v>0</v>
      </c>
      <c r="AM20">
        <v>893103</v>
      </c>
      <c r="AN20">
        <v>0</v>
      </c>
      <c r="AO20">
        <v>0</v>
      </c>
      <c r="AP20">
        <v>10000</v>
      </c>
    </row>
    <row r="21" spans="1:42" x14ac:dyDescent="0.3">
      <c r="A21" s="538">
        <v>254</v>
      </c>
      <c r="B21" t="s">
        <v>32</v>
      </c>
      <c r="D21">
        <v>0</v>
      </c>
      <c r="E21">
        <v>0</v>
      </c>
      <c r="F21">
        <v>384815</v>
      </c>
      <c r="G21">
        <v>0</v>
      </c>
      <c r="H21">
        <v>0</v>
      </c>
      <c r="I21">
        <v>208397</v>
      </c>
      <c r="J21">
        <v>-987817</v>
      </c>
      <c r="K21">
        <v>0</v>
      </c>
      <c r="L21">
        <v>0</v>
      </c>
      <c r="M21">
        <v>0</v>
      </c>
      <c r="N21">
        <v>0</v>
      </c>
      <c r="P21">
        <v>349476</v>
      </c>
      <c r="Q21">
        <v>26579</v>
      </c>
      <c r="R21">
        <v>207380</v>
      </c>
      <c r="S21">
        <v>1223868</v>
      </c>
      <c r="T21">
        <v>110133</v>
      </c>
      <c r="U21">
        <v>0</v>
      </c>
      <c r="W21">
        <v>-318709</v>
      </c>
      <c r="Y21">
        <v>95581</v>
      </c>
      <c r="Z21">
        <v>205022</v>
      </c>
      <c r="AA21">
        <v>119788</v>
      </c>
      <c r="AB21">
        <v>-84784190</v>
      </c>
      <c r="AC21">
        <v>124646</v>
      </c>
      <c r="AE21">
        <v>15846357</v>
      </c>
      <c r="AF21">
        <v>9622372</v>
      </c>
      <c r="AH21">
        <v>1269218</v>
      </c>
      <c r="AI21">
        <v>64444</v>
      </c>
      <c r="AJ21">
        <v>176643</v>
      </c>
      <c r="AK21">
        <v>41713</v>
      </c>
      <c r="AL21">
        <v>74459</v>
      </c>
      <c r="AM21">
        <v>0</v>
      </c>
      <c r="AN21">
        <v>0</v>
      </c>
      <c r="AO21">
        <v>0</v>
      </c>
      <c r="AP21">
        <v>270475</v>
      </c>
    </row>
    <row r="22" spans="1:42" x14ac:dyDescent="0.3">
      <c r="A22" s="538">
        <v>255</v>
      </c>
      <c r="B22" t="s">
        <v>86</v>
      </c>
      <c r="D22">
        <v>0</v>
      </c>
      <c r="E22">
        <v>0</v>
      </c>
      <c r="F22">
        <v>44893</v>
      </c>
      <c r="G22">
        <v>0</v>
      </c>
      <c r="H22">
        <v>0</v>
      </c>
      <c r="I22">
        <v>-4874</v>
      </c>
      <c r="J22">
        <v>101140</v>
      </c>
      <c r="K22">
        <v>0</v>
      </c>
      <c r="L22">
        <v>0</v>
      </c>
      <c r="M22">
        <v>0</v>
      </c>
      <c r="N22">
        <v>0</v>
      </c>
      <c r="P22">
        <v>11770</v>
      </c>
      <c r="Q22">
        <v>3</v>
      </c>
      <c r="R22">
        <v>57831</v>
      </c>
      <c r="S22">
        <v>-5667883</v>
      </c>
      <c r="T22">
        <v>22608</v>
      </c>
      <c r="U22">
        <v>0</v>
      </c>
      <c r="W22">
        <v>423022</v>
      </c>
      <c r="Y22">
        <v>124111</v>
      </c>
      <c r="Z22">
        <v>20031</v>
      </c>
      <c r="AA22">
        <v>5166</v>
      </c>
      <c r="AB22">
        <v>2551530</v>
      </c>
      <c r="AC22">
        <v>5697</v>
      </c>
      <c r="AE22">
        <v>2476727</v>
      </c>
      <c r="AF22">
        <v>81618412</v>
      </c>
      <c r="AH22">
        <v>74194</v>
      </c>
      <c r="AI22">
        <v>-9075</v>
      </c>
      <c r="AJ22">
        <v>1666</v>
      </c>
      <c r="AK22">
        <v>2710</v>
      </c>
      <c r="AL22">
        <v>9107</v>
      </c>
      <c r="AM22">
        <v>1116328</v>
      </c>
      <c r="AN22">
        <v>0</v>
      </c>
      <c r="AO22">
        <v>0</v>
      </c>
      <c r="AP22">
        <v>-9368</v>
      </c>
    </row>
    <row r="23" spans="1:42" x14ac:dyDescent="0.3">
      <c r="A23" s="538">
        <v>333</v>
      </c>
      <c r="B23" t="s">
        <v>75</v>
      </c>
      <c r="D23">
        <v>0</v>
      </c>
      <c r="E23">
        <v>0</v>
      </c>
      <c r="F23">
        <v>1712100</v>
      </c>
      <c r="G23">
        <v>0</v>
      </c>
      <c r="H23">
        <v>0</v>
      </c>
      <c r="I23">
        <v>215246</v>
      </c>
      <c r="J23">
        <v>1782439</v>
      </c>
      <c r="K23">
        <v>0</v>
      </c>
      <c r="L23">
        <v>0</v>
      </c>
      <c r="M23">
        <v>0</v>
      </c>
      <c r="N23">
        <v>0</v>
      </c>
      <c r="P23">
        <v>349502</v>
      </c>
      <c r="Q23">
        <v>26579</v>
      </c>
      <c r="R23">
        <v>204434</v>
      </c>
      <c r="S23">
        <v>1504994</v>
      </c>
      <c r="T23">
        <v>140096</v>
      </c>
      <c r="U23">
        <v>0</v>
      </c>
      <c r="W23">
        <v>79656</v>
      </c>
      <c r="Y23">
        <v>142836</v>
      </c>
      <c r="Z23">
        <v>205772</v>
      </c>
      <c r="AA23">
        <v>181165</v>
      </c>
      <c r="AB23">
        <v>12022689</v>
      </c>
      <c r="AC23">
        <v>124559</v>
      </c>
      <c r="AE23">
        <v>16637902</v>
      </c>
      <c r="AF23">
        <v>562049807</v>
      </c>
      <c r="AH23">
        <v>1264378</v>
      </c>
      <c r="AI23">
        <v>58678</v>
      </c>
      <c r="AJ23">
        <v>176748</v>
      </c>
      <c r="AK23">
        <v>32448</v>
      </c>
      <c r="AL23">
        <v>70747</v>
      </c>
      <c r="AM23">
        <v>993772</v>
      </c>
      <c r="AN23">
        <v>0</v>
      </c>
      <c r="AO23">
        <v>0</v>
      </c>
      <c r="AP23">
        <v>245475</v>
      </c>
    </row>
    <row r="24" spans="1:42" x14ac:dyDescent="0.3">
      <c r="A24" s="538">
        <v>334</v>
      </c>
      <c r="B24" t="s">
        <v>106</v>
      </c>
      <c r="D24">
        <v>0</v>
      </c>
      <c r="E24">
        <v>1607185</v>
      </c>
      <c r="F24">
        <v>2854</v>
      </c>
      <c r="G24">
        <v>19536784</v>
      </c>
      <c r="H24">
        <v>0</v>
      </c>
      <c r="I24">
        <v>1376606</v>
      </c>
      <c r="J24">
        <v>678254</v>
      </c>
      <c r="K24">
        <v>0</v>
      </c>
      <c r="L24">
        <v>0</v>
      </c>
      <c r="M24">
        <v>0</v>
      </c>
      <c r="N24">
        <v>0</v>
      </c>
      <c r="P24">
        <v>715</v>
      </c>
      <c r="Q24">
        <v>0</v>
      </c>
      <c r="R24">
        <v>0</v>
      </c>
      <c r="S24">
        <v>0</v>
      </c>
      <c r="T24">
        <v>27742</v>
      </c>
      <c r="U24">
        <v>0</v>
      </c>
      <c r="W24">
        <v>3996979</v>
      </c>
      <c r="Y24">
        <v>439003</v>
      </c>
      <c r="Z24">
        <v>0</v>
      </c>
      <c r="AA24">
        <v>524792</v>
      </c>
      <c r="AB24">
        <v>38057984</v>
      </c>
      <c r="AC24">
        <v>0</v>
      </c>
      <c r="AE24">
        <v>34177741</v>
      </c>
      <c r="AF24">
        <v>18835036</v>
      </c>
      <c r="AH24">
        <v>1870030</v>
      </c>
      <c r="AI24">
        <v>850138</v>
      </c>
      <c r="AJ24">
        <v>44093</v>
      </c>
      <c r="AK24">
        <v>80684</v>
      </c>
      <c r="AL24">
        <v>188489</v>
      </c>
      <c r="AM24">
        <v>3193987</v>
      </c>
      <c r="AN24">
        <v>0</v>
      </c>
      <c r="AO24">
        <v>1468188</v>
      </c>
      <c r="AP24">
        <v>0</v>
      </c>
    </row>
    <row r="25" spans="1:42" x14ac:dyDescent="0.3">
      <c r="A25" s="538">
        <v>335</v>
      </c>
      <c r="B25" t="s">
        <v>37</v>
      </c>
      <c r="D25">
        <v>0</v>
      </c>
      <c r="E25">
        <v>0</v>
      </c>
      <c r="F25">
        <v>0</v>
      </c>
      <c r="G25">
        <v>0</v>
      </c>
      <c r="H25">
        <v>0</v>
      </c>
      <c r="I25">
        <v>0</v>
      </c>
      <c r="J25">
        <v>0</v>
      </c>
      <c r="K25">
        <v>0</v>
      </c>
      <c r="L25">
        <v>0</v>
      </c>
      <c r="M25">
        <v>0</v>
      </c>
      <c r="N25">
        <v>0</v>
      </c>
      <c r="P25">
        <v>0</v>
      </c>
      <c r="Q25">
        <v>0</v>
      </c>
      <c r="R25">
        <v>0</v>
      </c>
      <c r="S25">
        <v>0</v>
      </c>
      <c r="T25">
        <v>0</v>
      </c>
      <c r="U25">
        <v>0</v>
      </c>
      <c r="W25">
        <v>0</v>
      </c>
      <c r="Y25">
        <v>0</v>
      </c>
      <c r="Z25">
        <v>0</v>
      </c>
      <c r="AA25">
        <v>0</v>
      </c>
      <c r="AB25">
        <v>0</v>
      </c>
      <c r="AC25">
        <v>0</v>
      </c>
      <c r="AE25">
        <v>0</v>
      </c>
      <c r="AF25">
        <v>0</v>
      </c>
      <c r="AH25">
        <v>0</v>
      </c>
      <c r="AI25">
        <v>0</v>
      </c>
      <c r="AJ25">
        <v>0</v>
      </c>
      <c r="AK25">
        <v>0</v>
      </c>
      <c r="AL25">
        <v>0</v>
      </c>
      <c r="AM25">
        <v>0</v>
      </c>
      <c r="AN25">
        <v>0</v>
      </c>
      <c r="AO25">
        <v>0</v>
      </c>
      <c r="AP25">
        <v>0</v>
      </c>
    </row>
    <row r="26" spans="1:42" x14ac:dyDescent="0.3">
      <c r="A26" s="538">
        <v>336</v>
      </c>
      <c r="B26" t="s">
        <v>338</v>
      </c>
      <c r="D26">
        <v>0</v>
      </c>
      <c r="E26">
        <v>0</v>
      </c>
      <c r="F26">
        <v>1328108</v>
      </c>
      <c r="G26">
        <v>0</v>
      </c>
      <c r="H26">
        <v>0</v>
      </c>
      <c r="I26">
        <v>8310</v>
      </c>
      <c r="J26">
        <v>60400</v>
      </c>
      <c r="K26">
        <v>0</v>
      </c>
      <c r="L26">
        <v>0</v>
      </c>
      <c r="M26">
        <v>0</v>
      </c>
      <c r="N26">
        <v>0</v>
      </c>
      <c r="P26">
        <v>26</v>
      </c>
      <c r="Q26">
        <v>0</v>
      </c>
      <c r="R26">
        <v>98</v>
      </c>
      <c r="S26">
        <v>72492</v>
      </c>
      <c r="T26">
        <v>363</v>
      </c>
      <c r="U26">
        <v>0</v>
      </c>
      <c r="W26">
        <v>0</v>
      </c>
      <c r="Y26">
        <v>530</v>
      </c>
      <c r="Z26">
        <v>0</v>
      </c>
      <c r="AA26">
        <v>13625</v>
      </c>
      <c r="AB26">
        <v>13060563</v>
      </c>
      <c r="AC26">
        <v>0</v>
      </c>
      <c r="AE26">
        <v>630470</v>
      </c>
      <c r="AF26">
        <v>18219574</v>
      </c>
      <c r="AH26">
        <v>359</v>
      </c>
      <c r="AI26">
        <v>0</v>
      </c>
      <c r="AJ26">
        <v>1140</v>
      </c>
      <c r="AK26">
        <v>0</v>
      </c>
      <c r="AL26">
        <v>631</v>
      </c>
      <c r="AM26">
        <v>50652</v>
      </c>
      <c r="AN26">
        <v>0</v>
      </c>
      <c r="AO26">
        <v>0</v>
      </c>
      <c r="AP26">
        <v>0</v>
      </c>
    </row>
    <row r="27" spans="1:42" x14ac:dyDescent="0.3">
      <c r="A27" s="538">
        <v>338</v>
      </c>
      <c r="B27" t="s">
        <v>36</v>
      </c>
      <c r="D27">
        <v>0</v>
      </c>
      <c r="E27">
        <v>0</v>
      </c>
      <c r="F27">
        <v>1330836</v>
      </c>
      <c r="G27">
        <v>0</v>
      </c>
      <c r="H27">
        <v>0</v>
      </c>
      <c r="I27">
        <v>13310</v>
      </c>
      <c r="J27">
        <v>3617311</v>
      </c>
      <c r="K27">
        <v>0</v>
      </c>
      <c r="L27">
        <v>0</v>
      </c>
      <c r="M27">
        <v>0</v>
      </c>
      <c r="N27">
        <v>0</v>
      </c>
      <c r="P27">
        <v>26</v>
      </c>
      <c r="Q27">
        <v>0</v>
      </c>
      <c r="R27">
        <v>98</v>
      </c>
      <c r="S27">
        <v>72492</v>
      </c>
      <c r="T27">
        <v>68859</v>
      </c>
      <c r="U27">
        <v>0</v>
      </c>
      <c r="W27">
        <v>404659</v>
      </c>
      <c r="Y27">
        <v>530</v>
      </c>
      <c r="Z27">
        <v>750</v>
      </c>
      <c r="AA27">
        <v>122195</v>
      </c>
      <c r="AB27">
        <v>117717413</v>
      </c>
      <c r="AC27">
        <v>0</v>
      </c>
      <c r="AE27">
        <v>808608</v>
      </c>
      <c r="AF27">
        <v>21253407</v>
      </c>
      <c r="AH27">
        <v>360</v>
      </c>
      <c r="AI27">
        <v>1181</v>
      </c>
      <c r="AJ27">
        <v>1740</v>
      </c>
      <c r="AK27">
        <v>495</v>
      </c>
      <c r="AL27">
        <v>631</v>
      </c>
      <c r="AM27">
        <v>816217</v>
      </c>
      <c r="AN27">
        <v>0</v>
      </c>
      <c r="AO27">
        <v>0</v>
      </c>
      <c r="AP27">
        <v>0</v>
      </c>
    </row>
    <row r="28" spans="1:42" x14ac:dyDescent="0.3">
      <c r="A28" s="538">
        <v>339</v>
      </c>
      <c r="B28" t="s">
        <v>79</v>
      </c>
      <c r="D28">
        <v>0</v>
      </c>
      <c r="E28">
        <v>0</v>
      </c>
      <c r="F28">
        <v>9288702</v>
      </c>
      <c r="G28">
        <v>0</v>
      </c>
      <c r="H28">
        <v>0</v>
      </c>
      <c r="I28">
        <v>0</v>
      </c>
      <c r="J28">
        <v>0</v>
      </c>
      <c r="K28">
        <v>0</v>
      </c>
      <c r="L28">
        <v>0</v>
      </c>
      <c r="M28">
        <v>0</v>
      </c>
      <c r="N28">
        <v>0</v>
      </c>
      <c r="P28">
        <v>0</v>
      </c>
      <c r="Q28">
        <v>0</v>
      </c>
      <c r="R28">
        <v>0</v>
      </c>
      <c r="S28">
        <v>0</v>
      </c>
      <c r="T28">
        <v>0</v>
      </c>
      <c r="U28">
        <v>0</v>
      </c>
      <c r="W28">
        <v>7475</v>
      </c>
      <c r="Y28">
        <v>6600</v>
      </c>
      <c r="Z28">
        <v>0</v>
      </c>
      <c r="AA28">
        <v>416898</v>
      </c>
      <c r="AB28">
        <v>50744028</v>
      </c>
      <c r="AC28">
        <v>0</v>
      </c>
      <c r="AE28">
        <v>269665</v>
      </c>
      <c r="AF28">
        <v>1486345</v>
      </c>
      <c r="AH28">
        <v>0</v>
      </c>
      <c r="AI28">
        <v>10784</v>
      </c>
      <c r="AJ28">
        <v>75882</v>
      </c>
      <c r="AK28">
        <v>0</v>
      </c>
      <c r="AL28">
        <v>0</v>
      </c>
      <c r="AM28">
        <v>3652105</v>
      </c>
      <c r="AN28">
        <v>0</v>
      </c>
      <c r="AO28">
        <v>0</v>
      </c>
      <c r="AP28">
        <v>0</v>
      </c>
    </row>
    <row r="29" spans="1:42" x14ac:dyDescent="0.3">
      <c r="A29" s="538">
        <v>341</v>
      </c>
      <c r="B29" t="s">
        <v>339</v>
      </c>
      <c r="D29">
        <v>0</v>
      </c>
      <c r="E29">
        <v>0</v>
      </c>
      <c r="F29">
        <v>341117</v>
      </c>
      <c r="G29">
        <v>0</v>
      </c>
      <c r="H29">
        <v>0</v>
      </c>
      <c r="I29">
        <v>356756</v>
      </c>
      <c r="J29">
        <v>2613992</v>
      </c>
      <c r="K29">
        <v>0</v>
      </c>
      <c r="L29">
        <v>0</v>
      </c>
      <c r="M29">
        <v>0</v>
      </c>
      <c r="N29">
        <v>0</v>
      </c>
      <c r="P29">
        <v>32024</v>
      </c>
      <c r="Q29">
        <v>3</v>
      </c>
      <c r="R29">
        <v>100488</v>
      </c>
      <c r="S29">
        <v>3249008</v>
      </c>
      <c r="T29">
        <v>15</v>
      </c>
      <c r="U29">
        <v>0</v>
      </c>
      <c r="W29">
        <v>348510</v>
      </c>
      <c r="Y29">
        <v>140000</v>
      </c>
      <c r="Z29">
        <v>75069</v>
      </c>
      <c r="AA29">
        <v>337991</v>
      </c>
      <c r="AB29">
        <v>20331734</v>
      </c>
      <c r="AC29">
        <v>17233</v>
      </c>
      <c r="AE29">
        <v>5223130</v>
      </c>
      <c r="AF29">
        <v>192229677</v>
      </c>
      <c r="AH29">
        <v>226517</v>
      </c>
      <c r="AI29">
        <v>5330</v>
      </c>
      <c r="AJ29">
        <v>174</v>
      </c>
      <c r="AK29">
        <v>7131</v>
      </c>
      <c r="AL29">
        <v>53865</v>
      </c>
      <c r="AM29">
        <v>2993</v>
      </c>
      <c r="AN29">
        <v>0</v>
      </c>
      <c r="AO29">
        <v>0</v>
      </c>
      <c r="AP29">
        <v>143</v>
      </c>
    </row>
    <row r="30" spans="1:42" ht="13.95" customHeight="1" x14ac:dyDescent="0.3">
      <c r="A30" s="538">
        <v>373</v>
      </c>
      <c r="B30" t="s">
        <v>126</v>
      </c>
      <c r="D30">
        <v>0</v>
      </c>
      <c r="E30">
        <v>498547</v>
      </c>
      <c r="F30">
        <v>2698</v>
      </c>
      <c r="G30">
        <v>8365929</v>
      </c>
      <c r="H30">
        <v>0</v>
      </c>
      <c r="I30">
        <v>978894</v>
      </c>
      <c r="J30">
        <v>407438</v>
      </c>
      <c r="K30">
        <v>0</v>
      </c>
      <c r="L30">
        <v>0</v>
      </c>
      <c r="M30">
        <v>0</v>
      </c>
      <c r="N30">
        <v>0</v>
      </c>
      <c r="P30">
        <v>715</v>
      </c>
      <c r="Q30">
        <v>0</v>
      </c>
      <c r="R30">
        <v>0</v>
      </c>
      <c r="S30">
        <v>0</v>
      </c>
      <c r="T30">
        <v>27413</v>
      </c>
      <c r="U30">
        <v>0</v>
      </c>
      <c r="W30">
        <v>1242109</v>
      </c>
      <c r="Y30">
        <v>390172</v>
      </c>
      <c r="Z30">
        <v>0</v>
      </c>
      <c r="AA30">
        <v>490998</v>
      </c>
      <c r="AB30">
        <v>27076290</v>
      </c>
      <c r="AC30">
        <v>0</v>
      </c>
      <c r="AE30">
        <v>15306344</v>
      </c>
      <c r="AF30">
        <v>11969610</v>
      </c>
      <c r="AH30">
        <v>485467</v>
      </c>
      <c r="AI30">
        <v>535838</v>
      </c>
      <c r="AJ30">
        <v>13155</v>
      </c>
      <c r="AK30">
        <v>71496</v>
      </c>
      <c r="AL30">
        <v>53605</v>
      </c>
      <c r="AM30">
        <v>1465516</v>
      </c>
      <c r="AN30">
        <v>0</v>
      </c>
      <c r="AO30">
        <v>958111</v>
      </c>
      <c r="AP30">
        <v>0</v>
      </c>
    </row>
    <row r="31" spans="1:42" x14ac:dyDescent="0.3">
      <c r="A31" s="538">
        <v>376</v>
      </c>
      <c r="B31" t="s">
        <v>33</v>
      </c>
      <c r="D31">
        <v>0</v>
      </c>
      <c r="E31">
        <v>0</v>
      </c>
      <c r="F31">
        <v>0</v>
      </c>
      <c r="G31">
        <v>0</v>
      </c>
      <c r="H31">
        <v>0</v>
      </c>
      <c r="I31">
        <v>0</v>
      </c>
      <c r="J31">
        <v>0</v>
      </c>
      <c r="K31">
        <v>0</v>
      </c>
      <c r="L31">
        <v>0</v>
      </c>
      <c r="M31">
        <v>0</v>
      </c>
      <c r="N31">
        <v>0</v>
      </c>
      <c r="P31">
        <v>0</v>
      </c>
      <c r="Q31">
        <v>0</v>
      </c>
      <c r="R31">
        <v>0</v>
      </c>
      <c r="S31">
        <v>0</v>
      </c>
      <c r="T31">
        <v>0</v>
      </c>
      <c r="U31">
        <v>0</v>
      </c>
      <c r="W31">
        <v>0</v>
      </c>
      <c r="Y31">
        <v>0</v>
      </c>
      <c r="Z31">
        <v>0</v>
      </c>
      <c r="AA31">
        <v>0</v>
      </c>
      <c r="AB31">
        <v>0</v>
      </c>
      <c r="AC31">
        <v>0</v>
      </c>
      <c r="AE31">
        <v>0</v>
      </c>
      <c r="AF31">
        <v>-1</v>
      </c>
      <c r="AH31">
        <v>0</v>
      </c>
      <c r="AI31">
        <v>0</v>
      </c>
      <c r="AJ31">
        <v>0</v>
      </c>
      <c r="AK31">
        <v>-1</v>
      </c>
      <c r="AL31">
        <v>0</v>
      </c>
      <c r="AM31">
        <v>-802813</v>
      </c>
      <c r="AN31">
        <v>0</v>
      </c>
      <c r="AO31">
        <v>0</v>
      </c>
      <c r="AP31">
        <v>0</v>
      </c>
    </row>
    <row r="32" spans="1:42" x14ac:dyDescent="0.3">
      <c r="A32" s="538">
        <v>379</v>
      </c>
      <c r="B32" t="s">
        <v>38</v>
      </c>
      <c r="D32">
        <v>0</v>
      </c>
      <c r="E32">
        <v>0</v>
      </c>
      <c r="F32">
        <v>2267660</v>
      </c>
      <c r="G32">
        <v>0</v>
      </c>
      <c r="H32">
        <v>0</v>
      </c>
      <c r="I32">
        <v>223682</v>
      </c>
      <c r="J32">
        <v>1809145</v>
      </c>
      <c r="K32">
        <v>0</v>
      </c>
      <c r="L32">
        <v>0</v>
      </c>
      <c r="M32">
        <v>0</v>
      </c>
      <c r="N32">
        <v>0</v>
      </c>
      <c r="P32">
        <v>349502</v>
      </c>
      <c r="Q32">
        <v>43223</v>
      </c>
      <c r="R32">
        <v>207803</v>
      </c>
      <c r="S32">
        <v>1874553</v>
      </c>
      <c r="T32">
        <v>140096</v>
      </c>
      <c r="U32">
        <v>0</v>
      </c>
      <c r="W32">
        <v>273284</v>
      </c>
      <c r="Y32">
        <v>196639</v>
      </c>
      <c r="Z32">
        <v>205905</v>
      </c>
      <c r="AA32">
        <v>181165</v>
      </c>
      <c r="AB32">
        <v>23521341</v>
      </c>
      <c r="AC32">
        <v>124680</v>
      </c>
      <c r="AE32">
        <v>18060660</v>
      </c>
      <c r="AF32">
        <v>35976818</v>
      </c>
      <c r="AH32">
        <v>1271905</v>
      </c>
      <c r="AI32">
        <v>86803</v>
      </c>
      <c r="AJ32">
        <v>304438</v>
      </c>
      <c r="AK32">
        <v>42208</v>
      </c>
      <c r="AL32">
        <v>75090</v>
      </c>
      <c r="AM32">
        <v>1290877</v>
      </c>
      <c r="AN32">
        <v>0</v>
      </c>
      <c r="AO32">
        <v>0</v>
      </c>
      <c r="AP32">
        <v>280475</v>
      </c>
    </row>
    <row r="33" spans="1:42" x14ac:dyDescent="0.3">
      <c r="A33" s="538">
        <v>380</v>
      </c>
      <c r="B33" t="s">
        <v>41</v>
      </c>
      <c r="D33">
        <v>0</v>
      </c>
      <c r="E33">
        <v>0</v>
      </c>
      <c r="F33">
        <v>0</v>
      </c>
      <c r="G33">
        <v>0</v>
      </c>
      <c r="H33">
        <v>0</v>
      </c>
      <c r="I33">
        <v>798</v>
      </c>
      <c r="J33">
        <v>0</v>
      </c>
      <c r="K33">
        <v>0</v>
      </c>
      <c r="L33">
        <v>0</v>
      </c>
      <c r="M33">
        <v>0</v>
      </c>
      <c r="N33">
        <v>0</v>
      </c>
      <c r="P33">
        <v>0</v>
      </c>
      <c r="Q33">
        <v>0</v>
      </c>
      <c r="R33">
        <v>2725</v>
      </c>
      <c r="S33">
        <v>2983</v>
      </c>
      <c r="T33">
        <v>0</v>
      </c>
      <c r="U33">
        <v>0</v>
      </c>
      <c r="W33">
        <v>6294</v>
      </c>
      <c r="Y33">
        <v>0</v>
      </c>
      <c r="Z33">
        <v>0</v>
      </c>
      <c r="AA33">
        <v>0</v>
      </c>
      <c r="AB33">
        <v>2521733</v>
      </c>
      <c r="AC33">
        <v>73</v>
      </c>
      <c r="AE33">
        <v>17641</v>
      </c>
      <c r="AF33">
        <v>0</v>
      </c>
      <c r="AH33">
        <v>2327</v>
      </c>
      <c r="AI33">
        <v>0</v>
      </c>
      <c r="AJ33">
        <v>0</v>
      </c>
      <c r="AK33">
        <v>0</v>
      </c>
      <c r="AL33">
        <v>3879</v>
      </c>
      <c r="AM33">
        <v>0</v>
      </c>
      <c r="AN33">
        <v>0</v>
      </c>
      <c r="AO33">
        <v>0</v>
      </c>
      <c r="AP33">
        <v>0</v>
      </c>
    </row>
    <row r="34" spans="1:42" x14ac:dyDescent="0.3">
      <c r="A34" s="538">
        <v>385</v>
      </c>
      <c r="B34" t="s">
        <v>35</v>
      </c>
      <c r="D34">
        <v>0</v>
      </c>
      <c r="E34">
        <v>0</v>
      </c>
      <c r="F34">
        <v>2271354</v>
      </c>
      <c r="G34">
        <v>0</v>
      </c>
      <c r="H34">
        <v>0</v>
      </c>
      <c r="I34">
        <v>834045</v>
      </c>
      <c r="J34">
        <v>2927016</v>
      </c>
      <c r="K34">
        <v>0</v>
      </c>
      <c r="L34">
        <v>0</v>
      </c>
      <c r="M34">
        <v>0</v>
      </c>
      <c r="N34">
        <v>0</v>
      </c>
      <c r="P34">
        <v>349502</v>
      </c>
      <c r="Q34">
        <v>76928</v>
      </c>
      <c r="R34">
        <v>208012</v>
      </c>
      <c r="S34">
        <v>1874553</v>
      </c>
      <c r="T34">
        <v>179321</v>
      </c>
      <c r="U34">
        <v>0</v>
      </c>
      <c r="W34">
        <v>3085754</v>
      </c>
      <c r="Y34">
        <v>247751</v>
      </c>
      <c r="Z34">
        <v>205905</v>
      </c>
      <c r="AA34">
        <v>276980</v>
      </c>
      <c r="AB34">
        <v>53887882</v>
      </c>
      <c r="AC34">
        <v>124694</v>
      </c>
      <c r="AE34">
        <v>42918205</v>
      </c>
      <c r="AF34">
        <v>696667763</v>
      </c>
      <c r="AH34">
        <v>2656468</v>
      </c>
      <c r="AI34">
        <v>622157</v>
      </c>
      <c r="AJ34">
        <v>374910</v>
      </c>
      <c r="AK34">
        <v>42208</v>
      </c>
      <c r="AL34">
        <v>209974</v>
      </c>
      <c r="AM34">
        <v>3661628</v>
      </c>
      <c r="AN34">
        <v>0</v>
      </c>
      <c r="AO34">
        <v>0</v>
      </c>
      <c r="AP34">
        <v>280475</v>
      </c>
    </row>
    <row r="35" spans="1:42" x14ac:dyDescent="0.3">
      <c r="A35" s="538">
        <v>386</v>
      </c>
      <c r="B35" t="s">
        <v>83</v>
      </c>
      <c r="D35">
        <v>0</v>
      </c>
      <c r="E35">
        <v>0</v>
      </c>
      <c r="F35">
        <v>0</v>
      </c>
      <c r="G35">
        <v>0</v>
      </c>
      <c r="H35">
        <v>0</v>
      </c>
      <c r="I35">
        <v>0</v>
      </c>
      <c r="J35">
        <v>0</v>
      </c>
      <c r="K35">
        <v>0</v>
      </c>
      <c r="L35">
        <v>0</v>
      </c>
      <c r="M35">
        <v>0</v>
      </c>
      <c r="N35">
        <v>0</v>
      </c>
      <c r="P35">
        <v>0</v>
      </c>
      <c r="Q35">
        <v>0</v>
      </c>
      <c r="R35">
        <v>0</v>
      </c>
      <c r="S35">
        <v>0</v>
      </c>
      <c r="T35">
        <v>0</v>
      </c>
      <c r="U35">
        <v>0</v>
      </c>
      <c r="W35">
        <v>0</v>
      </c>
      <c r="Y35">
        <v>0</v>
      </c>
      <c r="Z35">
        <v>0</v>
      </c>
      <c r="AA35">
        <v>0</v>
      </c>
      <c r="AB35">
        <v>0</v>
      </c>
      <c r="AC35">
        <v>0</v>
      </c>
      <c r="AE35">
        <v>0</v>
      </c>
      <c r="AF35">
        <v>0</v>
      </c>
      <c r="AH35">
        <v>0</v>
      </c>
      <c r="AI35">
        <v>0</v>
      </c>
      <c r="AJ35">
        <v>0</v>
      </c>
      <c r="AK35">
        <v>0</v>
      </c>
      <c r="AL35">
        <v>0</v>
      </c>
      <c r="AM35">
        <v>0</v>
      </c>
      <c r="AN35">
        <v>0</v>
      </c>
      <c r="AO35">
        <v>0</v>
      </c>
      <c r="AP35">
        <v>0</v>
      </c>
    </row>
    <row r="36" spans="1:42" x14ac:dyDescent="0.3">
      <c r="A36" s="538">
        <v>387</v>
      </c>
      <c r="B36" t="s">
        <v>84</v>
      </c>
      <c r="D36">
        <v>0</v>
      </c>
      <c r="E36">
        <v>0</v>
      </c>
      <c r="F36">
        <v>0</v>
      </c>
      <c r="G36">
        <v>0</v>
      </c>
      <c r="H36">
        <v>0</v>
      </c>
      <c r="I36">
        <v>0</v>
      </c>
      <c r="J36">
        <v>0</v>
      </c>
      <c r="K36">
        <v>0</v>
      </c>
      <c r="L36">
        <v>0</v>
      </c>
      <c r="M36">
        <v>0</v>
      </c>
      <c r="N36">
        <v>0</v>
      </c>
      <c r="P36">
        <v>0</v>
      </c>
      <c r="Q36">
        <v>0</v>
      </c>
      <c r="R36">
        <v>0</v>
      </c>
      <c r="S36">
        <v>0</v>
      </c>
      <c r="T36">
        <v>0</v>
      </c>
      <c r="U36">
        <v>0</v>
      </c>
      <c r="W36">
        <v>0</v>
      </c>
      <c r="Y36">
        <v>0</v>
      </c>
      <c r="Z36">
        <v>0</v>
      </c>
      <c r="AA36">
        <v>0</v>
      </c>
      <c r="AB36">
        <v>0</v>
      </c>
      <c r="AC36">
        <v>0</v>
      </c>
      <c r="AE36">
        <v>0</v>
      </c>
      <c r="AF36">
        <v>32787008</v>
      </c>
      <c r="AH36">
        <v>0</v>
      </c>
      <c r="AI36">
        <v>0</v>
      </c>
      <c r="AJ36">
        <v>0</v>
      </c>
      <c r="AK36">
        <v>0</v>
      </c>
      <c r="AL36">
        <v>0</v>
      </c>
      <c r="AM36">
        <v>0</v>
      </c>
      <c r="AN36">
        <v>0</v>
      </c>
      <c r="AO36">
        <v>0</v>
      </c>
      <c r="AP36">
        <v>0</v>
      </c>
    </row>
    <row r="37" spans="1:42" x14ac:dyDescent="0.3">
      <c r="A37" s="538">
        <v>388</v>
      </c>
      <c r="B37" t="s">
        <v>78</v>
      </c>
      <c r="D37">
        <v>0</v>
      </c>
      <c r="E37">
        <v>0</v>
      </c>
      <c r="F37">
        <v>9584926</v>
      </c>
      <c r="G37">
        <v>0</v>
      </c>
      <c r="H37">
        <v>0</v>
      </c>
      <c r="I37">
        <v>361630</v>
      </c>
      <c r="J37">
        <v>2512852</v>
      </c>
      <c r="K37">
        <v>0</v>
      </c>
      <c r="L37">
        <v>0</v>
      </c>
      <c r="M37">
        <v>0</v>
      </c>
      <c r="N37">
        <v>0</v>
      </c>
      <c r="P37">
        <v>20254</v>
      </c>
      <c r="Q37">
        <v>0</v>
      </c>
      <c r="R37">
        <v>42657</v>
      </c>
      <c r="S37">
        <v>8916891</v>
      </c>
      <c r="T37">
        <v>197469</v>
      </c>
      <c r="U37">
        <v>0</v>
      </c>
      <c r="W37">
        <v>275603</v>
      </c>
      <c r="Y37">
        <v>122489</v>
      </c>
      <c r="Z37">
        <v>55038</v>
      </c>
      <c r="AA37">
        <v>749723</v>
      </c>
      <c r="AB37">
        <v>70060086</v>
      </c>
      <c r="AC37">
        <v>11536</v>
      </c>
      <c r="AE37">
        <v>8798379</v>
      </c>
      <c r="AF37">
        <v>82679756</v>
      </c>
      <c r="AH37">
        <v>155347</v>
      </c>
      <c r="AI37">
        <v>50630</v>
      </c>
      <c r="AJ37">
        <v>74390</v>
      </c>
      <c r="AK37">
        <v>5697</v>
      </c>
      <c r="AL37">
        <v>45188</v>
      </c>
      <c r="AM37">
        <v>2538770</v>
      </c>
      <c r="AN37">
        <v>0</v>
      </c>
      <c r="AO37">
        <v>0</v>
      </c>
      <c r="AP37">
        <v>91911</v>
      </c>
    </row>
    <row r="38" spans="1:42" x14ac:dyDescent="0.3">
      <c r="A38" s="538">
        <v>389</v>
      </c>
      <c r="B38" t="s">
        <v>85</v>
      </c>
      <c r="D38">
        <v>0</v>
      </c>
      <c r="E38">
        <v>0</v>
      </c>
      <c r="F38">
        <v>0</v>
      </c>
      <c r="G38">
        <v>0</v>
      </c>
      <c r="H38">
        <v>0</v>
      </c>
      <c r="I38">
        <v>0</v>
      </c>
      <c r="J38">
        <v>0</v>
      </c>
      <c r="K38">
        <v>0</v>
      </c>
      <c r="L38">
        <v>0</v>
      </c>
      <c r="M38">
        <v>0</v>
      </c>
      <c r="N38">
        <v>0</v>
      </c>
      <c r="P38">
        <v>0</v>
      </c>
      <c r="Q38">
        <v>0</v>
      </c>
      <c r="R38">
        <v>0</v>
      </c>
      <c r="S38">
        <v>0</v>
      </c>
      <c r="T38">
        <v>0</v>
      </c>
      <c r="U38">
        <v>0</v>
      </c>
      <c r="W38">
        <v>0</v>
      </c>
      <c r="Y38">
        <v>0</v>
      </c>
      <c r="Z38">
        <v>0</v>
      </c>
      <c r="AA38">
        <v>0</v>
      </c>
      <c r="AB38">
        <v>0</v>
      </c>
      <c r="AC38">
        <v>0</v>
      </c>
      <c r="AE38">
        <v>0</v>
      </c>
      <c r="AF38">
        <v>-1607000</v>
      </c>
      <c r="AH38">
        <v>0</v>
      </c>
      <c r="AI38">
        <v>0</v>
      </c>
      <c r="AJ38">
        <v>0</v>
      </c>
      <c r="AK38">
        <v>0</v>
      </c>
      <c r="AL38">
        <v>0</v>
      </c>
      <c r="AM38">
        <v>0</v>
      </c>
      <c r="AN38">
        <v>0</v>
      </c>
      <c r="AO38">
        <v>0</v>
      </c>
      <c r="AP38">
        <v>0</v>
      </c>
    </row>
    <row r="39" spans="1:42" x14ac:dyDescent="0.3">
      <c r="A39" s="538">
        <v>391</v>
      </c>
      <c r="B39" t="s">
        <v>89</v>
      </c>
      <c r="D39">
        <v>0</v>
      </c>
      <c r="E39">
        <v>0</v>
      </c>
      <c r="F39">
        <v>555560</v>
      </c>
      <c r="G39">
        <v>0</v>
      </c>
      <c r="H39">
        <v>0</v>
      </c>
      <c r="I39">
        <v>2055</v>
      </c>
      <c r="J39">
        <v>26706</v>
      </c>
      <c r="K39">
        <v>0</v>
      </c>
      <c r="L39">
        <v>0</v>
      </c>
      <c r="M39">
        <v>0</v>
      </c>
      <c r="N39">
        <v>0</v>
      </c>
      <c r="P39">
        <v>0</v>
      </c>
      <c r="Q39">
        <v>0</v>
      </c>
      <c r="R39">
        <v>534</v>
      </c>
      <c r="S39">
        <v>566936</v>
      </c>
      <c r="T39">
        <v>0</v>
      </c>
      <c r="U39">
        <v>0</v>
      </c>
      <c r="W39">
        <v>2244</v>
      </c>
      <c r="Y39">
        <v>0</v>
      </c>
      <c r="Z39">
        <v>0</v>
      </c>
      <c r="AA39">
        <v>0</v>
      </c>
      <c r="AB39">
        <v>12442350</v>
      </c>
      <c r="AC39">
        <v>0</v>
      </c>
      <c r="AE39">
        <v>1022717</v>
      </c>
      <c r="AF39">
        <v>21961603</v>
      </c>
      <c r="AH39">
        <v>0</v>
      </c>
      <c r="AI39">
        <v>2</v>
      </c>
      <c r="AJ39">
        <v>26055</v>
      </c>
      <c r="AK39">
        <v>0</v>
      </c>
      <c r="AL39">
        <v>464</v>
      </c>
      <c r="AM39">
        <v>297155</v>
      </c>
      <c r="AN39">
        <v>0</v>
      </c>
      <c r="AO39">
        <v>0</v>
      </c>
      <c r="AP39">
        <v>35000</v>
      </c>
    </row>
    <row r="40" spans="1:42" x14ac:dyDescent="0.3">
      <c r="A40" s="538">
        <v>500</v>
      </c>
      <c r="B40" t="s">
        <v>74</v>
      </c>
      <c r="D40">
        <v>0</v>
      </c>
      <c r="E40">
        <v>0</v>
      </c>
      <c r="F40">
        <v>0</v>
      </c>
      <c r="G40">
        <v>0</v>
      </c>
      <c r="H40">
        <v>0</v>
      </c>
      <c r="I40">
        <v>5000</v>
      </c>
      <c r="J40">
        <v>0</v>
      </c>
      <c r="K40">
        <v>0</v>
      </c>
      <c r="L40">
        <v>0</v>
      </c>
      <c r="M40">
        <v>0</v>
      </c>
      <c r="N40">
        <v>0</v>
      </c>
      <c r="P40">
        <v>0</v>
      </c>
      <c r="Q40">
        <v>16644</v>
      </c>
      <c r="R40">
        <v>0</v>
      </c>
      <c r="S40">
        <v>0</v>
      </c>
      <c r="T40">
        <v>0</v>
      </c>
      <c r="U40">
        <v>0</v>
      </c>
      <c r="W40">
        <v>0</v>
      </c>
      <c r="Y40">
        <v>0</v>
      </c>
      <c r="Z40">
        <v>0</v>
      </c>
      <c r="AA40">
        <v>0</v>
      </c>
      <c r="AB40">
        <v>0</v>
      </c>
      <c r="AC40">
        <v>0</v>
      </c>
      <c r="AE40">
        <v>400041</v>
      </c>
      <c r="AF40">
        <v>0</v>
      </c>
      <c r="AH40">
        <v>0</v>
      </c>
      <c r="AI40">
        <v>21177</v>
      </c>
      <c r="AJ40">
        <v>100000</v>
      </c>
      <c r="AK40">
        <v>0</v>
      </c>
      <c r="AL40">
        <v>0</v>
      </c>
      <c r="AM40">
        <v>0</v>
      </c>
      <c r="AN40">
        <v>0</v>
      </c>
      <c r="AO40">
        <v>0</v>
      </c>
      <c r="AP40">
        <v>0</v>
      </c>
    </row>
    <row r="41" spans="1:42" x14ac:dyDescent="0.3">
      <c r="A41" s="538">
        <v>502</v>
      </c>
      <c r="B41" t="s">
        <v>76</v>
      </c>
      <c r="D41">
        <v>256708</v>
      </c>
      <c r="E41">
        <v>0</v>
      </c>
      <c r="F41">
        <v>0</v>
      </c>
      <c r="G41">
        <v>3877247</v>
      </c>
      <c r="H41">
        <v>11885</v>
      </c>
      <c r="I41">
        <v>0</v>
      </c>
      <c r="J41">
        <v>0</v>
      </c>
      <c r="K41">
        <v>702012</v>
      </c>
      <c r="L41">
        <v>1740764</v>
      </c>
      <c r="M41">
        <v>0</v>
      </c>
      <c r="N41">
        <v>147769</v>
      </c>
      <c r="P41">
        <v>0</v>
      </c>
      <c r="Q41">
        <v>0</v>
      </c>
      <c r="R41">
        <v>0</v>
      </c>
      <c r="S41">
        <v>0</v>
      </c>
      <c r="T41">
        <v>0</v>
      </c>
      <c r="U41">
        <v>0</v>
      </c>
      <c r="W41">
        <v>0</v>
      </c>
      <c r="Y41">
        <v>0</v>
      </c>
      <c r="Z41">
        <v>0</v>
      </c>
      <c r="AA41">
        <v>0</v>
      </c>
      <c r="AB41">
        <v>0</v>
      </c>
      <c r="AC41">
        <v>0</v>
      </c>
      <c r="AE41">
        <v>862787</v>
      </c>
      <c r="AF41">
        <v>1565201</v>
      </c>
      <c r="AH41">
        <v>0</v>
      </c>
      <c r="AI41">
        <v>0</v>
      </c>
      <c r="AJ41">
        <v>0</v>
      </c>
      <c r="AK41">
        <v>0</v>
      </c>
      <c r="AL41">
        <v>0</v>
      </c>
      <c r="AM41">
        <v>0</v>
      </c>
      <c r="AN41">
        <v>1963594</v>
      </c>
      <c r="AO41">
        <v>294393</v>
      </c>
      <c r="AP41">
        <v>0</v>
      </c>
    </row>
    <row r="42" spans="1:42" x14ac:dyDescent="0.3">
      <c r="A42" s="538">
        <v>503</v>
      </c>
      <c r="B42" t="s">
        <v>77</v>
      </c>
      <c r="D42">
        <v>0</v>
      </c>
      <c r="E42">
        <v>0</v>
      </c>
      <c r="F42">
        <v>0</v>
      </c>
      <c r="G42">
        <v>0</v>
      </c>
      <c r="H42">
        <v>0</v>
      </c>
      <c r="I42">
        <v>0</v>
      </c>
      <c r="J42">
        <v>0</v>
      </c>
      <c r="K42">
        <v>0</v>
      </c>
      <c r="L42">
        <v>26971843</v>
      </c>
      <c r="M42">
        <v>0</v>
      </c>
      <c r="N42">
        <v>0</v>
      </c>
      <c r="P42">
        <v>0</v>
      </c>
      <c r="Q42">
        <v>0</v>
      </c>
      <c r="R42">
        <v>0</v>
      </c>
      <c r="S42">
        <v>0</v>
      </c>
      <c r="T42">
        <v>0</v>
      </c>
      <c r="U42">
        <v>0</v>
      </c>
      <c r="W42">
        <v>0</v>
      </c>
      <c r="Y42">
        <v>0</v>
      </c>
      <c r="Z42">
        <v>0</v>
      </c>
      <c r="AA42">
        <v>0</v>
      </c>
      <c r="AB42">
        <v>0</v>
      </c>
      <c r="AC42">
        <v>0</v>
      </c>
      <c r="AE42">
        <v>5700</v>
      </c>
      <c r="AF42">
        <v>0</v>
      </c>
      <c r="AH42">
        <v>0</v>
      </c>
      <c r="AI42">
        <v>0</v>
      </c>
      <c r="AJ42">
        <v>0</v>
      </c>
      <c r="AK42">
        <v>0</v>
      </c>
      <c r="AL42">
        <v>0</v>
      </c>
      <c r="AM42">
        <v>0</v>
      </c>
      <c r="AN42">
        <v>0</v>
      </c>
      <c r="AO42">
        <v>0</v>
      </c>
      <c r="AP42">
        <v>0</v>
      </c>
    </row>
    <row r="43" spans="1:42" x14ac:dyDescent="0.3">
      <c r="A43" s="538">
        <v>504</v>
      </c>
      <c r="B43" t="s">
        <v>80</v>
      </c>
      <c r="D43">
        <v>0</v>
      </c>
      <c r="E43">
        <v>0</v>
      </c>
      <c r="F43">
        <v>0</v>
      </c>
      <c r="G43">
        <v>0</v>
      </c>
      <c r="H43">
        <v>0</v>
      </c>
      <c r="I43">
        <v>0</v>
      </c>
      <c r="J43">
        <v>0</v>
      </c>
      <c r="K43">
        <v>0</v>
      </c>
      <c r="L43">
        <v>0</v>
      </c>
      <c r="M43">
        <v>0</v>
      </c>
      <c r="N43">
        <v>0</v>
      </c>
      <c r="P43">
        <v>0</v>
      </c>
      <c r="Q43">
        <v>0</v>
      </c>
      <c r="R43">
        <v>0</v>
      </c>
      <c r="S43">
        <v>0</v>
      </c>
      <c r="T43">
        <v>220062</v>
      </c>
      <c r="U43">
        <v>0</v>
      </c>
      <c r="W43">
        <v>342640</v>
      </c>
      <c r="Y43">
        <v>0</v>
      </c>
      <c r="Z43">
        <v>0</v>
      </c>
      <c r="AA43">
        <v>0</v>
      </c>
      <c r="AB43">
        <v>1535854</v>
      </c>
      <c r="AC43">
        <v>0</v>
      </c>
      <c r="AE43">
        <v>5258303</v>
      </c>
      <c r="AF43">
        <v>4976154</v>
      </c>
      <c r="AH43">
        <v>3024</v>
      </c>
      <c r="AI43">
        <v>25440</v>
      </c>
      <c r="AJ43">
        <v>0</v>
      </c>
      <c r="AK43">
        <v>1276</v>
      </c>
      <c r="AL43">
        <v>430</v>
      </c>
      <c r="AM43">
        <v>0</v>
      </c>
      <c r="AN43">
        <v>0</v>
      </c>
      <c r="AO43">
        <v>0</v>
      </c>
      <c r="AP43">
        <v>82400</v>
      </c>
    </row>
    <row r="44" spans="1:42" x14ac:dyDescent="0.3">
      <c r="A44" s="538">
        <v>505</v>
      </c>
      <c r="B44" t="s">
        <v>81</v>
      </c>
      <c r="D44">
        <v>0</v>
      </c>
      <c r="E44">
        <v>0</v>
      </c>
      <c r="F44">
        <v>0</v>
      </c>
      <c r="G44">
        <v>0</v>
      </c>
      <c r="H44">
        <v>0</v>
      </c>
      <c r="I44">
        <v>0</v>
      </c>
      <c r="J44">
        <v>0</v>
      </c>
      <c r="K44">
        <v>0</v>
      </c>
      <c r="L44">
        <v>0</v>
      </c>
      <c r="M44">
        <v>0</v>
      </c>
      <c r="N44">
        <v>0</v>
      </c>
      <c r="P44">
        <v>0</v>
      </c>
      <c r="Q44">
        <v>0</v>
      </c>
      <c r="R44">
        <v>0</v>
      </c>
      <c r="S44">
        <v>0</v>
      </c>
      <c r="T44">
        <v>0</v>
      </c>
      <c r="U44">
        <v>0</v>
      </c>
      <c r="W44">
        <v>0</v>
      </c>
      <c r="Y44">
        <v>100000</v>
      </c>
      <c r="Z44">
        <v>0</v>
      </c>
      <c r="AA44">
        <v>0</v>
      </c>
      <c r="AB44">
        <v>0</v>
      </c>
      <c r="AC44">
        <v>0</v>
      </c>
      <c r="AE44">
        <v>524008</v>
      </c>
      <c r="AF44">
        <v>0</v>
      </c>
      <c r="AH44">
        <v>0</v>
      </c>
      <c r="AI44">
        <v>0</v>
      </c>
      <c r="AJ44">
        <v>0</v>
      </c>
      <c r="AK44">
        <v>0</v>
      </c>
      <c r="AL44">
        <v>0</v>
      </c>
      <c r="AM44">
        <v>0</v>
      </c>
      <c r="AN44">
        <v>0</v>
      </c>
      <c r="AO44">
        <v>0</v>
      </c>
      <c r="AP44">
        <v>0</v>
      </c>
    </row>
    <row r="45" spans="1:42" x14ac:dyDescent="0.3">
      <c r="A45" s="538">
        <v>506</v>
      </c>
      <c r="B45" t="s">
        <v>87</v>
      </c>
      <c r="D45">
        <v>0</v>
      </c>
      <c r="E45">
        <v>0</v>
      </c>
      <c r="F45">
        <v>1712100</v>
      </c>
      <c r="G45">
        <v>0</v>
      </c>
      <c r="H45">
        <v>0</v>
      </c>
      <c r="I45">
        <v>215246</v>
      </c>
      <c r="J45">
        <v>1782439</v>
      </c>
      <c r="K45">
        <v>0</v>
      </c>
      <c r="L45">
        <v>0</v>
      </c>
      <c r="M45">
        <v>0</v>
      </c>
      <c r="N45">
        <v>0</v>
      </c>
      <c r="P45">
        <v>349502</v>
      </c>
      <c r="Q45">
        <v>26579</v>
      </c>
      <c r="R45">
        <v>204434</v>
      </c>
      <c r="S45">
        <v>1504994</v>
      </c>
      <c r="T45">
        <v>140096</v>
      </c>
      <c r="U45">
        <v>0</v>
      </c>
      <c r="W45">
        <v>79656</v>
      </c>
      <c r="Y45">
        <v>142836</v>
      </c>
      <c r="Z45">
        <v>205772</v>
      </c>
      <c r="AA45">
        <v>181165</v>
      </c>
      <c r="AB45">
        <v>12022689</v>
      </c>
      <c r="AC45">
        <v>124559</v>
      </c>
      <c r="AE45">
        <v>16637902</v>
      </c>
      <c r="AF45">
        <v>13841914</v>
      </c>
      <c r="AH45">
        <v>1264378</v>
      </c>
      <c r="AI45">
        <v>58678</v>
      </c>
      <c r="AJ45">
        <v>176748</v>
      </c>
      <c r="AK45">
        <v>32448</v>
      </c>
      <c r="AL45">
        <v>70747</v>
      </c>
      <c r="AM45">
        <v>993722</v>
      </c>
      <c r="AN45">
        <v>0</v>
      </c>
      <c r="AO45">
        <v>0</v>
      </c>
      <c r="AP45">
        <v>245475</v>
      </c>
    </row>
    <row r="46" spans="1:42" x14ac:dyDescent="0.3">
      <c r="A46" s="538">
        <v>507</v>
      </c>
      <c r="B46" t="s">
        <v>340</v>
      </c>
      <c r="D46">
        <v>0</v>
      </c>
      <c r="E46">
        <v>0</v>
      </c>
      <c r="F46">
        <v>0</v>
      </c>
      <c r="G46">
        <v>0</v>
      </c>
      <c r="H46">
        <v>0</v>
      </c>
      <c r="I46">
        <v>0</v>
      </c>
      <c r="J46">
        <v>0</v>
      </c>
      <c r="K46">
        <v>0</v>
      </c>
      <c r="L46">
        <v>0</v>
      </c>
      <c r="M46">
        <v>0</v>
      </c>
      <c r="N46">
        <v>0</v>
      </c>
      <c r="P46">
        <v>0</v>
      </c>
      <c r="Q46">
        <v>0</v>
      </c>
      <c r="R46">
        <v>0</v>
      </c>
      <c r="S46">
        <v>0</v>
      </c>
      <c r="T46">
        <v>0</v>
      </c>
      <c r="U46">
        <v>0</v>
      </c>
      <c r="W46">
        <v>0</v>
      </c>
      <c r="Y46">
        <v>48372</v>
      </c>
      <c r="Z46">
        <v>0</v>
      </c>
      <c r="AA46">
        <v>0</v>
      </c>
      <c r="AB46">
        <v>0</v>
      </c>
      <c r="AC46">
        <v>0</v>
      </c>
      <c r="AE46">
        <v>0</v>
      </c>
      <c r="AF46">
        <v>0</v>
      </c>
      <c r="AH46">
        <v>0</v>
      </c>
      <c r="AI46">
        <v>0</v>
      </c>
      <c r="AJ46">
        <v>0</v>
      </c>
      <c r="AK46">
        <v>2817</v>
      </c>
      <c r="AL46">
        <v>0</v>
      </c>
      <c r="AM46">
        <v>-802813</v>
      </c>
      <c r="AN46">
        <v>0</v>
      </c>
      <c r="AO46">
        <v>0</v>
      </c>
      <c r="AP46">
        <v>0</v>
      </c>
    </row>
    <row r="47" spans="1:42" x14ac:dyDescent="0.3">
      <c r="A47" s="538">
        <v>508</v>
      </c>
      <c r="B47" t="s">
        <v>98</v>
      </c>
      <c r="D47">
        <v>0</v>
      </c>
      <c r="E47">
        <v>0</v>
      </c>
      <c r="F47">
        <v>0</v>
      </c>
      <c r="G47">
        <v>0</v>
      </c>
      <c r="H47">
        <v>0</v>
      </c>
      <c r="I47">
        <v>0</v>
      </c>
      <c r="J47">
        <v>0</v>
      </c>
      <c r="K47">
        <v>0</v>
      </c>
      <c r="L47">
        <v>0</v>
      </c>
      <c r="M47">
        <v>0</v>
      </c>
      <c r="N47">
        <v>0</v>
      </c>
      <c r="P47">
        <v>0</v>
      </c>
      <c r="Q47">
        <v>0</v>
      </c>
      <c r="R47">
        <v>0</v>
      </c>
      <c r="S47">
        <v>0</v>
      </c>
      <c r="T47">
        <v>0</v>
      </c>
      <c r="U47">
        <v>0</v>
      </c>
      <c r="W47">
        <v>0</v>
      </c>
      <c r="Y47">
        <v>0</v>
      </c>
      <c r="Z47">
        <v>0</v>
      </c>
      <c r="AA47">
        <v>0</v>
      </c>
      <c r="AB47">
        <v>0</v>
      </c>
      <c r="AC47">
        <v>0</v>
      </c>
      <c r="AE47">
        <v>0</v>
      </c>
      <c r="AF47">
        <v>0</v>
      </c>
      <c r="AH47">
        <v>0</v>
      </c>
      <c r="AI47">
        <v>0</v>
      </c>
      <c r="AJ47">
        <v>0</v>
      </c>
      <c r="AK47">
        <v>0</v>
      </c>
      <c r="AL47">
        <v>0</v>
      </c>
      <c r="AM47">
        <v>0</v>
      </c>
      <c r="AN47">
        <v>0</v>
      </c>
      <c r="AO47">
        <v>0</v>
      </c>
      <c r="AP47">
        <v>0</v>
      </c>
    </row>
    <row r="48" spans="1:42" x14ac:dyDescent="0.3">
      <c r="A48" s="538">
        <v>509</v>
      </c>
      <c r="B48" t="s">
        <v>99</v>
      </c>
      <c r="D48">
        <v>0</v>
      </c>
      <c r="E48">
        <v>0</v>
      </c>
      <c r="F48">
        <v>0</v>
      </c>
      <c r="G48">
        <v>0</v>
      </c>
      <c r="H48">
        <v>0</v>
      </c>
      <c r="I48">
        <v>0</v>
      </c>
      <c r="J48">
        <v>0</v>
      </c>
      <c r="K48">
        <v>0</v>
      </c>
      <c r="L48">
        <v>0</v>
      </c>
      <c r="M48">
        <v>0</v>
      </c>
      <c r="N48">
        <v>0</v>
      </c>
      <c r="P48">
        <v>0</v>
      </c>
      <c r="Q48">
        <v>0</v>
      </c>
      <c r="R48">
        <v>0</v>
      </c>
      <c r="S48">
        <v>0</v>
      </c>
      <c r="T48">
        <v>0</v>
      </c>
      <c r="U48">
        <v>0</v>
      </c>
      <c r="W48">
        <v>0</v>
      </c>
      <c r="Y48">
        <v>0</v>
      </c>
      <c r="Z48">
        <v>0</v>
      </c>
      <c r="AA48">
        <v>0</v>
      </c>
      <c r="AB48">
        <v>0</v>
      </c>
      <c r="AC48">
        <v>0</v>
      </c>
      <c r="AE48">
        <v>0</v>
      </c>
      <c r="AF48">
        <v>0</v>
      </c>
      <c r="AH48">
        <v>0</v>
      </c>
      <c r="AI48">
        <v>0</v>
      </c>
      <c r="AJ48">
        <v>0</v>
      </c>
      <c r="AK48">
        <v>0</v>
      </c>
      <c r="AL48">
        <v>0</v>
      </c>
      <c r="AM48">
        <v>0</v>
      </c>
      <c r="AN48">
        <v>0</v>
      </c>
      <c r="AO48">
        <v>0</v>
      </c>
      <c r="AP48">
        <v>0</v>
      </c>
    </row>
    <row r="49" spans="1:42" x14ac:dyDescent="0.3">
      <c r="A49" s="538">
        <v>512</v>
      </c>
      <c r="B49" t="s">
        <v>102</v>
      </c>
      <c r="D49">
        <v>0</v>
      </c>
      <c r="E49">
        <v>0</v>
      </c>
      <c r="F49">
        <v>0</v>
      </c>
      <c r="G49">
        <v>0</v>
      </c>
      <c r="H49">
        <v>0</v>
      </c>
      <c r="I49">
        <v>0</v>
      </c>
      <c r="J49">
        <v>0</v>
      </c>
      <c r="K49">
        <v>0</v>
      </c>
      <c r="L49">
        <v>0</v>
      </c>
      <c r="M49">
        <v>0</v>
      </c>
      <c r="N49">
        <v>0</v>
      </c>
      <c r="P49">
        <v>0</v>
      </c>
      <c r="Q49">
        <v>0</v>
      </c>
      <c r="R49">
        <v>0</v>
      </c>
      <c r="S49">
        <v>0</v>
      </c>
      <c r="T49">
        <v>0</v>
      </c>
      <c r="U49">
        <v>0</v>
      </c>
      <c r="W49">
        <v>0</v>
      </c>
      <c r="Y49">
        <v>0</v>
      </c>
      <c r="Z49">
        <v>0</v>
      </c>
      <c r="AA49">
        <v>0</v>
      </c>
      <c r="AB49">
        <v>0</v>
      </c>
      <c r="AC49">
        <v>0</v>
      </c>
      <c r="AE49">
        <v>0</v>
      </c>
      <c r="AF49">
        <v>0</v>
      </c>
      <c r="AH49">
        <v>0</v>
      </c>
      <c r="AI49">
        <v>0</v>
      </c>
      <c r="AJ49">
        <v>0</v>
      </c>
      <c r="AK49">
        <v>0</v>
      </c>
      <c r="AL49">
        <v>0</v>
      </c>
      <c r="AM49">
        <v>0</v>
      </c>
      <c r="AN49">
        <v>0</v>
      </c>
      <c r="AO49">
        <v>0</v>
      </c>
      <c r="AP49">
        <v>0</v>
      </c>
    </row>
    <row r="50" spans="1:42" x14ac:dyDescent="0.3">
      <c r="A50" s="538">
        <v>532</v>
      </c>
      <c r="B50" t="s">
        <v>341</v>
      </c>
      <c r="D50">
        <v>0</v>
      </c>
      <c r="E50">
        <v>0</v>
      </c>
      <c r="F50">
        <v>9588669</v>
      </c>
      <c r="G50">
        <v>0</v>
      </c>
      <c r="H50">
        <v>0</v>
      </c>
      <c r="I50">
        <v>340195</v>
      </c>
      <c r="J50">
        <v>2339372</v>
      </c>
      <c r="K50">
        <v>0</v>
      </c>
      <c r="L50">
        <v>0</v>
      </c>
      <c r="M50">
        <v>0</v>
      </c>
      <c r="N50">
        <v>0</v>
      </c>
      <c r="P50">
        <v>20254</v>
      </c>
      <c r="Q50">
        <v>0</v>
      </c>
      <c r="R50">
        <v>42657</v>
      </c>
      <c r="S50">
        <v>8916891</v>
      </c>
      <c r="T50">
        <v>194301</v>
      </c>
      <c r="U50">
        <v>0</v>
      </c>
      <c r="W50">
        <v>893970</v>
      </c>
      <c r="Y50">
        <v>154491</v>
      </c>
      <c r="Z50">
        <v>55038</v>
      </c>
      <c r="AA50">
        <v>751288</v>
      </c>
      <c r="AB50">
        <v>72485358</v>
      </c>
      <c r="AC50">
        <v>11536</v>
      </c>
      <c r="AE50">
        <v>7081824</v>
      </c>
      <c r="AF50">
        <v>8249324</v>
      </c>
      <c r="AH50">
        <v>116878</v>
      </c>
      <c r="AI50">
        <v>28196</v>
      </c>
      <c r="AJ50">
        <v>71852</v>
      </c>
      <c r="AK50">
        <v>5697</v>
      </c>
      <c r="AL50">
        <v>66303</v>
      </c>
      <c r="AM50">
        <v>3291752</v>
      </c>
      <c r="AN50">
        <v>0</v>
      </c>
      <c r="AO50">
        <v>0</v>
      </c>
      <c r="AP50">
        <v>91911</v>
      </c>
    </row>
    <row r="51" spans="1:42" x14ac:dyDescent="0.3">
      <c r="A51" s="538">
        <v>533</v>
      </c>
      <c r="B51" t="s">
        <v>342</v>
      </c>
      <c r="D51">
        <v>0</v>
      </c>
      <c r="E51">
        <v>0</v>
      </c>
      <c r="F51">
        <v>3965</v>
      </c>
      <c r="G51">
        <v>0</v>
      </c>
      <c r="H51">
        <v>0</v>
      </c>
      <c r="I51">
        <v>0</v>
      </c>
      <c r="J51">
        <v>0</v>
      </c>
      <c r="K51">
        <v>0</v>
      </c>
      <c r="L51">
        <v>0</v>
      </c>
      <c r="M51">
        <v>0</v>
      </c>
      <c r="N51">
        <v>0</v>
      </c>
      <c r="P51">
        <v>0</v>
      </c>
      <c r="Q51">
        <v>0</v>
      </c>
      <c r="R51">
        <v>0</v>
      </c>
      <c r="S51">
        <v>0</v>
      </c>
      <c r="T51">
        <v>0</v>
      </c>
      <c r="U51">
        <v>0</v>
      </c>
      <c r="W51">
        <v>0</v>
      </c>
      <c r="Y51">
        <v>0</v>
      </c>
      <c r="Z51">
        <v>0</v>
      </c>
      <c r="AA51">
        <v>0</v>
      </c>
      <c r="AB51">
        <v>0</v>
      </c>
      <c r="AC51">
        <v>0</v>
      </c>
      <c r="AE51">
        <v>10039</v>
      </c>
      <c r="AF51">
        <v>17613</v>
      </c>
      <c r="AH51">
        <v>0</v>
      </c>
      <c r="AI51">
        <v>0</v>
      </c>
      <c r="AJ51">
        <v>0</v>
      </c>
      <c r="AK51">
        <v>0</v>
      </c>
      <c r="AL51">
        <v>0</v>
      </c>
      <c r="AM51">
        <v>0</v>
      </c>
      <c r="AN51">
        <v>0</v>
      </c>
      <c r="AO51">
        <v>0</v>
      </c>
      <c r="AP51">
        <v>0</v>
      </c>
    </row>
    <row r="52" spans="1:42" x14ac:dyDescent="0.3">
      <c r="A52" s="538">
        <v>534</v>
      </c>
      <c r="B52" t="s">
        <v>343</v>
      </c>
      <c r="D52">
        <v>0</v>
      </c>
      <c r="E52">
        <v>0</v>
      </c>
      <c r="F52">
        <v>0</v>
      </c>
      <c r="G52">
        <v>323985</v>
      </c>
      <c r="H52">
        <v>0</v>
      </c>
      <c r="I52">
        <v>0</v>
      </c>
      <c r="J52">
        <v>0</v>
      </c>
      <c r="K52">
        <v>0</v>
      </c>
      <c r="L52">
        <v>0</v>
      </c>
      <c r="M52">
        <v>0</v>
      </c>
      <c r="N52">
        <v>0</v>
      </c>
      <c r="P52">
        <v>0</v>
      </c>
      <c r="Q52">
        <v>0</v>
      </c>
      <c r="R52">
        <v>0</v>
      </c>
      <c r="S52">
        <v>0</v>
      </c>
      <c r="T52">
        <v>0</v>
      </c>
      <c r="U52">
        <v>0</v>
      </c>
      <c r="W52">
        <v>0</v>
      </c>
      <c r="Y52">
        <v>0</v>
      </c>
      <c r="Z52">
        <v>0</v>
      </c>
      <c r="AA52">
        <v>0</v>
      </c>
      <c r="AB52">
        <v>0</v>
      </c>
      <c r="AC52">
        <v>0</v>
      </c>
      <c r="AE52">
        <v>0</v>
      </c>
      <c r="AF52">
        <v>0</v>
      </c>
      <c r="AH52">
        <v>0</v>
      </c>
      <c r="AI52">
        <v>0</v>
      </c>
      <c r="AJ52">
        <v>0</v>
      </c>
      <c r="AK52">
        <v>0</v>
      </c>
      <c r="AL52">
        <v>0</v>
      </c>
      <c r="AM52">
        <v>0</v>
      </c>
      <c r="AN52">
        <v>0</v>
      </c>
      <c r="AO52">
        <v>69897</v>
      </c>
      <c r="AP52">
        <v>0</v>
      </c>
    </row>
    <row r="53" spans="1:42" x14ac:dyDescent="0.3">
      <c r="A53" s="538">
        <v>535</v>
      </c>
      <c r="B53" t="s">
        <v>103</v>
      </c>
      <c r="D53">
        <v>0</v>
      </c>
      <c r="E53">
        <v>0</v>
      </c>
      <c r="F53">
        <v>0</v>
      </c>
      <c r="G53">
        <v>0</v>
      </c>
      <c r="H53">
        <v>0</v>
      </c>
      <c r="I53">
        <v>0</v>
      </c>
      <c r="J53">
        <v>0</v>
      </c>
      <c r="K53">
        <v>0</v>
      </c>
      <c r="L53">
        <v>0</v>
      </c>
      <c r="M53">
        <v>0</v>
      </c>
      <c r="N53">
        <v>0</v>
      </c>
      <c r="P53">
        <v>0</v>
      </c>
      <c r="Q53">
        <v>43223</v>
      </c>
      <c r="R53">
        <v>0</v>
      </c>
      <c r="S53">
        <v>0</v>
      </c>
      <c r="T53">
        <v>0</v>
      </c>
      <c r="U53">
        <v>0</v>
      </c>
      <c r="W53">
        <v>0</v>
      </c>
      <c r="Y53">
        <v>0</v>
      </c>
      <c r="Z53">
        <v>0</v>
      </c>
      <c r="AA53">
        <v>0</v>
      </c>
      <c r="AB53">
        <v>0</v>
      </c>
      <c r="AC53">
        <v>0</v>
      </c>
      <c r="AE53">
        <v>0</v>
      </c>
      <c r="AF53">
        <v>0</v>
      </c>
      <c r="AH53">
        <v>0</v>
      </c>
      <c r="AI53">
        <v>0</v>
      </c>
      <c r="AJ53">
        <v>0</v>
      </c>
      <c r="AK53">
        <v>0</v>
      </c>
      <c r="AL53">
        <v>0</v>
      </c>
      <c r="AM53">
        <v>0</v>
      </c>
      <c r="AN53">
        <v>0</v>
      </c>
      <c r="AO53">
        <v>0</v>
      </c>
      <c r="AP53">
        <v>0</v>
      </c>
    </row>
    <row r="54" spans="1:42" x14ac:dyDescent="0.3">
      <c r="A54" s="538">
        <v>536</v>
      </c>
      <c r="B54" t="s">
        <v>88</v>
      </c>
      <c r="D54">
        <v>0</v>
      </c>
      <c r="E54">
        <v>0</v>
      </c>
      <c r="F54">
        <v>0</v>
      </c>
      <c r="G54">
        <v>0</v>
      </c>
      <c r="H54">
        <v>0</v>
      </c>
      <c r="I54">
        <v>5000</v>
      </c>
      <c r="J54">
        <v>0</v>
      </c>
      <c r="K54">
        <v>0</v>
      </c>
      <c r="L54">
        <v>0</v>
      </c>
      <c r="M54">
        <v>0</v>
      </c>
      <c r="N54">
        <v>0</v>
      </c>
      <c r="P54">
        <v>0</v>
      </c>
      <c r="Q54">
        <v>16644</v>
      </c>
      <c r="R54">
        <v>0</v>
      </c>
      <c r="S54">
        <v>0</v>
      </c>
      <c r="T54">
        <v>0</v>
      </c>
      <c r="U54">
        <v>0</v>
      </c>
      <c r="W54">
        <v>0</v>
      </c>
      <c r="Y54">
        <v>0</v>
      </c>
      <c r="Z54">
        <v>0</v>
      </c>
      <c r="AA54">
        <v>0</v>
      </c>
      <c r="AB54">
        <v>0</v>
      </c>
      <c r="AC54">
        <v>0</v>
      </c>
      <c r="AE54">
        <v>400041</v>
      </c>
      <c r="AF54">
        <v>0</v>
      </c>
      <c r="AH54">
        <v>0</v>
      </c>
      <c r="AI54">
        <v>21177</v>
      </c>
      <c r="AJ54">
        <v>100000</v>
      </c>
      <c r="AK54">
        <v>0</v>
      </c>
      <c r="AL54">
        <v>0</v>
      </c>
      <c r="AM54">
        <v>0</v>
      </c>
      <c r="AN54">
        <v>0</v>
      </c>
      <c r="AO54">
        <v>0</v>
      </c>
      <c r="AP54">
        <v>0</v>
      </c>
    </row>
    <row r="55" spans="1:42" x14ac:dyDescent="0.3">
      <c r="A55" s="538">
        <v>540</v>
      </c>
      <c r="B55" t="s">
        <v>105</v>
      </c>
      <c r="D55">
        <v>0</v>
      </c>
      <c r="E55">
        <v>0</v>
      </c>
      <c r="F55">
        <v>0</v>
      </c>
      <c r="G55">
        <v>0</v>
      </c>
      <c r="H55">
        <v>0</v>
      </c>
      <c r="I55">
        <v>0</v>
      </c>
      <c r="J55">
        <v>0</v>
      </c>
      <c r="K55">
        <v>0</v>
      </c>
      <c r="L55">
        <v>0</v>
      </c>
      <c r="M55">
        <v>0</v>
      </c>
      <c r="N55">
        <v>0</v>
      </c>
      <c r="P55">
        <v>0</v>
      </c>
      <c r="Q55">
        <v>0</v>
      </c>
      <c r="R55">
        <v>0</v>
      </c>
      <c r="S55">
        <v>100000</v>
      </c>
      <c r="T55">
        <v>40000</v>
      </c>
      <c r="U55">
        <v>0</v>
      </c>
      <c r="W55">
        <v>0</v>
      </c>
      <c r="Y55">
        <v>0</v>
      </c>
      <c r="Z55">
        <v>0</v>
      </c>
      <c r="AA55">
        <v>0</v>
      </c>
      <c r="AB55">
        <v>0</v>
      </c>
      <c r="AC55">
        <v>-5339</v>
      </c>
      <c r="AE55">
        <v>0</v>
      </c>
      <c r="AF55">
        <v>0</v>
      </c>
      <c r="AH55">
        <v>0</v>
      </c>
      <c r="AI55">
        <v>20425</v>
      </c>
      <c r="AJ55">
        <v>0</v>
      </c>
      <c r="AK55">
        <v>0</v>
      </c>
      <c r="AL55">
        <v>0</v>
      </c>
      <c r="AM55">
        <v>0</v>
      </c>
      <c r="AN55">
        <v>0</v>
      </c>
      <c r="AO55">
        <v>0</v>
      </c>
      <c r="AP55">
        <v>0</v>
      </c>
    </row>
    <row r="56" spans="1:42" x14ac:dyDescent="0.3">
      <c r="A56" s="538">
        <v>547</v>
      </c>
      <c r="B56" t="s">
        <v>344</v>
      </c>
      <c r="D56">
        <v>2</v>
      </c>
      <c r="E56">
        <v>4</v>
      </c>
      <c r="F56">
        <v>2</v>
      </c>
      <c r="G56">
        <v>2</v>
      </c>
      <c r="H56">
        <v>2</v>
      </c>
      <c r="I56">
        <v>2</v>
      </c>
      <c r="J56">
        <v>3</v>
      </c>
      <c r="K56">
        <v>2</v>
      </c>
      <c r="L56">
        <v>2</v>
      </c>
      <c r="M56">
        <v>3</v>
      </c>
      <c r="N56">
        <v>2</v>
      </c>
      <c r="P56">
        <v>2</v>
      </c>
      <c r="Q56">
        <v>2</v>
      </c>
      <c r="R56">
        <v>2</v>
      </c>
      <c r="S56">
        <v>2</v>
      </c>
      <c r="T56">
        <v>2</v>
      </c>
      <c r="U56">
        <v>2</v>
      </c>
      <c r="W56">
        <v>2</v>
      </c>
      <c r="Y56">
        <v>2</v>
      </c>
      <c r="Z56">
        <v>2</v>
      </c>
      <c r="AA56">
        <v>2</v>
      </c>
      <c r="AB56">
        <v>3</v>
      </c>
      <c r="AC56">
        <v>2</v>
      </c>
      <c r="AE56">
        <v>2</v>
      </c>
      <c r="AF56">
        <v>3</v>
      </c>
      <c r="AH56">
        <v>2</v>
      </c>
      <c r="AI56">
        <v>2</v>
      </c>
      <c r="AJ56">
        <v>2</v>
      </c>
      <c r="AK56">
        <v>2</v>
      </c>
      <c r="AL56">
        <v>2</v>
      </c>
      <c r="AM56">
        <v>2</v>
      </c>
      <c r="AN56">
        <v>2</v>
      </c>
      <c r="AO56">
        <v>2</v>
      </c>
      <c r="AP56">
        <v>2</v>
      </c>
    </row>
    <row r="57" spans="1:42" x14ac:dyDescent="0.3">
      <c r="A57" s="538">
        <v>554</v>
      </c>
      <c r="B57" t="s">
        <v>130</v>
      </c>
      <c r="D57">
        <v>1392455</v>
      </c>
      <c r="G57">
        <v>1015870</v>
      </c>
      <c r="K57">
        <v>5119380</v>
      </c>
      <c r="M57">
        <v>760716</v>
      </c>
      <c r="U57">
        <v>0</v>
      </c>
      <c r="AB57">
        <v>1051581</v>
      </c>
      <c r="AE57">
        <v>4466336</v>
      </c>
      <c r="AF57">
        <v>40153547</v>
      </c>
      <c r="AH57"/>
      <c r="AN57">
        <v>5835654</v>
      </c>
    </row>
    <row r="58" spans="1:42" x14ac:dyDescent="0.3">
      <c r="A58" s="538">
        <v>555</v>
      </c>
      <c r="B58" t="s">
        <v>131</v>
      </c>
      <c r="D58">
        <v>958892</v>
      </c>
      <c r="G58">
        <v>1015870</v>
      </c>
      <c r="K58">
        <v>4821423</v>
      </c>
      <c r="M58">
        <v>760716</v>
      </c>
      <c r="U58">
        <v>0</v>
      </c>
      <c r="AB58">
        <v>699017</v>
      </c>
      <c r="AE58">
        <v>4349446</v>
      </c>
      <c r="AF58">
        <v>17940420</v>
      </c>
      <c r="AH58"/>
      <c r="AN58">
        <v>4302038</v>
      </c>
    </row>
    <row r="59" spans="1:42" x14ac:dyDescent="0.3">
      <c r="A59" s="538">
        <v>556</v>
      </c>
      <c r="B59" t="s">
        <v>132</v>
      </c>
      <c r="D59">
        <v>305925</v>
      </c>
      <c r="G59">
        <v>1433852</v>
      </c>
      <c r="K59">
        <v>1088184</v>
      </c>
      <c r="M59">
        <v>26132</v>
      </c>
      <c r="U59">
        <v>0</v>
      </c>
      <c r="AE59">
        <v>1413985</v>
      </c>
      <c r="AF59">
        <v>3341905</v>
      </c>
      <c r="AH59"/>
      <c r="AN59">
        <v>959669</v>
      </c>
    </row>
    <row r="60" spans="1:42" x14ac:dyDescent="0.3">
      <c r="A60" s="538">
        <v>557</v>
      </c>
      <c r="B60" t="s">
        <v>133</v>
      </c>
      <c r="D60">
        <v>0</v>
      </c>
      <c r="G60">
        <v>1148227</v>
      </c>
      <c r="K60">
        <v>648942</v>
      </c>
      <c r="M60">
        <v>0</v>
      </c>
      <c r="U60">
        <v>0</v>
      </c>
      <c r="AE60">
        <v>1155869</v>
      </c>
      <c r="AF60">
        <v>2822173</v>
      </c>
      <c r="AH60"/>
      <c r="AN60">
        <v>757860</v>
      </c>
    </row>
    <row r="61" spans="1:42" x14ac:dyDescent="0.3">
      <c r="A61" s="538">
        <v>575</v>
      </c>
      <c r="B61" t="s">
        <v>124</v>
      </c>
      <c r="D61">
        <v>0</v>
      </c>
      <c r="E61">
        <v>0</v>
      </c>
      <c r="F61">
        <v>0</v>
      </c>
      <c r="G61">
        <v>0</v>
      </c>
      <c r="H61">
        <v>0</v>
      </c>
      <c r="I61">
        <v>0</v>
      </c>
      <c r="J61">
        <v>0</v>
      </c>
      <c r="K61">
        <v>0</v>
      </c>
      <c r="L61">
        <v>0</v>
      </c>
      <c r="M61">
        <v>0</v>
      </c>
      <c r="N61">
        <v>0</v>
      </c>
      <c r="P61">
        <v>0</v>
      </c>
      <c r="Q61">
        <v>0</v>
      </c>
      <c r="R61">
        <v>0</v>
      </c>
      <c r="S61">
        <v>0</v>
      </c>
      <c r="T61">
        <v>0</v>
      </c>
      <c r="U61">
        <v>0</v>
      </c>
      <c r="W61">
        <v>0</v>
      </c>
      <c r="Y61">
        <v>0</v>
      </c>
      <c r="Z61">
        <v>0</v>
      </c>
      <c r="AA61">
        <v>0</v>
      </c>
      <c r="AB61">
        <v>0</v>
      </c>
      <c r="AC61">
        <v>0</v>
      </c>
      <c r="AE61">
        <v>0</v>
      </c>
      <c r="AF61">
        <v>6054250</v>
      </c>
      <c r="AH61">
        <v>0</v>
      </c>
      <c r="AI61">
        <v>0</v>
      </c>
      <c r="AJ61">
        <v>0</v>
      </c>
      <c r="AK61">
        <v>0</v>
      </c>
      <c r="AL61">
        <v>0</v>
      </c>
      <c r="AM61">
        <v>0</v>
      </c>
      <c r="AN61">
        <v>0</v>
      </c>
      <c r="AO61">
        <v>0</v>
      </c>
      <c r="AP61">
        <v>0</v>
      </c>
    </row>
    <row r="62" spans="1:42" x14ac:dyDescent="0.3">
      <c r="A62" s="538">
        <v>576</v>
      </c>
      <c r="B62" t="s">
        <v>125</v>
      </c>
      <c r="D62">
        <v>0</v>
      </c>
      <c r="E62">
        <v>0</v>
      </c>
      <c r="F62">
        <v>0</v>
      </c>
      <c r="G62">
        <v>0</v>
      </c>
      <c r="H62">
        <v>0</v>
      </c>
      <c r="I62">
        <v>0</v>
      </c>
      <c r="J62">
        <v>0</v>
      </c>
      <c r="K62">
        <v>0</v>
      </c>
      <c r="L62">
        <v>0</v>
      </c>
      <c r="M62">
        <v>0</v>
      </c>
      <c r="N62">
        <v>0</v>
      </c>
      <c r="P62">
        <v>0</v>
      </c>
      <c r="Q62">
        <v>0</v>
      </c>
      <c r="R62">
        <v>0</v>
      </c>
      <c r="S62">
        <v>0</v>
      </c>
      <c r="T62">
        <v>0</v>
      </c>
      <c r="U62">
        <v>0</v>
      </c>
      <c r="W62">
        <v>0</v>
      </c>
      <c r="Y62">
        <v>0</v>
      </c>
      <c r="Z62">
        <v>0</v>
      </c>
      <c r="AA62">
        <v>0</v>
      </c>
      <c r="AB62">
        <v>0</v>
      </c>
      <c r="AC62">
        <v>0</v>
      </c>
      <c r="AE62">
        <v>0</v>
      </c>
      <c r="AF62">
        <v>0</v>
      </c>
      <c r="AH62">
        <v>0</v>
      </c>
      <c r="AI62">
        <v>0</v>
      </c>
      <c r="AJ62">
        <v>0</v>
      </c>
      <c r="AK62">
        <v>0</v>
      </c>
      <c r="AL62">
        <v>0</v>
      </c>
      <c r="AM62">
        <v>0</v>
      </c>
      <c r="AN62">
        <v>0</v>
      </c>
      <c r="AO62">
        <v>0</v>
      </c>
      <c r="AP62">
        <v>0</v>
      </c>
    </row>
    <row r="63" spans="1:42" x14ac:dyDescent="0.3">
      <c r="A63" s="538">
        <v>577</v>
      </c>
      <c r="B63" t="s">
        <v>345</v>
      </c>
      <c r="D63">
        <v>0</v>
      </c>
      <c r="E63">
        <v>1</v>
      </c>
      <c r="F63">
        <v>0</v>
      </c>
      <c r="G63">
        <v>0</v>
      </c>
      <c r="H63">
        <v>1</v>
      </c>
      <c r="I63">
        <v>1</v>
      </c>
      <c r="J63">
        <v>1</v>
      </c>
      <c r="K63">
        <v>2</v>
      </c>
      <c r="L63">
        <v>0</v>
      </c>
      <c r="M63">
        <v>1</v>
      </c>
      <c r="N63">
        <v>2</v>
      </c>
      <c r="P63">
        <v>2</v>
      </c>
      <c r="Q63">
        <v>0</v>
      </c>
      <c r="R63">
        <v>0</v>
      </c>
      <c r="S63">
        <v>0</v>
      </c>
      <c r="T63">
        <v>2</v>
      </c>
      <c r="U63">
        <v>0</v>
      </c>
      <c r="W63">
        <v>0</v>
      </c>
      <c r="Y63">
        <v>0</v>
      </c>
      <c r="Z63">
        <v>0</v>
      </c>
      <c r="AA63">
        <v>1</v>
      </c>
      <c r="AB63">
        <v>1</v>
      </c>
      <c r="AC63">
        <v>0</v>
      </c>
      <c r="AE63">
        <v>1</v>
      </c>
      <c r="AF63">
        <v>1</v>
      </c>
      <c r="AH63">
        <v>0</v>
      </c>
      <c r="AI63">
        <v>0</v>
      </c>
      <c r="AJ63">
        <v>0</v>
      </c>
      <c r="AK63">
        <v>0</v>
      </c>
      <c r="AL63">
        <v>0</v>
      </c>
      <c r="AM63">
        <v>0</v>
      </c>
      <c r="AN63">
        <v>2</v>
      </c>
      <c r="AO63">
        <v>1</v>
      </c>
      <c r="AP63">
        <v>0</v>
      </c>
    </row>
    <row r="64" spans="1:42" x14ac:dyDescent="0.3">
      <c r="A64" s="538">
        <v>586</v>
      </c>
      <c r="B64" t="s">
        <v>346</v>
      </c>
      <c r="D64">
        <v>0</v>
      </c>
      <c r="E64">
        <v>0</v>
      </c>
      <c r="F64">
        <v>0</v>
      </c>
      <c r="G64">
        <v>0</v>
      </c>
      <c r="H64">
        <v>0</v>
      </c>
      <c r="I64">
        <v>0</v>
      </c>
      <c r="J64">
        <v>0</v>
      </c>
      <c r="K64">
        <v>0</v>
      </c>
      <c r="L64">
        <v>0</v>
      </c>
      <c r="M64">
        <v>0</v>
      </c>
      <c r="N64">
        <v>0</v>
      </c>
      <c r="P64">
        <v>0</v>
      </c>
      <c r="Q64">
        <v>0</v>
      </c>
      <c r="R64">
        <v>0</v>
      </c>
      <c r="S64">
        <v>0</v>
      </c>
      <c r="T64">
        <v>0</v>
      </c>
      <c r="U64">
        <v>0</v>
      </c>
      <c r="W64">
        <v>0</v>
      </c>
      <c r="Y64">
        <v>0</v>
      </c>
      <c r="Z64">
        <v>0</v>
      </c>
      <c r="AA64">
        <v>0</v>
      </c>
      <c r="AB64">
        <v>0</v>
      </c>
      <c r="AC64">
        <v>0</v>
      </c>
      <c r="AE64">
        <v>0</v>
      </c>
      <c r="AF64">
        <v>0</v>
      </c>
      <c r="AH64">
        <v>0</v>
      </c>
      <c r="AI64">
        <v>0</v>
      </c>
      <c r="AJ64">
        <v>0</v>
      </c>
      <c r="AK64">
        <v>0</v>
      </c>
      <c r="AL64">
        <v>0</v>
      </c>
      <c r="AM64">
        <v>0</v>
      </c>
      <c r="AN64">
        <v>0</v>
      </c>
      <c r="AO64">
        <v>0</v>
      </c>
      <c r="AP64">
        <v>0</v>
      </c>
    </row>
    <row r="65" spans="1:42" x14ac:dyDescent="0.3">
      <c r="A65" s="538">
        <v>591</v>
      </c>
      <c r="B65" t="s">
        <v>140</v>
      </c>
      <c r="D65">
        <v>2221951</v>
      </c>
      <c r="E65">
        <v>0</v>
      </c>
      <c r="F65">
        <v>0</v>
      </c>
      <c r="G65">
        <v>5773492</v>
      </c>
      <c r="H65">
        <v>46116</v>
      </c>
      <c r="I65">
        <v>0</v>
      </c>
      <c r="J65">
        <v>0</v>
      </c>
      <c r="K65">
        <v>10792370</v>
      </c>
      <c r="L65">
        <v>18535471</v>
      </c>
      <c r="M65">
        <v>0</v>
      </c>
      <c r="N65">
        <v>566805</v>
      </c>
      <c r="P65">
        <v>0</v>
      </c>
      <c r="Q65">
        <v>0</v>
      </c>
      <c r="R65">
        <v>0</v>
      </c>
      <c r="S65">
        <v>0</v>
      </c>
      <c r="T65">
        <v>0</v>
      </c>
      <c r="U65">
        <v>3137005</v>
      </c>
      <c r="W65">
        <v>0</v>
      </c>
      <c r="Y65">
        <v>0</v>
      </c>
      <c r="Z65">
        <v>0</v>
      </c>
      <c r="AA65">
        <v>0</v>
      </c>
      <c r="AB65">
        <v>0</v>
      </c>
      <c r="AC65">
        <v>0</v>
      </c>
      <c r="AE65">
        <v>721888</v>
      </c>
      <c r="AF65">
        <v>26999193</v>
      </c>
      <c r="AH65">
        <v>0</v>
      </c>
      <c r="AI65">
        <v>0</v>
      </c>
      <c r="AJ65">
        <v>0</v>
      </c>
      <c r="AK65">
        <v>0</v>
      </c>
      <c r="AL65">
        <v>0</v>
      </c>
      <c r="AM65">
        <v>0</v>
      </c>
      <c r="AN65">
        <v>5839174</v>
      </c>
      <c r="AO65">
        <v>1625571</v>
      </c>
      <c r="AP65">
        <v>0</v>
      </c>
    </row>
    <row r="66" spans="1:42" x14ac:dyDescent="0.3">
      <c r="A66" s="538">
        <v>592</v>
      </c>
      <c r="B66" t="s">
        <v>141</v>
      </c>
      <c r="D66">
        <v>-276252</v>
      </c>
      <c r="E66">
        <v>0</v>
      </c>
      <c r="F66">
        <v>0</v>
      </c>
      <c r="G66">
        <v>-604250</v>
      </c>
      <c r="H66">
        <v>-19266</v>
      </c>
      <c r="I66">
        <v>0</v>
      </c>
      <c r="J66">
        <v>0</v>
      </c>
      <c r="K66">
        <v>-558047</v>
      </c>
      <c r="L66">
        <v>-1467120</v>
      </c>
      <c r="M66">
        <v>0</v>
      </c>
      <c r="N66">
        <v>-37669</v>
      </c>
      <c r="P66">
        <v>0</v>
      </c>
      <c r="Q66">
        <v>0</v>
      </c>
      <c r="R66">
        <v>0</v>
      </c>
      <c r="S66">
        <v>0</v>
      </c>
      <c r="T66">
        <v>0</v>
      </c>
      <c r="U66">
        <v>937153</v>
      </c>
      <c r="W66">
        <v>0</v>
      </c>
      <c r="Y66">
        <v>0</v>
      </c>
      <c r="Z66">
        <v>0</v>
      </c>
      <c r="AA66">
        <v>0</v>
      </c>
      <c r="AB66">
        <v>0</v>
      </c>
      <c r="AC66">
        <v>0</v>
      </c>
      <c r="AE66">
        <v>-188447</v>
      </c>
      <c r="AF66">
        <v>29183778</v>
      </c>
      <c r="AH66">
        <v>0</v>
      </c>
      <c r="AI66">
        <v>0</v>
      </c>
      <c r="AJ66">
        <v>0</v>
      </c>
      <c r="AK66">
        <v>0</v>
      </c>
      <c r="AL66">
        <v>0</v>
      </c>
      <c r="AM66">
        <v>0</v>
      </c>
      <c r="AN66">
        <v>3069207</v>
      </c>
      <c r="AO66">
        <v>-134839</v>
      </c>
      <c r="AP66">
        <v>0</v>
      </c>
    </row>
    <row r="67" spans="1:42" x14ac:dyDescent="0.3">
      <c r="A67" s="538">
        <v>598</v>
      </c>
      <c r="B67" t="s">
        <v>147</v>
      </c>
      <c r="D67">
        <v>0</v>
      </c>
      <c r="E67">
        <v>0</v>
      </c>
      <c r="F67">
        <v>0</v>
      </c>
      <c r="G67">
        <v>0</v>
      </c>
      <c r="H67">
        <v>0</v>
      </c>
      <c r="I67">
        <v>0</v>
      </c>
      <c r="J67">
        <v>0</v>
      </c>
      <c r="K67">
        <v>0</v>
      </c>
      <c r="L67">
        <v>0</v>
      </c>
      <c r="M67">
        <v>0</v>
      </c>
      <c r="N67">
        <v>0</v>
      </c>
      <c r="P67">
        <v>0</v>
      </c>
      <c r="Q67">
        <v>0</v>
      </c>
      <c r="R67">
        <v>0</v>
      </c>
      <c r="S67">
        <v>0</v>
      </c>
      <c r="T67">
        <v>0</v>
      </c>
      <c r="U67">
        <v>0</v>
      </c>
      <c r="W67">
        <v>0</v>
      </c>
      <c r="Y67">
        <v>0</v>
      </c>
      <c r="Z67">
        <v>0</v>
      </c>
      <c r="AA67">
        <v>0</v>
      </c>
      <c r="AB67">
        <v>0</v>
      </c>
      <c r="AC67">
        <v>0</v>
      </c>
      <c r="AE67">
        <v>0</v>
      </c>
      <c r="AF67">
        <v>0</v>
      </c>
      <c r="AH67">
        <v>0</v>
      </c>
      <c r="AI67">
        <v>0</v>
      </c>
      <c r="AJ67">
        <v>0</v>
      </c>
      <c r="AK67">
        <v>0</v>
      </c>
      <c r="AL67">
        <v>0</v>
      </c>
      <c r="AM67">
        <v>0</v>
      </c>
      <c r="AN67">
        <v>0</v>
      </c>
      <c r="AO67">
        <v>0</v>
      </c>
      <c r="AP67">
        <v>0</v>
      </c>
    </row>
    <row r="68" spans="1:42" x14ac:dyDescent="0.3">
      <c r="A68" s="538">
        <v>599</v>
      </c>
      <c r="B68" t="s">
        <v>146</v>
      </c>
      <c r="D68">
        <v>0</v>
      </c>
      <c r="E68">
        <v>0</v>
      </c>
      <c r="F68">
        <v>0</v>
      </c>
      <c r="G68">
        <v>0</v>
      </c>
      <c r="H68">
        <v>0</v>
      </c>
      <c r="I68">
        <v>0</v>
      </c>
      <c r="J68">
        <v>0</v>
      </c>
      <c r="K68">
        <v>0</v>
      </c>
      <c r="L68">
        <v>0</v>
      </c>
      <c r="M68">
        <v>0</v>
      </c>
      <c r="N68">
        <v>0</v>
      </c>
      <c r="P68">
        <v>0</v>
      </c>
      <c r="Q68">
        <v>0</v>
      </c>
      <c r="R68">
        <v>0</v>
      </c>
      <c r="S68">
        <v>0</v>
      </c>
      <c r="T68">
        <v>0</v>
      </c>
      <c r="U68">
        <v>0</v>
      </c>
      <c r="W68">
        <v>0</v>
      </c>
      <c r="Y68">
        <v>0</v>
      </c>
      <c r="Z68">
        <v>0</v>
      </c>
      <c r="AA68">
        <v>0</v>
      </c>
      <c r="AB68">
        <v>0</v>
      </c>
      <c r="AC68">
        <v>0</v>
      </c>
      <c r="AE68">
        <v>0</v>
      </c>
      <c r="AF68">
        <v>0</v>
      </c>
      <c r="AH68">
        <v>0</v>
      </c>
      <c r="AI68">
        <v>0</v>
      </c>
      <c r="AJ68">
        <v>0</v>
      </c>
      <c r="AK68">
        <v>0</v>
      </c>
      <c r="AL68">
        <v>0</v>
      </c>
      <c r="AM68">
        <v>0</v>
      </c>
      <c r="AN68">
        <v>0</v>
      </c>
      <c r="AO68">
        <v>0</v>
      </c>
      <c r="AP68">
        <v>0</v>
      </c>
    </row>
    <row r="69" spans="1:42" x14ac:dyDescent="0.3">
      <c r="A69" s="538">
        <v>602</v>
      </c>
      <c r="B69" t="s">
        <v>148</v>
      </c>
      <c r="D69">
        <v>0</v>
      </c>
      <c r="E69">
        <v>0</v>
      </c>
      <c r="F69">
        <v>0</v>
      </c>
      <c r="G69">
        <v>0</v>
      </c>
      <c r="H69">
        <v>0</v>
      </c>
      <c r="I69">
        <v>0</v>
      </c>
      <c r="J69">
        <v>0</v>
      </c>
      <c r="K69">
        <v>0</v>
      </c>
      <c r="L69">
        <v>0</v>
      </c>
      <c r="M69">
        <v>0</v>
      </c>
      <c r="N69">
        <v>0</v>
      </c>
      <c r="P69">
        <v>0</v>
      </c>
      <c r="Q69">
        <v>0</v>
      </c>
      <c r="R69">
        <v>0</v>
      </c>
      <c r="S69">
        <v>0</v>
      </c>
      <c r="T69">
        <v>0</v>
      </c>
      <c r="U69">
        <v>0</v>
      </c>
      <c r="W69">
        <v>0</v>
      </c>
      <c r="Y69">
        <v>0</v>
      </c>
      <c r="Z69">
        <v>0</v>
      </c>
      <c r="AA69">
        <v>0</v>
      </c>
      <c r="AB69">
        <v>0</v>
      </c>
      <c r="AC69">
        <v>0</v>
      </c>
      <c r="AE69">
        <v>0</v>
      </c>
      <c r="AF69">
        <v>0</v>
      </c>
      <c r="AH69">
        <v>0</v>
      </c>
      <c r="AI69">
        <v>0</v>
      </c>
      <c r="AJ69">
        <v>0</v>
      </c>
      <c r="AK69">
        <v>0</v>
      </c>
      <c r="AL69">
        <v>0</v>
      </c>
      <c r="AM69">
        <v>0</v>
      </c>
      <c r="AN69">
        <v>0</v>
      </c>
      <c r="AO69">
        <v>0</v>
      </c>
      <c r="AP69">
        <v>0</v>
      </c>
    </row>
    <row r="70" spans="1:42" x14ac:dyDescent="0.3">
      <c r="A70" s="538">
        <v>606</v>
      </c>
      <c r="B70" t="s">
        <v>347</v>
      </c>
      <c r="D70">
        <v>1</v>
      </c>
      <c r="G70">
        <v>1</v>
      </c>
      <c r="K70">
        <v>1</v>
      </c>
      <c r="M70">
        <v>1</v>
      </c>
      <c r="U70">
        <v>555007</v>
      </c>
      <c r="AE70">
        <v>1</v>
      </c>
      <c r="AF70">
        <v>1</v>
      </c>
      <c r="AH70"/>
      <c r="AN70">
        <v>1</v>
      </c>
    </row>
    <row r="71" spans="1:42" x14ac:dyDescent="0.3">
      <c r="A71" s="538">
        <v>619</v>
      </c>
      <c r="B71" t="s">
        <v>348</v>
      </c>
      <c r="D71">
        <v>0</v>
      </c>
      <c r="E71">
        <v>0</v>
      </c>
      <c r="F71">
        <v>0</v>
      </c>
      <c r="G71">
        <v>0</v>
      </c>
      <c r="H71">
        <v>0</v>
      </c>
      <c r="I71">
        <v>0</v>
      </c>
      <c r="J71">
        <v>0</v>
      </c>
      <c r="K71">
        <v>0</v>
      </c>
      <c r="L71">
        <v>0</v>
      </c>
      <c r="M71">
        <v>0</v>
      </c>
      <c r="N71">
        <v>0</v>
      </c>
      <c r="P71">
        <v>0</v>
      </c>
      <c r="Q71">
        <v>0</v>
      </c>
      <c r="R71">
        <v>0</v>
      </c>
      <c r="S71">
        <v>0</v>
      </c>
      <c r="T71">
        <v>0</v>
      </c>
      <c r="U71">
        <v>0</v>
      </c>
      <c r="W71">
        <v>0</v>
      </c>
      <c r="Y71">
        <v>0</v>
      </c>
      <c r="Z71">
        <v>0</v>
      </c>
      <c r="AA71">
        <v>0</v>
      </c>
      <c r="AB71">
        <v>0</v>
      </c>
      <c r="AC71">
        <v>0</v>
      </c>
      <c r="AE71">
        <v>0</v>
      </c>
      <c r="AF71">
        <v>0</v>
      </c>
      <c r="AH71">
        <v>0</v>
      </c>
      <c r="AI71">
        <v>0</v>
      </c>
      <c r="AJ71">
        <v>0</v>
      </c>
      <c r="AK71">
        <v>0</v>
      </c>
      <c r="AL71">
        <v>0</v>
      </c>
      <c r="AM71">
        <v>0</v>
      </c>
      <c r="AN71">
        <v>0</v>
      </c>
      <c r="AO71">
        <v>0</v>
      </c>
      <c r="AP71">
        <v>0</v>
      </c>
    </row>
    <row r="72" spans="1:42" x14ac:dyDescent="0.3">
      <c r="A72" s="538">
        <v>620</v>
      </c>
      <c r="B72" t="s">
        <v>349</v>
      </c>
      <c r="D72">
        <v>2</v>
      </c>
      <c r="E72">
        <v>2</v>
      </c>
      <c r="F72">
        <v>2</v>
      </c>
      <c r="G72">
        <v>2</v>
      </c>
      <c r="H72">
        <v>2</v>
      </c>
      <c r="I72">
        <v>2</v>
      </c>
      <c r="J72">
        <v>2</v>
      </c>
      <c r="K72">
        <v>2</v>
      </c>
      <c r="L72">
        <v>2</v>
      </c>
      <c r="M72">
        <v>2</v>
      </c>
      <c r="N72">
        <v>2</v>
      </c>
      <c r="P72">
        <v>2</v>
      </c>
      <c r="Q72">
        <v>2</v>
      </c>
      <c r="R72">
        <v>2</v>
      </c>
      <c r="S72">
        <v>2</v>
      </c>
      <c r="T72">
        <v>2</v>
      </c>
      <c r="U72">
        <v>2</v>
      </c>
      <c r="W72">
        <v>2</v>
      </c>
      <c r="Y72">
        <v>2</v>
      </c>
      <c r="Z72">
        <v>2</v>
      </c>
      <c r="AA72">
        <v>2</v>
      </c>
      <c r="AB72">
        <v>2</v>
      </c>
      <c r="AC72">
        <v>2</v>
      </c>
      <c r="AE72">
        <v>2</v>
      </c>
      <c r="AF72">
        <v>2</v>
      </c>
      <c r="AH72">
        <v>2</v>
      </c>
      <c r="AI72">
        <v>2</v>
      </c>
      <c r="AJ72">
        <v>2</v>
      </c>
      <c r="AK72">
        <v>2</v>
      </c>
      <c r="AL72">
        <v>2</v>
      </c>
      <c r="AM72">
        <v>2</v>
      </c>
      <c r="AN72">
        <v>2</v>
      </c>
      <c r="AO72">
        <v>2</v>
      </c>
      <c r="AP72">
        <v>2</v>
      </c>
    </row>
    <row r="73" spans="1:42" x14ac:dyDescent="0.3">
      <c r="A73" s="538">
        <v>622</v>
      </c>
      <c r="B73" t="s">
        <v>350</v>
      </c>
      <c r="D73">
        <v>0</v>
      </c>
      <c r="E73">
        <v>436768</v>
      </c>
      <c r="F73">
        <v>0</v>
      </c>
      <c r="G73">
        <v>0</v>
      </c>
      <c r="H73">
        <v>0</v>
      </c>
      <c r="I73">
        <v>0</v>
      </c>
      <c r="J73">
        <v>0</v>
      </c>
      <c r="K73">
        <v>212710</v>
      </c>
      <c r="L73">
        <v>50762</v>
      </c>
      <c r="M73">
        <v>71005</v>
      </c>
      <c r="N73">
        <v>0</v>
      </c>
      <c r="P73">
        <v>0</v>
      </c>
      <c r="Q73">
        <v>0</v>
      </c>
      <c r="R73">
        <v>0</v>
      </c>
      <c r="S73">
        <v>0</v>
      </c>
      <c r="T73">
        <v>24998</v>
      </c>
      <c r="U73">
        <v>0</v>
      </c>
      <c r="W73">
        <v>0</v>
      </c>
      <c r="Y73">
        <v>0</v>
      </c>
      <c r="Z73">
        <v>0</v>
      </c>
      <c r="AA73">
        <v>40487</v>
      </c>
      <c r="AB73">
        <v>8584457</v>
      </c>
      <c r="AC73">
        <v>0</v>
      </c>
      <c r="AE73">
        <v>0</v>
      </c>
      <c r="AF73">
        <v>0</v>
      </c>
      <c r="AH73">
        <v>0</v>
      </c>
      <c r="AI73">
        <v>0</v>
      </c>
      <c r="AJ73">
        <v>0</v>
      </c>
      <c r="AK73">
        <v>0</v>
      </c>
      <c r="AL73">
        <v>0</v>
      </c>
      <c r="AM73">
        <v>244455</v>
      </c>
      <c r="AN73">
        <v>411617</v>
      </c>
      <c r="AO73">
        <v>0</v>
      </c>
      <c r="AP73">
        <v>0</v>
      </c>
    </row>
    <row r="74" spans="1:42" x14ac:dyDescent="0.3">
      <c r="A74" s="538">
        <v>626</v>
      </c>
      <c r="B74" t="s">
        <v>351</v>
      </c>
      <c r="D74">
        <v>0</v>
      </c>
      <c r="E74">
        <v>0</v>
      </c>
      <c r="F74">
        <v>1328108</v>
      </c>
      <c r="G74">
        <v>0</v>
      </c>
      <c r="H74">
        <v>0</v>
      </c>
      <c r="I74">
        <v>13310</v>
      </c>
      <c r="J74">
        <v>62400</v>
      </c>
      <c r="K74">
        <v>0</v>
      </c>
      <c r="L74">
        <v>0</v>
      </c>
      <c r="M74">
        <v>0</v>
      </c>
      <c r="N74">
        <v>0</v>
      </c>
      <c r="P74">
        <v>26</v>
      </c>
      <c r="Q74">
        <v>0</v>
      </c>
      <c r="R74">
        <v>98</v>
      </c>
      <c r="S74">
        <v>72492</v>
      </c>
      <c r="T74">
        <v>363</v>
      </c>
      <c r="U74">
        <v>0</v>
      </c>
      <c r="W74">
        <v>0</v>
      </c>
      <c r="Y74">
        <v>530</v>
      </c>
      <c r="Z74">
        <v>0</v>
      </c>
      <c r="AA74">
        <v>13625</v>
      </c>
      <c r="AB74">
        <v>15602092</v>
      </c>
      <c r="AC74">
        <v>0</v>
      </c>
      <c r="AE74">
        <v>715576</v>
      </c>
      <c r="AF74">
        <v>18742663</v>
      </c>
      <c r="AH74">
        <v>359</v>
      </c>
      <c r="AI74">
        <v>0</v>
      </c>
      <c r="AJ74">
        <v>1140</v>
      </c>
      <c r="AK74">
        <v>0</v>
      </c>
      <c r="AL74">
        <v>631</v>
      </c>
      <c r="AM74">
        <v>74394</v>
      </c>
      <c r="AN74">
        <v>0</v>
      </c>
      <c r="AO74">
        <v>0</v>
      </c>
      <c r="AP74">
        <v>0</v>
      </c>
    </row>
    <row r="75" spans="1:42" x14ac:dyDescent="0.3">
      <c r="A75" s="538">
        <v>627</v>
      </c>
      <c r="B75" t="s">
        <v>352</v>
      </c>
      <c r="D75">
        <v>0</v>
      </c>
      <c r="E75">
        <v>0</v>
      </c>
      <c r="F75">
        <v>0</v>
      </c>
      <c r="G75">
        <v>0</v>
      </c>
      <c r="H75">
        <v>0</v>
      </c>
      <c r="I75">
        <v>0</v>
      </c>
      <c r="J75">
        <v>0</v>
      </c>
      <c r="K75">
        <v>0</v>
      </c>
      <c r="L75">
        <v>0</v>
      </c>
      <c r="M75">
        <v>0</v>
      </c>
      <c r="N75">
        <v>0</v>
      </c>
      <c r="P75">
        <v>0</v>
      </c>
      <c r="Q75">
        <v>0</v>
      </c>
      <c r="R75">
        <v>0</v>
      </c>
      <c r="S75">
        <v>0</v>
      </c>
      <c r="T75">
        <v>0</v>
      </c>
      <c r="U75">
        <v>0</v>
      </c>
      <c r="W75">
        <v>0</v>
      </c>
      <c r="Y75">
        <v>0</v>
      </c>
      <c r="Z75">
        <v>0</v>
      </c>
      <c r="AA75">
        <v>0</v>
      </c>
      <c r="AB75">
        <v>0</v>
      </c>
      <c r="AC75">
        <v>0</v>
      </c>
      <c r="AE75">
        <v>0</v>
      </c>
      <c r="AF75">
        <v>0</v>
      </c>
      <c r="AH75">
        <v>0</v>
      </c>
      <c r="AI75">
        <v>0</v>
      </c>
      <c r="AJ75">
        <v>0</v>
      </c>
      <c r="AK75">
        <v>0</v>
      </c>
      <c r="AL75">
        <v>0</v>
      </c>
      <c r="AM75">
        <v>0</v>
      </c>
      <c r="AN75">
        <v>0</v>
      </c>
      <c r="AO75">
        <v>0</v>
      </c>
      <c r="AP75">
        <v>0</v>
      </c>
    </row>
    <row r="76" spans="1:42" x14ac:dyDescent="0.3">
      <c r="A76" s="538">
        <v>628</v>
      </c>
      <c r="B76" t="s">
        <v>353</v>
      </c>
      <c r="D76">
        <v>0</v>
      </c>
      <c r="E76">
        <v>0</v>
      </c>
      <c r="F76">
        <v>0</v>
      </c>
      <c r="G76">
        <v>0</v>
      </c>
      <c r="H76">
        <v>0</v>
      </c>
      <c r="I76">
        <v>0</v>
      </c>
      <c r="J76">
        <v>2000</v>
      </c>
      <c r="K76">
        <v>0</v>
      </c>
      <c r="L76">
        <v>0</v>
      </c>
      <c r="M76">
        <v>0</v>
      </c>
      <c r="N76">
        <v>0</v>
      </c>
      <c r="P76">
        <v>0</v>
      </c>
      <c r="Q76">
        <v>0</v>
      </c>
      <c r="R76">
        <v>0</v>
      </c>
      <c r="S76">
        <v>0</v>
      </c>
      <c r="T76">
        <v>0</v>
      </c>
      <c r="U76">
        <v>0</v>
      </c>
      <c r="W76">
        <v>0</v>
      </c>
      <c r="Y76">
        <v>0</v>
      </c>
      <c r="Z76">
        <v>0</v>
      </c>
      <c r="AA76">
        <v>0</v>
      </c>
      <c r="AB76">
        <v>2541529</v>
      </c>
      <c r="AC76">
        <v>0</v>
      </c>
      <c r="AE76">
        <v>85106</v>
      </c>
      <c r="AF76">
        <v>523089</v>
      </c>
      <c r="AH76">
        <v>0</v>
      </c>
      <c r="AI76">
        <v>0</v>
      </c>
      <c r="AJ76">
        <v>0</v>
      </c>
      <c r="AK76">
        <v>0</v>
      </c>
      <c r="AL76">
        <v>0</v>
      </c>
      <c r="AM76">
        <v>23742</v>
      </c>
      <c r="AN76">
        <v>0</v>
      </c>
      <c r="AO76">
        <v>0</v>
      </c>
      <c r="AP76">
        <v>0</v>
      </c>
    </row>
    <row r="77" spans="1:42" x14ac:dyDescent="0.3">
      <c r="A77" s="538">
        <v>629</v>
      </c>
      <c r="B77" t="s">
        <v>354</v>
      </c>
      <c r="D77">
        <v>0</v>
      </c>
      <c r="E77">
        <v>0</v>
      </c>
      <c r="F77">
        <v>0</v>
      </c>
      <c r="G77">
        <v>0</v>
      </c>
      <c r="H77">
        <v>0</v>
      </c>
      <c r="I77">
        <v>0</v>
      </c>
      <c r="J77">
        <v>0</v>
      </c>
      <c r="K77">
        <v>0</v>
      </c>
      <c r="L77">
        <v>0</v>
      </c>
      <c r="M77">
        <v>0</v>
      </c>
      <c r="N77">
        <v>0</v>
      </c>
      <c r="P77">
        <v>0</v>
      </c>
      <c r="Q77">
        <v>0</v>
      </c>
      <c r="R77">
        <v>0</v>
      </c>
      <c r="S77">
        <v>0</v>
      </c>
      <c r="T77">
        <v>0</v>
      </c>
      <c r="U77">
        <v>0</v>
      </c>
      <c r="W77">
        <v>0</v>
      </c>
      <c r="Y77">
        <v>0</v>
      </c>
      <c r="Z77">
        <v>0</v>
      </c>
      <c r="AA77">
        <v>0</v>
      </c>
      <c r="AB77">
        <v>0</v>
      </c>
      <c r="AC77">
        <v>0</v>
      </c>
      <c r="AE77">
        <v>0</v>
      </c>
      <c r="AF77">
        <v>0</v>
      </c>
      <c r="AH77">
        <v>0</v>
      </c>
      <c r="AI77">
        <v>0</v>
      </c>
      <c r="AJ77">
        <v>0</v>
      </c>
      <c r="AK77">
        <v>0</v>
      </c>
      <c r="AL77">
        <v>0</v>
      </c>
      <c r="AM77">
        <v>0</v>
      </c>
      <c r="AN77">
        <v>0</v>
      </c>
      <c r="AO77">
        <v>0</v>
      </c>
      <c r="AP77">
        <v>0</v>
      </c>
    </row>
    <row r="78" spans="1:42" x14ac:dyDescent="0.3">
      <c r="A78" s="538">
        <v>630</v>
      </c>
      <c r="B78" t="s">
        <v>355</v>
      </c>
      <c r="D78">
        <v>0</v>
      </c>
      <c r="E78">
        <v>0</v>
      </c>
      <c r="F78">
        <v>0</v>
      </c>
      <c r="G78">
        <v>0</v>
      </c>
      <c r="H78">
        <v>0</v>
      </c>
      <c r="I78">
        <v>5000</v>
      </c>
      <c r="J78">
        <v>0</v>
      </c>
      <c r="K78">
        <v>0</v>
      </c>
      <c r="L78">
        <v>0</v>
      </c>
      <c r="M78">
        <v>0</v>
      </c>
      <c r="N78">
        <v>0</v>
      </c>
      <c r="P78">
        <v>0</v>
      </c>
      <c r="Q78">
        <v>0</v>
      </c>
      <c r="R78">
        <v>0</v>
      </c>
      <c r="S78">
        <v>0</v>
      </c>
      <c r="T78">
        <v>0</v>
      </c>
      <c r="U78">
        <v>0</v>
      </c>
      <c r="W78">
        <v>0</v>
      </c>
      <c r="Y78">
        <v>0</v>
      </c>
      <c r="Z78">
        <v>0</v>
      </c>
      <c r="AA78">
        <v>0</v>
      </c>
      <c r="AB78">
        <v>0</v>
      </c>
      <c r="AC78">
        <v>0</v>
      </c>
      <c r="AE78">
        <v>0</v>
      </c>
      <c r="AF78">
        <v>0</v>
      </c>
      <c r="AH78">
        <v>0</v>
      </c>
      <c r="AI78">
        <v>0</v>
      </c>
      <c r="AJ78">
        <v>0</v>
      </c>
      <c r="AK78">
        <v>0</v>
      </c>
      <c r="AL78">
        <v>0</v>
      </c>
      <c r="AM78">
        <v>0</v>
      </c>
      <c r="AN78">
        <v>0</v>
      </c>
      <c r="AO78">
        <v>0</v>
      </c>
      <c r="AP78">
        <v>0</v>
      </c>
    </row>
    <row r="79" spans="1:42" x14ac:dyDescent="0.3">
      <c r="A79" s="538">
        <v>631</v>
      </c>
      <c r="B79" t="s">
        <v>356</v>
      </c>
      <c r="D79">
        <v>0</v>
      </c>
      <c r="E79">
        <v>0</v>
      </c>
      <c r="F79">
        <v>0</v>
      </c>
      <c r="G79">
        <v>0</v>
      </c>
      <c r="H79">
        <v>0</v>
      </c>
      <c r="I79">
        <v>0</v>
      </c>
      <c r="J79">
        <v>0</v>
      </c>
      <c r="K79">
        <v>0</v>
      </c>
      <c r="L79">
        <v>0</v>
      </c>
      <c r="M79">
        <v>0</v>
      </c>
      <c r="N79">
        <v>0</v>
      </c>
      <c r="P79">
        <v>0</v>
      </c>
      <c r="Q79">
        <v>0</v>
      </c>
      <c r="R79">
        <v>0</v>
      </c>
      <c r="S79">
        <v>0</v>
      </c>
      <c r="T79">
        <v>0</v>
      </c>
      <c r="U79">
        <v>0</v>
      </c>
      <c r="W79">
        <v>0</v>
      </c>
      <c r="Y79">
        <v>0</v>
      </c>
      <c r="Z79">
        <v>0</v>
      </c>
      <c r="AA79">
        <v>0</v>
      </c>
      <c r="AB79">
        <v>0</v>
      </c>
      <c r="AC79">
        <v>0</v>
      </c>
      <c r="AE79">
        <v>0</v>
      </c>
      <c r="AF79">
        <v>0</v>
      </c>
      <c r="AH79">
        <v>0</v>
      </c>
      <c r="AI79">
        <v>0</v>
      </c>
      <c r="AJ79">
        <v>0</v>
      </c>
      <c r="AK79">
        <v>0</v>
      </c>
      <c r="AL79">
        <v>0</v>
      </c>
      <c r="AM79">
        <v>0</v>
      </c>
      <c r="AN79">
        <v>0</v>
      </c>
      <c r="AO79">
        <v>0</v>
      </c>
      <c r="AP79">
        <v>0</v>
      </c>
    </row>
    <row r="80" spans="1:42" x14ac:dyDescent="0.3">
      <c r="A80" s="538">
        <v>645</v>
      </c>
      <c r="B80" t="s">
        <v>174</v>
      </c>
      <c r="D80">
        <v>0</v>
      </c>
      <c r="E80">
        <v>0</v>
      </c>
      <c r="F80">
        <v>0</v>
      </c>
      <c r="G80">
        <v>0</v>
      </c>
      <c r="H80">
        <v>0</v>
      </c>
      <c r="I80">
        <v>0</v>
      </c>
      <c r="J80">
        <v>0</v>
      </c>
      <c r="K80">
        <v>0</v>
      </c>
      <c r="L80">
        <v>0</v>
      </c>
      <c r="M80">
        <v>0</v>
      </c>
      <c r="N80">
        <v>0</v>
      </c>
      <c r="P80">
        <v>0</v>
      </c>
      <c r="Q80">
        <v>16644</v>
      </c>
      <c r="R80">
        <v>0</v>
      </c>
      <c r="S80">
        <v>0</v>
      </c>
      <c r="T80">
        <v>40000</v>
      </c>
      <c r="U80">
        <v>0</v>
      </c>
      <c r="W80">
        <v>0</v>
      </c>
      <c r="Y80">
        <v>0</v>
      </c>
      <c r="Z80">
        <v>0</v>
      </c>
      <c r="AA80">
        <v>0</v>
      </c>
      <c r="AB80">
        <v>0</v>
      </c>
      <c r="AC80">
        <v>0</v>
      </c>
      <c r="AE80">
        <v>67955</v>
      </c>
      <c r="AF80">
        <v>0</v>
      </c>
      <c r="AH80">
        <v>0</v>
      </c>
      <c r="AI80">
        <v>20425</v>
      </c>
      <c r="AJ80">
        <v>0</v>
      </c>
      <c r="AK80">
        <v>0</v>
      </c>
      <c r="AL80">
        <v>0</v>
      </c>
      <c r="AM80">
        <v>0</v>
      </c>
      <c r="AN80">
        <v>0</v>
      </c>
      <c r="AO80">
        <v>0</v>
      </c>
      <c r="AP80">
        <v>35000</v>
      </c>
    </row>
    <row r="81" spans="1:42" x14ac:dyDescent="0.3">
      <c r="A81" s="538">
        <v>646</v>
      </c>
      <c r="B81" t="s">
        <v>161</v>
      </c>
      <c r="D81">
        <v>0</v>
      </c>
      <c r="E81">
        <v>0</v>
      </c>
      <c r="F81">
        <v>384815</v>
      </c>
      <c r="G81">
        <v>0</v>
      </c>
      <c r="H81">
        <v>0</v>
      </c>
      <c r="I81">
        <v>206936</v>
      </c>
      <c r="J81">
        <v>1620252</v>
      </c>
      <c r="K81">
        <v>0</v>
      </c>
      <c r="L81">
        <v>0</v>
      </c>
      <c r="M81">
        <v>0</v>
      </c>
      <c r="N81">
        <v>0</v>
      </c>
      <c r="P81">
        <v>349476</v>
      </c>
      <c r="Q81">
        <v>26579</v>
      </c>
      <c r="R81">
        <v>0</v>
      </c>
      <c r="S81">
        <v>1120885</v>
      </c>
      <c r="T81">
        <v>99733</v>
      </c>
      <c r="U81">
        <v>0</v>
      </c>
      <c r="W81">
        <v>258087</v>
      </c>
      <c r="Y81">
        <v>95581</v>
      </c>
      <c r="Z81">
        <v>0</v>
      </c>
      <c r="AA81">
        <v>166337</v>
      </c>
      <c r="AB81">
        <v>-3543816</v>
      </c>
      <c r="AC81">
        <v>124559</v>
      </c>
      <c r="AE81">
        <v>15538643</v>
      </c>
      <c r="AF81">
        <v>13342564</v>
      </c>
      <c r="AH81">
        <v>1269218</v>
      </c>
      <c r="AI81">
        <v>38253</v>
      </c>
      <c r="AJ81">
        <v>34584</v>
      </c>
      <c r="AK81">
        <v>31971</v>
      </c>
      <c r="AL81">
        <v>70580</v>
      </c>
      <c r="AM81">
        <v>0</v>
      </c>
      <c r="AN81">
        <v>0</v>
      </c>
      <c r="AO81">
        <v>0</v>
      </c>
      <c r="AP81">
        <v>245475</v>
      </c>
    </row>
    <row r="82" spans="1:42" x14ac:dyDescent="0.3">
      <c r="A82" s="538">
        <v>647</v>
      </c>
      <c r="B82" t="s">
        <v>357</v>
      </c>
      <c r="D82">
        <v>0</v>
      </c>
      <c r="E82">
        <v>0</v>
      </c>
      <c r="F82">
        <v>0</v>
      </c>
      <c r="G82">
        <v>0</v>
      </c>
      <c r="H82">
        <v>0</v>
      </c>
      <c r="I82">
        <v>0</v>
      </c>
      <c r="J82">
        <v>0</v>
      </c>
      <c r="K82">
        <v>0</v>
      </c>
      <c r="L82">
        <v>0</v>
      </c>
      <c r="M82">
        <v>0</v>
      </c>
      <c r="N82">
        <v>0</v>
      </c>
      <c r="P82">
        <v>0</v>
      </c>
      <c r="Q82">
        <v>0</v>
      </c>
      <c r="R82">
        <v>0</v>
      </c>
      <c r="S82">
        <v>0</v>
      </c>
      <c r="T82">
        <v>0</v>
      </c>
      <c r="U82">
        <v>0</v>
      </c>
      <c r="W82">
        <v>0</v>
      </c>
      <c r="Y82">
        <v>0</v>
      </c>
      <c r="Z82">
        <v>0</v>
      </c>
      <c r="AA82">
        <v>0</v>
      </c>
      <c r="AB82">
        <v>0</v>
      </c>
      <c r="AC82">
        <v>0</v>
      </c>
      <c r="AE82">
        <v>0</v>
      </c>
      <c r="AF82">
        <v>0</v>
      </c>
      <c r="AH82">
        <v>0</v>
      </c>
      <c r="AI82">
        <v>0</v>
      </c>
      <c r="AJ82">
        <v>0</v>
      </c>
      <c r="AK82">
        <v>0</v>
      </c>
      <c r="AL82">
        <v>0</v>
      </c>
      <c r="AM82">
        <v>0</v>
      </c>
      <c r="AN82">
        <v>0</v>
      </c>
      <c r="AO82">
        <v>0</v>
      </c>
      <c r="AP82">
        <v>0</v>
      </c>
    </row>
    <row r="83" spans="1:42" x14ac:dyDescent="0.3">
      <c r="A83" s="538">
        <v>659</v>
      </c>
      <c r="B83" t="s">
        <v>358</v>
      </c>
      <c r="D83">
        <v>0</v>
      </c>
      <c r="E83">
        <v>905498</v>
      </c>
      <c r="F83">
        <v>0</v>
      </c>
      <c r="G83">
        <v>0</v>
      </c>
      <c r="H83">
        <v>0</v>
      </c>
      <c r="I83">
        <v>0</v>
      </c>
      <c r="J83">
        <v>2494929</v>
      </c>
      <c r="K83">
        <v>0</v>
      </c>
      <c r="L83">
        <v>0</v>
      </c>
      <c r="M83">
        <v>234152</v>
      </c>
      <c r="N83">
        <v>0</v>
      </c>
      <c r="P83">
        <v>0</v>
      </c>
      <c r="Q83">
        <v>0</v>
      </c>
      <c r="R83">
        <v>0</v>
      </c>
      <c r="S83">
        <v>0</v>
      </c>
      <c r="T83">
        <v>0</v>
      </c>
      <c r="U83">
        <v>0</v>
      </c>
      <c r="W83">
        <v>0</v>
      </c>
      <c r="Y83">
        <v>0</v>
      </c>
      <c r="Z83">
        <v>0</v>
      </c>
      <c r="AA83">
        <v>0</v>
      </c>
      <c r="AB83">
        <v>71585023</v>
      </c>
      <c r="AC83">
        <v>0</v>
      </c>
      <c r="AE83">
        <v>0</v>
      </c>
      <c r="AF83">
        <v>5168914</v>
      </c>
      <c r="AH83">
        <v>0</v>
      </c>
      <c r="AI83">
        <v>0</v>
      </c>
      <c r="AJ83">
        <v>0</v>
      </c>
      <c r="AK83">
        <v>0</v>
      </c>
      <c r="AL83">
        <v>0</v>
      </c>
      <c r="AM83">
        <v>0</v>
      </c>
      <c r="AN83">
        <v>0</v>
      </c>
      <c r="AO83">
        <v>0</v>
      </c>
      <c r="AP83">
        <v>0</v>
      </c>
    </row>
    <row r="84" spans="1:42" x14ac:dyDescent="0.3">
      <c r="A84" s="538">
        <v>660</v>
      </c>
      <c r="B84" t="s">
        <v>359</v>
      </c>
      <c r="D84">
        <v>0</v>
      </c>
      <c r="E84">
        <v>0</v>
      </c>
      <c r="F84">
        <v>0</v>
      </c>
      <c r="G84">
        <v>0</v>
      </c>
      <c r="H84">
        <v>0</v>
      </c>
      <c r="I84">
        <v>0</v>
      </c>
      <c r="J84">
        <v>0</v>
      </c>
      <c r="K84">
        <v>0</v>
      </c>
      <c r="L84">
        <v>0</v>
      </c>
      <c r="M84">
        <v>0</v>
      </c>
      <c r="N84">
        <v>0</v>
      </c>
      <c r="P84">
        <v>0</v>
      </c>
      <c r="Q84">
        <v>0</v>
      </c>
      <c r="R84">
        <v>0</v>
      </c>
      <c r="S84">
        <v>0</v>
      </c>
      <c r="T84">
        <v>0</v>
      </c>
      <c r="U84">
        <v>0</v>
      </c>
      <c r="W84">
        <v>0</v>
      </c>
      <c r="Y84">
        <v>0</v>
      </c>
      <c r="Z84">
        <v>0</v>
      </c>
      <c r="AA84">
        <v>0</v>
      </c>
      <c r="AB84">
        <v>0</v>
      </c>
      <c r="AC84">
        <v>0</v>
      </c>
      <c r="AE84">
        <v>0</v>
      </c>
      <c r="AF84">
        <v>0</v>
      </c>
      <c r="AH84">
        <v>0</v>
      </c>
      <c r="AI84">
        <v>0</v>
      </c>
      <c r="AJ84">
        <v>0</v>
      </c>
      <c r="AK84">
        <v>0</v>
      </c>
      <c r="AL84">
        <v>0</v>
      </c>
      <c r="AM84">
        <v>0</v>
      </c>
      <c r="AN84">
        <v>0</v>
      </c>
      <c r="AO84">
        <v>0</v>
      </c>
      <c r="AP84">
        <v>0</v>
      </c>
    </row>
    <row r="85" spans="1:42" x14ac:dyDescent="0.3">
      <c r="A85" s="538">
        <v>661</v>
      </c>
      <c r="B85" t="s">
        <v>193</v>
      </c>
      <c r="D85">
        <v>0</v>
      </c>
      <c r="E85">
        <v>0</v>
      </c>
      <c r="F85">
        <v>0</v>
      </c>
      <c r="G85">
        <v>0</v>
      </c>
      <c r="H85">
        <v>0</v>
      </c>
      <c r="I85">
        <v>0</v>
      </c>
      <c r="J85">
        <v>0</v>
      </c>
      <c r="K85">
        <v>0</v>
      </c>
      <c r="L85">
        <v>0</v>
      </c>
      <c r="M85">
        <v>0</v>
      </c>
      <c r="N85">
        <v>0</v>
      </c>
      <c r="P85">
        <v>0</v>
      </c>
      <c r="Q85">
        <v>0</v>
      </c>
      <c r="R85">
        <v>0</v>
      </c>
      <c r="S85">
        <v>0</v>
      </c>
      <c r="T85">
        <v>0</v>
      </c>
      <c r="U85">
        <v>0</v>
      </c>
      <c r="W85">
        <v>0</v>
      </c>
      <c r="Y85">
        <v>0</v>
      </c>
      <c r="Z85">
        <v>0</v>
      </c>
      <c r="AA85">
        <v>0</v>
      </c>
      <c r="AB85">
        <v>0</v>
      </c>
      <c r="AC85">
        <v>0</v>
      </c>
      <c r="AE85">
        <v>0</v>
      </c>
      <c r="AF85">
        <v>0</v>
      </c>
      <c r="AH85">
        <v>0</v>
      </c>
      <c r="AI85">
        <v>0</v>
      </c>
      <c r="AJ85">
        <v>0</v>
      </c>
      <c r="AK85">
        <v>0</v>
      </c>
      <c r="AL85">
        <v>0</v>
      </c>
      <c r="AM85">
        <v>0</v>
      </c>
      <c r="AN85">
        <v>0</v>
      </c>
      <c r="AO85">
        <v>0</v>
      </c>
      <c r="AP85">
        <v>0</v>
      </c>
    </row>
    <row r="86" spans="1:42" x14ac:dyDescent="0.3">
      <c r="A86" s="538">
        <v>662</v>
      </c>
      <c r="B86" t="s">
        <v>209</v>
      </c>
      <c r="D86">
        <v>0</v>
      </c>
      <c r="G86">
        <v>0</v>
      </c>
      <c r="K86">
        <v>119</v>
      </c>
      <c r="M86">
        <v>0</v>
      </c>
      <c r="U86">
        <v>0</v>
      </c>
      <c r="AB86">
        <v>1</v>
      </c>
      <c r="AE86">
        <v>0</v>
      </c>
      <c r="AF86">
        <v>0</v>
      </c>
      <c r="AH86"/>
      <c r="AN86">
        <v>0</v>
      </c>
    </row>
    <row r="87" spans="1:42" x14ac:dyDescent="0.3">
      <c r="A87" s="538">
        <v>663</v>
      </c>
      <c r="B87" t="s">
        <v>360</v>
      </c>
      <c r="D87">
        <v>621823</v>
      </c>
      <c r="G87">
        <v>140646</v>
      </c>
      <c r="K87">
        <v>2416231</v>
      </c>
      <c r="M87">
        <v>0</v>
      </c>
      <c r="AE87">
        <v>2801347</v>
      </c>
      <c r="AF87">
        <v>0</v>
      </c>
      <c r="AH87"/>
      <c r="AN87">
        <v>2165736</v>
      </c>
    </row>
    <row r="88" spans="1:42" x14ac:dyDescent="0.3">
      <c r="A88" s="538">
        <v>906</v>
      </c>
      <c r="B88" t="s">
        <v>361</v>
      </c>
      <c r="D88">
        <v>1</v>
      </c>
      <c r="E88">
        <v>1</v>
      </c>
      <c r="F88">
        <v>1</v>
      </c>
      <c r="G88">
        <v>1</v>
      </c>
      <c r="H88">
        <v>1</v>
      </c>
      <c r="I88">
        <v>1</v>
      </c>
      <c r="J88">
        <v>1</v>
      </c>
      <c r="K88">
        <v>1</v>
      </c>
      <c r="L88">
        <v>1</v>
      </c>
      <c r="M88">
        <v>1</v>
      </c>
      <c r="N88">
        <v>1</v>
      </c>
      <c r="P88">
        <v>1</v>
      </c>
      <c r="Q88">
        <v>1</v>
      </c>
      <c r="R88">
        <v>1</v>
      </c>
      <c r="S88">
        <v>1</v>
      </c>
      <c r="T88">
        <v>1</v>
      </c>
      <c r="U88">
        <v>1</v>
      </c>
      <c r="W88">
        <v>1</v>
      </c>
      <c r="Y88">
        <v>1</v>
      </c>
      <c r="Z88">
        <v>1</v>
      </c>
      <c r="AA88">
        <v>1</v>
      </c>
      <c r="AB88">
        <v>1</v>
      </c>
      <c r="AC88">
        <v>1</v>
      </c>
      <c r="AE88">
        <v>1</v>
      </c>
      <c r="AF88">
        <v>1</v>
      </c>
      <c r="AH88">
        <v>1</v>
      </c>
      <c r="AI88">
        <v>1</v>
      </c>
      <c r="AJ88">
        <v>1</v>
      </c>
      <c r="AK88">
        <v>1</v>
      </c>
      <c r="AL88">
        <v>1</v>
      </c>
      <c r="AM88">
        <v>1</v>
      </c>
      <c r="AN88">
        <v>1</v>
      </c>
      <c r="AO88">
        <v>1</v>
      </c>
      <c r="AP88">
        <v>1</v>
      </c>
    </row>
    <row r="89" spans="1:42" x14ac:dyDescent="0.3">
      <c r="A89" s="538">
        <v>907</v>
      </c>
      <c r="B89" t="s">
        <v>362</v>
      </c>
      <c r="D89">
        <v>2</v>
      </c>
      <c r="E89">
        <v>2</v>
      </c>
      <c r="F89">
        <v>2</v>
      </c>
      <c r="G89">
        <v>2</v>
      </c>
      <c r="H89">
        <v>2</v>
      </c>
      <c r="I89">
        <v>2</v>
      </c>
      <c r="J89">
        <v>2</v>
      </c>
      <c r="K89">
        <v>1</v>
      </c>
      <c r="L89">
        <v>2</v>
      </c>
      <c r="M89">
        <v>2</v>
      </c>
      <c r="N89">
        <v>2</v>
      </c>
      <c r="P89">
        <v>1</v>
      </c>
      <c r="Q89">
        <v>2</v>
      </c>
      <c r="R89">
        <v>1</v>
      </c>
      <c r="S89">
        <v>2</v>
      </c>
      <c r="T89">
        <v>2</v>
      </c>
      <c r="U89">
        <v>2</v>
      </c>
      <c r="W89">
        <v>2</v>
      </c>
      <c r="Y89">
        <v>2</v>
      </c>
      <c r="Z89">
        <v>2</v>
      </c>
      <c r="AA89">
        <v>1</v>
      </c>
      <c r="AB89">
        <v>2</v>
      </c>
      <c r="AC89">
        <v>2</v>
      </c>
      <c r="AE89">
        <v>2</v>
      </c>
      <c r="AF89">
        <v>2</v>
      </c>
      <c r="AH89">
        <v>2</v>
      </c>
      <c r="AI89">
        <v>2</v>
      </c>
      <c r="AJ89">
        <v>2</v>
      </c>
      <c r="AK89">
        <v>2</v>
      </c>
      <c r="AL89">
        <v>2</v>
      </c>
      <c r="AM89">
        <v>1</v>
      </c>
      <c r="AN89">
        <v>1</v>
      </c>
      <c r="AO89">
        <v>2</v>
      </c>
      <c r="AP89">
        <v>2</v>
      </c>
    </row>
    <row r="90" spans="1:42" x14ac:dyDescent="0.3">
      <c r="A90" s="538">
        <v>947</v>
      </c>
      <c r="B90" t="s">
        <v>811</v>
      </c>
      <c r="D90" t="s">
        <v>506</v>
      </c>
      <c r="E90" t="s">
        <v>415</v>
      </c>
      <c r="F90" t="s">
        <v>812</v>
      </c>
      <c r="G90" t="s">
        <v>507</v>
      </c>
      <c r="H90" t="s">
        <v>455</v>
      </c>
      <c r="I90" t="s">
        <v>813</v>
      </c>
      <c r="J90" t="s">
        <v>363</v>
      </c>
      <c r="K90" t="s">
        <v>814</v>
      </c>
      <c r="L90" t="s">
        <v>442</v>
      </c>
      <c r="M90">
        <v>0</v>
      </c>
      <c r="N90" t="s">
        <v>509</v>
      </c>
      <c r="P90" t="s">
        <v>510</v>
      </c>
      <c r="Q90" t="s">
        <v>511</v>
      </c>
      <c r="R90" t="s">
        <v>512</v>
      </c>
      <c r="S90" t="s">
        <v>591</v>
      </c>
      <c r="T90" t="s">
        <v>514</v>
      </c>
      <c r="U90" t="s">
        <v>815</v>
      </c>
      <c r="W90" t="s">
        <v>517</v>
      </c>
      <c r="Y90" t="s">
        <v>518</v>
      </c>
      <c r="Z90" t="s">
        <v>519</v>
      </c>
      <c r="AA90" t="s">
        <v>816</v>
      </c>
      <c r="AB90" t="s">
        <v>520</v>
      </c>
      <c r="AC90" t="s">
        <v>512</v>
      </c>
      <c r="AE90">
        <v>0</v>
      </c>
      <c r="AF90" t="s">
        <v>524</v>
      </c>
      <c r="AH90" t="s">
        <v>525</v>
      </c>
      <c r="AI90" t="s">
        <v>526</v>
      </c>
      <c r="AJ90" t="s">
        <v>817</v>
      </c>
      <c r="AK90" t="s">
        <v>444</v>
      </c>
      <c r="AL90" t="s">
        <v>527</v>
      </c>
      <c r="AM90" t="s">
        <v>416</v>
      </c>
      <c r="AN90" t="s">
        <v>818</v>
      </c>
      <c r="AO90" t="s">
        <v>528</v>
      </c>
      <c r="AP90" t="s">
        <v>819</v>
      </c>
    </row>
    <row r="91" spans="1:42" x14ac:dyDescent="0.3">
      <c r="A91" s="538">
        <v>948</v>
      </c>
      <c r="B91" t="s">
        <v>820</v>
      </c>
      <c r="D91" t="s">
        <v>530</v>
      </c>
      <c r="E91" t="s">
        <v>446</v>
      </c>
      <c r="F91" t="s">
        <v>821</v>
      </c>
      <c r="G91" t="s">
        <v>532</v>
      </c>
      <c r="H91" t="s">
        <v>533</v>
      </c>
      <c r="I91" t="s">
        <v>822</v>
      </c>
      <c r="J91" t="s">
        <v>445</v>
      </c>
      <c r="K91" t="s">
        <v>823</v>
      </c>
      <c r="L91" t="s">
        <v>535</v>
      </c>
      <c r="M91" t="s">
        <v>536</v>
      </c>
      <c r="N91" t="s">
        <v>537</v>
      </c>
      <c r="P91" t="s">
        <v>538</v>
      </c>
      <c r="Q91" t="s">
        <v>539</v>
      </c>
      <c r="R91" t="s">
        <v>540</v>
      </c>
      <c r="S91" t="s">
        <v>591</v>
      </c>
      <c r="T91" t="s">
        <v>542</v>
      </c>
      <c r="U91" t="s">
        <v>824</v>
      </c>
      <c r="W91" t="s">
        <v>544</v>
      </c>
      <c r="Y91" t="s">
        <v>545</v>
      </c>
      <c r="Z91" t="s">
        <v>546</v>
      </c>
      <c r="AA91" t="s">
        <v>825</v>
      </c>
      <c r="AB91" t="s">
        <v>548</v>
      </c>
      <c r="AC91" t="s">
        <v>540</v>
      </c>
      <c r="AE91" t="s">
        <v>550</v>
      </c>
      <c r="AF91" t="s">
        <v>552</v>
      </c>
      <c r="AH91" t="s">
        <v>531</v>
      </c>
      <c r="AI91" t="s">
        <v>553</v>
      </c>
      <c r="AJ91" t="s">
        <v>704</v>
      </c>
      <c r="AK91" t="s">
        <v>554</v>
      </c>
      <c r="AL91" t="s">
        <v>555</v>
      </c>
      <c r="AM91" t="s">
        <v>556</v>
      </c>
      <c r="AN91" t="s">
        <v>826</v>
      </c>
      <c r="AO91" t="s">
        <v>558</v>
      </c>
      <c r="AP91" t="s">
        <v>827</v>
      </c>
    </row>
    <row r="92" spans="1:42" x14ac:dyDescent="0.3">
      <c r="A92" s="538">
        <v>949</v>
      </c>
      <c r="B92" t="s">
        <v>364</v>
      </c>
      <c r="D92" t="s">
        <v>188</v>
      </c>
      <c r="E92" t="s">
        <v>188</v>
      </c>
      <c r="F92" t="s">
        <v>201</v>
      </c>
      <c r="G92" t="s">
        <v>426</v>
      </c>
      <c r="H92" t="s">
        <v>201</v>
      </c>
      <c r="I92" t="s">
        <v>188</v>
      </c>
      <c r="J92" t="s">
        <v>188</v>
      </c>
      <c r="K92" t="s">
        <v>188</v>
      </c>
      <c r="L92" t="s">
        <v>188</v>
      </c>
      <c r="M92" t="s">
        <v>188</v>
      </c>
      <c r="N92" t="s">
        <v>188</v>
      </c>
      <c r="P92" t="s">
        <v>188</v>
      </c>
      <c r="Q92" t="s">
        <v>188</v>
      </c>
      <c r="R92" t="s">
        <v>188</v>
      </c>
      <c r="S92" t="s">
        <v>188</v>
      </c>
      <c r="T92" t="s">
        <v>188</v>
      </c>
      <c r="U92" t="s">
        <v>201</v>
      </c>
      <c r="W92" t="s">
        <v>201</v>
      </c>
      <c r="Y92" t="s">
        <v>188</v>
      </c>
      <c r="Z92" t="s">
        <v>201</v>
      </c>
      <c r="AA92" t="s">
        <v>188</v>
      </c>
      <c r="AB92" t="s">
        <v>188</v>
      </c>
      <c r="AC92" t="s">
        <v>188</v>
      </c>
      <c r="AE92" t="s">
        <v>188</v>
      </c>
      <c r="AF92" t="s">
        <v>188</v>
      </c>
      <c r="AH92" t="s">
        <v>188</v>
      </c>
      <c r="AI92" t="s">
        <v>188</v>
      </c>
      <c r="AJ92" t="s">
        <v>188</v>
      </c>
      <c r="AK92" t="s">
        <v>188</v>
      </c>
      <c r="AL92" t="s">
        <v>188</v>
      </c>
      <c r="AM92" t="s">
        <v>188</v>
      </c>
      <c r="AN92" t="s">
        <v>201</v>
      </c>
      <c r="AO92" t="s">
        <v>188</v>
      </c>
      <c r="AP92" t="s">
        <v>188</v>
      </c>
    </row>
    <row r="93" spans="1:42" x14ac:dyDescent="0.3">
      <c r="A93" s="538">
        <v>950</v>
      </c>
      <c r="B93" t="s">
        <v>365</v>
      </c>
      <c r="D93" t="s">
        <v>19</v>
      </c>
      <c r="E93" t="s">
        <v>19</v>
      </c>
      <c r="F93" t="s">
        <v>19</v>
      </c>
      <c r="G93" t="s">
        <v>19</v>
      </c>
      <c r="H93" t="s">
        <v>19</v>
      </c>
      <c r="I93" t="s">
        <v>19</v>
      </c>
      <c r="J93" t="s">
        <v>19</v>
      </c>
      <c r="K93" t="s">
        <v>19</v>
      </c>
      <c r="L93" t="s">
        <v>19</v>
      </c>
      <c r="M93" t="s">
        <v>19</v>
      </c>
      <c r="N93" t="s">
        <v>19</v>
      </c>
      <c r="P93" t="s">
        <v>19</v>
      </c>
      <c r="Q93" t="s">
        <v>19</v>
      </c>
      <c r="R93" t="s">
        <v>19</v>
      </c>
      <c r="S93" t="s">
        <v>20</v>
      </c>
      <c r="T93" t="s">
        <v>19</v>
      </c>
      <c r="U93" t="s">
        <v>19</v>
      </c>
      <c r="W93" t="s">
        <v>20</v>
      </c>
      <c r="Y93" t="s">
        <v>19</v>
      </c>
      <c r="Z93" t="s">
        <v>19</v>
      </c>
      <c r="AA93" t="s">
        <v>19</v>
      </c>
      <c r="AB93" t="s">
        <v>19</v>
      </c>
      <c r="AC93" t="s">
        <v>19</v>
      </c>
      <c r="AE93" t="s">
        <v>19</v>
      </c>
      <c r="AF93" t="s">
        <v>19</v>
      </c>
      <c r="AH93" t="s">
        <v>19</v>
      </c>
      <c r="AI93" t="s">
        <v>19</v>
      </c>
      <c r="AJ93" t="s">
        <v>19</v>
      </c>
      <c r="AK93" t="s">
        <v>19</v>
      </c>
      <c r="AL93" t="s">
        <v>19</v>
      </c>
      <c r="AM93" t="s">
        <v>19</v>
      </c>
      <c r="AN93" t="s">
        <v>19</v>
      </c>
      <c r="AO93" t="s">
        <v>19</v>
      </c>
      <c r="AP93" t="s">
        <v>19</v>
      </c>
    </row>
    <row r="94" spans="1:42" x14ac:dyDescent="0.3">
      <c r="A94" s="538">
        <v>951</v>
      </c>
      <c r="B94" t="s">
        <v>366</v>
      </c>
      <c r="D94">
        <v>2</v>
      </c>
      <c r="E94">
        <v>2</v>
      </c>
      <c r="F94">
        <v>2</v>
      </c>
      <c r="G94">
        <v>2</v>
      </c>
      <c r="H94">
        <v>2</v>
      </c>
      <c r="I94">
        <v>2</v>
      </c>
      <c r="J94">
        <v>2</v>
      </c>
      <c r="K94">
        <v>2</v>
      </c>
      <c r="L94">
        <v>2</v>
      </c>
      <c r="M94">
        <v>2</v>
      </c>
      <c r="N94">
        <v>2</v>
      </c>
      <c r="P94">
        <v>1</v>
      </c>
      <c r="Q94">
        <v>2</v>
      </c>
      <c r="R94">
        <v>2</v>
      </c>
      <c r="S94">
        <v>2</v>
      </c>
      <c r="T94">
        <v>2</v>
      </c>
      <c r="U94">
        <v>2</v>
      </c>
      <c r="W94">
        <v>2</v>
      </c>
      <c r="Y94">
        <v>2</v>
      </c>
      <c r="Z94">
        <v>2</v>
      </c>
      <c r="AA94">
        <v>2</v>
      </c>
      <c r="AB94">
        <v>2</v>
      </c>
      <c r="AC94">
        <v>2</v>
      </c>
      <c r="AE94">
        <v>2</v>
      </c>
      <c r="AF94">
        <v>2</v>
      </c>
      <c r="AH94">
        <v>2</v>
      </c>
      <c r="AI94">
        <v>2</v>
      </c>
      <c r="AJ94">
        <v>2</v>
      </c>
      <c r="AK94">
        <v>2</v>
      </c>
      <c r="AL94">
        <v>2</v>
      </c>
      <c r="AM94">
        <v>2</v>
      </c>
      <c r="AN94">
        <v>2</v>
      </c>
      <c r="AO94">
        <v>2</v>
      </c>
      <c r="AP94">
        <v>2</v>
      </c>
    </row>
    <row r="95" spans="1:42" x14ac:dyDescent="0.3">
      <c r="A95" s="538">
        <v>952</v>
      </c>
      <c r="B95" t="s">
        <v>367</v>
      </c>
      <c r="D95" t="s">
        <v>424</v>
      </c>
      <c r="E95" t="s">
        <v>418</v>
      </c>
      <c r="G95" t="s">
        <v>560</v>
      </c>
      <c r="H95" t="s">
        <v>418</v>
      </c>
      <c r="I95" t="s">
        <v>828</v>
      </c>
      <c r="J95" t="s">
        <v>561</v>
      </c>
      <c r="K95" t="s">
        <v>829</v>
      </c>
      <c r="L95" t="s">
        <v>562</v>
      </c>
      <c r="M95" t="s">
        <v>563</v>
      </c>
      <c r="N95" t="s">
        <v>564</v>
      </c>
      <c r="P95" t="s">
        <v>418</v>
      </c>
      <c r="Q95" t="s">
        <v>565</v>
      </c>
      <c r="R95" t="s">
        <v>830</v>
      </c>
      <c r="T95" t="s">
        <v>567</v>
      </c>
      <c r="U95" t="s">
        <v>831</v>
      </c>
      <c r="AB95" t="s">
        <v>569</v>
      </c>
      <c r="AC95" t="s">
        <v>566</v>
      </c>
      <c r="AE95" t="s">
        <v>571</v>
      </c>
      <c r="AF95" t="s">
        <v>572</v>
      </c>
      <c r="AH95"/>
      <c r="AI95" t="s">
        <v>622</v>
      </c>
      <c r="AJ95" t="s">
        <v>574</v>
      </c>
      <c r="AK95" t="s">
        <v>575</v>
      </c>
      <c r="AL95" t="s">
        <v>576</v>
      </c>
      <c r="AN95" t="s">
        <v>832</v>
      </c>
      <c r="AO95" t="s">
        <v>578</v>
      </c>
    </row>
    <row r="96" spans="1:42" x14ac:dyDescent="0.3">
      <c r="A96" s="538">
        <v>953</v>
      </c>
      <c r="B96" t="s">
        <v>369</v>
      </c>
      <c r="D96">
        <v>2</v>
      </c>
      <c r="E96">
        <v>2</v>
      </c>
      <c r="F96">
        <v>2</v>
      </c>
      <c r="G96">
        <v>2</v>
      </c>
      <c r="H96">
        <v>2</v>
      </c>
      <c r="I96">
        <v>2</v>
      </c>
      <c r="J96">
        <v>2</v>
      </c>
      <c r="K96">
        <v>2</v>
      </c>
      <c r="L96">
        <v>2</v>
      </c>
      <c r="M96">
        <v>2</v>
      </c>
      <c r="N96">
        <v>2</v>
      </c>
      <c r="P96">
        <v>2</v>
      </c>
      <c r="Q96">
        <v>2</v>
      </c>
      <c r="R96">
        <v>2</v>
      </c>
      <c r="S96">
        <v>2</v>
      </c>
      <c r="T96">
        <v>2</v>
      </c>
      <c r="U96">
        <v>2</v>
      </c>
      <c r="W96">
        <v>2</v>
      </c>
      <c r="Y96">
        <v>2</v>
      </c>
      <c r="Z96">
        <v>2</v>
      </c>
      <c r="AA96">
        <v>2</v>
      </c>
      <c r="AB96">
        <v>2</v>
      </c>
      <c r="AC96">
        <v>2</v>
      </c>
      <c r="AE96">
        <v>2</v>
      </c>
      <c r="AF96">
        <v>2</v>
      </c>
      <c r="AH96">
        <v>2</v>
      </c>
      <c r="AI96">
        <v>2</v>
      </c>
      <c r="AJ96">
        <v>2</v>
      </c>
      <c r="AK96">
        <v>2</v>
      </c>
      <c r="AL96">
        <v>2</v>
      </c>
      <c r="AM96">
        <v>2</v>
      </c>
      <c r="AN96">
        <v>2</v>
      </c>
      <c r="AO96">
        <v>2</v>
      </c>
      <c r="AP96">
        <v>2</v>
      </c>
    </row>
    <row r="97" spans="1:42" x14ac:dyDescent="0.3">
      <c r="A97" s="538">
        <v>954</v>
      </c>
      <c r="B97" t="s">
        <v>186</v>
      </c>
      <c r="D97" t="s">
        <v>417</v>
      </c>
      <c r="E97" t="s">
        <v>19</v>
      </c>
      <c r="F97" t="s">
        <v>19</v>
      </c>
      <c r="G97" t="s">
        <v>19</v>
      </c>
      <c r="H97" t="s">
        <v>19</v>
      </c>
      <c r="I97" t="s">
        <v>19</v>
      </c>
      <c r="J97" t="s">
        <v>19</v>
      </c>
      <c r="K97" t="s">
        <v>19</v>
      </c>
      <c r="L97" t="s">
        <v>19</v>
      </c>
      <c r="M97" t="s">
        <v>19</v>
      </c>
      <c r="N97" t="s">
        <v>19</v>
      </c>
      <c r="P97" t="s">
        <v>19</v>
      </c>
      <c r="Q97" t="s">
        <v>19</v>
      </c>
      <c r="R97" t="s">
        <v>19</v>
      </c>
      <c r="S97" t="s">
        <v>19</v>
      </c>
      <c r="T97" t="s">
        <v>19</v>
      </c>
      <c r="U97" t="s">
        <v>19</v>
      </c>
      <c r="W97" t="s">
        <v>19</v>
      </c>
      <c r="Y97" t="s">
        <v>19</v>
      </c>
      <c r="Z97" t="s">
        <v>19</v>
      </c>
      <c r="AA97" t="s">
        <v>19</v>
      </c>
      <c r="AB97" t="s">
        <v>19</v>
      </c>
      <c r="AC97" t="s">
        <v>19</v>
      </c>
      <c r="AE97" t="s">
        <v>19</v>
      </c>
      <c r="AF97" t="s">
        <v>19</v>
      </c>
      <c r="AH97" t="s">
        <v>19</v>
      </c>
      <c r="AI97" t="s">
        <v>19</v>
      </c>
      <c r="AJ97" t="s">
        <v>19</v>
      </c>
      <c r="AK97" t="s">
        <v>19</v>
      </c>
      <c r="AL97" t="s">
        <v>19</v>
      </c>
      <c r="AM97" t="s">
        <v>19</v>
      </c>
      <c r="AN97" t="s">
        <v>19</v>
      </c>
      <c r="AO97" t="s">
        <v>19</v>
      </c>
      <c r="AP97" t="s">
        <v>19</v>
      </c>
    </row>
    <row r="98" spans="1:42" x14ac:dyDescent="0.3">
      <c r="A98" s="538">
        <v>955</v>
      </c>
      <c r="B98" t="s">
        <v>370</v>
      </c>
      <c r="D98">
        <v>0</v>
      </c>
      <c r="E98">
        <v>0</v>
      </c>
      <c r="F98">
        <v>0</v>
      </c>
      <c r="G98">
        <v>0</v>
      </c>
      <c r="H98">
        <v>0</v>
      </c>
      <c r="I98">
        <v>0</v>
      </c>
      <c r="J98">
        <v>0</v>
      </c>
      <c r="K98">
        <v>0</v>
      </c>
      <c r="L98">
        <v>1</v>
      </c>
      <c r="M98">
        <v>0</v>
      </c>
      <c r="N98">
        <v>0</v>
      </c>
      <c r="P98">
        <v>0</v>
      </c>
      <c r="Q98">
        <v>0</v>
      </c>
      <c r="R98">
        <v>0</v>
      </c>
      <c r="S98">
        <v>0</v>
      </c>
      <c r="T98">
        <v>0</v>
      </c>
      <c r="U98">
        <v>1</v>
      </c>
      <c r="W98">
        <v>0</v>
      </c>
      <c r="Y98">
        <v>0</v>
      </c>
      <c r="Z98">
        <v>0</v>
      </c>
      <c r="AA98">
        <v>0</v>
      </c>
      <c r="AB98">
        <v>0</v>
      </c>
      <c r="AC98">
        <v>0</v>
      </c>
      <c r="AE98">
        <v>0</v>
      </c>
      <c r="AF98">
        <v>0</v>
      </c>
      <c r="AH98">
        <v>0</v>
      </c>
      <c r="AI98">
        <v>0</v>
      </c>
      <c r="AJ98">
        <v>0</v>
      </c>
      <c r="AK98">
        <v>0</v>
      </c>
      <c r="AL98">
        <v>0</v>
      </c>
      <c r="AM98">
        <v>2</v>
      </c>
      <c r="AN98">
        <v>0</v>
      </c>
      <c r="AO98">
        <v>0</v>
      </c>
      <c r="AP98">
        <v>1</v>
      </c>
    </row>
    <row r="99" spans="1:42" x14ac:dyDescent="0.3">
      <c r="A99" s="538">
        <v>956</v>
      </c>
      <c r="B99" t="s">
        <v>187</v>
      </c>
      <c r="D99" t="s">
        <v>417</v>
      </c>
      <c r="E99" t="s">
        <v>19</v>
      </c>
      <c r="F99" t="s">
        <v>19</v>
      </c>
      <c r="G99" t="s">
        <v>19</v>
      </c>
      <c r="H99" t="s">
        <v>19</v>
      </c>
      <c r="I99" t="s">
        <v>19</v>
      </c>
      <c r="J99" t="s">
        <v>19</v>
      </c>
      <c r="K99" t="s">
        <v>19</v>
      </c>
      <c r="L99" t="s">
        <v>19</v>
      </c>
      <c r="M99" t="s">
        <v>19</v>
      </c>
      <c r="N99" t="s">
        <v>19</v>
      </c>
      <c r="P99" t="s">
        <v>19</v>
      </c>
      <c r="Q99" t="s">
        <v>19</v>
      </c>
      <c r="R99" t="s">
        <v>19</v>
      </c>
      <c r="S99" t="s">
        <v>19</v>
      </c>
      <c r="T99" t="s">
        <v>19</v>
      </c>
      <c r="U99" t="s">
        <v>19</v>
      </c>
      <c r="W99" t="s">
        <v>19</v>
      </c>
      <c r="Y99" t="s">
        <v>19</v>
      </c>
      <c r="Z99" t="s">
        <v>19</v>
      </c>
      <c r="AA99" t="s">
        <v>19</v>
      </c>
      <c r="AB99" t="s">
        <v>19</v>
      </c>
      <c r="AC99" t="s">
        <v>19</v>
      </c>
      <c r="AE99" t="s">
        <v>19</v>
      </c>
      <c r="AF99" t="s">
        <v>19</v>
      </c>
      <c r="AH99" t="s">
        <v>19</v>
      </c>
      <c r="AI99" t="s">
        <v>19</v>
      </c>
      <c r="AJ99" t="s">
        <v>19</v>
      </c>
      <c r="AK99" t="s">
        <v>19</v>
      </c>
      <c r="AL99" t="s">
        <v>19</v>
      </c>
      <c r="AM99" t="s">
        <v>19</v>
      </c>
      <c r="AN99" t="s">
        <v>19</v>
      </c>
      <c r="AO99" t="s">
        <v>19</v>
      </c>
      <c r="AP99" t="s">
        <v>19</v>
      </c>
    </row>
    <row r="100" spans="1:42" x14ac:dyDescent="0.3">
      <c r="A100" s="538">
        <v>957</v>
      </c>
      <c r="B100" t="s">
        <v>371</v>
      </c>
      <c r="D100">
        <v>0</v>
      </c>
      <c r="E100">
        <v>0</v>
      </c>
      <c r="F100">
        <v>0</v>
      </c>
      <c r="G100">
        <v>0</v>
      </c>
      <c r="H100">
        <v>0</v>
      </c>
      <c r="I100">
        <v>0</v>
      </c>
      <c r="J100">
        <v>0</v>
      </c>
      <c r="K100">
        <v>0</v>
      </c>
      <c r="L100">
        <v>0</v>
      </c>
      <c r="M100">
        <v>0</v>
      </c>
      <c r="N100">
        <v>0</v>
      </c>
      <c r="P100">
        <v>0</v>
      </c>
      <c r="Q100">
        <v>0</v>
      </c>
      <c r="R100">
        <v>0</v>
      </c>
      <c r="S100">
        <v>0</v>
      </c>
      <c r="T100">
        <v>0</v>
      </c>
      <c r="U100">
        <v>0</v>
      </c>
      <c r="W100">
        <v>0</v>
      </c>
      <c r="Y100">
        <v>0</v>
      </c>
      <c r="Z100">
        <v>0</v>
      </c>
      <c r="AA100">
        <v>0</v>
      </c>
      <c r="AB100">
        <v>0</v>
      </c>
      <c r="AC100">
        <v>0</v>
      </c>
      <c r="AE100">
        <v>0</v>
      </c>
      <c r="AF100">
        <v>0</v>
      </c>
      <c r="AH100">
        <v>0</v>
      </c>
      <c r="AI100">
        <v>0</v>
      </c>
      <c r="AJ100">
        <v>0</v>
      </c>
      <c r="AK100">
        <v>0</v>
      </c>
      <c r="AL100">
        <v>0</v>
      </c>
      <c r="AM100">
        <v>0</v>
      </c>
      <c r="AN100">
        <v>3</v>
      </c>
      <c r="AO100">
        <v>0</v>
      </c>
      <c r="AP100">
        <v>1</v>
      </c>
    </row>
    <row r="101" spans="1:42" x14ac:dyDescent="0.3">
      <c r="A101" s="538">
        <v>958</v>
      </c>
      <c r="B101" t="s">
        <v>833</v>
      </c>
      <c r="D101" t="s">
        <v>417</v>
      </c>
      <c r="E101" t="s">
        <v>19</v>
      </c>
      <c r="F101" t="s">
        <v>19</v>
      </c>
      <c r="G101" t="s">
        <v>19</v>
      </c>
      <c r="H101" t="s">
        <v>19</v>
      </c>
      <c r="I101" t="s">
        <v>19</v>
      </c>
      <c r="J101" t="s">
        <v>19</v>
      </c>
      <c r="K101" t="s">
        <v>19</v>
      </c>
      <c r="L101" t="s">
        <v>19</v>
      </c>
      <c r="M101" t="s">
        <v>19</v>
      </c>
      <c r="N101" t="s">
        <v>19</v>
      </c>
      <c r="P101" t="s">
        <v>19</v>
      </c>
      <c r="Q101" t="s">
        <v>19</v>
      </c>
      <c r="R101" t="s">
        <v>19</v>
      </c>
      <c r="S101" t="s">
        <v>19</v>
      </c>
      <c r="T101" t="s">
        <v>19</v>
      </c>
      <c r="U101" t="s">
        <v>19</v>
      </c>
      <c r="W101" t="s">
        <v>19</v>
      </c>
      <c r="Y101" t="s">
        <v>19</v>
      </c>
      <c r="Z101" t="s">
        <v>19</v>
      </c>
      <c r="AA101" t="s">
        <v>19</v>
      </c>
      <c r="AB101" t="s">
        <v>19</v>
      </c>
      <c r="AC101" t="s">
        <v>19</v>
      </c>
      <c r="AE101" t="s">
        <v>19</v>
      </c>
      <c r="AF101" t="s">
        <v>19</v>
      </c>
      <c r="AH101" t="s">
        <v>19</v>
      </c>
      <c r="AI101" t="s">
        <v>19</v>
      </c>
      <c r="AJ101" t="s">
        <v>19</v>
      </c>
      <c r="AK101" t="s">
        <v>19</v>
      </c>
      <c r="AL101" t="s">
        <v>19</v>
      </c>
      <c r="AM101" t="s">
        <v>19</v>
      </c>
      <c r="AN101" t="s">
        <v>20</v>
      </c>
      <c r="AO101" t="s">
        <v>19</v>
      </c>
      <c r="AP101" t="s">
        <v>19</v>
      </c>
    </row>
    <row r="102" spans="1:42" x14ac:dyDescent="0.3">
      <c r="A102" s="538">
        <v>959</v>
      </c>
      <c r="B102" t="s">
        <v>372</v>
      </c>
      <c r="D102">
        <v>2</v>
      </c>
      <c r="E102">
        <v>2</v>
      </c>
      <c r="F102">
        <v>3</v>
      </c>
      <c r="G102">
        <v>2</v>
      </c>
      <c r="H102">
        <v>3</v>
      </c>
      <c r="I102">
        <v>3</v>
      </c>
      <c r="J102">
        <v>3</v>
      </c>
      <c r="K102">
        <v>3</v>
      </c>
      <c r="L102">
        <v>2</v>
      </c>
      <c r="M102">
        <v>3</v>
      </c>
      <c r="N102">
        <v>2</v>
      </c>
      <c r="P102">
        <v>2</v>
      </c>
      <c r="Q102">
        <v>2</v>
      </c>
      <c r="R102">
        <v>3</v>
      </c>
      <c r="S102">
        <v>3</v>
      </c>
      <c r="T102">
        <v>2</v>
      </c>
      <c r="U102">
        <v>3</v>
      </c>
      <c r="W102">
        <v>3</v>
      </c>
      <c r="Y102">
        <v>3</v>
      </c>
      <c r="Z102">
        <v>3</v>
      </c>
      <c r="AA102">
        <v>3</v>
      </c>
      <c r="AB102">
        <v>2</v>
      </c>
      <c r="AC102">
        <v>2</v>
      </c>
      <c r="AE102">
        <v>3</v>
      </c>
      <c r="AF102">
        <v>3</v>
      </c>
      <c r="AH102">
        <v>3</v>
      </c>
      <c r="AI102">
        <v>2</v>
      </c>
      <c r="AJ102">
        <v>3</v>
      </c>
      <c r="AK102">
        <v>2</v>
      </c>
      <c r="AL102">
        <v>2</v>
      </c>
      <c r="AM102">
        <v>2</v>
      </c>
      <c r="AN102">
        <v>3</v>
      </c>
      <c r="AO102">
        <v>3</v>
      </c>
      <c r="AP102">
        <v>3</v>
      </c>
    </row>
    <row r="103" spans="1:42" x14ac:dyDescent="0.3">
      <c r="A103" s="538">
        <v>960</v>
      </c>
      <c r="B103" t="s">
        <v>373</v>
      </c>
      <c r="D103" t="s">
        <v>579</v>
      </c>
      <c r="E103" t="s">
        <v>580</v>
      </c>
      <c r="F103" t="s">
        <v>834</v>
      </c>
      <c r="G103" t="s">
        <v>582</v>
      </c>
      <c r="H103" t="s">
        <v>583</v>
      </c>
      <c r="I103" t="s">
        <v>835</v>
      </c>
      <c r="J103" t="s">
        <v>447</v>
      </c>
      <c r="K103" t="s">
        <v>836</v>
      </c>
      <c r="L103" t="s">
        <v>585</v>
      </c>
      <c r="M103" t="s">
        <v>586</v>
      </c>
      <c r="N103" t="s">
        <v>587</v>
      </c>
      <c r="P103" t="s">
        <v>588</v>
      </c>
      <c r="Q103" t="s">
        <v>589</v>
      </c>
      <c r="R103" t="s">
        <v>837</v>
      </c>
      <c r="S103" t="s">
        <v>591</v>
      </c>
      <c r="T103" t="s">
        <v>592</v>
      </c>
      <c r="U103" t="s">
        <v>838</v>
      </c>
      <c r="W103" t="s">
        <v>595</v>
      </c>
      <c r="Y103" t="s">
        <v>596</v>
      </c>
      <c r="Z103" t="s">
        <v>597</v>
      </c>
      <c r="AA103" t="s">
        <v>839</v>
      </c>
      <c r="AB103" t="s">
        <v>599</v>
      </c>
      <c r="AC103" t="s">
        <v>590</v>
      </c>
      <c r="AE103" t="s">
        <v>602</v>
      </c>
      <c r="AF103" t="s">
        <v>604</v>
      </c>
      <c r="AH103" t="s">
        <v>605</v>
      </c>
      <c r="AI103" t="s">
        <v>606</v>
      </c>
      <c r="AJ103" t="s">
        <v>607</v>
      </c>
      <c r="AK103" t="s">
        <v>608</v>
      </c>
      <c r="AL103" t="s">
        <v>609</v>
      </c>
      <c r="AM103" t="s">
        <v>610</v>
      </c>
      <c r="AN103" t="s">
        <v>840</v>
      </c>
      <c r="AO103" t="s">
        <v>612</v>
      </c>
      <c r="AP103" t="s">
        <v>613</v>
      </c>
    </row>
    <row r="104" spans="1:42" x14ac:dyDescent="0.3">
      <c r="A104" s="538">
        <v>962</v>
      </c>
      <c r="B104" t="s">
        <v>374</v>
      </c>
      <c r="D104" t="s">
        <v>841</v>
      </c>
      <c r="E104" t="s">
        <v>376</v>
      </c>
      <c r="F104" t="s">
        <v>842</v>
      </c>
      <c r="G104" t="s">
        <v>376</v>
      </c>
      <c r="H104" t="s">
        <v>615</v>
      </c>
      <c r="I104" t="s">
        <v>376</v>
      </c>
      <c r="J104" t="s">
        <v>376</v>
      </c>
      <c r="K104" t="s">
        <v>375</v>
      </c>
      <c r="L104" t="s">
        <v>377</v>
      </c>
      <c r="M104" t="s">
        <v>448</v>
      </c>
      <c r="N104" t="s">
        <v>376</v>
      </c>
      <c r="P104" t="s">
        <v>376</v>
      </c>
      <c r="Q104" t="s">
        <v>376</v>
      </c>
      <c r="R104" t="s">
        <v>376</v>
      </c>
      <c r="S104" t="s">
        <v>451</v>
      </c>
      <c r="T104" t="s">
        <v>376</v>
      </c>
      <c r="U104" t="s">
        <v>448</v>
      </c>
      <c r="W104" t="s">
        <v>376</v>
      </c>
      <c r="Y104" t="s">
        <v>617</v>
      </c>
      <c r="Z104" t="s">
        <v>618</v>
      </c>
      <c r="AA104" t="s">
        <v>376</v>
      </c>
      <c r="AB104" t="s">
        <v>449</v>
      </c>
      <c r="AC104" t="s">
        <v>375</v>
      </c>
      <c r="AE104" t="s">
        <v>619</v>
      </c>
      <c r="AF104" t="s">
        <v>708</v>
      </c>
      <c r="AH104" t="s">
        <v>451</v>
      </c>
      <c r="AI104" t="s">
        <v>376</v>
      </c>
      <c r="AJ104" t="s">
        <v>375</v>
      </c>
      <c r="AK104" t="s">
        <v>451</v>
      </c>
      <c r="AL104" t="s">
        <v>451</v>
      </c>
      <c r="AM104" t="s">
        <v>376</v>
      </c>
      <c r="AN104" t="s">
        <v>375</v>
      </c>
      <c r="AO104" t="s">
        <v>450</v>
      </c>
      <c r="AP104" t="s">
        <v>707</v>
      </c>
    </row>
    <row r="105" spans="1:42" x14ac:dyDescent="0.3">
      <c r="A105" s="538">
        <v>964</v>
      </c>
      <c r="B105" t="s">
        <v>379</v>
      </c>
      <c r="D105" t="s">
        <v>843</v>
      </c>
      <c r="E105" t="s">
        <v>844</v>
      </c>
      <c r="F105" t="s">
        <v>845</v>
      </c>
      <c r="G105" t="s">
        <v>846</v>
      </c>
      <c r="H105" t="s">
        <v>847</v>
      </c>
      <c r="I105" t="s">
        <v>845</v>
      </c>
      <c r="J105" t="s">
        <v>848</v>
      </c>
      <c r="K105" t="s">
        <v>845</v>
      </c>
      <c r="L105" t="s">
        <v>849</v>
      </c>
      <c r="M105" t="s">
        <v>845</v>
      </c>
      <c r="N105" t="s">
        <v>850</v>
      </c>
      <c r="P105" t="s">
        <v>851</v>
      </c>
      <c r="Q105" t="s">
        <v>852</v>
      </c>
      <c r="R105" t="s">
        <v>853</v>
      </c>
      <c r="S105" t="s">
        <v>854</v>
      </c>
      <c r="T105" t="s">
        <v>855</v>
      </c>
      <c r="U105" t="s">
        <v>856</v>
      </c>
      <c r="W105" t="s">
        <v>857</v>
      </c>
      <c r="Y105" t="s">
        <v>852</v>
      </c>
      <c r="Z105" t="s">
        <v>852</v>
      </c>
      <c r="AA105" t="s">
        <v>858</v>
      </c>
      <c r="AB105" t="s">
        <v>859</v>
      </c>
      <c r="AC105" t="s">
        <v>860</v>
      </c>
      <c r="AE105" t="s">
        <v>861</v>
      </c>
      <c r="AF105" t="s">
        <v>862</v>
      </c>
      <c r="AH105" t="s">
        <v>857</v>
      </c>
      <c r="AI105" t="s">
        <v>863</v>
      </c>
      <c r="AJ105" t="s">
        <v>856</v>
      </c>
      <c r="AK105" t="s">
        <v>857</v>
      </c>
      <c r="AL105" t="s">
        <v>857</v>
      </c>
      <c r="AM105" t="s">
        <v>864</v>
      </c>
      <c r="AN105" t="s">
        <v>865</v>
      </c>
      <c r="AO105" t="s">
        <v>866</v>
      </c>
      <c r="AP105" t="s">
        <v>867</v>
      </c>
    </row>
    <row r="106" spans="1:42" x14ac:dyDescent="0.3">
      <c r="A106" s="538">
        <v>966</v>
      </c>
      <c r="B106" t="s">
        <v>381</v>
      </c>
      <c r="D106" t="s">
        <v>623</v>
      </c>
      <c r="E106" t="s">
        <v>868</v>
      </c>
      <c r="F106" t="s">
        <v>869</v>
      </c>
      <c r="G106" t="s">
        <v>626</v>
      </c>
      <c r="H106" t="s">
        <v>627</v>
      </c>
      <c r="I106" t="s">
        <v>628</v>
      </c>
      <c r="J106" t="s">
        <v>452</v>
      </c>
      <c r="K106" t="s">
        <v>629</v>
      </c>
      <c r="L106" t="s">
        <v>630</v>
      </c>
      <c r="M106" t="s">
        <v>631</v>
      </c>
      <c r="N106" t="s">
        <v>632</v>
      </c>
      <c r="P106" t="s">
        <v>634</v>
      </c>
      <c r="Q106" t="s">
        <v>635</v>
      </c>
      <c r="R106" t="s">
        <v>636</v>
      </c>
      <c r="S106" t="s">
        <v>637</v>
      </c>
      <c r="T106" t="s">
        <v>638</v>
      </c>
      <c r="U106" t="s">
        <v>710</v>
      </c>
      <c r="W106" t="s">
        <v>640</v>
      </c>
      <c r="Y106" t="s">
        <v>641</v>
      </c>
      <c r="Z106" t="s">
        <v>642</v>
      </c>
      <c r="AA106" t="s">
        <v>643</v>
      </c>
      <c r="AB106" t="s">
        <v>644</v>
      </c>
      <c r="AC106" t="s">
        <v>636</v>
      </c>
      <c r="AE106" t="s">
        <v>646</v>
      </c>
      <c r="AF106" t="s">
        <v>648</v>
      </c>
      <c r="AH106" t="s">
        <v>649</v>
      </c>
      <c r="AI106" t="s">
        <v>650</v>
      </c>
      <c r="AJ106" t="s">
        <v>651</v>
      </c>
      <c r="AK106" t="s">
        <v>652</v>
      </c>
      <c r="AL106" t="s">
        <v>653</v>
      </c>
      <c r="AM106" t="s">
        <v>654</v>
      </c>
      <c r="AN106" t="s">
        <v>655</v>
      </c>
      <c r="AO106" t="s">
        <v>656</v>
      </c>
      <c r="AP106" t="s">
        <v>657</v>
      </c>
    </row>
    <row r="107" spans="1:42" x14ac:dyDescent="0.3">
      <c r="A107" s="538">
        <v>968</v>
      </c>
      <c r="B107" t="s">
        <v>382</v>
      </c>
      <c r="D107" t="s">
        <v>658</v>
      </c>
      <c r="E107" t="s">
        <v>659</v>
      </c>
      <c r="F107" t="s">
        <v>870</v>
      </c>
      <c r="G107" t="s">
        <v>661</v>
      </c>
      <c r="H107" t="s">
        <v>662</v>
      </c>
      <c r="I107" t="s">
        <v>871</v>
      </c>
      <c r="J107" t="s">
        <v>453</v>
      </c>
      <c r="K107" t="s">
        <v>872</v>
      </c>
      <c r="L107" t="s">
        <v>664</v>
      </c>
      <c r="M107" t="s">
        <v>873</v>
      </c>
      <c r="N107" t="s">
        <v>666</v>
      </c>
      <c r="P107" t="s">
        <v>668</v>
      </c>
      <c r="Q107" t="s">
        <v>669</v>
      </c>
      <c r="R107" t="s">
        <v>670</v>
      </c>
      <c r="S107" t="s">
        <v>671</v>
      </c>
      <c r="T107" t="s">
        <v>672</v>
      </c>
      <c r="U107" t="s">
        <v>874</v>
      </c>
      <c r="W107" t="s">
        <v>875</v>
      </c>
      <c r="Y107" t="s">
        <v>675</v>
      </c>
      <c r="Z107" t="s">
        <v>676</v>
      </c>
      <c r="AA107" t="s">
        <v>876</v>
      </c>
      <c r="AB107" t="s">
        <v>877</v>
      </c>
      <c r="AC107" t="s">
        <v>670</v>
      </c>
      <c r="AE107" t="s">
        <v>680</v>
      </c>
      <c r="AF107" t="s">
        <v>682</v>
      </c>
      <c r="AH107" t="s">
        <v>683</v>
      </c>
      <c r="AI107" t="s">
        <v>684</v>
      </c>
      <c r="AJ107" t="s">
        <v>878</v>
      </c>
      <c r="AK107" t="s">
        <v>879</v>
      </c>
      <c r="AL107" t="s">
        <v>687</v>
      </c>
      <c r="AM107" t="s">
        <v>688</v>
      </c>
      <c r="AN107" t="s">
        <v>880</v>
      </c>
      <c r="AO107" t="s">
        <v>690</v>
      </c>
      <c r="AP107" t="s">
        <v>691</v>
      </c>
    </row>
    <row r="108" spans="1:42" x14ac:dyDescent="0.3">
      <c r="A108" s="538">
        <v>973</v>
      </c>
      <c r="B108" t="s">
        <v>881</v>
      </c>
      <c r="D108">
        <v>0</v>
      </c>
      <c r="E108">
        <v>0</v>
      </c>
      <c r="F108">
        <v>0</v>
      </c>
      <c r="G108">
        <v>0</v>
      </c>
      <c r="H108">
        <v>0</v>
      </c>
      <c r="I108">
        <v>0</v>
      </c>
      <c r="J108">
        <v>0</v>
      </c>
      <c r="K108">
        <v>0</v>
      </c>
      <c r="L108">
        <v>0</v>
      </c>
      <c r="M108">
        <v>0</v>
      </c>
      <c r="N108">
        <v>0</v>
      </c>
      <c r="P108">
        <v>0</v>
      </c>
      <c r="Q108">
        <v>0</v>
      </c>
      <c r="R108">
        <v>0</v>
      </c>
      <c r="S108">
        <v>0</v>
      </c>
      <c r="T108">
        <v>0</v>
      </c>
      <c r="U108">
        <v>0</v>
      </c>
      <c r="W108">
        <v>0</v>
      </c>
      <c r="Y108">
        <v>0</v>
      </c>
      <c r="Z108">
        <v>0</v>
      </c>
      <c r="AA108">
        <v>0</v>
      </c>
      <c r="AB108">
        <v>0</v>
      </c>
      <c r="AC108">
        <v>0</v>
      </c>
      <c r="AE108">
        <v>0</v>
      </c>
      <c r="AF108">
        <v>0</v>
      </c>
      <c r="AH108">
        <v>0</v>
      </c>
      <c r="AI108">
        <v>0</v>
      </c>
      <c r="AJ108">
        <v>0</v>
      </c>
      <c r="AK108">
        <v>0</v>
      </c>
      <c r="AL108">
        <v>0</v>
      </c>
      <c r="AM108">
        <v>0</v>
      </c>
      <c r="AN108">
        <v>0</v>
      </c>
      <c r="AO108">
        <v>0</v>
      </c>
      <c r="AP108">
        <v>0</v>
      </c>
    </row>
    <row r="109" spans="1:42" x14ac:dyDescent="0.3">
      <c r="A109" s="538">
        <v>974</v>
      </c>
      <c r="B109" t="s">
        <v>882</v>
      </c>
      <c r="D109">
        <v>2</v>
      </c>
      <c r="E109">
        <v>2</v>
      </c>
      <c r="F109">
        <v>3</v>
      </c>
      <c r="G109">
        <v>2</v>
      </c>
      <c r="H109">
        <v>3</v>
      </c>
      <c r="I109">
        <v>3</v>
      </c>
      <c r="J109">
        <v>3</v>
      </c>
      <c r="K109">
        <v>3</v>
      </c>
      <c r="L109">
        <v>2</v>
      </c>
      <c r="M109">
        <v>3</v>
      </c>
      <c r="N109">
        <v>2</v>
      </c>
      <c r="P109">
        <v>2</v>
      </c>
      <c r="Q109">
        <v>2</v>
      </c>
      <c r="R109">
        <v>3</v>
      </c>
      <c r="S109">
        <v>3</v>
      </c>
      <c r="T109">
        <v>2</v>
      </c>
      <c r="U109">
        <v>3</v>
      </c>
      <c r="W109">
        <v>3</v>
      </c>
      <c r="Y109">
        <v>3</v>
      </c>
      <c r="Z109">
        <v>3</v>
      </c>
      <c r="AA109">
        <v>3</v>
      </c>
      <c r="AB109">
        <v>2</v>
      </c>
      <c r="AC109">
        <v>2</v>
      </c>
      <c r="AE109">
        <v>3</v>
      </c>
      <c r="AF109">
        <v>3</v>
      </c>
      <c r="AH109">
        <v>3</v>
      </c>
      <c r="AI109">
        <v>2</v>
      </c>
      <c r="AJ109">
        <v>3</v>
      </c>
      <c r="AK109">
        <v>2</v>
      </c>
      <c r="AL109">
        <v>2</v>
      </c>
      <c r="AM109">
        <v>2</v>
      </c>
      <c r="AN109">
        <v>3</v>
      </c>
      <c r="AO109">
        <v>3</v>
      </c>
      <c r="AP109">
        <v>2</v>
      </c>
    </row>
    <row r="110" spans="1:42" x14ac:dyDescent="0.3">
      <c r="A110" s="538">
        <v>975</v>
      </c>
      <c r="B110" t="s">
        <v>240</v>
      </c>
      <c r="D110">
        <v>2</v>
      </c>
      <c r="E110">
        <v>2</v>
      </c>
      <c r="F110">
        <v>2</v>
      </c>
      <c r="G110">
        <v>2</v>
      </c>
      <c r="H110">
        <v>2</v>
      </c>
      <c r="I110">
        <v>2</v>
      </c>
      <c r="J110">
        <v>2</v>
      </c>
      <c r="K110">
        <v>2</v>
      </c>
      <c r="L110">
        <v>1</v>
      </c>
      <c r="M110">
        <v>2</v>
      </c>
      <c r="N110">
        <v>1</v>
      </c>
      <c r="P110">
        <v>1</v>
      </c>
      <c r="Q110">
        <v>2</v>
      </c>
      <c r="R110">
        <v>2</v>
      </c>
      <c r="S110">
        <v>1</v>
      </c>
      <c r="T110">
        <v>2</v>
      </c>
      <c r="U110">
        <v>1</v>
      </c>
      <c r="W110">
        <v>2</v>
      </c>
      <c r="Y110">
        <v>2</v>
      </c>
      <c r="Z110">
        <v>2</v>
      </c>
      <c r="AA110">
        <v>1</v>
      </c>
      <c r="AB110">
        <v>1</v>
      </c>
      <c r="AC110">
        <v>1</v>
      </c>
      <c r="AE110">
        <v>2</v>
      </c>
      <c r="AF110">
        <v>2</v>
      </c>
      <c r="AH110">
        <v>2</v>
      </c>
      <c r="AI110">
        <v>2</v>
      </c>
      <c r="AJ110">
        <v>2</v>
      </c>
      <c r="AK110">
        <v>2</v>
      </c>
      <c r="AL110">
        <v>2</v>
      </c>
      <c r="AM110">
        <v>1</v>
      </c>
      <c r="AN110">
        <v>1</v>
      </c>
      <c r="AO110">
        <v>1</v>
      </c>
      <c r="AP110">
        <v>1</v>
      </c>
    </row>
    <row r="111" spans="1:42" x14ac:dyDescent="0.3">
      <c r="A111" s="538">
        <v>979</v>
      </c>
      <c r="B111" t="s">
        <v>883</v>
      </c>
      <c r="D111">
        <v>1</v>
      </c>
      <c r="E111">
        <v>2</v>
      </c>
      <c r="F111">
        <v>1</v>
      </c>
      <c r="G111">
        <v>1</v>
      </c>
      <c r="H111">
        <v>1</v>
      </c>
      <c r="I111">
        <v>1</v>
      </c>
      <c r="J111">
        <v>1</v>
      </c>
      <c r="K111">
        <v>1</v>
      </c>
      <c r="L111">
        <v>1</v>
      </c>
      <c r="M111">
        <v>1</v>
      </c>
      <c r="N111">
        <v>1</v>
      </c>
      <c r="P111">
        <v>1</v>
      </c>
      <c r="Q111">
        <v>1</v>
      </c>
      <c r="R111">
        <v>1</v>
      </c>
      <c r="S111">
        <v>2</v>
      </c>
      <c r="T111">
        <v>1</v>
      </c>
      <c r="U111">
        <v>1</v>
      </c>
      <c r="W111">
        <v>1</v>
      </c>
      <c r="Y111">
        <v>1</v>
      </c>
      <c r="Z111">
        <v>1</v>
      </c>
      <c r="AA111">
        <v>2</v>
      </c>
      <c r="AB111">
        <v>1</v>
      </c>
      <c r="AC111">
        <v>2</v>
      </c>
      <c r="AE111">
        <v>1</v>
      </c>
      <c r="AF111">
        <v>1</v>
      </c>
      <c r="AH111">
        <v>1</v>
      </c>
      <c r="AI111">
        <v>1</v>
      </c>
      <c r="AJ111">
        <v>1</v>
      </c>
      <c r="AK111">
        <v>1</v>
      </c>
      <c r="AL111">
        <v>1</v>
      </c>
      <c r="AM111">
        <v>1</v>
      </c>
      <c r="AN111">
        <v>2</v>
      </c>
      <c r="AO111">
        <v>2</v>
      </c>
      <c r="AP111">
        <v>1</v>
      </c>
    </row>
    <row r="112" spans="1:42" x14ac:dyDescent="0.3">
      <c r="A112" s="538">
        <v>980</v>
      </c>
      <c r="B112" t="s">
        <v>236</v>
      </c>
      <c r="D112" t="s">
        <v>851</v>
      </c>
      <c r="E112" t="s">
        <v>844</v>
      </c>
      <c r="F112" t="s">
        <v>884</v>
      </c>
      <c r="G112" t="s">
        <v>884</v>
      </c>
      <c r="H112" t="s">
        <v>884</v>
      </c>
      <c r="I112" t="s">
        <v>884</v>
      </c>
      <c r="J112" t="s">
        <v>885</v>
      </c>
      <c r="K112" t="s">
        <v>886</v>
      </c>
      <c r="L112" t="s">
        <v>887</v>
      </c>
      <c r="M112" t="s">
        <v>884</v>
      </c>
      <c r="N112" t="s">
        <v>884</v>
      </c>
      <c r="P112" t="s">
        <v>888</v>
      </c>
      <c r="Q112" t="s">
        <v>884</v>
      </c>
      <c r="R112" t="s">
        <v>889</v>
      </c>
      <c r="S112" t="s">
        <v>890</v>
      </c>
      <c r="T112" t="s">
        <v>891</v>
      </c>
      <c r="U112" t="s">
        <v>831</v>
      </c>
      <c r="W112" t="s">
        <v>884</v>
      </c>
      <c r="Y112" t="s">
        <v>884</v>
      </c>
      <c r="Z112" t="s">
        <v>884</v>
      </c>
      <c r="AA112" t="s">
        <v>892</v>
      </c>
      <c r="AB112" t="s">
        <v>893</v>
      </c>
      <c r="AC112" t="s">
        <v>894</v>
      </c>
      <c r="AE112" t="s">
        <v>884</v>
      </c>
      <c r="AF112" t="s">
        <v>884</v>
      </c>
      <c r="AH112" t="s">
        <v>894</v>
      </c>
      <c r="AI112" t="s">
        <v>884</v>
      </c>
      <c r="AJ112" t="s">
        <v>884</v>
      </c>
      <c r="AK112" t="s">
        <v>886</v>
      </c>
      <c r="AL112" t="s">
        <v>886</v>
      </c>
      <c r="AM112" t="s">
        <v>895</v>
      </c>
      <c r="AN112" t="s">
        <v>896</v>
      </c>
      <c r="AO112" t="s">
        <v>897</v>
      </c>
      <c r="AP112" t="s">
        <v>893</v>
      </c>
    </row>
    <row r="113" spans="1:42" x14ac:dyDescent="0.3">
      <c r="A113" s="538">
        <v>995</v>
      </c>
      <c r="B113" t="s">
        <v>898</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Y113">
        <v>0</v>
      </c>
      <c r="Z113">
        <v>0</v>
      </c>
      <c r="AA113">
        <v>0</v>
      </c>
      <c r="AB113">
        <v>0</v>
      </c>
      <c r="AC113">
        <v>0</v>
      </c>
      <c r="AE113">
        <v>0</v>
      </c>
      <c r="AF113">
        <v>0</v>
      </c>
      <c r="AG113">
        <v>0</v>
      </c>
      <c r="AH113">
        <v>0</v>
      </c>
      <c r="AI113">
        <v>0</v>
      </c>
      <c r="AJ113">
        <v>0</v>
      </c>
      <c r="AK113">
        <v>0</v>
      </c>
      <c r="AL113">
        <v>0</v>
      </c>
      <c r="AM113">
        <v>0</v>
      </c>
      <c r="AN113">
        <v>0</v>
      </c>
      <c r="AO113">
        <v>0</v>
      </c>
      <c r="AP113">
        <v>0</v>
      </c>
    </row>
    <row r="114" spans="1:42" x14ac:dyDescent="0.3">
      <c r="A114" s="538">
        <v>996</v>
      </c>
      <c r="B114" t="s">
        <v>899</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Y114">
        <v>0</v>
      </c>
      <c r="Z114">
        <v>0</v>
      </c>
      <c r="AA114">
        <v>0</v>
      </c>
      <c r="AB114">
        <v>0</v>
      </c>
      <c r="AC114">
        <v>0</v>
      </c>
      <c r="AE114">
        <v>0</v>
      </c>
      <c r="AF114">
        <v>0</v>
      </c>
      <c r="AG114">
        <v>0</v>
      </c>
      <c r="AH114">
        <v>0</v>
      </c>
      <c r="AI114">
        <v>0</v>
      </c>
      <c r="AJ114">
        <v>0</v>
      </c>
      <c r="AK114">
        <v>0</v>
      </c>
      <c r="AL114">
        <v>0</v>
      </c>
      <c r="AM114">
        <v>0</v>
      </c>
      <c r="AN114">
        <v>0</v>
      </c>
      <c r="AO114">
        <v>0</v>
      </c>
      <c r="AP114">
        <v>0</v>
      </c>
    </row>
    <row r="115" spans="1:42" x14ac:dyDescent="0.3">
      <c r="A115" s="538">
        <v>998</v>
      </c>
      <c r="B115" t="s">
        <v>107</v>
      </c>
      <c r="D115">
        <v>60</v>
      </c>
      <c r="E115">
        <v>60</v>
      </c>
      <c r="F115">
        <v>60</v>
      </c>
      <c r="G115">
        <v>60</v>
      </c>
      <c r="H115">
        <v>60</v>
      </c>
      <c r="I115">
        <v>60</v>
      </c>
      <c r="J115">
        <v>60</v>
      </c>
      <c r="K115">
        <v>60</v>
      </c>
      <c r="L115">
        <v>60</v>
      </c>
      <c r="M115">
        <v>60</v>
      </c>
      <c r="N115">
        <v>60</v>
      </c>
      <c r="O115">
        <v>60</v>
      </c>
      <c r="P115">
        <v>60</v>
      </c>
      <c r="Q115">
        <v>60</v>
      </c>
      <c r="R115">
        <v>60</v>
      </c>
      <c r="S115">
        <v>60</v>
      </c>
      <c r="T115">
        <v>60</v>
      </c>
      <c r="U115">
        <v>60</v>
      </c>
      <c r="V115">
        <v>60</v>
      </c>
      <c r="W115">
        <v>60</v>
      </c>
      <c r="X115">
        <v>60</v>
      </c>
      <c r="Y115">
        <v>60</v>
      </c>
      <c r="Z115">
        <v>60</v>
      </c>
      <c r="AA115">
        <v>60</v>
      </c>
      <c r="AB115">
        <v>60</v>
      </c>
      <c r="AC115">
        <v>60</v>
      </c>
      <c r="AD115">
        <v>60</v>
      </c>
      <c r="AE115">
        <v>60</v>
      </c>
      <c r="AF115">
        <v>60</v>
      </c>
      <c r="AG115">
        <v>59</v>
      </c>
      <c r="AH115">
        <v>60</v>
      </c>
      <c r="AI115">
        <v>60</v>
      </c>
      <c r="AJ115">
        <v>60</v>
      </c>
      <c r="AK115">
        <v>60</v>
      </c>
      <c r="AL115">
        <v>60</v>
      </c>
      <c r="AM115">
        <v>60</v>
      </c>
      <c r="AN115">
        <v>60</v>
      </c>
      <c r="AO115">
        <v>60</v>
      </c>
      <c r="AP115">
        <v>60</v>
      </c>
    </row>
    <row r="116" spans="1:42" x14ac:dyDescent="0.3">
      <c r="A116" s="538">
        <v>999</v>
      </c>
      <c r="B116" t="s">
        <v>108</v>
      </c>
      <c r="D116">
        <v>602182</v>
      </c>
      <c r="E116">
        <v>601701</v>
      </c>
      <c r="F116">
        <v>601702</v>
      </c>
      <c r="G116">
        <v>601703</v>
      </c>
      <c r="H116">
        <v>604187</v>
      </c>
      <c r="I116">
        <v>601707</v>
      </c>
      <c r="J116">
        <v>601708</v>
      </c>
      <c r="K116">
        <v>602352</v>
      </c>
      <c r="L116">
        <v>60952</v>
      </c>
      <c r="M116">
        <v>601717</v>
      </c>
      <c r="N116">
        <v>601719</v>
      </c>
      <c r="O116">
        <v>601720</v>
      </c>
      <c r="P116">
        <v>601723</v>
      </c>
      <c r="Q116">
        <v>601781</v>
      </c>
      <c r="R116">
        <v>601782</v>
      </c>
      <c r="S116">
        <v>601724</v>
      </c>
      <c r="T116">
        <v>601726</v>
      </c>
      <c r="U116">
        <v>602154</v>
      </c>
      <c r="V116">
        <v>604030</v>
      </c>
      <c r="W116">
        <v>601738</v>
      </c>
      <c r="X116">
        <v>601744</v>
      </c>
      <c r="Y116">
        <v>601745</v>
      </c>
      <c r="Z116">
        <v>601746</v>
      </c>
      <c r="AA116">
        <v>601748</v>
      </c>
      <c r="AB116">
        <v>601790</v>
      </c>
      <c r="AC116">
        <v>601760</v>
      </c>
      <c r="AD116">
        <v>601761</v>
      </c>
      <c r="AE116">
        <v>601797</v>
      </c>
      <c r="AF116">
        <v>601764</v>
      </c>
      <c r="AG116">
        <v>591618</v>
      </c>
      <c r="AH116">
        <v>602389</v>
      </c>
      <c r="AI116">
        <v>601765</v>
      </c>
      <c r="AJ116">
        <v>602178</v>
      </c>
      <c r="AK116">
        <v>602390</v>
      </c>
      <c r="AL116">
        <v>602391</v>
      </c>
      <c r="AM116">
        <v>602414</v>
      </c>
      <c r="AN116">
        <v>602395</v>
      </c>
      <c r="AO116">
        <v>602333</v>
      </c>
      <c r="AP116">
        <v>601774</v>
      </c>
    </row>
    <row r="117" spans="1:42" x14ac:dyDescent="0.3">
      <c r="A117" s="538">
        <v>1052</v>
      </c>
      <c r="B117" t="s">
        <v>900</v>
      </c>
      <c r="D117">
        <v>0</v>
      </c>
      <c r="E117">
        <v>0</v>
      </c>
      <c r="F117">
        <v>0</v>
      </c>
      <c r="G117">
        <v>0</v>
      </c>
      <c r="H117">
        <v>0</v>
      </c>
      <c r="I117">
        <v>0</v>
      </c>
      <c r="J117">
        <v>0</v>
      </c>
      <c r="K117">
        <v>0</v>
      </c>
      <c r="L117">
        <v>0</v>
      </c>
      <c r="M117">
        <v>0</v>
      </c>
      <c r="N117">
        <v>0</v>
      </c>
      <c r="P117">
        <v>0</v>
      </c>
      <c r="Q117">
        <v>0</v>
      </c>
      <c r="R117">
        <v>0</v>
      </c>
      <c r="S117">
        <v>0</v>
      </c>
      <c r="T117">
        <v>0</v>
      </c>
      <c r="U117">
        <v>0</v>
      </c>
      <c r="W117">
        <v>0</v>
      </c>
      <c r="Y117">
        <v>0</v>
      </c>
      <c r="Z117">
        <v>0</v>
      </c>
      <c r="AA117">
        <v>0</v>
      </c>
      <c r="AB117">
        <v>0</v>
      </c>
      <c r="AC117">
        <v>0</v>
      </c>
      <c r="AE117">
        <v>0</v>
      </c>
      <c r="AF117">
        <v>-721903</v>
      </c>
      <c r="AH117">
        <v>0</v>
      </c>
      <c r="AI117">
        <v>0</v>
      </c>
      <c r="AJ117">
        <v>0</v>
      </c>
      <c r="AK117">
        <v>0</v>
      </c>
      <c r="AL117">
        <v>0</v>
      </c>
      <c r="AM117">
        <v>0</v>
      </c>
      <c r="AN117">
        <v>0</v>
      </c>
      <c r="AO117">
        <v>0</v>
      </c>
      <c r="AP117">
        <v>0</v>
      </c>
    </row>
    <row r="118" spans="1:42" x14ac:dyDescent="0.3">
      <c r="A118" s="538">
        <v>1058</v>
      </c>
      <c r="B118" t="s">
        <v>432</v>
      </c>
      <c r="D118">
        <v>2</v>
      </c>
      <c r="E118">
        <v>2</v>
      </c>
      <c r="F118">
        <v>2</v>
      </c>
      <c r="G118">
        <v>2</v>
      </c>
      <c r="H118">
        <v>2</v>
      </c>
      <c r="I118">
        <v>2</v>
      </c>
      <c r="J118">
        <v>2</v>
      </c>
      <c r="K118">
        <v>2</v>
      </c>
      <c r="L118">
        <v>2</v>
      </c>
      <c r="M118">
        <v>2</v>
      </c>
      <c r="N118">
        <v>2</v>
      </c>
      <c r="P118">
        <v>1</v>
      </c>
      <c r="Q118">
        <v>2</v>
      </c>
      <c r="R118">
        <v>2</v>
      </c>
      <c r="S118">
        <v>2</v>
      </c>
      <c r="T118">
        <v>2</v>
      </c>
      <c r="U118">
        <v>1</v>
      </c>
      <c r="W118">
        <v>2</v>
      </c>
      <c r="Y118">
        <v>2</v>
      </c>
      <c r="Z118">
        <v>2</v>
      </c>
      <c r="AA118">
        <v>2</v>
      </c>
      <c r="AB118">
        <v>2</v>
      </c>
      <c r="AC118">
        <v>2</v>
      </c>
      <c r="AE118">
        <v>2</v>
      </c>
      <c r="AF118">
        <v>2</v>
      </c>
      <c r="AH118">
        <v>2</v>
      </c>
      <c r="AI118">
        <v>2</v>
      </c>
      <c r="AJ118">
        <v>2</v>
      </c>
      <c r="AK118">
        <v>2</v>
      </c>
      <c r="AL118">
        <v>2</v>
      </c>
      <c r="AM118">
        <v>2</v>
      </c>
      <c r="AN118">
        <v>1</v>
      </c>
      <c r="AO118">
        <v>2</v>
      </c>
      <c r="AP118">
        <v>1</v>
      </c>
    </row>
    <row r="119" spans="1:42" x14ac:dyDescent="0.3">
      <c r="A119" s="538">
        <v>1059</v>
      </c>
      <c r="B119" t="s">
        <v>901</v>
      </c>
      <c r="D119">
        <v>1</v>
      </c>
      <c r="E119">
        <v>1</v>
      </c>
      <c r="F119">
        <v>1</v>
      </c>
      <c r="G119">
        <v>1</v>
      </c>
      <c r="H119">
        <v>1</v>
      </c>
      <c r="I119">
        <v>1</v>
      </c>
      <c r="J119">
        <v>1</v>
      </c>
      <c r="K119">
        <v>1</v>
      </c>
      <c r="L119">
        <v>1</v>
      </c>
      <c r="M119">
        <v>1</v>
      </c>
      <c r="N119">
        <v>1</v>
      </c>
      <c r="P119">
        <v>1</v>
      </c>
      <c r="Q119">
        <v>1</v>
      </c>
      <c r="R119">
        <v>1</v>
      </c>
      <c r="S119">
        <v>1</v>
      </c>
      <c r="T119">
        <v>1</v>
      </c>
      <c r="U119">
        <v>1</v>
      </c>
      <c r="W119">
        <v>1</v>
      </c>
      <c r="Y119">
        <v>1</v>
      </c>
      <c r="Z119">
        <v>1</v>
      </c>
      <c r="AA119">
        <v>1</v>
      </c>
      <c r="AB119">
        <v>1</v>
      </c>
      <c r="AC119">
        <v>1</v>
      </c>
      <c r="AE119">
        <v>2</v>
      </c>
      <c r="AF119">
        <v>1</v>
      </c>
      <c r="AH119">
        <v>1</v>
      </c>
      <c r="AI119">
        <v>1</v>
      </c>
      <c r="AJ119">
        <v>1</v>
      </c>
      <c r="AK119">
        <v>1</v>
      </c>
      <c r="AL119">
        <v>1</v>
      </c>
      <c r="AM119">
        <v>1</v>
      </c>
      <c r="AN119">
        <v>1</v>
      </c>
      <c r="AO119">
        <v>1</v>
      </c>
      <c r="AP119">
        <v>1</v>
      </c>
    </row>
    <row r="120" spans="1:42" x14ac:dyDescent="0.3">
      <c r="A120" s="538">
        <v>1066</v>
      </c>
      <c r="B120" t="s">
        <v>902</v>
      </c>
      <c r="D120" t="s">
        <v>903</v>
      </c>
      <c r="E120" t="s">
        <v>904</v>
      </c>
      <c r="F120" t="s">
        <v>905</v>
      </c>
      <c r="G120" t="s">
        <v>903</v>
      </c>
      <c r="H120" t="s">
        <v>906</v>
      </c>
      <c r="I120" t="s">
        <v>907</v>
      </c>
      <c r="J120" t="s">
        <v>908</v>
      </c>
      <c r="K120" t="s">
        <v>907</v>
      </c>
      <c r="L120" t="s">
        <v>903</v>
      </c>
      <c r="M120" t="s">
        <v>909</v>
      </c>
      <c r="N120" t="s">
        <v>910</v>
      </c>
      <c r="P120" t="s">
        <v>911</v>
      </c>
      <c r="Q120" t="s">
        <v>912</v>
      </c>
      <c r="R120" t="s">
        <v>907</v>
      </c>
      <c r="S120" t="s">
        <v>913</v>
      </c>
      <c r="T120" t="s">
        <v>914</v>
      </c>
      <c r="U120" t="s">
        <v>915</v>
      </c>
      <c r="W120" t="s">
        <v>909</v>
      </c>
      <c r="Y120" t="s">
        <v>912</v>
      </c>
      <c r="Z120" t="s">
        <v>912</v>
      </c>
      <c r="AA120" t="s">
        <v>916</v>
      </c>
      <c r="AB120" t="s">
        <v>917</v>
      </c>
      <c r="AC120" t="s">
        <v>918</v>
      </c>
      <c r="AE120" t="s">
        <v>919</v>
      </c>
      <c r="AF120" t="s">
        <v>909</v>
      </c>
      <c r="AH120" t="s">
        <v>907</v>
      </c>
      <c r="AI120" t="s">
        <v>920</v>
      </c>
      <c r="AJ120" t="s">
        <v>915</v>
      </c>
      <c r="AK120" t="s">
        <v>909</v>
      </c>
      <c r="AL120" t="s">
        <v>909</v>
      </c>
      <c r="AM120" t="s">
        <v>903</v>
      </c>
      <c r="AN120" t="s">
        <v>921</v>
      </c>
      <c r="AO120" t="s">
        <v>922</v>
      </c>
      <c r="AP120" t="s">
        <v>923</v>
      </c>
    </row>
    <row r="121" spans="1:42" x14ac:dyDescent="0.3">
      <c r="A121" s="538">
        <v>9000</v>
      </c>
      <c r="B121" t="s">
        <v>383</v>
      </c>
      <c r="C121" t="s">
        <v>155</v>
      </c>
      <c r="D121">
        <v>7217544</v>
      </c>
      <c r="E121">
        <v>8206287</v>
      </c>
      <c r="F121">
        <v>55233362</v>
      </c>
      <c r="G121">
        <v>48624344</v>
      </c>
      <c r="H121">
        <v>637275</v>
      </c>
      <c r="I121">
        <v>7178995</v>
      </c>
      <c r="J121">
        <v>29447340</v>
      </c>
      <c r="K121">
        <v>22957426</v>
      </c>
      <c r="L121">
        <v>54962141</v>
      </c>
      <c r="M121">
        <v>5272311</v>
      </c>
      <c r="N121">
        <v>1678893</v>
      </c>
      <c r="O121">
        <v>601780</v>
      </c>
      <c r="P121">
        <v>3177868</v>
      </c>
      <c r="Q121">
        <v>1015068</v>
      </c>
      <c r="R121">
        <v>2243870</v>
      </c>
      <c r="S121">
        <v>26062045</v>
      </c>
      <c r="T121">
        <v>2661755</v>
      </c>
      <c r="U121">
        <v>9114229</v>
      </c>
      <c r="V121">
        <v>604090</v>
      </c>
      <c r="W121">
        <v>16566230</v>
      </c>
      <c r="X121">
        <v>601804</v>
      </c>
      <c r="Y121">
        <v>3738171</v>
      </c>
      <c r="Z121">
        <v>2137269</v>
      </c>
      <c r="AA121">
        <v>6149871</v>
      </c>
      <c r="AB121">
        <v>659732632</v>
      </c>
      <c r="AC121">
        <v>1537833</v>
      </c>
      <c r="AD121">
        <v>601821</v>
      </c>
      <c r="AE121">
        <v>285411747</v>
      </c>
      <c r="AF121">
        <v>2779410021</v>
      </c>
      <c r="AG121">
        <v>591677</v>
      </c>
      <c r="AH121">
        <v>15532814</v>
      </c>
      <c r="AI121">
        <v>3816539</v>
      </c>
      <c r="AJ121">
        <v>3040479</v>
      </c>
      <c r="AK121">
        <v>1056794</v>
      </c>
      <c r="AL121">
        <v>1847518</v>
      </c>
      <c r="AM121">
        <v>30859666</v>
      </c>
      <c r="AN121">
        <v>37194213</v>
      </c>
      <c r="AO121">
        <v>5028292</v>
      </c>
      <c r="AP121">
        <v>2860353</v>
      </c>
    </row>
    <row r="122" spans="1:42" x14ac:dyDescent="0.3">
      <c r="A122" s="538">
        <v>9001</v>
      </c>
      <c r="B122" t="s">
        <v>384</v>
      </c>
      <c r="C122" t="s">
        <v>385</v>
      </c>
      <c r="D122">
        <v>0</v>
      </c>
      <c r="E122">
        <v>0</v>
      </c>
      <c r="F122">
        <v>2271354</v>
      </c>
      <c r="G122">
        <v>0</v>
      </c>
      <c r="H122">
        <v>0</v>
      </c>
      <c r="I122">
        <v>834045</v>
      </c>
      <c r="J122">
        <v>2927016</v>
      </c>
      <c r="K122">
        <v>0</v>
      </c>
      <c r="L122">
        <v>0</v>
      </c>
      <c r="M122">
        <v>0</v>
      </c>
      <c r="N122">
        <v>0</v>
      </c>
      <c r="O122">
        <v>0</v>
      </c>
      <c r="P122">
        <v>349502</v>
      </c>
      <c r="Q122">
        <v>76928</v>
      </c>
      <c r="R122">
        <v>208012</v>
      </c>
      <c r="S122">
        <v>1874553</v>
      </c>
      <c r="T122">
        <v>179321</v>
      </c>
      <c r="U122">
        <v>0</v>
      </c>
      <c r="V122">
        <v>0</v>
      </c>
      <c r="W122">
        <v>3085754</v>
      </c>
      <c r="X122">
        <v>0</v>
      </c>
      <c r="Y122">
        <v>247751</v>
      </c>
      <c r="Z122">
        <v>205905</v>
      </c>
      <c r="AA122">
        <v>276980</v>
      </c>
      <c r="AB122">
        <v>53887882</v>
      </c>
      <c r="AC122">
        <v>124694</v>
      </c>
      <c r="AD122">
        <v>0</v>
      </c>
      <c r="AE122">
        <v>42918205</v>
      </c>
      <c r="AF122">
        <v>696667763</v>
      </c>
      <c r="AG122">
        <v>0</v>
      </c>
      <c r="AH122">
        <v>2656468</v>
      </c>
      <c r="AI122">
        <v>622157</v>
      </c>
      <c r="AJ122">
        <v>374910</v>
      </c>
      <c r="AK122">
        <v>42208</v>
      </c>
      <c r="AL122">
        <v>209974</v>
      </c>
      <c r="AM122">
        <v>3661628</v>
      </c>
      <c r="AN122">
        <v>0</v>
      </c>
      <c r="AO122">
        <v>0</v>
      </c>
      <c r="AP122">
        <v>280475</v>
      </c>
    </row>
    <row r="123" spans="1:42" x14ac:dyDescent="0.3">
      <c r="A123" s="538">
        <v>9002</v>
      </c>
      <c r="B123" t="s">
        <v>386</v>
      </c>
      <c r="C123" t="s">
        <v>387</v>
      </c>
      <c r="D123">
        <v>0</v>
      </c>
      <c r="E123">
        <v>0</v>
      </c>
      <c r="F123">
        <v>1328108</v>
      </c>
      <c r="G123">
        <v>0</v>
      </c>
      <c r="H123">
        <v>0</v>
      </c>
      <c r="I123">
        <v>13310</v>
      </c>
      <c r="J123">
        <v>62400</v>
      </c>
      <c r="K123">
        <v>0</v>
      </c>
      <c r="L123">
        <v>0</v>
      </c>
      <c r="M123">
        <v>0</v>
      </c>
      <c r="N123">
        <v>0</v>
      </c>
      <c r="O123">
        <v>0</v>
      </c>
      <c r="P123">
        <v>26</v>
      </c>
      <c r="Q123">
        <v>0</v>
      </c>
      <c r="R123">
        <v>98</v>
      </c>
      <c r="S123">
        <v>72492</v>
      </c>
      <c r="T123">
        <v>363</v>
      </c>
      <c r="U123">
        <v>0</v>
      </c>
      <c r="V123">
        <v>0</v>
      </c>
      <c r="W123">
        <v>0</v>
      </c>
      <c r="X123">
        <v>0</v>
      </c>
      <c r="Y123">
        <v>530</v>
      </c>
      <c r="Z123">
        <v>0</v>
      </c>
      <c r="AA123">
        <v>13625</v>
      </c>
      <c r="AB123">
        <v>15602092</v>
      </c>
      <c r="AC123">
        <v>0</v>
      </c>
      <c r="AD123">
        <v>0</v>
      </c>
      <c r="AE123">
        <v>715576</v>
      </c>
      <c r="AF123">
        <v>18742663</v>
      </c>
      <c r="AG123">
        <v>0</v>
      </c>
      <c r="AH123">
        <v>359</v>
      </c>
      <c r="AI123">
        <v>0</v>
      </c>
      <c r="AJ123">
        <v>1140</v>
      </c>
      <c r="AK123">
        <v>0</v>
      </c>
      <c r="AL123">
        <v>631</v>
      </c>
      <c r="AM123">
        <v>74394</v>
      </c>
      <c r="AN123">
        <v>0</v>
      </c>
      <c r="AO123">
        <v>0</v>
      </c>
      <c r="AP123">
        <v>0</v>
      </c>
    </row>
    <row r="124" spans="1:42" x14ac:dyDescent="0.3">
      <c r="A124" s="538">
        <v>9003</v>
      </c>
      <c r="B124" t="s">
        <v>388</v>
      </c>
      <c r="C124" t="s">
        <v>389</v>
      </c>
      <c r="D124">
        <v>0</v>
      </c>
      <c r="E124">
        <v>0</v>
      </c>
      <c r="F124">
        <v>1330836</v>
      </c>
      <c r="G124">
        <v>0</v>
      </c>
      <c r="H124">
        <v>0</v>
      </c>
      <c r="I124">
        <v>13310</v>
      </c>
      <c r="J124">
        <v>3617311</v>
      </c>
      <c r="K124">
        <v>0</v>
      </c>
      <c r="L124">
        <v>0</v>
      </c>
      <c r="M124">
        <v>0</v>
      </c>
      <c r="N124">
        <v>0</v>
      </c>
      <c r="O124">
        <v>0</v>
      </c>
      <c r="P124">
        <v>26</v>
      </c>
      <c r="Q124">
        <v>0</v>
      </c>
      <c r="R124">
        <v>98</v>
      </c>
      <c r="S124">
        <v>72492</v>
      </c>
      <c r="T124">
        <v>68859</v>
      </c>
      <c r="U124">
        <v>0</v>
      </c>
      <c r="V124">
        <v>0</v>
      </c>
      <c r="W124">
        <v>404659</v>
      </c>
      <c r="X124">
        <v>0</v>
      </c>
      <c r="Y124">
        <v>530</v>
      </c>
      <c r="Z124">
        <v>750</v>
      </c>
      <c r="AA124">
        <v>122195</v>
      </c>
      <c r="AB124">
        <v>117717413</v>
      </c>
      <c r="AC124">
        <v>0</v>
      </c>
      <c r="AD124">
        <v>0</v>
      </c>
      <c r="AE124">
        <v>808608</v>
      </c>
      <c r="AF124">
        <v>21253407</v>
      </c>
      <c r="AG124">
        <v>0</v>
      </c>
      <c r="AH124">
        <v>360</v>
      </c>
      <c r="AI124">
        <v>1181</v>
      </c>
      <c r="AJ124">
        <v>1740</v>
      </c>
      <c r="AK124">
        <v>495</v>
      </c>
      <c r="AL124">
        <v>631</v>
      </c>
      <c r="AM124">
        <v>816217</v>
      </c>
      <c r="AN124">
        <v>0</v>
      </c>
      <c r="AO124">
        <v>0</v>
      </c>
      <c r="AP124">
        <v>0</v>
      </c>
    </row>
    <row r="125" spans="1:42" x14ac:dyDescent="0.3">
      <c r="A125" s="538">
        <v>9004</v>
      </c>
      <c r="B125" t="s">
        <v>390</v>
      </c>
      <c r="C125" t="s">
        <v>391</v>
      </c>
      <c r="D125" t="s">
        <v>155</v>
      </c>
      <c r="E125" t="s">
        <v>155</v>
      </c>
      <c r="F125" t="s">
        <v>155</v>
      </c>
      <c r="G125" t="s">
        <v>155</v>
      </c>
      <c r="H125" t="s">
        <v>155</v>
      </c>
      <c r="I125" t="s">
        <v>155</v>
      </c>
      <c r="J125" t="s">
        <v>155</v>
      </c>
      <c r="K125" t="s">
        <v>155</v>
      </c>
      <c r="L125" t="s">
        <v>155</v>
      </c>
      <c r="M125" t="s">
        <v>155</v>
      </c>
      <c r="N125" t="s">
        <v>155</v>
      </c>
      <c r="O125" t="s">
        <v>155</v>
      </c>
      <c r="P125" t="s">
        <v>155</v>
      </c>
      <c r="Q125" t="s">
        <v>155</v>
      </c>
      <c r="R125" t="s">
        <v>155</v>
      </c>
      <c r="S125" t="s">
        <v>155</v>
      </c>
      <c r="T125" t="s">
        <v>155</v>
      </c>
      <c r="U125" t="s">
        <v>155</v>
      </c>
      <c r="V125" t="s">
        <v>155</v>
      </c>
      <c r="W125" t="s">
        <v>155</v>
      </c>
      <c r="X125" t="s">
        <v>155</v>
      </c>
      <c r="Y125" t="s">
        <v>155</v>
      </c>
      <c r="Z125" t="s">
        <v>155</v>
      </c>
      <c r="AA125" t="s">
        <v>155</v>
      </c>
      <c r="AB125" t="s">
        <v>155</v>
      </c>
      <c r="AC125" t="s">
        <v>155</v>
      </c>
      <c r="AD125" t="s">
        <v>155</v>
      </c>
      <c r="AE125" t="s">
        <v>155</v>
      </c>
      <c r="AF125" t="s">
        <v>155</v>
      </c>
      <c r="AG125" t="s">
        <v>155</v>
      </c>
      <c r="AH125" t="s">
        <v>155</v>
      </c>
      <c r="AI125" t="s">
        <v>155</v>
      </c>
      <c r="AJ125" t="s">
        <v>155</v>
      </c>
      <c r="AK125" t="s">
        <v>155</v>
      </c>
      <c r="AL125" t="s">
        <v>155</v>
      </c>
      <c r="AM125" t="s">
        <v>155</v>
      </c>
      <c r="AN125" t="s">
        <v>155</v>
      </c>
      <c r="AO125" t="s">
        <v>155</v>
      </c>
      <c r="AP125" t="s">
        <v>155</v>
      </c>
    </row>
    <row r="126" spans="1:42" x14ac:dyDescent="0.3">
      <c r="A126" s="538">
        <v>9005</v>
      </c>
      <c r="B126" t="s">
        <v>392</v>
      </c>
      <c r="C126" t="s">
        <v>393</v>
      </c>
      <c r="D126">
        <v>0</v>
      </c>
      <c r="E126">
        <v>0</v>
      </c>
      <c r="F126">
        <v>384815</v>
      </c>
      <c r="G126">
        <v>0</v>
      </c>
      <c r="H126">
        <v>0</v>
      </c>
      <c r="I126">
        <v>206936</v>
      </c>
      <c r="J126">
        <v>1626346</v>
      </c>
      <c r="K126">
        <v>0</v>
      </c>
      <c r="L126">
        <v>0</v>
      </c>
      <c r="M126">
        <v>0</v>
      </c>
      <c r="N126">
        <v>0</v>
      </c>
      <c r="O126">
        <v>0</v>
      </c>
      <c r="P126">
        <v>349476</v>
      </c>
      <c r="Q126">
        <v>43223</v>
      </c>
      <c r="R126">
        <v>204336</v>
      </c>
      <c r="S126">
        <v>1432502</v>
      </c>
      <c r="T126">
        <v>139733</v>
      </c>
      <c r="U126">
        <v>0</v>
      </c>
      <c r="V126">
        <v>0</v>
      </c>
      <c r="W126">
        <v>72997</v>
      </c>
      <c r="X126">
        <v>0</v>
      </c>
      <c r="Y126">
        <v>142306</v>
      </c>
      <c r="Z126">
        <v>205022</v>
      </c>
      <c r="AA126">
        <v>167540</v>
      </c>
      <c r="AB126">
        <v>-3543816</v>
      </c>
      <c r="AC126">
        <v>124559</v>
      </c>
      <c r="AD126">
        <v>0</v>
      </c>
      <c r="AE126">
        <v>16407473</v>
      </c>
      <c r="AF126">
        <v>13342564</v>
      </c>
      <c r="AG126">
        <v>0</v>
      </c>
      <c r="AH126">
        <v>1264018</v>
      </c>
      <c r="AI126">
        <v>78674</v>
      </c>
      <c r="AJ126">
        <v>275008</v>
      </c>
      <c r="AK126">
        <v>31953</v>
      </c>
      <c r="AL126">
        <v>70116</v>
      </c>
      <c r="AM126">
        <v>963251</v>
      </c>
      <c r="AN126">
        <v>0</v>
      </c>
      <c r="AO126">
        <v>0</v>
      </c>
      <c r="AP126">
        <v>245475</v>
      </c>
    </row>
    <row r="127" spans="1:42" x14ac:dyDescent="0.3">
      <c r="A127" s="538">
        <v>9006</v>
      </c>
      <c r="B127" t="s">
        <v>394</v>
      </c>
      <c r="C127" t="s">
        <v>395</v>
      </c>
      <c r="D127">
        <v>0</v>
      </c>
      <c r="E127">
        <v>0</v>
      </c>
      <c r="F127">
        <v>9584704</v>
      </c>
      <c r="G127">
        <v>0</v>
      </c>
      <c r="H127">
        <v>0</v>
      </c>
      <c r="I127">
        <v>340195</v>
      </c>
      <c r="J127">
        <v>2339372</v>
      </c>
      <c r="K127">
        <v>0</v>
      </c>
      <c r="L127">
        <v>0</v>
      </c>
      <c r="M127">
        <v>0</v>
      </c>
      <c r="N127">
        <v>0</v>
      </c>
      <c r="O127">
        <v>0</v>
      </c>
      <c r="P127">
        <v>20254</v>
      </c>
      <c r="Q127">
        <v>0</v>
      </c>
      <c r="R127">
        <v>42657</v>
      </c>
      <c r="S127">
        <v>8916891</v>
      </c>
      <c r="T127">
        <v>194301</v>
      </c>
      <c r="U127">
        <v>0</v>
      </c>
      <c r="V127">
        <v>0</v>
      </c>
      <c r="W127">
        <v>893970</v>
      </c>
      <c r="X127">
        <v>0</v>
      </c>
      <c r="Y127">
        <v>154491</v>
      </c>
      <c r="Z127">
        <v>55038</v>
      </c>
      <c r="AA127">
        <v>751288</v>
      </c>
      <c r="AB127">
        <v>72485358</v>
      </c>
      <c r="AC127">
        <v>11536</v>
      </c>
      <c r="AD127">
        <v>0</v>
      </c>
      <c r="AE127">
        <v>7071785</v>
      </c>
      <c r="AF127">
        <v>36380712</v>
      </c>
      <c r="AG127">
        <v>0</v>
      </c>
      <c r="AH127">
        <v>116878</v>
      </c>
      <c r="AI127">
        <v>28196</v>
      </c>
      <c r="AJ127">
        <v>71852</v>
      </c>
      <c r="AK127">
        <v>5697</v>
      </c>
      <c r="AL127">
        <v>66303</v>
      </c>
      <c r="AM127">
        <v>3291752</v>
      </c>
      <c r="AN127">
        <v>0</v>
      </c>
      <c r="AO127">
        <v>0</v>
      </c>
      <c r="AP127">
        <v>91911</v>
      </c>
    </row>
    <row r="128" spans="1:42" x14ac:dyDescent="0.3">
      <c r="A128" s="538">
        <v>9007</v>
      </c>
      <c r="B128" t="s">
        <v>454</v>
      </c>
      <c r="C128" t="s">
        <v>396</v>
      </c>
      <c r="D128">
        <v>0</v>
      </c>
      <c r="E128">
        <v>0</v>
      </c>
      <c r="F128">
        <v>4.0099999999999997E-2</v>
      </c>
      <c r="G128">
        <v>0</v>
      </c>
      <c r="H128">
        <v>0</v>
      </c>
      <c r="I128">
        <v>0.60829999999999995</v>
      </c>
      <c r="J128">
        <v>0.69520000000000004</v>
      </c>
      <c r="K128">
        <v>0</v>
      </c>
      <c r="L128">
        <v>0</v>
      </c>
      <c r="M128">
        <v>0</v>
      </c>
      <c r="N128">
        <v>0</v>
      </c>
      <c r="O128">
        <v>0</v>
      </c>
      <c r="P128">
        <v>17.2547</v>
      </c>
      <c r="Q128">
        <v>0</v>
      </c>
      <c r="R128">
        <v>4.7901999999999996</v>
      </c>
      <c r="S128">
        <v>0.16070000000000001</v>
      </c>
      <c r="T128">
        <v>0.71919999999999995</v>
      </c>
      <c r="U128">
        <v>0</v>
      </c>
      <c r="V128">
        <v>0</v>
      </c>
      <c r="W128">
        <v>8.1699999999999995E-2</v>
      </c>
      <c r="X128">
        <v>0</v>
      </c>
      <c r="Y128">
        <v>0.92110000000000003</v>
      </c>
      <c r="Z128">
        <v>3.7250999999999999</v>
      </c>
      <c r="AA128">
        <v>0.223</v>
      </c>
      <c r="AB128">
        <v>-4.8899999999999999E-2</v>
      </c>
      <c r="AC128">
        <v>10.7974</v>
      </c>
      <c r="AD128">
        <v>0</v>
      </c>
      <c r="AE128">
        <v>2.3201000000000001</v>
      </c>
      <c r="AF128">
        <v>0.36670000000000003</v>
      </c>
      <c r="AG128">
        <v>0</v>
      </c>
      <c r="AH128">
        <v>10.8148</v>
      </c>
      <c r="AI128">
        <v>2.7902999999999998</v>
      </c>
      <c r="AJ128">
        <v>3.8273999999999999</v>
      </c>
      <c r="AK128">
        <v>5.6086999999999998</v>
      </c>
      <c r="AL128">
        <v>1.0575000000000001</v>
      </c>
      <c r="AM128">
        <v>0.29260000000000003</v>
      </c>
      <c r="AN128">
        <v>0</v>
      </c>
      <c r="AO128">
        <v>0</v>
      </c>
      <c r="AP128">
        <v>2.6707999999999998</v>
      </c>
    </row>
    <row r="129" spans="1:44" x14ac:dyDescent="0.3">
      <c r="A129" s="538">
        <v>9008</v>
      </c>
      <c r="B129" t="s">
        <v>397</v>
      </c>
      <c r="C129" t="s">
        <v>155</v>
      </c>
      <c r="D129">
        <v>1.77</v>
      </c>
      <c r="E129">
        <v>70.180000000000007</v>
      </c>
      <c r="F129">
        <v>0</v>
      </c>
      <c r="G129">
        <v>10.9</v>
      </c>
      <c r="H129">
        <v>6.25</v>
      </c>
      <c r="I129">
        <v>0</v>
      </c>
      <c r="J129">
        <v>0</v>
      </c>
      <c r="K129">
        <v>5.94</v>
      </c>
      <c r="L129">
        <v>7.57</v>
      </c>
      <c r="M129">
        <v>21.64</v>
      </c>
      <c r="N129">
        <v>3.14</v>
      </c>
      <c r="O129">
        <v>0</v>
      </c>
      <c r="P129">
        <v>0</v>
      </c>
      <c r="Q129">
        <v>0</v>
      </c>
      <c r="R129">
        <v>0</v>
      </c>
      <c r="S129">
        <v>0</v>
      </c>
      <c r="T129">
        <v>0</v>
      </c>
      <c r="U129">
        <v>3.97</v>
      </c>
      <c r="V129">
        <v>0</v>
      </c>
      <c r="W129">
        <v>0</v>
      </c>
      <c r="X129">
        <v>0</v>
      </c>
      <c r="Y129">
        <v>0</v>
      </c>
      <c r="Z129">
        <v>0</v>
      </c>
      <c r="AA129">
        <v>0</v>
      </c>
      <c r="AB129">
        <v>0</v>
      </c>
      <c r="AC129">
        <v>0</v>
      </c>
      <c r="AD129">
        <v>0</v>
      </c>
      <c r="AE129">
        <v>46.78</v>
      </c>
      <c r="AF129">
        <v>2.17</v>
      </c>
      <c r="AG129">
        <v>0</v>
      </c>
      <c r="AH129">
        <v>0</v>
      </c>
      <c r="AI129">
        <v>0</v>
      </c>
      <c r="AJ129">
        <v>0</v>
      </c>
      <c r="AK129">
        <v>0</v>
      </c>
      <c r="AL129">
        <v>0</v>
      </c>
      <c r="AM129">
        <v>0</v>
      </c>
      <c r="AN129">
        <v>21.42</v>
      </c>
      <c r="AO129">
        <v>6.46</v>
      </c>
      <c r="AP129">
        <v>0</v>
      </c>
    </row>
    <row r="130" spans="1:44" x14ac:dyDescent="0.3">
      <c r="A130" s="538">
        <v>9010</v>
      </c>
      <c r="B130" t="s">
        <v>398</v>
      </c>
      <c r="C130" t="s">
        <v>399</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row>
    <row r="131" spans="1:44" x14ac:dyDescent="0.3">
      <c r="A131" s="538">
        <v>9011</v>
      </c>
      <c r="B131" t="s">
        <v>924</v>
      </c>
      <c r="C131" t="s">
        <v>400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row>
    <row r="132" spans="1:44" x14ac:dyDescent="0.3">
      <c r="A132" s="538">
        <v>9012</v>
      </c>
      <c r="B132" t="s">
        <v>925</v>
      </c>
      <c r="C132" t="s">
        <v>400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row>
    <row r="133" spans="1:44" x14ac:dyDescent="0.3">
      <c r="A133" s="538">
        <v>9013</v>
      </c>
      <c r="B133" t="s">
        <v>401</v>
      </c>
      <c r="C133" t="s">
        <v>402</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row>
    <row r="134" spans="1:44" x14ac:dyDescent="0.3">
      <c r="A134" s="538">
        <v>9014</v>
      </c>
      <c r="B134" t="s">
        <v>403</v>
      </c>
      <c r="C134" t="s">
        <v>404</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row>
    <row r="135" spans="1:44" x14ac:dyDescent="0.3">
      <c r="A135" s="538">
        <v>9015</v>
      </c>
      <c r="B135" t="s">
        <v>926</v>
      </c>
      <c r="C135" t="s">
        <v>155</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row>
    <row r="136" spans="1:44" x14ac:dyDescent="0.3">
      <c r="A136" s="538">
        <v>9016</v>
      </c>
      <c r="B136" t="s">
        <v>927</v>
      </c>
      <c r="C136" t="s">
        <v>155</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row>
    <row r="137" spans="1:44" x14ac:dyDescent="0.3">
      <c r="A137" s="538">
        <v>9017</v>
      </c>
      <c r="B137" t="s">
        <v>405</v>
      </c>
      <c r="C137" t="s">
        <v>406</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row>
    <row r="138" spans="1:44" x14ac:dyDescent="0.3">
      <c r="A138" s="538">
        <v>9018</v>
      </c>
      <c r="B138" t="s">
        <v>407</v>
      </c>
      <c r="C138" t="s">
        <v>408</v>
      </c>
      <c r="D138">
        <v>0</v>
      </c>
      <c r="E138">
        <v>0</v>
      </c>
      <c r="F138">
        <v>1328108</v>
      </c>
      <c r="G138">
        <v>0</v>
      </c>
      <c r="H138">
        <v>0</v>
      </c>
      <c r="I138">
        <v>8310</v>
      </c>
      <c r="J138">
        <v>60400</v>
      </c>
      <c r="K138">
        <v>0</v>
      </c>
      <c r="L138">
        <v>0</v>
      </c>
      <c r="M138">
        <v>0</v>
      </c>
      <c r="N138">
        <v>0</v>
      </c>
      <c r="O138">
        <v>0</v>
      </c>
      <c r="P138">
        <v>26</v>
      </c>
      <c r="Q138">
        <v>0</v>
      </c>
      <c r="R138">
        <v>98</v>
      </c>
      <c r="S138">
        <v>72492</v>
      </c>
      <c r="T138">
        <v>363</v>
      </c>
      <c r="U138">
        <v>0</v>
      </c>
      <c r="V138">
        <v>0</v>
      </c>
      <c r="W138">
        <v>0</v>
      </c>
      <c r="X138">
        <v>0</v>
      </c>
      <c r="Y138">
        <v>530</v>
      </c>
      <c r="Z138">
        <v>0</v>
      </c>
      <c r="AA138">
        <v>13625</v>
      </c>
      <c r="AB138">
        <v>13060563</v>
      </c>
      <c r="AC138">
        <v>0</v>
      </c>
      <c r="AD138">
        <v>0</v>
      </c>
      <c r="AE138">
        <v>630470</v>
      </c>
      <c r="AF138">
        <v>18219574</v>
      </c>
      <c r="AG138">
        <v>0</v>
      </c>
      <c r="AH138">
        <v>359</v>
      </c>
      <c r="AI138">
        <v>0</v>
      </c>
      <c r="AJ138">
        <v>1140</v>
      </c>
      <c r="AK138">
        <v>0</v>
      </c>
      <c r="AL138">
        <v>631</v>
      </c>
      <c r="AM138">
        <v>50652</v>
      </c>
      <c r="AN138">
        <v>0</v>
      </c>
      <c r="AO138">
        <v>0</v>
      </c>
      <c r="AP138">
        <v>0</v>
      </c>
    </row>
    <row r="139" spans="1:44" x14ac:dyDescent="0.3">
      <c r="A139" s="538">
        <v>9019</v>
      </c>
      <c r="B139" t="s">
        <v>409</v>
      </c>
      <c r="C139" t="s">
        <v>410</v>
      </c>
      <c r="D139">
        <v>0</v>
      </c>
      <c r="E139">
        <v>0</v>
      </c>
      <c r="F139">
        <v>1328108</v>
      </c>
      <c r="G139">
        <v>0</v>
      </c>
      <c r="H139">
        <v>0</v>
      </c>
      <c r="I139">
        <v>8310</v>
      </c>
      <c r="J139">
        <v>60400</v>
      </c>
      <c r="K139">
        <v>0</v>
      </c>
      <c r="L139">
        <v>0</v>
      </c>
      <c r="M139">
        <v>0</v>
      </c>
      <c r="N139">
        <v>0</v>
      </c>
      <c r="O139">
        <v>0</v>
      </c>
      <c r="P139">
        <v>26</v>
      </c>
      <c r="Q139">
        <v>0</v>
      </c>
      <c r="R139">
        <v>98</v>
      </c>
      <c r="S139">
        <v>72492</v>
      </c>
      <c r="T139">
        <v>363</v>
      </c>
      <c r="U139">
        <v>0</v>
      </c>
      <c r="V139">
        <v>0</v>
      </c>
      <c r="W139">
        <v>0</v>
      </c>
      <c r="X139">
        <v>0</v>
      </c>
      <c r="Y139">
        <v>530</v>
      </c>
      <c r="Z139">
        <v>0</v>
      </c>
      <c r="AA139">
        <v>13625</v>
      </c>
      <c r="AB139">
        <v>13060563</v>
      </c>
      <c r="AC139">
        <v>0</v>
      </c>
      <c r="AD139">
        <v>0</v>
      </c>
      <c r="AE139">
        <v>630470</v>
      </c>
      <c r="AF139">
        <v>18219574</v>
      </c>
      <c r="AG139">
        <v>0</v>
      </c>
      <c r="AH139">
        <v>359</v>
      </c>
      <c r="AI139">
        <v>0</v>
      </c>
      <c r="AJ139">
        <v>1140</v>
      </c>
      <c r="AK139">
        <v>0</v>
      </c>
      <c r="AL139">
        <v>631</v>
      </c>
      <c r="AM139">
        <v>50652</v>
      </c>
      <c r="AN139">
        <v>0</v>
      </c>
      <c r="AO139">
        <v>0</v>
      </c>
      <c r="AP139">
        <v>0</v>
      </c>
    </row>
    <row r="140" spans="1:44" x14ac:dyDescent="0.3">
      <c r="AH140"/>
    </row>
    <row r="141" spans="1:44" x14ac:dyDescent="0.3">
      <c r="AH141"/>
    </row>
    <row r="142" spans="1:44" x14ac:dyDescent="0.3">
      <c r="AH142"/>
    </row>
    <row r="143" spans="1:44" x14ac:dyDescent="0.3">
      <c r="A143" s="538">
        <v>0</v>
      </c>
      <c r="B143" s="128" t="s">
        <v>414</v>
      </c>
      <c r="C143" s="128"/>
      <c r="D143" s="128">
        <f>D121</f>
        <v>7217544</v>
      </c>
      <c r="E143" s="128">
        <f t="shared" ref="E143:AP143" si="0">E121</f>
        <v>8206287</v>
      </c>
      <c r="F143" s="128">
        <f t="shared" si="0"/>
        <v>55233362</v>
      </c>
      <c r="G143" s="128">
        <f t="shared" si="0"/>
        <v>48624344</v>
      </c>
      <c r="H143" s="128">
        <f t="shared" si="0"/>
        <v>637275</v>
      </c>
      <c r="I143" s="128">
        <f t="shared" si="0"/>
        <v>7178995</v>
      </c>
      <c r="J143" s="128">
        <f t="shared" si="0"/>
        <v>29447340</v>
      </c>
      <c r="K143" s="128">
        <f t="shared" si="0"/>
        <v>22957426</v>
      </c>
      <c r="L143" s="128">
        <f t="shared" si="0"/>
        <v>54962141</v>
      </c>
      <c r="M143" s="128">
        <f t="shared" si="0"/>
        <v>5272311</v>
      </c>
      <c r="N143" s="128">
        <f t="shared" si="0"/>
        <v>1678893</v>
      </c>
      <c r="O143" s="128">
        <f t="shared" si="0"/>
        <v>601780</v>
      </c>
      <c r="P143" s="128">
        <f t="shared" si="0"/>
        <v>3177868</v>
      </c>
      <c r="Q143" s="128">
        <f t="shared" si="0"/>
        <v>1015068</v>
      </c>
      <c r="R143" s="128">
        <f t="shared" si="0"/>
        <v>2243870</v>
      </c>
      <c r="S143" s="128">
        <f t="shared" si="0"/>
        <v>26062045</v>
      </c>
      <c r="T143" s="128">
        <f t="shared" si="0"/>
        <v>2661755</v>
      </c>
      <c r="U143" s="128">
        <f t="shared" si="0"/>
        <v>9114229</v>
      </c>
      <c r="V143" s="128">
        <f t="shared" si="0"/>
        <v>604090</v>
      </c>
      <c r="W143" s="128">
        <f t="shared" si="0"/>
        <v>16566230</v>
      </c>
      <c r="X143" s="128">
        <f t="shared" si="0"/>
        <v>601804</v>
      </c>
      <c r="Y143" s="128">
        <f t="shared" si="0"/>
        <v>3738171</v>
      </c>
      <c r="Z143" s="128">
        <f t="shared" si="0"/>
        <v>2137269</v>
      </c>
      <c r="AA143" s="128">
        <f t="shared" si="0"/>
        <v>6149871</v>
      </c>
      <c r="AB143" s="128">
        <f t="shared" si="0"/>
        <v>659732632</v>
      </c>
      <c r="AC143" s="128">
        <f t="shared" si="0"/>
        <v>1537833</v>
      </c>
      <c r="AD143" s="128">
        <f t="shared" si="0"/>
        <v>601821</v>
      </c>
      <c r="AE143" s="128">
        <f t="shared" si="0"/>
        <v>285411747</v>
      </c>
      <c r="AF143" s="128">
        <f t="shared" si="0"/>
        <v>2779410021</v>
      </c>
      <c r="AG143" s="128">
        <f t="shared" si="0"/>
        <v>591677</v>
      </c>
      <c r="AH143" s="128">
        <f t="shared" si="0"/>
        <v>15532814</v>
      </c>
      <c r="AI143" s="128">
        <f t="shared" si="0"/>
        <v>3816539</v>
      </c>
      <c r="AJ143" s="128">
        <f t="shared" si="0"/>
        <v>3040479</v>
      </c>
      <c r="AK143" s="128">
        <f t="shared" si="0"/>
        <v>1056794</v>
      </c>
      <c r="AL143" s="128">
        <f t="shared" si="0"/>
        <v>1847518</v>
      </c>
      <c r="AM143" s="128">
        <f t="shared" si="0"/>
        <v>30859666</v>
      </c>
      <c r="AN143" s="128">
        <f t="shared" si="0"/>
        <v>37194213</v>
      </c>
      <c r="AO143" s="128">
        <f t="shared" si="0"/>
        <v>5028292</v>
      </c>
      <c r="AP143" s="128">
        <f t="shared" si="0"/>
        <v>2860353</v>
      </c>
      <c r="AQ143" s="128"/>
      <c r="AR143" s="128"/>
    </row>
    <row r="144" spans="1:44" x14ac:dyDescent="0.3">
      <c r="B144" s="128" t="s">
        <v>413</v>
      </c>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I144" s="128"/>
      <c r="AJ144" s="128"/>
      <c r="AK144" s="128"/>
      <c r="AL144" s="128"/>
      <c r="AM144" s="128"/>
      <c r="AN144" s="128"/>
      <c r="AO144" s="128"/>
      <c r="AP144" s="128"/>
      <c r="AQ144" s="128"/>
      <c r="AR144" s="128"/>
    </row>
    <row r="145" spans="1:44" s="128" customFormat="1" x14ac:dyDescent="0.3">
      <c r="A145" s="538"/>
    </row>
    <row r="146" spans="1:44" s="128" customFormat="1" x14ac:dyDescent="0.3">
      <c r="A146" s="538"/>
    </row>
    <row r="147" spans="1:44" x14ac:dyDescent="0.3">
      <c r="A147" s="679">
        <v>906</v>
      </c>
      <c r="B147" s="128"/>
      <c r="C147" s="128"/>
      <c r="D147" s="128">
        <f>D88</f>
        <v>1</v>
      </c>
      <c r="E147" s="128">
        <f t="shared" ref="E147:AP147" si="1">E88</f>
        <v>1</v>
      </c>
      <c r="F147" s="128">
        <f t="shared" si="1"/>
        <v>1</v>
      </c>
      <c r="G147" s="687">
        <f t="shared" si="1"/>
        <v>1</v>
      </c>
      <c r="H147" s="128">
        <f t="shared" si="1"/>
        <v>1</v>
      </c>
      <c r="I147" s="128">
        <f t="shared" si="1"/>
        <v>1</v>
      </c>
      <c r="J147" s="128">
        <f t="shared" si="1"/>
        <v>1</v>
      </c>
      <c r="K147" s="128">
        <f t="shared" si="1"/>
        <v>1</v>
      </c>
      <c r="L147" s="128">
        <f t="shared" si="1"/>
        <v>1</v>
      </c>
      <c r="M147" s="128">
        <f t="shared" si="1"/>
        <v>1</v>
      </c>
      <c r="N147" s="128">
        <f t="shared" si="1"/>
        <v>1</v>
      </c>
      <c r="O147" s="128">
        <f t="shared" si="1"/>
        <v>0</v>
      </c>
      <c r="P147" s="128">
        <f t="shared" si="1"/>
        <v>1</v>
      </c>
      <c r="Q147" s="128">
        <f t="shared" si="1"/>
        <v>1</v>
      </c>
      <c r="R147" s="128">
        <f t="shared" si="1"/>
        <v>1</v>
      </c>
      <c r="S147" s="128">
        <f t="shared" si="1"/>
        <v>1</v>
      </c>
      <c r="T147" s="128">
        <f t="shared" si="1"/>
        <v>1</v>
      </c>
      <c r="U147" s="128">
        <f t="shared" si="1"/>
        <v>1</v>
      </c>
      <c r="V147" s="128">
        <f t="shared" si="1"/>
        <v>0</v>
      </c>
      <c r="W147" s="128">
        <f t="shared" si="1"/>
        <v>1</v>
      </c>
      <c r="X147" s="128">
        <f t="shared" si="1"/>
        <v>0</v>
      </c>
      <c r="Y147" s="128">
        <f t="shared" si="1"/>
        <v>1</v>
      </c>
      <c r="Z147" s="128">
        <f t="shared" si="1"/>
        <v>1</v>
      </c>
      <c r="AA147" s="128">
        <f t="shared" si="1"/>
        <v>1</v>
      </c>
      <c r="AB147" s="128">
        <f t="shared" si="1"/>
        <v>1</v>
      </c>
      <c r="AC147" s="128">
        <f t="shared" si="1"/>
        <v>1</v>
      </c>
      <c r="AD147" s="128">
        <f t="shared" si="1"/>
        <v>0</v>
      </c>
      <c r="AE147" s="128">
        <f t="shared" si="1"/>
        <v>1</v>
      </c>
      <c r="AF147" s="128">
        <f t="shared" si="1"/>
        <v>1</v>
      </c>
      <c r="AG147" s="128">
        <f t="shared" si="1"/>
        <v>0</v>
      </c>
      <c r="AH147" s="128">
        <f t="shared" si="1"/>
        <v>1</v>
      </c>
      <c r="AI147" s="128">
        <f t="shared" si="1"/>
        <v>1</v>
      </c>
      <c r="AJ147" s="128">
        <f t="shared" si="1"/>
        <v>1</v>
      </c>
      <c r="AK147" s="128">
        <f t="shared" si="1"/>
        <v>1</v>
      </c>
      <c r="AL147" s="128">
        <f t="shared" si="1"/>
        <v>1</v>
      </c>
      <c r="AM147" s="128">
        <f t="shared" si="1"/>
        <v>1</v>
      </c>
      <c r="AN147" s="128">
        <f t="shared" si="1"/>
        <v>1</v>
      </c>
      <c r="AO147" s="128">
        <f t="shared" si="1"/>
        <v>1</v>
      </c>
      <c r="AP147" s="128">
        <f t="shared" si="1"/>
        <v>1</v>
      </c>
      <c r="AQ147" s="128"/>
      <c r="AR147" s="128"/>
    </row>
    <row r="148" spans="1:44" x14ac:dyDescent="0.3">
      <c r="A148" s="679">
        <v>907</v>
      </c>
      <c r="B148" s="128"/>
      <c r="C148" s="128"/>
      <c r="D148" s="128">
        <f>D89</f>
        <v>2</v>
      </c>
      <c r="E148" s="128">
        <f t="shared" ref="E148:AP148" si="2">E89</f>
        <v>2</v>
      </c>
      <c r="F148" s="128">
        <f t="shared" si="2"/>
        <v>2</v>
      </c>
      <c r="G148" s="687">
        <f t="shared" si="2"/>
        <v>2</v>
      </c>
      <c r="H148" s="128">
        <f t="shared" si="2"/>
        <v>2</v>
      </c>
      <c r="I148" s="128">
        <f t="shared" si="2"/>
        <v>2</v>
      </c>
      <c r="J148" s="128">
        <f t="shared" si="2"/>
        <v>2</v>
      </c>
      <c r="K148" s="128">
        <f t="shared" si="2"/>
        <v>1</v>
      </c>
      <c r="L148" s="128">
        <f t="shared" si="2"/>
        <v>2</v>
      </c>
      <c r="M148" s="128">
        <f t="shared" si="2"/>
        <v>2</v>
      </c>
      <c r="N148" s="128">
        <f t="shared" si="2"/>
        <v>2</v>
      </c>
      <c r="O148" s="128">
        <f t="shared" si="2"/>
        <v>0</v>
      </c>
      <c r="P148" s="128">
        <f t="shared" si="2"/>
        <v>1</v>
      </c>
      <c r="Q148" s="128">
        <f t="shared" si="2"/>
        <v>2</v>
      </c>
      <c r="R148" s="128">
        <f t="shared" si="2"/>
        <v>1</v>
      </c>
      <c r="S148" s="128">
        <f t="shared" si="2"/>
        <v>2</v>
      </c>
      <c r="T148" s="128">
        <f t="shared" si="2"/>
        <v>2</v>
      </c>
      <c r="U148" s="128">
        <f t="shared" si="2"/>
        <v>2</v>
      </c>
      <c r="V148" s="128">
        <f t="shared" si="2"/>
        <v>0</v>
      </c>
      <c r="W148" s="128">
        <f t="shared" si="2"/>
        <v>2</v>
      </c>
      <c r="X148" s="128">
        <f t="shared" si="2"/>
        <v>0</v>
      </c>
      <c r="Y148" s="128">
        <f t="shared" si="2"/>
        <v>2</v>
      </c>
      <c r="Z148" s="128">
        <f t="shared" si="2"/>
        <v>2</v>
      </c>
      <c r="AA148" s="128">
        <f t="shared" si="2"/>
        <v>1</v>
      </c>
      <c r="AB148" s="128">
        <f t="shared" si="2"/>
        <v>2</v>
      </c>
      <c r="AC148" s="128">
        <f t="shared" si="2"/>
        <v>2</v>
      </c>
      <c r="AD148" s="128">
        <f t="shared" si="2"/>
        <v>0</v>
      </c>
      <c r="AE148" s="128">
        <f t="shared" si="2"/>
        <v>2</v>
      </c>
      <c r="AF148" s="128">
        <f t="shared" si="2"/>
        <v>2</v>
      </c>
      <c r="AG148" s="128">
        <f t="shared" si="2"/>
        <v>0</v>
      </c>
      <c r="AH148" s="128">
        <f t="shared" si="2"/>
        <v>2</v>
      </c>
      <c r="AI148" s="128">
        <f t="shared" si="2"/>
        <v>2</v>
      </c>
      <c r="AJ148" s="128">
        <f t="shared" si="2"/>
        <v>2</v>
      </c>
      <c r="AK148" s="128">
        <f t="shared" si="2"/>
        <v>2</v>
      </c>
      <c r="AL148" s="128">
        <f t="shared" si="2"/>
        <v>2</v>
      </c>
      <c r="AM148" s="128">
        <f t="shared" si="2"/>
        <v>1</v>
      </c>
      <c r="AN148" s="128">
        <f t="shared" si="2"/>
        <v>1</v>
      </c>
      <c r="AO148" s="128">
        <f t="shared" si="2"/>
        <v>2</v>
      </c>
      <c r="AP148" s="128">
        <f t="shared" si="2"/>
        <v>2</v>
      </c>
      <c r="AQ148" s="128"/>
      <c r="AR148" s="128"/>
    </row>
    <row r="149" spans="1:44" x14ac:dyDescent="0.3">
      <c r="A149" s="679">
        <v>951</v>
      </c>
      <c r="B149" s="128"/>
      <c r="C149" s="128"/>
      <c r="D149" s="128">
        <f>D94</f>
        <v>2</v>
      </c>
      <c r="E149" s="128">
        <f t="shared" ref="E149:AP149" si="3">E94</f>
        <v>2</v>
      </c>
      <c r="F149" s="128">
        <f t="shared" si="3"/>
        <v>2</v>
      </c>
      <c r="G149" s="687">
        <f t="shared" si="3"/>
        <v>2</v>
      </c>
      <c r="H149" s="128">
        <f t="shared" si="3"/>
        <v>2</v>
      </c>
      <c r="I149" s="128">
        <f t="shared" si="3"/>
        <v>2</v>
      </c>
      <c r="J149" s="128">
        <f t="shared" si="3"/>
        <v>2</v>
      </c>
      <c r="K149" s="128">
        <f t="shared" si="3"/>
        <v>2</v>
      </c>
      <c r="L149" s="128">
        <f t="shared" si="3"/>
        <v>2</v>
      </c>
      <c r="M149" s="128">
        <f t="shared" si="3"/>
        <v>2</v>
      </c>
      <c r="N149" s="128">
        <f t="shared" si="3"/>
        <v>2</v>
      </c>
      <c r="O149" s="128">
        <f t="shared" si="3"/>
        <v>0</v>
      </c>
      <c r="P149" s="128">
        <f t="shared" si="3"/>
        <v>1</v>
      </c>
      <c r="Q149" s="128">
        <f t="shared" si="3"/>
        <v>2</v>
      </c>
      <c r="R149" s="128">
        <f t="shared" si="3"/>
        <v>2</v>
      </c>
      <c r="S149" s="128">
        <f t="shared" si="3"/>
        <v>2</v>
      </c>
      <c r="T149" s="128">
        <f t="shared" si="3"/>
        <v>2</v>
      </c>
      <c r="U149" s="128">
        <f t="shared" si="3"/>
        <v>2</v>
      </c>
      <c r="V149" s="128">
        <f t="shared" si="3"/>
        <v>0</v>
      </c>
      <c r="W149" s="128">
        <f t="shared" si="3"/>
        <v>2</v>
      </c>
      <c r="X149" s="128">
        <f t="shared" si="3"/>
        <v>0</v>
      </c>
      <c r="Y149" s="128">
        <f t="shared" si="3"/>
        <v>2</v>
      </c>
      <c r="Z149" s="128">
        <f t="shared" si="3"/>
        <v>2</v>
      </c>
      <c r="AA149" s="128">
        <f t="shared" si="3"/>
        <v>2</v>
      </c>
      <c r="AB149" s="128">
        <f t="shared" si="3"/>
        <v>2</v>
      </c>
      <c r="AC149" s="128">
        <f t="shared" si="3"/>
        <v>2</v>
      </c>
      <c r="AD149" s="128">
        <f t="shared" si="3"/>
        <v>0</v>
      </c>
      <c r="AE149" s="128">
        <f t="shared" si="3"/>
        <v>2</v>
      </c>
      <c r="AF149" s="128">
        <f t="shared" si="3"/>
        <v>2</v>
      </c>
      <c r="AG149" s="128">
        <f t="shared" si="3"/>
        <v>0</v>
      </c>
      <c r="AH149" s="128">
        <f t="shared" si="3"/>
        <v>2</v>
      </c>
      <c r="AI149" s="128">
        <f t="shared" si="3"/>
        <v>2</v>
      </c>
      <c r="AJ149" s="128">
        <f t="shared" si="3"/>
        <v>2</v>
      </c>
      <c r="AK149" s="128">
        <f t="shared" si="3"/>
        <v>2</v>
      </c>
      <c r="AL149" s="128">
        <f t="shared" si="3"/>
        <v>2</v>
      </c>
      <c r="AM149" s="128">
        <f t="shared" si="3"/>
        <v>2</v>
      </c>
      <c r="AN149" s="128">
        <f t="shared" si="3"/>
        <v>2</v>
      </c>
      <c r="AO149" s="128">
        <f t="shared" si="3"/>
        <v>2</v>
      </c>
      <c r="AP149" s="128">
        <f t="shared" si="3"/>
        <v>2</v>
      </c>
      <c r="AQ149" s="128"/>
      <c r="AR149" s="128"/>
    </row>
    <row r="150" spans="1:44" x14ac:dyDescent="0.3">
      <c r="A150" s="679">
        <v>953</v>
      </c>
      <c r="B150" s="128"/>
      <c r="C150" s="128"/>
      <c r="D150" s="128">
        <f>D96</f>
        <v>2</v>
      </c>
      <c r="E150" s="128">
        <f t="shared" ref="E150:AP150" si="4">E96</f>
        <v>2</v>
      </c>
      <c r="F150" s="128">
        <f t="shared" si="4"/>
        <v>2</v>
      </c>
      <c r="G150" s="687">
        <f t="shared" si="4"/>
        <v>2</v>
      </c>
      <c r="H150" s="128">
        <f t="shared" si="4"/>
        <v>2</v>
      </c>
      <c r="I150" s="128">
        <f t="shared" si="4"/>
        <v>2</v>
      </c>
      <c r="J150" s="128">
        <f t="shared" si="4"/>
        <v>2</v>
      </c>
      <c r="K150" s="128">
        <f t="shared" si="4"/>
        <v>2</v>
      </c>
      <c r="L150" s="128">
        <f t="shared" si="4"/>
        <v>2</v>
      </c>
      <c r="M150" s="128">
        <f t="shared" si="4"/>
        <v>2</v>
      </c>
      <c r="N150" s="128">
        <f t="shared" si="4"/>
        <v>2</v>
      </c>
      <c r="O150" s="128">
        <f t="shared" si="4"/>
        <v>0</v>
      </c>
      <c r="P150" s="128">
        <f t="shared" si="4"/>
        <v>2</v>
      </c>
      <c r="Q150" s="128">
        <f t="shared" si="4"/>
        <v>2</v>
      </c>
      <c r="R150" s="128">
        <f t="shared" si="4"/>
        <v>2</v>
      </c>
      <c r="S150" s="128">
        <f t="shared" si="4"/>
        <v>2</v>
      </c>
      <c r="T150" s="128">
        <f t="shared" si="4"/>
        <v>2</v>
      </c>
      <c r="U150" s="128">
        <f t="shared" si="4"/>
        <v>2</v>
      </c>
      <c r="V150" s="128">
        <f t="shared" si="4"/>
        <v>0</v>
      </c>
      <c r="W150" s="128">
        <f t="shared" si="4"/>
        <v>2</v>
      </c>
      <c r="X150" s="128">
        <f t="shared" si="4"/>
        <v>0</v>
      </c>
      <c r="Y150" s="128">
        <f t="shared" si="4"/>
        <v>2</v>
      </c>
      <c r="Z150" s="128">
        <f t="shared" si="4"/>
        <v>2</v>
      </c>
      <c r="AA150" s="128">
        <f t="shared" si="4"/>
        <v>2</v>
      </c>
      <c r="AB150" s="128">
        <f t="shared" si="4"/>
        <v>2</v>
      </c>
      <c r="AC150" s="128">
        <f t="shared" si="4"/>
        <v>2</v>
      </c>
      <c r="AD150" s="128">
        <f t="shared" si="4"/>
        <v>0</v>
      </c>
      <c r="AE150" s="128">
        <f t="shared" si="4"/>
        <v>2</v>
      </c>
      <c r="AF150" s="128">
        <f t="shared" si="4"/>
        <v>2</v>
      </c>
      <c r="AG150" s="128">
        <f t="shared" si="4"/>
        <v>0</v>
      </c>
      <c r="AH150" s="128">
        <f t="shared" si="4"/>
        <v>2</v>
      </c>
      <c r="AI150" s="128">
        <f t="shared" si="4"/>
        <v>2</v>
      </c>
      <c r="AJ150" s="128">
        <f t="shared" si="4"/>
        <v>2</v>
      </c>
      <c r="AK150" s="128">
        <f t="shared" si="4"/>
        <v>2</v>
      </c>
      <c r="AL150" s="128">
        <f t="shared" si="4"/>
        <v>2</v>
      </c>
      <c r="AM150" s="128">
        <f t="shared" si="4"/>
        <v>2</v>
      </c>
      <c r="AN150" s="128">
        <f t="shared" si="4"/>
        <v>2</v>
      </c>
      <c r="AO150" s="128">
        <f t="shared" si="4"/>
        <v>2</v>
      </c>
      <c r="AP150" s="128">
        <f t="shared" si="4"/>
        <v>2</v>
      </c>
      <c r="AQ150" s="128"/>
      <c r="AR150" s="128"/>
    </row>
    <row r="151" spans="1:44" x14ac:dyDescent="0.3">
      <c r="A151" s="679">
        <v>955</v>
      </c>
      <c r="B151" s="128"/>
      <c r="C151" s="128"/>
      <c r="D151" s="128">
        <f>D98</f>
        <v>0</v>
      </c>
      <c r="E151" s="128">
        <f t="shared" ref="E151:AP151" si="5">E98</f>
        <v>0</v>
      </c>
      <c r="F151" s="128">
        <f t="shared" si="5"/>
        <v>0</v>
      </c>
      <c r="G151" s="687">
        <f t="shared" si="5"/>
        <v>0</v>
      </c>
      <c r="H151" s="128">
        <f t="shared" si="5"/>
        <v>0</v>
      </c>
      <c r="I151" s="128">
        <f t="shared" si="5"/>
        <v>0</v>
      </c>
      <c r="J151" s="128">
        <f t="shared" si="5"/>
        <v>0</v>
      </c>
      <c r="K151" s="128">
        <f t="shared" si="5"/>
        <v>0</v>
      </c>
      <c r="L151" s="128">
        <f t="shared" si="5"/>
        <v>1</v>
      </c>
      <c r="M151" s="128">
        <f t="shared" si="5"/>
        <v>0</v>
      </c>
      <c r="N151" s="128">
        <f t="shared" si="5"/>
        <v>0</v>
      </c>
      <c r="O151" s="128">
        <f t="shared" si="5"/>
        <v>0</v>
      </c>
      <c r="P151" s="128">
        <f t="shared" si="5"/>
        <v>0</v>
      </c>
      <c r="Q151" s="128">
        <f t="shared" si="5"/>
        <v>0</v>
      </c>
      <c r="R151" s="128">
        <f t="shared" si="5"/>
        <v>0</v>
      </c>
      <c r="S151" s="128">
        <f t="shared" si="5"/>
        <v>0</v>
      </c>
      <c r="T151" s="128">
        <f t="shared" si="5"/>
        <v>0</v>
      </c>
      <c r="U151" s="128">
        <f t="shared" si="5"/>
        <v>1</v>
      </c>
      <c r="V151" s="128">
        <f t="shared" si="5"/>
        <v>0</v>
      </c>
      <c r="W151" s="128">
        <f t="shared" si="5"/>
        <v>0</v>
      </c>
      <c r="X151" s="128">
        <f t="shared" si="5"/>
        <v>0</v>
      </c>
      <c r="Y151" s="128">
        <f t="shared" si="5"/>
        <v>0</v>
      </c>
      <c r="Z151" s="128">
        <f t="shared" si="5"/>
        <v>0</v>
      </c>
      <c r="AA151" s="128">
        <f t="shared" si="5"/>
        <v>0</v>
      </c>
      <c r="AB151" s="128">
        <f t="shared" si="5"/>
        <v>0</v>
      </c>
      <c r="AC151" s="128">
        <f t="shared" si="5"/>
        <v>0</v>
      </c>
      <c r="AD151" s="128">
        <f t="shared" si="5"/>
        <v>0</v>
      </c>
      <c r="AE151" s="128">
        <f t="shared" si="5"/>
        <v>0</v>
      </c>
      <c r="AF151" s="128">
        <f t="shared" si="5"/>
        <v>0</v>
      </c>
      <c r="AG151" s="128">
        <f t="shared" si="5"/>
        <v>0</v>
      </c>
      <c r="AH151" s="128">
        <f t="shared" si="5"/>
        <v>0</v>
      </c>
      <c r="AI151" s="128">
        <f t="shared" si="5"/>
        <v>0</v>
      </c>
      <c r="AJ151" s="128">
        <f t="shared" si="5"/>
        <v>0</v>
      </c>
      <c r="AK151" s="128">
        <f t="shared" si="5"/>
        <v>0</v>
      </c>
      <c r="AL151" s="128">
        <f t="shared" si="5"/>
        <v>0</v>
      </c>
      <c r="AM151" s="128">
        <f t="shared" si="5"/>
        <v>2</v>
      </c>
      <c r="AN151" s="128">
        <f t="shared" si="5"/>
        <v>0</v>
      </c>
      <c r="AO151" s="128">
        <f t="shared" si="5"/>
        <v>0</v>
      </c>
      <c r="AP151" s="128">
        <f t="shared" si="5"/>
        <v>1</v>
      </c>
      <c r="AQ151" s="128"/>
      <c r="AR151" s="128"/>
    </row>
    <row r="152" spans="1:44" x14ac:dyDescent="0.3">
      <c r="A152" s="679">
        <v>957</v>
      </c>
      <c r="B152" s="128"/>
      <c r="C152" s="128"/>
      <c r="D152" s="128">
        <f>D100</f>
        <v>0</v>
      </c>
      <c r="E152" s="128">
        <f t="shared" ref="E152:AP152" si="6">E100</f>
        <v>0</v>
      </c>
      <c r="F152" s="128">
        <f t="shared" si="6"/>
        <v>0</v>
      </c>
      <c r="G152" s="687">
        <f t="shared" si="6"/>
        <v>0</v>
      </c>
      <c r="H152" s="128">
        <f t="shared" si="6"/>
        <v>0</v>
      </c>
      <c r="I152" s="128">
        <f t="shared" si="6"/>
        <v>0</v>
      </c>
      <c r="J152" s="128">
        <f t="shared" si="6"/>
        <v>0</v>
      </c>
      <c r="K152" s="128">
        <f t="shared" si="6"/>
        <v>0</v>
      </c>
      <c r="L152" s="128">
        <f t="shared" si="6"/>
        <v>0</v>
      </c>
      <c r="M152" s="128">
        <f t="shared" si="6"/>
        <v>0</v>
      </c>
      <c r="N152" s="128">
        <f t="shared" si="6"/>
        <v>0</v>
      </c>
      <c r="O152" s="128">
        <f t="shared" si="6"/>
        <v>0</v>
      </c>
      <c r="P152" s="128">
        <f t="shared" si="6"/>
        <v>0</v>
      </c>
      <c r="Q152" s="128">
        <f t="shared" si="6"/>
        <v>0</v>
      </c>
      <c r="R152" s="128">
        <f t="shared" si="6"/>
        <v>0</v>
      </c>
      <c r="S152" s="128">
        <f t="shared" si="6"/>
        <v>0</v>
      </c>
      <c r="T152" s="128">
        <f t="shared" si="6"/>
        <v>0</v>
      </c>
      <c r="U152" s="128">
        <f t="shared" si="6"/>
        <v>0</v>
      </c>
      <c r="V152" s="128">
        <f t="shared" si="6"/>
        <v>0</v>
      </c>
      <c r="W152" s="128">
        <f t="shared" si="6"/>
        <v>0</v>
      </c>
      <c r="X152" s="128">
        <f t="shared" si="6"/>
        <v>0</v>
      </c>
      <c r="Y152" s="128">
        <f t="shared" si="6"/>
        <v>0</v>
      </c>
      <c r="Z152" s="128">
        <f t="shared" si="6"/>
        <v>0</v>
      </c>
      <c r="AA152" s="128">
        <f t="shared" si="6"/>
        <v>0</v>
      </c>
      <c r="AB152" s="128">
        <f t="shared" si="6"/>
        <v>0</v>
      </c>
      <c r="AC152" s="128">
        <f t="shared" si="6"/>
        <v>0</v>
      </c>
      <c r="AD152" s="128">
        <f t="shared" si="6"/>
        <v>0</v>
      </c>
      <c r="AE152" s="128">
        <f t="shared" si="6"/>
        <v>0</v>
      </c>
      <c r="AF152" s="128">
        <f t="shared" si="6"/>
        <v>0</v>
      </c>
      <c r="AG152" s="128">
        <f t="shared" si="6"/>
        <v>0</v>
      </c>
      <c r="AH152" s="128">
        <f t="shared" si="6"/>
        <v>0</v>
      </c>
      <c r="AI152" s="128">
        <f t="shared" si="6"/>
        <v>0</v>
      </c>
      <c r="AJ152" s="128">
        <f t="shared" si="6"/>
        <v>0</v>
      </c>
      <c r="AK152" s="128">
        <f t="shared" si="6"/>
        <v>0</v>
      </c>
      <c r="AL152" s="128">
        <f t="shared" si="6"/>
        <v>0</v>
      </c>
      <c r="AM152" s="128">
        <f t="shared" si="6"/>
        <v>0</v>
      </c>
      <c r="AN152" s="128">
        <f t="shared" si="6"/>
        <v>3</v>
      </c>
      <c r="AO152" s="128">
        <f t="shared" si="6"/>
        <v>0</v>
      </c>
      <c r="AP152" s="128">
        <f t="shared" si="6"/>
        <v>1</v>
      </c>
      <c r="AQ152" s="128"/>
      <c r="AR152" s="128"/>
    </row>
    <row r="153" spans="1:44" x14ac:dyDescent="0.3">
      <c r="A153" s="679">
        <v>959</v>
      </c>
      <c r="B153" s="128"/>
      <c r="C153" s="128"/>
      <c r="D153" s="128">
        <f>D102</f>
        <v>2</v>
      </c>
      <c r="E153" s="128">
        <f t="shared" ref="E153:AP153" si="7">E102</f>
        <v>2</v>
      </c>
      <c r="F153" s="128">
        <f t="shared" si="7"/>
        <v>3</v>
      </c>
      <c r="G153" s="687">
        <f t="shared" si="7"/>
        <v>2</v>
      </c>
      <c r="H153" s="128">
        <f t="shared" si="7"/>
        <v>3</v>
      </c>
      <c r="I153" s="128">
        <f t="shared" si="7"/>
        <v>3</v>
      </c>
      <c r="J153" s="128">
        <f t="shared" si="7"/>
        <v>3</v>
      </c>
      <c r="K153" s="128">
        <f t="shared" si="7"/>
        <v>3</v>
      </c>
      <c r="L153" s="128">
        <f t="shared" si="7"/>
        <v>2</v>
      </c>
      <c r="M153" s="128">
        <f t="shared" si="7"/>
        <v>3</v>
      </c>
      <c r="N153" s="128">
        <f t="shared" si="7"/>
        <v>2</v>
      </c>
      <c r="O153" s="128">
        <f t="shared" si="7"/>
        <v>0</v>
      </c>
      <c r="P153" s="128">
        <f t="shared" si="7"/>
        <v>2</v>
      </c>
      <c r="Q153" s="128">
        <f t="shared" si="7"/>
        <v>2</v>
      </c>
      <c r="R153" s="128">
        <f t="shared" si="7"/>
        <v>3</v>
      </c>
      <c r="S153" s="128">
        <f t="shared" si="7"/>
        <v>3</v>
      </c>
      <c r="T153" s="128">
        <f t="shared" si="7"/>
        <v>2</v>
      </c>
      <c r="U153" s="128">
        <f t="shared" si="7"/>
        <v>3</v>
      </c>
      <c r="V153" s="128">
        <f t="shared" si="7"/>
        <v>0</v>
      </c>
      <c r="W153" s="128">
        <f t="shared" si="7"/>
        <v>3</v>
      </c>
      <c r="X153" s="128">
        <f t="shared" si="7"/>
        <v>0</v>
      </c>
      <c r="Y153" s="128">
        <f t="shared" si="7"/>
        <v>3</v>
      </c>
      <c r="Z153" s="128">
        <f t="shared" si="7"/>
        <v>3</v>
      </c>
      <c r="AA153" s="128">
        <f t="shared" si="7"/>
        <v>3</v>
      </c>
      <c r="AB153" s="128">
        <f t="shared" si="7"/>
        <v>2</v>
      </c>
      <c r="AC153" s="128">
        <f t="shared" si="7"/>
        <v>2</v>
      </c>
      <c r="AD153" s="128">
        <f t="shared" si="7"/>
        <v>0</v>
      </c>
      <c r="AE153" s="128">
        <f t="shared" si="7"/>
        <v>3</v>
      </c>
      <c r="AF153" s="128">
        <f t="shared" si="7"/>
        <v>3</v>
      </c>
      <c r="AG153" s="128">
        <f t="shared" si="7"/>
        <v>0</v>
      </c>
      <c r="AH153" s="128">
        <f t="shared" si="7"/>
        <v>3</v>
      </c>
      <c r="AI153" s="128">
        <f t="shared" si="7"/>
        <v>2</v>
      </c>
      <c r="AJ153" s="128">
        <f t="shared" si="7"/>
        <v>3</v>
      </c>
      <c r="AK153" s="128">
        <f t="shared" si="7"/>
        <v>2</v>
      </c>
      <c r="AL153" s="128">
        <f t="shared" si="7"/>
        <v>2</v>
      </c>
      <c r="AM153" s="128">
        <f t="shared" si="7"/>
        <v>2</v>
      </c>
      <c r="AN153" s="128">
        <f t="shared" si="7"/>
        <v>3</v>
      </c>
      <c r="AO153" s="128">
        <f t="shared" si="7"/>
        <v>3</v>
      </c>
      <c r="AP153" s="128">
        <f t="shared" si="7"/>
        <v>3</v>
      </c>
      <c r="AQ153" s="128"/>
      <c r="AR153" s="128"/>
    </row>
    <row r="154" spans="1:44" s="686" customFormat="1" x14ac:dyDescent="0.3">
      <c r="A154" s="685">
        <v>965</v>
      </c>
    </row>
    <row r="155" spans="1:44" x14ac:dyDescent="0.3">
      <c r="A155" s="679">
        <v>973</v>
      </c>
      <c r="B155" s="128"/>
      <c r="C155" s="128"/>
      <c r="D155" s="128">
        <f>D108</f>
        <v>0</v>
      </c>
      <c r="E155" s="128">
        <f t="shared" ref="E155:AP157" si="8">E108</f>
        <v>0</v>
      </c>
      <c r="F155" s="128">
        <f t="shared" si="8"/>
        <v>0</v>
      </c>
      <c r="G155" s="128">
        <f t="shared" si="8"/>
        <v>0</v>
      </c>
      <c r="H155" s="128">
        <f t="shared" si="8"/>
        <v>0</v>
      </c>
      <c r="I155" s="128">
        <f t="shared" si="8"/>
        <v>0</v>
      </c>
      <c r="J155" s="128">
        <f t="shared" si="8"/>
        <v>0</v>
      </c>
      <c r="K155" s="128">
        <f t="shared" si="8"/>
        <v>0</v>
      </c>
      <c r="L155" s="128">
        <f t="shared" si="8"/>
        <v>0</v>
      </c>
      <c r="M155" s="128">
        <f t="shared" si="8"/>
        <v>0</v>
      </c>
      <c r="N155" s="128">
        <f t="shared" si="8"/>
        <v>0</v>
      </c>
      <c r="O155" s="128">
        <f t="shared" si="8"/>
        <v>0</v>
      </c>
      <c r="P155" s="128">
        <f t="shared" si="8"/>
        <v>0</v>
      </c>
      <c r="Q155" s="128">
        <f t="shared" si="8"/>
        <v>0</v>
      </c>
      <c r="R155" s="128">
        <f t="shared" si="8"/>
        <v>0</v>
      </c>
      <c r="S155" s="128">
        <f t="shared" si="8"/>
        <v>0</v>
      </c>
      <c r="T155" s="128">
        <f t="shared" si="8"/>
        <v>0</v>
      </c>
      <c r="U155" s="128">
        <f t="shared" si="8"/>
        <v>0</v>
      </c>
      <c r="V155" s="128">
        <f t="shared" si="8"/>
        <v>0</v>
      </c>
      <c r="W155" s="128">
        <f t="shared" si="8"/>
        <v>0</v>
      </c>
      <c r="X155" s="128">
        <f t="shared" si="8"/>
        <v>0</v>
      </c>
      <c r="Y155" s="128">
        <f t="shared" si="8"/>
        <v>0</v>
      </c>
      <c r="Z155" s="128">
        <f t="shared" si="8"/>
        <v>0</v>
      </c>
      <c r="AA155" s="128">
        <f t="shared" si="8"/>
        <v>0</v>
      </c>
      <c r="AB155" s="128">
        <f t="shared" si="8"/>
        <v>0</v>
      </c>
      <c r="AC155" s="128">
        <f t="shared" si="8"/>
        <v>0</v>
      </c>
      <c r="AD155" s="128">
        <f t="shared" si="8"/>
        <v>0</v>
      </c>
      <c r="AE155" s="128">
        <f t="shared" si="8"/>
        <v>0</v>
      </c>
      <c r="AF155" s="128">
        <f t="shared" si="8"/>
        <v>0</v>
      </c>
      <c r="AG155" s="128">
        <f t="shared" si="8"/>
        <v>0</v>
      </c>
      <c r="AH155" s="128">
        <f t="shared" si="8"/>
        <v>0</v>
      </c>
      <c r="AI155" s="128">
        <f t="shared" si="8"/>
        <v>0</v>
      </c>
      <c r="AJ155" s="128">
        <f t="shared" si="8"/>
        <v>0</v>
      </c>
      <c r="AK155" s="128">
        <f t="shared" si="8"/>
        <v>0</v>
      </c>
      <c r="AL155" s="128">
        <f t="shared" si="8"/>
        <v>0</v>
      </c>
      <c r="AM155" s="128">
        <f t="shared" si="8"/>
        <v>0</v>
      </c>
      <c r="AN155" s="128">
        <f t="shared" si="8"/>
        <v>0</v>
      </c>
      <c r="AO155" s="128">
        <f t="shared" si="8"/>
        <v>0</v>
      </c>
      <c r="AP155" s="128">
        <f t="shared" si="8"/>
        <v>0</v>
      </c>
      <c r="AQ155" s="128"/>
      <c r="AR155" s="128"/>
    </row>
    <row r="156" spans="1:44" x14ac:dyDescent="0.3">
      <c r="A156" s="679">
        <v>974</v>
      </c>
      <c r="B156" s="128"/>
      <c r="C156" s="128"/>
      <c r="D156" s="128">
        <f t="shared" ref="D156:S157" si="9">D109</f>
        <v>2</v>
      </c>
      <c r="E156" s="128">
        <f t="shared" si="9"/>
        <v>2</v>
      </c>
      <c r="F156" s="128">
        <f t="shared" si="9"/>
        <v>3</v>
      </c>
      <c r="G156" s="128">
        <f t="shared" si="9"/>
        <v>2</v>
      </c>
      <c r="H156" s="128">
        <f t="shared" si="9"/>
        <v>3</v>
      </c>
      <c r="I156" s="128">
        <f t="shared" si="9"/>
        <v>3</v>
      </c>
      <c r="J156" s="128">
        <f t="shared" si="9"/>
        <v>3</v>
      </c>
      <c r="K156" s="128">
        <f t="shared" si="9"/>
        <v>3</v>
      </c>
      <c r="L156" s="128">
        <f t="shared" si="9"/>
        <v>2</v>
      </c>
      <c r="M156" s="128">
        <f t="shared" si="9"/>
        <v>3</v>
      </c>
      <c r="N156" s="128">
        <f t="shared" si="9"/>
        <v>2</v>
      </c>
      <c r="O156" s="128">
        <f t="shared" si="9"/>
        <v>0</v>
      </c>
      <c r="P156" s="128">
        <f t="shared" si="9"/>
        <v>2</v>
      </c>
      <c r="Q156" s="128">
        <f t="shared" si="9"/>
        <v>2</v>
      </c>
      <c r="R156" s="128">
        <f t="shared" si="9"/>
        <v>3</v>
      </c>
      <c r="S156" s="128">
        <f t="shared" si="9"/>
        <v>3</v>
      </c>
      <c r="T156" s="128">
        <f t="shared" si="8"/>
        <v>2</v>
      </c>
      <c r="U156" s="128">
        <f t="shared" si="8"/>
        <v>3</v>
      </c>
      <c r="V156" s="128">
        <f t="shared" si="8"/>
        <v>0</v>
      </c>
      <c r="W156" s="128">
        <f t="shared" si="8"/>
        <v>3</v>
      </c>
      <c r="X156" s="128">
        <f t="shared" si="8"/>
        <v>0</v>
      </c>
      <c r="Y156" s="128">
        <f t="shared" si="8"/>
        <v>3</v>
      </c>
      <c r="Z156" s="128">
        <f t="shared" si="8"/>
        <v>3</v>
      </c>
      <c r="AA156" s="128">
        <f t="shared" si="8"/>
        <v>3</v>
      </c>
      <c r="AB156" s="128">
        <f t="shared" si="8"/>
        <v>2</v>
      </c>
      <c r="AC156" s="128">
        <f t="shared" si="8"/>
        <v>2</v>
      </c>
      <c r="AD156" s="128">
        <f t="shared" si="8"/>
        <v>0</v>
      </c>
      <c r="AE156" s="128">
        <f t="shared" si="8"/>
        <v>3</v>
      </c>
      <c r="AF156" s="128">
        <f t="shared" si="8"/>
        <v>3</v>
      </c>
      <c r="AG156" s="128">
        <f t="shared" si="8"/>
        <v>0</v>
      </c>
      <c r="AH156" s="128">
        <f t="shared" si="8"/>
        <v>3</v>
      </c>
      <c r="AI156" s="128">
        <f t="shared" si="8"/>
        <v>2</v>
      </c>
      <c r="AJ156" s="128">
        <f t="shared" si="8"/>
        <v>3</v>
      </c>
      <c r="AK156" s="128">
        <f t="shared" si="8"/>
        <v>2</v>
      </c>
      <c r="AL156" s="128">
        <f t="shared" si="8"/>
        <v>2</v>
      </c>
      <c r="AM156" s="128">
        <f t="shared" si="8"/>
        <v>2</v>
      </c>
      <c r="AN156" s="128">
        <f t="shared" si="8"/>
        <v>3</v>
      </c>
      <c r="AO156" s="128">
        <f t="shared" si="8"/>
        <v>3</v>
      </c>
      <c r="AP156" s="128">
        <f t="shared" si="8"/>
        <v>2</v>
      </c>
      <c r="AQ156" s="128"/>
      <c r="AR156" s="128"/>
    </row>
    <row r="157" spans="1:44" x14ac:dyDescent="0.3">
      <c r="A157" s="679">
        <v>975</v>
      </c>
      <c r="B157" s="128"/>
      <c r="C157" s="128"/>
      <c r="D157" s="128">
        <f t="shared" si="9"/>
        <v>2</v>
      </c>
      <c r="E157" s="128">
        <f t="shared" si="8"/>
        <v>2</v>
      </c>
      <c r="F157" s="128">
        <f t="shared" si="8"/>
        <v>2</v>
      </c>
      <c r="G157" s="128">
        <f t="shared" si="8"/>
        <v>2</v>
      </c>
      <c r="H157" s="128">
        <f t="shared" si="8"/>
        <v>2</v>
      </c>
      <c r="I157" s="128">
        <f t="shared" si="8"/>
        <v>2</v>
      </c>
      <c r="J157" s="128">
        <f t="shared" si="8"/>
        <v>2</v>
      </c>
      <c r="K157" s="128">
        <f t="shared" si="8"/>
        <v>2</v>
      </c>
      <c r="L157" s="128">
        <f t="shared" si="8"/>
        <v>1</v>
      </c>
      <c r="M157" s="128">
        <f t="shared" si="8"/>
        <v>2</v>
      </c>
      <c r="N157" s="128">
        <f t="shared" si="8"/>
        <v>1</v>
      </c>
      <c r="O157" s="128">
        <f t="shared" si="8"/>
        <v>0</v>
      </c>
      <c r="P157" s="128">
        <f t="shared" si="8"/>
        <v>1</v>
      </c>
      <c r="Q157" s="128">
        <f t="shared" si="8"/>
        <v>2</v>
      </c>
      <c r="R157" s="128">
        <f t="shared" si="8"/>
        <v>2</v>
      </c>
      <c r="S157" s="128">
        <f t="shared" si="8"/>
        <v>1</v>
      </c>
      <c r="T157" s="128">
        <f t="shared" si="8"/>
        <v>2</v>
      </c>
      <c r="U157" s="128">
        <f t="shared" si="8"/>
        <v>1</v>
      </c>
      <c r="V157" s="128">
        <f t="shared" si="8"/>
        <v>0</v>
      </c>
      <c r="W157" s="128">
        <f t="shared" si="8"/>
        <v>2</v>
      </c>
      <c r="X157" s="128">
        <f t="shared" si="8"/>
        <v>0</v>
      </c>
      <c r="Y157" s="128">
        <f t="shared" si="8"/>
        <v>2</v>
      </c>
      <c r="Z157" s="128">
        <f t="shared" si="8"/>
        <v>2</v>
      </c>
      <c r="AA157" s="128">
        <f t="shared" si="8"/>
        <v>1</v>
      </c>
      <c r="AB157" s="128">
        <f t="shared" si="8"/>
        <v>1</v>
      </c>
      <c r="AC157" s="128">
        <f t="shared" si="8"/>
        <v>1</v>
      </c>
      <c r="AD157" s="128">
        <f t="shared" si="8"/>
        <v>0</v>
      </c>
      <c r="AE157" s="128">
        <f t="shared" si="8"/>
        <v>2</v>
      </c>
      <c r="AF157" s="128">
        <f t="shared" si="8"/>
        <v>2</v>
      </c>
      <c r="AG157" s="128">
        <f t="shared" si="8"/>
        <v>0</v>
      </c>
      <c r="AH157" s="128">
        <f t="shared" si="8"/>
        <v>2</v>
      </c>
      <c r="AI157" s="128">
        <f t="shared" si="8"/>
        <v>2</v>
      </c>
      <c r="AJ157" s="128">
        <f t="shared" si="8"/>
        <v>2</v>
      </c>
      <c r="AK157" s="128">
        <f t="shared" si="8"/>
        <v>2</v>
      </c>
      <c r="AL157" s="128">
        <f t="shared" si="8"/>
        <v>2</v>
      </c>
      <c r="AM157" s="128">
        <f t="shared" si="8"/>
        <v>1</v>
      </c>
      <c r="AN157" s="128">
        <f t="shared" si="8"/>
        <v>1</v>
      </c>
      <c r="AO157" s="128">
        <f t="shared" si="8"/>
        <v>1</v>
      </c>
      <c r="AP157" s="128">
        <f t="shared" si="8"/>
        <v>1</v>
      </c>
      <c r="AQ157" s="128"/>
      <c r="AR157" s="128"/>
    </row>
    <row r="158" spans="1:44" s="686" customFormat="1" x14ac:dyDescent="0.3">
      <c r="A158" s="685">
        <v>976</v>
      </c>
    </row>
    <row r="159" spans="1:44" s="686" customFormat="1" x14ac:dyDescent="0.3">
      <c r="A159" s="685">
        <v>977</v>
      </c>
    </row>
    <row r="160" spans="1:44" s="686" customFormat="1" x14ac:dyDescent="0.3">
      <c r="A160" s="685">
        <v>978</v>
      </c>
    </row>
    <row r="161" spans="1:44" x14ac:dyDescent="0.3">
      <c r="A161" s="679">
        <v>979</v>
      </c>
      <c r="B161" s="128"/>
      <c r="C161" s="128"/>
      <c r="D161" s="128">
        <f>D111</f>
        <v>1</v>
      </c>
      <c r="E161" s="128">
        <f t="shared" ref="E161:AP161" si="10">E111</f>
        <v>2</v>
      </c>
      <c r="F161" s="128">
        <f t="shared" si="10"/>
        <v>1</v>
      </c>
      <c r="G161" s="128">
        <f t="shared" si="10"/>
        <v>1</v>
      </c>
      <c r="H161" s="128">
        <f t="shared" si="10"/>
        <v>1</v>
      </c>
      <c r="I161" s="128">
        <f t="shared" si="10"/>
        <v>1</v>
      </c>
      <c r="J161" s="128">
        <f t="shared" si="10"/>
        <v>1</v>
      </c>
      <c r="K161" s="128">
        <f t="shared" si="10"/>
        <v>1</v>
      </c>
      <c r="L161" s="128">
        <f t="shared" si="10"/>
        <v>1</v>
      </c>
      <c r="M161" s="128">
        <f t="shared" si="10"/>
        <v>1</v>
      </c>
      <c r="N161" s="128">
        <f t="shared" si="10"/>
        <v>1</v>
      </c>
      <c r="O161" s="128">
        <f t="shared" si="10"/>
        <v>0</v>
      </c>
      <c r="P161" s="128">
        <f t="shared" si="10"/>
        <v>1</v>
      </c>
      <c r="Q161" s="128">
        <f t="shared" si="10"/>
        <v>1</v>
      </c>
      <c r="R161" s="128">
        <f t="shared" si="10"/>
        <v>1</v>
      </c>
      <c r="S161" s="128">
        <f t="shared" si="10"/>
        <v>2</v>
      </c>
      <c r="T161" s="128">
        <f t="shared" si="10"/>
        <v>1</v>
      </c>
      <c r="U161" s="128">
        <f t="shared" si="10"/>
        <v>1</v>
      </c>
      <c r="V161" s="128">
        <f t="shared" si="10"/>
        <v>0</v>
      </c>
      <c r="W161" s="128">
        <f t="shared" si="10"/>
        <v>1</v>
      </c>
      <c r="X161" s="128">
        <f t="shared" si="10"/>
        <v>0</v>
      </c>
      <c r="Y161" s="128">
        <f t="shared" si="10"/>
        <v>1</v>
      </c>
      <c r="Z161" s="128">
        <f t="shared" si="10"/>
        <v>1</v>
      </c>
      <c r="AA161" s="128">
        <f t="shared" si="10"/>
        <v>2</v>
      </c>
      <c r="AB161" s="128">
        <f t="shared" si="10"/>
        <v>1</v>
      </c>
      <c r="AC161" s="128">
        <f t="shared" si="10"/>
        <v>2</v>
      </c>
      <c r="AD161" s="128">
        <f t="shared" si="10"/>
        <v>0</v>
      </c>
      <c r="AE161" s="128">
        <f t="shared" si="10"/>
        <v>1</v>
      </c>
      <c r="AF161" s="128">
        <f t="shared" si="10"/>
        <v>1</v>
      </c>
      <c r="AG161" s="128">
        <f t="shared" si="10"/>
        <v>0</v>
      </c>
      <c r="AH161" s="128">
        <f t="shared" si="10"/>
        <v>1</v>
      </c>
      <c r="AI161" s="128">
        <f t="shared" si="10"/>
        <v>1</v>
      </c>
      <c r="AJ161" s="128">
        <f t="shared" si="10"/>
        <v>1</v>
      </c>
      <c r="AK161" s="128">
        <f t="shared" si="10"/>
        <v>1</v>
      </c>
      <c r="AL161" s="128">
        <f t="shared" si="10"/>
        <v>1</v>
      </c>
      <c r="AM161" s="128">
        <f t="shared" si="10"/>
        <v>1</v>
      </c>
      <c r="AN161" s="128">
        <f t="shared" si="10"/>
        <v>2</v>
      </c>
      <c r="AO161" s="128">
        <f t="shared" si="10"/>
        <v>2</v>
      </c>
      <c r="AP161" s="128">
        <f t="shared" si="10"/>
        <v>1</v>
      </c>
      <c r="AQ161" s="128"/>
      <c r="AR161" s="128"/>
    </row>
    <row r="162" spans="1:44" x14ac:dyDescent="0.3">
      <c r="A162" s="538">
        <v>995</v>
      </c>
      <c r="B162" s="128"/>
      <c r="C162" s="128"/>
      <c r="D162" s="128">
        <f>D113</f>
        <v>0</v>
      </c>
      <c r="E162" s="128">
        <f t="shared" ref="E162:AP165" si="11">E113</f>
        <v>0</v>
      </c>
      <c r="F162" s="128">
        <f t="shared" si="11"/>
        <v>0</v>
      </c>
      <c r="G162" s="128">
        <f t="shared" si="11"/>
        <v>0</v>
      </c>
      <c r="H162" s="128">
        <f t="shared" si="11"/>
        <v>0</v>
      </c>
      <c r="I162" s="128">
        <f t="shared" si="11"/>
        <v>0</v>
      </c>
      <c r="J162" s="128">
        <f t="shared" si="11"/>
        <v>0</v>
      </c>
      <c r="K162" s="128">
        <f t="shared" si="11"/>
        <v>0</v>
      </c>
      <c r="L162" s="128">
        <f t="shared" si="11"/>
        <v>0</v>
      </c>
      <c r="M162" s="128">
        <f t="shared" si="11"/>
        <v>0</v>
      </c>
      <c r="N162" s="128">
        <f t="shared" si="11"/>
        <v>0</v>
      </c>
      <c r="O162" s="128">
        <f t="shared" si="11"/>
        <v>0</v>
      </c>
      <c r="P162" s="128">
        <f t="shared" si="11"/>
        <v>0</v>
      </c>
      <c r="Q162" s="128">
        <f t="shared" si="11"/>
        <v>0</v>
      </c>
      <c r="R162" s="128">
        <f t="shared" si="11"/>
        <v>0</v>
      </c>
      <c r="S162" s="128">
        <f t="shared" si="11"/>
        <v>0</v>
      </c>
      <c r="T162" s="128">
        <f t="shared" si="11"/>
        <v>0</v>
      </c>
      <c r="U162" s="128">
        <f t="shared" si="11"/>
        <v>0</v>
      </c>
      <c r="V162" s="128">
        <f t="shared" si="11"/>
        <v>0</v>
      </c>
      <c r="W162" s="128">
        <f t="shared" si="11"/>
        <v>0</v>
      </c>
      <c r="X162" s="128">
        <f t="shared" si="11"/>
        <v>0</v>
      </c>
      <c r="Y162" s="128">
        <f t="shared" si="11"/>
        <v>0</v>
      </c>
      <c r="Z162" s="128">
        <f t="shared" si="11"/>
        <v>0</v>
      </c>
      <c r="AA162" s="128">
        <f t="shared" si="11"/>
        <v>0</v>
      </c>
      <c r="AB162" s="128">
        <f t="shared" si="11"/>
        <v>0</v>
      </c>
      <c r="AC162" s="128">
        <f t="shared" si="11"/>
        <v>0</v>
      </c>
      <c r="AD162" s="128">
        <f t="shared" si="11"/>
        <v>0</v>
      </c>
      <c r="AE162" s="128">
        <f t="shared" si="11"/>
        <v>0</v>
      </c>
      <c r="AF162" s="128">
        <f t="shared" si="11"/>
        <v>0</v>
      </c>
      <c r="AG162" s="128">
        <f t="shared" si="11"/>
        <v>0</v>
      </c>
      <c r="AH162" s="128">
        <f t="shared" si="11"/>
        <v>0</v>
      </c>
      <c r="AI162" s="128">
        <f t="shared" si="11"/>
        <v>0</v>
      </c>
      <c r="AJ162" s="128">
        <f t="shared" si="11"/>
        <v>0</v>
      </c>
      <c r="AK162" s="128">
        <f t="shared" si="11"/>
        <v>0</v>
      </c>
      <c r="AL162" s="128">
        <f t="shared" si="11"/>
        <v>0</v>
      </c>
      <c r="AM162" s="128">
        <f t="shared" si="11"/>
        <v>0</v>
      </c>
      <c r="AN162" s="128">
        <f t="shared" si="11"/>
        <v>0</v>
      </c>
      <c r="AO162" s="128">
        <f t="shared" si="11"/>
        <v>0</v>
      </c>
      <c r="AP162" s="128">
        <f t="shared" si="11"/>
        <v>0</v>
      </c>
      <c r="AQ162" s="128"/>
      <c r="AR162" s="128"/>
    </row>
    <row r="163" spans="1:44" x14ac:dyDescent="0.3">
      <c r="A163" s="538">
        <v>996</v>
      </c>
      <c r="B163" s="128"/>
      <c r="C163" s="128"/>
      <c r="D163" s="128">
        <f t="shared" ref="D163:S165" si="12">D114</f>
        <v>0</v>
      </c>
      <c r="E163" s="128">
        <f t="shared" si="12"/>
        <v>0</v>
      </c>
      <c r="F163" s="128">
        <f t="shared" si="12"/>
        <v>0</v>
      </c>
      <c r="G163" s="128">
        <f t="shared" si="12"/>
        <v>0</v>
      </c>
      <c r="H163" s="128">
        <f t="shared" si="12"/>
        <v>0</v>
      </c>
      <c r="I163" s="128">
        <f t="shared" si="12"/>
        <v>0</v>
      </c>
      <c r="J163" s="128">
        <f t="shared" si="12"/>
        <v>0</v>
      </c>
      <c r="K163" s="128">
        <f t="shared" si="12"/>
        <v>0</v>
      </c>
      <c r="L163" s="128">
        <f t="shared" si="12"/>
        <v>0</v>
      </c>
      <c r="M163" s="128">
        <f t="shared" si="12"/>
        <v>0</v>
      </c>
      <c r="N163" s="128">
        <f t="shared" si="12"/>
        <v>0</v>
      </c>
      <c r="O163" s="128">
        <f t="shared" si="12"/>
        <v>0</v>
      </c>
      <c r="P163" s="128">
        <f t="shared" si="12"/>
        <v>0</v>
      </c>
      <c r="Q163" s="128">
        <f t="shared" si="12"/>
        <v>0</v>
      </c>
      <c r="R163" s="128">
        <f t="shared" si="12"/>
        <v>0</v>
      </c>
      <c r="S163" s="128">
        <f t="shared" si="12"/>
        <v>0</v>
      </c>
      <c r="T163" s="128">
        <f t="shared" si="11"/>
        <v>0</v>
      </c>
      <c r="U163" s="128">
        <f t="shared" si="11"/>
        <v>0</v>
      </c>
      <c r="V163" s="128">
        <f t="shared" si="11"/>
        <v>0</v>
      </c>
      <c r="W163" s="128">
        <f t="shared" si="11"/>
        <v>0</v>
      </c>
      <c r="X163" s="128">
        <f t="shared" si="11"/>
        <v>0</v>
      </c>
      <c r="Y163" s="128">
        <f t="shared" si="11"/>
        <v>0</v>
      </c>
      <c r="Z163" s="128">
        <f t="shared" si="11"/>
        <v>0</v>
      </c>
      <c r="AA163" s="128">
        <f t="shared" si="11"/>
        <v>0</v>
      </c>
      <c r="AB163" s="128">
        <f t="shared" si="11"/>
        <v>0</v>
      </c>
      <c r="AC163" s="128">
        <f t="shared" si="11"/>
        <v>0</v>
      </c>
      <c r="AD163" s="128">
        <f t="shared" si="11"/>
        <v>0</v>
      </c>
      <c r="AE163" s="128">
        <f t="shared" si="11"/>
        <v>0</v>
      </c>
      <c r="AF163" s="128">
        <f t="shared" si="11"/>
        <v>0</v>
      </c>
      <c r="AG163" s="128">
        <f t="shared" si="11"/>
        <v>0</v>
      </c>
      <c r="AH163" s="128">
        <f t="shared" si="11"/>
        <v>0</v>
      </c>
      <c r="AI163" s="128">
        <f t="shared" si="11"/>
        <v>0</v>
      </c>
      <c r="AJ163" s="128">
        <f t="shared" si="11"/>
        <v>0</v>
      </c>
      <c r="AK163" s="128">
        <f t="shared" si="11"/>
        <v>0</v>
      </c>
      <c r="AL163" s="128">
        <f t="shared" si="11"/>
        <v>0</v>
      </c>
      <c r="AM163" s="128">
        <f t="shared" si="11"/>
        <v>0</v>
      </c>
      <c r="AN163" s="128">
        <f t="shared" si="11"/>
        <v>0</v>
      </c>
      <c r="AO163" s="128">
        <f t="shared" si="11"/>
        <v>0</v>
      </c>
      <c r="AP163" s="128">
        <f t="shared" si="11"/>
        <v>0</v>
      </c>
      <c r="AQ163" s="128"/>
      <c r="AR163" s="128"/>
    </row>
    <row r="164" spans="1:44" x14ac:dyDescent="0.3">
      <c r="A164" s="538">
        <v>998</v>
      </c>
      <c r="B164" s="128"/>
      <c r="C164" s="128"/>
      <c r="D164" s="128">
        <f t="shared" si="12"/>
        <v>60</v>
      </c>
      <c r="E164" s="128">
        <f t="shared" si="11"/>
        <v>60</v>
      </c>
      <c r="F164" s="128">
        <f t="shared" si="11"/>
        <v>60</v>
      </c>
      <c r="G164" s="128">
        <f t="shared" si="11"/>
        <v>60</v>
      </c>
      <c r="H164" s="128">
        <f t="shared" si="11"/>
        <v>60</v>
      </c>
      <c r="I164" s="128">
        <f t="shared" si="11"/>
        <v>60</v>
      </c>
      <c r="J164" s="128">
        <f t="shared" si="11"/>
        <v>60</v>
      </c>
      <c r="K164" s="128">
        <f t="shared" si="11"/>
        <v>60</v>
      </c>
      <c r="L164" s="128">
        <f t="shared" si="11"/>
        <v>60</v>
      </c>
      <c r="M164" s="128">
        <f t="shared" si="11"/>
        <v>60</v>
      </c>
      <c r="N164" s="128">
        <f t="shared" si="11"/>
        <v>60</v>
      </c>
      <c r="O164" s="128">
        <f t="shared" si="11"/>
        <v>60</v>
      </c>
      <c r="P164" s="128">
        <f t="shared" si="11"/>
        <v>60</v>
      </c>
      <c r="Q164" s="128">
        <f t="shared" si="11"/>
        <v>60</v>
      </c>
      <c r="R164" s="128">
        <f t="shared" si="11"/>
        <v>60</v>
      </c>
      <c r="S164" s="128">
        <f t="shared" si="11"/>
        <v>60</v>
      </c>
      <c r="T164" s="128">
        <f t="shared" si="11"/>
        <v>60</v>
      </c>
      <c r="U164" s="128">
        <f t="shared" si="11"/>
        <v>60</v>
      </c>
      <c r="V164" s="128">
        <f t="shared" si="11"/>
        <v>60</v>
      </c>
      <c r="W164" s="128">
        <f t="shared" si="11"/>
        <v>60</v>
      </c>
      <c r="X164" s="128">
        <f t="shared" si="11"/>
        <v>60</v>
      </c>
      <c r="Y164" s="128">
        <f t="shared" si="11"/>
        <v>60</v>
      </c>
      <c r="Z164" s="128">
        <f t="shared" si="11"/>
        <v>60</v>
      </c>
      <c r="AA164" s="128">
        <f t="shared" si="11"/>
        <v>60</v>
      </c>
      <c r="AB164" s="128">
        <f t="shared" si="11"/>
        <v>60</v>
      </c>
      <c r="AC164" s="128">
        <f t="shared" si="11"/>
        <v>60</v>
      </c>
      <c r="AD164" s="128">
        <f t="shared" si="11"/>
        <v>60</v>
      </c>
      <c r="AE164" s="128">
        <f t="shared" si="11"/>
        <v>60</v>
      </c>
      <c r="AF164" s="128">
        <f t="shared" si="11"/>
        <v>60</v>
      </c>
      <c r="AG164" s="128">
        <f t="shared" si="11"/>
        <v>59</v>
      </c>
      <c r="AH164" s="128">
        <f t="shared" si="11"/>
        <v>60</v>
      </c>
      <c r="AI164" s="128">
        <f t="shared" si="11"/>
        <v>60</v>
      </c>
      <c r="AJ164" s="128">
        <f t="shared" si="11"/>
        <v>60</v>
      </c>
      <c r="AK164" s="128">
        <f t="shared" si="11"/>
        <v>60</v>
      </c>
      <c r="AL164" s="128">
        <f t="shared" si="11"/>
        <v>60</v>
      </c>
      <c r="AM164" s="128">
        <f t="shared" si="11"/>
        <v>60</v>
      </c>
      <c r="AN164" s="128">
        <f t="shared" si="11"/>
        <v>60</v>
      </c>
      <c r="AO164" s="128">
        <f t="shared" si="11"/>
        <v>60</v>
      </c>
      <c r="AP164" s="128">
        <f t="shared" si="11"/>
        <v>60</v>
      </c>
      <c r="AQ164" s="128"/>
      <c r="AR164" s="128"/>
    </row>
    <row r="165" spans="1:44" x14ac:dyDescent="0.3">
      <c r="A165" s="538">
        <v>999</v>
      </c>
      <c r="B165" s="128"/>
      <c r="C165" s="128"/>
      <c r="D165" s="128">
        <f t="shared" si="12"/>
        <v>602182</v>
      </c>
      <c r="E165" s="128">
        <f t="shared" si="11"/>
        <v>601701</v>
      </c>
      <c r="F165" s="128">
        <f t="shared" si="11"/>
        <v>601702</v>
      </c>
      <c r="G165" s="128">
        <f t="shared" si="11"/>
        <v>601703</v>
      </c>
      <c r="H165" s="128">
        <f t="shared" si="11"/>
        <v>604187</v>
      </c>
      <c r="I165" s="128">
        <f t="shared" si="11"/>
        <v>601707</v>
      </c>
      <c r="J165" s="128">
        <f t="shared" si="11"/>
        <v>601708</v>
      </c>
      <c r="K165" s="128">
        <f t="shared" si="11"/>
        <v>602352</v>
      </c>
      <c r="L165" s="128">
        <f t="shared" si="11"/>
        <v>60952</v>
      </c>
      <c r="M165" s="128">
        <f t="shared" si="11"/>
        <v>601717</v>
      </c>
      <c r="N165" s="128">
        <f t="shared" si="11"/>
        <v>601719</v>
      </c>
      <c r="O165" s="128">
        <f t="shared" si="11"/>
        <v>601720</v>
      </c>
      <c r="P165" s="128">
        <f t="shared" si="11"/>
        <v>601723</v>
      </c>
      <c r="Q165" s="128">
        <f t="shared" si="11"/>
        <v>601781</v>
      </c>
      <c r="R165" s="128">
        <f t="shared" si="11"/>
        <v>601782</v>
      </c>
      <c r="S165" s="128">
        <f t="shared" si="11"/>
        <v>601724</v>
      </c>
      <c r="T165" s="128">
        <f t="shared" si="11"/>
        <v>601726</v>
      </c>
      <c r="U165" s="128">
        <f t="shared" si="11"/>
        <v>602154</v>
      </c>
      <c r="V165" s="128">
        <f t="shared" si="11"/>
        <v>604030</v>
      </c>
      <c r="W165" s="128">
        <f t="shared" si="11"/>
        <v>601738</v>
      </c>
      <c r="X165" s="128">
        <f t="shared" si="11"/>
        <v>601744</v>
      </c>
      <c r="Y165" s="128">
        <f t="shared" si="11"/>
        <v>601745</v>
      </c>
      <c r="Z165" s="128">
        <f t="shared" si="11"/>
        <v>601746</v>
      </c>
      <c r="AA165" s="128">
        <f t="shared" si="11"/>
        <v>601748</v>
      </c>
      <c r="AB165" s="128">
        <f t="shared" si="11"/>
        <v>601790</v>
      </c>
      <c r="AC165" s="128">
        <f t="shared" si="11"/>
        <v>601760</v>
      </c>
      <c r="AD165" s="128">
        <f t="shared" si="11"/>
        <v>601761</v>
      </c>
      <c r="AE165" s="128">
        <f t="shared" si="11"/>
        <v>601797</v>
      </c>
      <c r="AF165" s="128">
        <f t="shared" si="11"/>
        <v>601764</v>
      </c>
      <c r="AG165" s="128">
        <f t="shared" si="11"/>
        <v>591618</v>
      </c>
      <c r="AH165" s="128">
        <f t="shared" si="11"/>
        <v>602389</v>
      </c>
      <c r="AI165" s="128">
        <f t="shared" si="11"/>
        <v>601765</v>
      </c>
      <c r="AJ165" s="128">
        <f t="shared" si="11"/>
        <v>602178</v>
      </c>
      <c r="AK165" s="128">
        <f t="shared" si="11"/>
        <v>602390</v>
      </c>
      <c r="AL165" s="128">
        <f t="shared" si="11"/>
        <v>602391</v>
      </c>
      <c r="AM165" s="128">
        <f t="shared" si="11"/>
        <v>602414</v>
      </c>
      <c r="AN165" s="128">
        <f t="shared" si="11"/>
        <v>602395</v>
      </c>
      <c r="AO165" s="128">
        <f t="shared" si="11"/>
        <v>602333</v>
      </c>
      <c r="AP165" s="128">
        <f t="shared" si="11"/>
        <v>601774</v>
      </c>
      <c r="AQ165" s="128"/>
      <c r="AR165" s="128"/>
    </row>
    <row r="166" spans="1:44" x14ac:dyDescent="0.3">
      <c r="A166" s="680">
        <v>554</v>
      </c>
      <c r="B166" s="128"/>
      <c r="C166" s="128"/>
      <c r="D166" s="391">
        <f>D57</f>
        <v>1392455</v>
      </c>
      <c r="E166" s="391">
        <f t="shared" ref="E166:AP169" si="13">E57</f>
        <v>0</v>
      </c>
      <c r="F166" s="391">
        <f t="shared" si="13"/>
        <v>0</v>
      </c>
      <c r="G166" s="391">
        <f t="shared" si="13"/>
        <v>1015870</v>
      </c>
      <c r="H166" s="391">
        <f t="shared" si="13"/>
        <v>0</v>
      </c>
      <c r="I166" s="391">
        <f t="shared" si="13"/>
        <v>0</v>
      </c>
      <c r="J166" s="391">
        <f t="shared" si="13"/>
        <v>0</v>
      </c>
      <c r="K166" s="391">
        <f t="shared" si="13"/>
        <v>5119380</v>
      </c>
      <c r="L166" s="391">
        <f t="shared" si="13"/>
        <v>0</v>
      </c>
      <c r="M166" s="391">
        <f t="shared" si="13"/>
        <v>760716</v>
      </c>
      <c r="N166" s="391">
        <f t="shared" si="13"/>
        <v>0</v>
      </c>
      <c r="O166" s="391">
        <f t="shared" si="13"/>
        <v>0</v>
      </c>
      <c r="P166" s="391">
        <f t="shared" si="13"/>
        <v>0</v>
      </c>
      <c r="Q166" s="391">
        <f t="shared" si="13"/>
        <v>0</v>
      </c>
      <c r="R166" s="391">
        <f t="shared" si="13"/>
        <v>0</v>
      </c>
      <c r="S166" s="391">
        <f t="shared" si="13"/>
        <v>0</v>
      </c>
      <c r="T166" s="391">
        <f t="shared" si="13"/>
        <v>0</v>
      </c>
      <c r="U166" s="391">
        <f t="shared" si="13"/>
        <v>0</v>
      </c>
      <c r="V166" s="391">
        <f t="shared" si="13"/>
        <v>0</v>
      </c>
      <c r="W166" s="391">
        <f t="shared" si="13"/>
        <v>0</v>
      </c>
      <c r="X166" s="391">
        <f t="shared" si="13"/>
        <v>0</v>
      </c>
      <c r="Y166" s="391">
        <f t="shared" si="13"/>
        <v>0</v>
      </c>
      <c r="Z166" s="391">
        <f t="shared" si="13"/>
        <v>0</v>
      </c>
      <c r="AA166" s="391">
        <f t="shared" si="13"/>
        <v>0</v>
      </c>
      <c r="AB166" s="391">
        <f t="shared" si="13"/>
        <v>1051581</v>
      </c>
      <c r="AC166" s="391">
        <f t="shared" si="13"/>
        <v>0</v>
      </c>
      <c r="AD166" s="391">
        <f t="shared" si="13"/>
        <v>0</v>
      </c>
      <c r="AE166" s="391">
        <f t="shared" si="13"/>
        <v>4466336</v>
      </c>
      <c r="AF166" s="391">
        <f t="shared" si="13"/>
        <v>40153547</v>
      </c>
      <c r="AG166" s="391">
        <f t="shared" si="13"/>
        <v>0</v>
      </c>
      <c r="AH166" s="391">
        <f t="shared" si="13"/>
        <v>0</v>
      </c>
      <c r="AI166" s="391">
        <f t="shared" si="13"/>
        <v>0</v>
      </c>
      <c r="AJ166" s="391">
        <f t="shared" si="13"/>
        <v>0</v>
      </c>
      <c r="AK166" s="391">
        <f t="shared" si="13"/>
        <v>0</v>
      </c>
      <c r="AL166" s="391">
        <f t="shared" si="13"/>
        <v>0</v>
      </c>
      <c r="AM166" s="391">
        <f t="shared" si="13"/>
        <v>0</v>
      </c>
      <c r="AN166" s="391">
        <f t="shared" si="13"/>
        <v>5835654</v>
      </c>
      <c r="AO166" s="391">
        <f t="shared" si="13"/>
        <v>0</v>
      </c>
      <c r="AP166" s="391">
        <f t="shared" si="13"/>
        <v>0</v>
      </c>
      <c r="AQ166" s="391"/>
      <c r="AR166" s="391"/>
    </row>
    <row r="167" spans="1:44" x14ac:dyDescent="0.3">
      <c r="A167" s="680">
        <v>555</v>
      </c>
      <c r="B167" s="128"/>
      <c r="C167" s="128"/>
      <c r="D167" s="391">
        <f t="shared" ref="D167:S169" si="14">D58</f>
        <v>958892</v>
      </c>
      <c r="E167" s="391">
        <f t="shared" si="14"/>
        <v>0</v>
      </c>
      <c r="F167" s="391">
        <f t="shared" si="14"/>
        <v>0</v>
      </c>
      <c r="G167" s="391">
        <f t="shared" si="14"/>
        <v>1015870</v>
      </c>
      <c r="H167" s="391">
        <f t="shared" si="14"/>
        <v>0</v>
      </c>
      <c r="I167" s="391">
        <f t="shared" si="14"/>
        <v>0</v>
      </c>
      <c r="J167" s="391">
        <f t="shared" si="14"/>
        <v>0</v>
      </c>
      <c r="K167" s="391">
        <f t="shared" si="14"/>
        <v>4821423</v>
      </c>
      <c r="L167" s="391">
        <f t="shared" si="14"/>
        <v>0</v>
      </c>
      <c r="M167" s="391">
        <f t="shared" si="14"/>
        <v>760716</v>
      </c>
      <c r="N167" s="391">
        <f t="shared" si="14"/>
        <v>0</v>
      </c>
      <c r="O167" s="391">
        <f t="shared" si="14"/>
        <v>0</v>
      </c>
      <c r="P167" s="391">
        <f t="shared" si="14"/>
        <v>0</v>
      </c>
      <c r="Q167" s="391">
        <f t="shared" si="14"/>
        <v>0</v>
      </c>
      <c r="R167" s="391">
        <f t="shared" si="14"/>
        <v>0</v>
      </c>
      <c r="S167" s="391">
        <f t="shared" si="14"/>
        <v>0</v>
      </c>
      <c r="T167" s="391">
        <f t="shared" si="13"/>
        <v>0</v>
      </c>
      <c r="U167" s="391">
        <f t="shared" si="13"/>
        <v>0</v>
      </c>
      <c r="V167" s="391">
        <f t="shared" si="13"/>
        <v>0</v>
      </c>
      <c r="W167" s="391">
        <f t="shared" si="13"/>
        <v>0</v>
      </c>
      <c r="X167" s="391">
        <f t="shared" si="13"/>
        <v>0</v>
      </c>
      <c r="Y167" s="391">
        <f t="shared" si="13"/>
        <v>0</v>
      </c>
      <c r="Z167" s="391">
        <f t="shared" si="13"/>
        <v>0</v>
      </c>
      <c r="AA167" s="391">
        <f t="shared" si="13"/>
        <v>0</v>
      </c>
      <c r="AB167" s="391">
        <f t="shared" si="13"/>
        <v>699017</v>
      </c>
      <c r="AC167" s="391">
        <f t="shared" si="13"/>
        <v>0</v>
      </c>
      <c r="AD167" s="391">
        <f t="shared" si="13"/>
        <v>0</v>
      </c>
      <c r="AE167" s="391">
        <f t="shared" si="13"/>
        <v>4349446</v>
      </c>
      <c r="AF167" s="391">
        <f t="shared" si="13"/>
        <v>17940420</v>
      </c>
      <c r="AG167" s="391">
        <f t="shared" si="13"/>
        <v>0</v>
      </c>
      <c r="AH167" s="391">
        <f t="shared" si="13"/>
        <v>0</v>
      </c>
      <c r="AI167" s="391">
        <f t="shared" si="13"/>
        <v>0</v>
      </c>
      <c r="AJ167" s="391">
        <f t="shared" si="13"/>
        <v>0</v>
      </c>
      <c r="AK167" s="391">
        <f t="shared" si="13"/>
        <v>0</v>
      </c>
      <c r="AL167" s="391">
        <f t="shared" si="13"/>
        <v>0</v>
      </c>
      <c r="AM167" s="391">
        <f t="shared" si="13"/>
        <v>0</v>
      </c>
      <c r="AN167" s="391">
        <f t="shared" si="13"/>
        <v>4302038</v>
      </c>
      <c r="AO167" s="391">
        <f t="shared" si="13"/>
        <v>0</v>
      </c>
      <c r="AP167" s="391">
        <f t="shared" si="13"/>
        <v>0</v>
      </c>
      <c r="AQ167" s="391"/>
      <c r="AR167" s="391"/>
    </row>
    <row r="168" spans="1:44" x14ac:dyDescent="0.3">
      <c r="A168" s="680">
        <v>556</v>
      </c>
      <c r="B168" s="128"/>
      <c r="C168" s="128"/>
      <c r="D168" s="391">
        <f t="shared" si="14"/>
        <v>305925</v>
      </c>
      <c r="E168" s="391">
        <f t="shared" si="13"/>
        <v>0</v>
      </c>
      <c r="F168" s="391">
        <f t="shared" si="13"/>
        <v>0</v>
      </c>
      <c r="G168" s="391">
        <f t="shared" si="13"/>
        <v>1433852</v>
      </c>
      <c r="H168" s="391">
        <f t="shared" si="13"/>
        <v>0</v>
      </c>
      <c r="I168" s="391">
        <f t="shared" si="13"/>
        <v>0</v>
      </c>
      <c r="J168" s="391">
        <f t="shared" si="13"/>
        <v>0</v>
      </c>
      <c r="K168" s="391">
        <f t="shared" si="13"/>
        <v>1088184</v>
      </c>
      <c r="L168" s="391">
        <f t="shared" si="13"/>
        <v>0</v>
      </c>
      <c r="M168" s="391">
        <f t="shared" si="13"/>
        <v>26132</v>
      </c>
      <c r="N168" s="391">
        <f t="shared" si="13"/>
        <v>0</v>
      </c>
      <c r="O168" s="391">
        <f t="shared" si="13"/>
        <v>0</v>
      </c>
      <c r="P168" s="391">
        <f t="shared" si="13"/>
        <v>0</v>
      </c>
      <c r="Q168" s="391">
        <f t="shared" si="13"/>
        <v>0</v>
      </c>
      <c r="R168" s="391">
        <f t="shared" si="13"/>
        <v>0</v>
      </c>
      <c r="S168" s="391">
        <f t="shared" si="13"/>
        <v>0</v>
      </c>
      <c r="T168" s="391">
        <f t="shared" si="13"/>
        <v>0</v>
      </c>
      <c r="U168" s="391">
        <f t="shared" si="13"/>
        <v>0</v>
      </c>
      <c r="V168" s="391">
        <f t="shared" si="13"/>
        <v>0</v>
      </c>
      <c r="W168" s="391">
        <f t="shared" si="13"/>
        <v>0</v>
      </c>
      <c r="X168" s="391">
        <f t="shared" si="13"/>
        <v>0</v>
      </c>
      <c r="Y168" s="391">
        <f t="shared" si="13"/>
        <v>0</v>
      </c>
      <c r="Z168" s="391">
        <f t="shared" si="13"/>
        <v>0</v>
      </c>
      <c r="AA168" s="391">
        <f t="shared" si="13"/>
        <v>0</v>
      </c>
      <c r="AB168" s="391">
        <f t="shared" si="13"/>
        <v>0</v>
      </c>
      <c r="AC168" s="391">
        <f t="shared" si="13"/>
        <v>0</v>
      </c>
      <c r="AD168" s="391">
        <f t="shared" si="13"/>
        <v>0</v>
      </c>
      <c r="AE168" s="391">
        <f t="shared" si="13"/>
        <v>1413985</v>
      </c>
      <c r="AF168" s="391">
        <f t="shared" si="13"/>
        <v>3341905</v>
      </c>
      <c r="AG168" s="391">
        <f t="shared" si="13"/>
        <v>0</v>
      </c>
      <c r="AH168" s="391">
        <f t="shared" si="13"/>
        <v>0</v>
      </c>
      <c r="AI168" s="391">
        <f t="shared" si="13"/>
        <v>0</v>
      </c>
      <c r="AJ168" s="391">
        <f t="shared" si="13"/>
        <v>0</v>
      </c>
      <c r="AK168" s="391">
        <f t="shared" si="13"/>
        <v>0</v>
      </c>
      <c r="AL168" s="391">
        <f t="shared" si="13"/>
        <v>0</v>
      </c>
      <c r="AM168" s="391">
        <f t="shared" si="13"/>
        <v>0</v>
      </c>
      <c r="AN168" s="391">
        <f t="shared" si="13"/>
        <v>959669</v>
      </c>
      <c r="AO168" s="391">
        <f t="shared" si="13"/>
        <v>0</v>
      </c>
      <c r="AP168" s="391">
        <f t="shared" si="13"/>
        <v>0</v>
      </c>
      <c r="AQ168" s="391"/>
      <c r="AR168" s="391"/>
    </row>
    <row r="169" spans="1:44" x14ac:dyDescent="0.3">
      <c r="A169" s="680">
        <v>557</v>
      </c>
      <c r="B169" s="128"/>
      <c r="C169" s="128"/>
      <c r="D169" s="391">
        <f t="shared" si="14"/>
        <v>0</v>
      </c>
      <c r="E169" s="391">
        <f t="shared" si="13"/>
        <v>0</v>
      </c>
      <c r="F169" s="391">
        <f t="shared" si="13"/>
        <v>0</v>
      </c>
      <c r="G169" s="391">
        <f t="shared" si="13"/>
        <v>1148227</v>
      </c>
      <c r="H169" s="391">
        <f t="shared" si="13"/>
        <v>0</v>
      </c>
      <c r="I169" s="391">
        <f t="shared" si="13"/>
        <v>0</v>
      </c>
      <c r="J169" s="391">
        <f t="shared" si="13"/>
        <v>0</v>
      </c>
      <c r="K169" s="391">
        <f t="shared" si="13"/>
        <v>648942</v>
      </c>
      <c r="L169" s="391">
        <f t="shared" si="13"/>
        <v>0</v>
      </c>
      <c r="M169" s="391">
        <f t="shared" si="13"/>
        <v>0</v>
      </c>
      <c r="N169" s="391">
        <f t="shared" si="13"/>
        <v>0</v>
      </c>
      <c r="O169" s="391">
        <f t="shared" si="13"/>
        <v>0</v>
      </c>
      <c r="P169" s="391">
        <f t="shared" si="13"/>
        <v>0</v>
      </c>
      <c r="Q169" s="391">
        <f t="shared" si="13"/>
        <v>0</v>
      </c>
      <c r="R169" s="391">
        <f t="shared" si="13"/>
        <v>0</v>
      </c>
      <c r="S169" s="391">
        <f t="shared" si="13"/>
        <v>0</v>
      </c>
      <c r="T169" s="391">
        <f t="shared" si="13"/>
        <v>0</v>
      </c>
      <c r="U169" s="391">
        <f t="shared" si="13"/>
        <v>0</v>
      </c>
      <c r="V169" s="391">
        <f t="shared" si="13"/>
        <v>0</v>
      </c>
      <c r="W169" s="391">
        <f t="shared" si="13"/>
        <v>0</v>
      </c>
      <c r="X169" s="391">
        <f t="shared" si="13"/>
        <v>0</v>
      </c>
      <c r="Y169" s="391">
        <f t="shared" si="13"/>
        <v>0</v>
      </c>
      <c r="Z169" s="391">
        <f t="shared" si="13"/>
        <v>0</v>
      </c>
      <c r="AA169" s="391">
        <f t="shared" si="13"/>
        <v>0</v>
      </c>
      <c r="AB169" s="391">
        <f t="shared" si="13"/>
        <v>0</v>
      </c>
      <c r="AC169" s="391">
        <f t="shared" si="13"/>
        <v>0</v>
      </c>
      <c r="AD169" s="391">
        <f t="shared" si="13"/>
        <v>0</v>
      </c>
      <c r="AE169" s="391">
        <f t="shared" si="13"/>
        <v>1155869</v>
      </c>
      <c r="AF169" s="391">
        <f t="shared" si="13"/>
        <v>2822173</v>
      </c>
      <c r="AG169" s="391">
        <f t="shared" si="13"/>
        <v>0</v>
      </c>
      <c r="AH169" s="391">
        <f t="shared" si="13"/>
        <v>0</v>
      </c>
      <c r="AI169" s="391">
        <f t="shared" si="13"/>
        <v>0</v>
      </c>
      <c r="AJ169" s="391">
        <f t="shared" si="13"/>
        <v>0</v>
      </c>
      <c r="AK169" s="391">
        <f t="shared" si="13"/>
        <v>0</v>
      </c>
      <c r="AL169" s="391">
        <f t="shared" si="13"/>
        <v>0</v>
      </c>
      <c r="AM169" s="391">
        <f t="shared" si="13"/>
        <v>0</v>
      </c>
      <c r="AN169" s="391">
        <f t="shared" si="13"/>
        <v>757860</v>
      </c>
      <c r="AO169" s="391">
        <f t="shared" si="13"/>
        <v>0</v>
      </c>
      <c r="AP169" s="391">
        <f t="shared" si="13"/>
        <v>0</v>
      </c>
      <c r="AQ169" s="391"/>
      <c r="AR169" s="391"/>
    </row>
    <row r="170" spans="1:44" x14ac:dyDescent="0.3">
      <c r="A170" s="680">
        <v>606</v>
      </c>
      <c r="B170" s="128"/>
      <c r="C170" s="128"/>
      <c r="D170" s="391">
        <f>D70</f>
        <v>1</v>
      </c>
      <c r="E170" s="391">
        <f t="shared" ref="E170:AP170" si="15">E70</f>
        <v>0</v>
      </c>
      <c r="F170" s="391">
        <f t="shared" si="15"/>
        <v>0</v>
      </c>
      <c r="G170" s="687">
        <f t="shared" si="15"/>
        <v>1</v>
      </c>
      <c r="H170" s="391">
        <f t="shared" si="15"/>
        <v>0</v>
      </c>
      <c r="I170" s="391">
        <f t="shared" si="15"/>
        <v>0</v>
      </c>
      <c r="J170" s="391">
        <f t="shared" si="15"/>
        <v>0</v>
      </c>
      <c r="K170" s="391">
        <f t="shared" si="15"/>
        <v>1</v>
      </c>
      <c r="L170" s="391">
        <f t="shared" si="15"/>
        <v>0</v>
      </c>
      <c r="M170" s="391">
        <f t="shared" si="15"/>
        <v>1</v>
      </c>
      <c r="N170" s="391">
        <f t="shared" si="15"/>
        <v>0</v>
      </c>
      <c r="O170" s="391">
        <f t="shared" si="15"/>
        <v>0</v>
      </c>
      <c r="P170" s="391">
        <f t="shared" si="15"/>
        <v>0</v>
      </c>
      <c r="Q170" s="391">
        <f t="shared" si="15"/>
        <v>0</v>
      </c>
      <c r="R170" s="391">
        <f t="shared" si="15"/>
        <v>0</v>
      </c>
      <c r="S170" s="391">
        <f t="shared" si="15"/>
        <v>0</v>
      </c>
      <c r="T170" s="391">
        <f t="shared" si="15"/>
        <v>0</v>
      </c>
      <c r="U170" s="391">
        <f t="shared" si="15"/>
        <v>555007</v>
      </c>
      <c r="V170" s="391">
        <f t="shared" si="15"/>
        <v>0</v>
      </c>
      <c r="W170" s="391">
        <f t="shared" si="15"/>
        <v>0</v>
      </c>
      <c r="X170" s="391">
        <f t="shared" si="15"/>
        <v>0</v>
      </c>
      <c r="Y170" s="391">
        <f t="shared" si="15"/>
        <v>0</v>
      </c>
      <c r="Z170" s="391">
        <f t="shared" si="15"/>
        <v>0</v>
      </c>
      <c r="AA170" s="391">
        <f t="shared" si="15"/>
        <v>0</v>
      </c>
      <c r="AB170" s="391">
        <f t="shared" si="15"/>
        <v>0</v>
      </c>
      <c r="AC170" s="391">
        <f t="shared" si="15"/>
        <v>0</v>
      </c>
      <c r="AD170" s="391">
        <f t="shared" si="15"/>
        <v>0</v>
      </c>
      <c r="AE170" s="391">
        <f t="shared" si="15"/>
        <v>1</v>
      </c>
      <c r="AF170" s="391">
        <f t="shared" si="15"/>
        <v>1</v>
      </c>
      <c r="AG170" s="391">
        <f t="shared" si="15"/>
        <v>0</v>
      </c>
      <c r="AH170" s="391">
        <f t="shared" si="15"/>
        <v>0</v>
      </c>
      <c r="AI170" s="391">
        <f t="shared" si="15"/>
        <v>0</v>
      </c>
      <c r="AJ170" s="391">
        <f t="shared" si="15"/>
        <v>0</v>
      </c>
      <c r="AK170" s="391">
        <f t="shared" si="15"/>
        <v>0</v>
      </c>
      <c r="AL170" s="391">
        <f t="shared" si="15"/>
        <v>0</v>
      </c>
      <c r="AM170" s="391">
        <f t="shared" si="15"/>
        <v>0</v>
      </c>
      <c r="AN170" s="391">
        <f t="shared" si="15"/>
        <v>1</v>
      </c>
      <c r="AO170" s="391">
        <f t="shared" si="15"/>
        <v>0</v>
      </c>
      <c r="AP170" s="391">
        <f t="shared" si="15"/>
        <v>0</v>
      </c>
      <c r="AQ170" s="391"/>
      <c r="AR170" s="391"/>
    </row>
    <row r="171" spans="1:44" x14ac:dyDescent="0.3">
      <c r="A171" s="680">
        <v>662</v>
      </c>
      <c r="B171" s="128" t="s">
        <v>209</v>
      </c>
      <c r="C171" s="128"/>
      <c r="D171" s="391">
        <f>D86</f>
        <v>0</v>
      </c>
      <c r="E171" s="391">
        <f t="shared" ref="E171:AP171" si="16">E86</f>
        <v>0</v>
      </c>
      <c r="F171" s="391">
        <f t="shared" si="16"/>
        <v>0</v>
      </c>
      <c r="G171" s="391">
        <f t="shared" si="16"/>
        <v>0</v>
      </c>
      <c r="H171" s="391">
        <f t="shared" si="16"/>
        <v>0</v>
      </c>
      <c r="I171" s="391">
        <f t="shared" si="16"/>
        <v>0</v>
      </c>
      <c r="J171" s="391">
        <f t="shared" si="16"/>
        <v>0</v>
      </c>
      <c r="K171" s="391">
        <f t="shared" si="16"/>
        <v>119</v>
      </c>
      <c r="L171" s="391">
        <f t="shared" si="16"/>
        <v>0</v>
      </c>
      <c r="M171" s="391">
        <f t="shared" si="16"/>
        <v>0</v>
      </c>
      <c r="N171" s="391">
        <f t="shared" si="16"/>
        <v>0</v>
      </c>
      <c r="O171" s="391">
        <f t="shared" si="16"/>
        <v>0</v>
      </c>
      <c r="P171" s="391">
        <f t="shared" si="16"/>
        <v>0</v>
      </c>
      <c r="Q171" s="391">
        <f t="shared" si="16"/>
        <v>0</v>
      </c>
      <c r="R171" s="391">
        <f t="shared" si="16"/>
        <v>0</v>
      </c>
      <c r="S171" s="391">
        <f t="shared" si="16"/>
        <v>0</v>
      </c>
      <c r="T171" s="391">
        <f t="shared" si="16"/>
        <v>0</v>
      </c>
      <c r="U171" s="391">
        <f t="shared" si="16"/>
        <v>0</v>
      </c>
      <c r="V171" s="391">
        <f t="shared" si="16"/>
        <v>0</v>
      </c>
      <c r="W171" s="391">
        <f t="shared" si="16"/>
        <v>0</v>
      </c>
      <c r="X171" s="391">
        <f t="shared" si="16"/>
        <v>0</v>
      </c>
      <c r="Y171" s="391">
        <f t="shared" si="16"/>
        <v>0</v>
      </c>
      <c r="Z171" s="391">
        <f t="shared" si="16"/>
        <v>0</v>
      </c>
      <c r="AA171" s="391">
        <f t="shared" si="16"/>
        <v>0</v>
      </c>
      <c r="AB171" s="391">
        <f t="shared" si="16"/>
        <v>1</v>
      </c>
      <c r="AC171" s="391">
        <f t="shared" si="16"/>
        <v>0</v>
      </c>
      <c r="AD171" s="391">
        <f t="shared" si="16"/>
        <v>0</v>
      </c>
      <c r="AE171" s="391">
        <f t="shared" si="16"/>
        <v>0</v>
      </c>
      <c r="AF171" s="391">
        <f t="shared" si="16"/>
        <v>0</v>
      </c>
      <c r="AG171" s="391">
        <f t="shared" si="16"/>
        <v>0</v>
      </c>
      <c r="AH171" s="391">
        <f t="shared" si="16"/>
        <v>0</v>
      </c>
      <c r="AI171" s="391">
        <f t="shared" si="16"/>
        <v>0</v>
      </c>
      <c r="AJ171" s="391">
        <f t="shared" si="16"/>
        <v>0</v>
      </c>
      <c r="AK171" s="391">
        <f t="shared" si="16"/>
        <v>0</v>
      </c>
      <c r="AL171" s="391">
        <f t="shared" si="16"/>
        <v>0</v>
      </c>
      <c r="AM171" s="391">
        <f t="shared" si="16"/>
        <v>0</v>
      </c>
      <c r="AN171" s="391">
        <f t="shared" si="16"/>
        <v>0</v>
      </c>
      <c r="AO171" s="391">
        <f t="shared" si="16"/>
        <v>0</v>
      </c>
      <c r="AP171" s="391">
        <f t="shared" si="16"/>
        <v>0</v>
      </c>
      <c r="AQ171" s="391"/>
      <c r="AR171" s="391"/>
    </row>
    <row r="172" spans="1:44" x14ac:dyDescent="0.3">
      <c r="A172" s="680">
        <v>663</v>
      </c>
      <c r="B172" s="128" t="s">
        <v>360</v>
      </c>
      <c r="C172" s="128"/>
      <c r="D172" s="391">
        <f>D87</f>
        <v>621823</v>
      </c>
      <c r="E172" s="391">
        <f t="shared" ref="E172:AP172" si="17">E87</f>
        <v>0</v>
      </c>
      <c r="F172" s="391">
        <f t="shared" si="17"/>
        <v>0</v>
      </c>
      <c r="G172" s="391">
        <f t="shared" si="17"/>
        <v>140646</v>
      </c>
      <c r="H172" s="391">
        <f t="shared" si="17"/>
        <v>0</v>
      </c>
      <c r="I172" s="391">
        <f t="shared" si="17"/>
        <v>0</v>
      </c>
      <c r="J172" s="391">
        <f t="shared" si="17"/>
        <v>0</v>
      </c>
      <c r="K172" s="391">
        <f t="shared" si="17"/>
        <v>2416231</v>
      </c>
      <c r="L172" s="391">
        <f t="shared" si="17"/>
        <v>0</v>
      </c>
      <c r="M172" s="391">
        <f t="shared" si="17"/>
        <v>0</v>
      </c>
      <c r="N172" s="391">
        <f t="shared" si="17"/>
        <v>0</v>
      </c>
      <c r="O172" s="391">
        <f t="shared" si="17"/>
        <v>0</v>
      </c>
      <c r="P172" s="391">
        <f t="shared" si="17"/>
        <v>0</v>
      </c>
      <c r="Q172" s="391">
        <f t="shared" si="17"/>
        <v>0</v>
      </c>
      <c r="R172" s="391">
        <f t="shared" si="17"/>
        <v>0</v>
      </c>
      <c r="S172" s="391">
        <f t="shared" si="17"/>
        <v>0</v>
      </c>
      <c r="T172" s="391">
        <f t="shared" si="17"/>
        <v>0</v>
      </c>
      <c r="U172" s="391">
        <f t="shared" si="17"/>
        <v>0</v>
      </c>
      <c r="V172" s="391">
        <f t="shared" si="17"/>
        <v>0</v>
      </c>
      <c r="W172" s="391">
        <f t="shared" si="17"/>
        <v>0</v>
      </c>
      <c r="X172" s="391">
        <f t="shared" si="17"/>
        <v>0</v>
      </c>
      <c r="Y172" s="391">
        <f t="shared" si="17"/>
        <v>0</v>
      </c>
      <c r="Z172" s="391">
        <f t="shared" si="17"/>
        <v>0</v>
      </c>
      <c r="AA172" s="391">
        <f t="shared" si="17"/>
        <v>0</v>
      </c>
      <c r="AB172" s="391">
        <f t="shared" si="17"/>
        <v>0</v>
      </c>
      <c r="AC172" s="391">
        <f t="shared" si="17"/>
        <v>0</v>
      </c>
      <c r="AD172" s="391">
        <f t="shared" si="17"/>
        <v>0</v>
      </c>
      <c r="AE172" s="391">
        <f t="shared" si="17"/>
        <v>2801347</v>
      </c>
      <c r="AF172" s="391">
        <f t="shared" si="17"/>
        <v>0</v>
      </c>
      <c r="AG172" s="391">
        <f t="shared" si="17"/>
        <v>0</v>
      </c>
      <c r="AH172" s="391">
        <f t="shared" si="17"/>
        <v>0</v>
      </c>
      <c r="AI172" s="391">
        <f t="shared" si="17"/>
        <v>0</v>
      </c>
      <c r="AJ172" s="391">
        <f t="shared" si="17"/>
        <v>0</v>
      </c>
      <c r="AK172" s="391">
        <f t="shared" si="17"/>
        <v>0</v>
      </c>
      <c r="AL172" s="391">
        <f t="shared" si="17"/>
        <v>0</v>
      </c>
      <c r="AM172" s="391">
        <f t="shared" si="17"/>
        <v>0</v>
      </c>
      <c r="AN172" s="391">
        <f t="shared" si="17"/>
        <v>2165736</v>
      </c>
      <c r="AO172" s="391">
        <f t="shared" si="17"/>
        <v>0</v>
      </c>
      <c r="AP172" s="391">
        <f t="shared" si="17"/>
        <v>0</v>
      </c>
      <c r="AQ172" s="391"/>
      <c r="AR172" s="391"/>
    </row>
    <row r="173" spans="1:44" x14ac:dyDescent="0.3">
      <c r="A173" s="681">
        <v>336</v>
      </c>
      <c r="B173" s="128"/>
      <c r="C173" s="128"/>
      <c r="D173" s="392">
        <f>D26</f>
        <v>0</v>
      </c>
      <c r="E173" s="392">
        <f t="shared" ref="E173:AP173" si="18">E26</f>
        <v>0</v>
      </c>
      <c r="F173" s="392">
        <f t="shared" si="18"/>
        <v>1328108</v>
      </c>
      <c r="G173" s="392">
        <f t="shared" si="18"/>
        <v>0</v>
      </c>
      <c r="H173" s="392">
        <f t="shared" si="18"/>
        <v>0</v>
      </c>
      <c r="I173" s="392">
        <f t="shared" si="18"/>
        <v>8310</v>
      </c>
      <c r="J173" s="392">
        <f t="shared" si="18"/>
        <v>60400</v>
      </c>
      <c r="K173" s="392">
        <f t="shared" si="18"/>
        <v>0</v>
      </c>
      <c r="L173" s="392">
        <f t="shared" si="18"/>
        <v>0</v>
      </c>
      <c r="M173" s="392">
        <f t="shared" si="18"/>
        <v>0</v>
      </c>
      <c r="N173" s="392">
        <f t="shared" si="18"/>
        <v>0</v>
      </c>
      <c r="O173" s="392">
        <f t="shared" si="18"/>
        <v>0</v>
      </c>
      <c r="P173" s="392">
        <f t="shared" si="18"/>
        <v>26</v>
      </c>
      <c r="Q173" s="392">
        <f t="shared" si="18"/>
        <v>0</v>
      </c>
      <c r="R173" s="392">
        <f t="shared" si="18"/>
        <v>98</v>
      </c>
      <c r="S173" s="392">
        <f t="shared" si="18"/>
        <v>72492</v>
      </c>
      <c r="T173" s="392">
        <f t="shared" si="18"/>
        <v>363</v>
      </c>
      <c r="U173" s="392">
        <f t="shared" si="18"/>
        <v>0</v>
      </c>
      <c r="V173" s="392">
        <f t="shared" si="18"/>
        <v>0</v>
      </c>
      <c r="W173" s="392">
        <f t="shared" si="18"/>
        <v>0</v>
      </c>
      <c r="X173" s="392">
        <f t="shared" si="18"/>
        <v>0</v>
      </c>
      <c r="Y173" s="392">
        <f t="shared" si="18"/>
        <v>530</v>
      </c>
      <c r="Z173" s="392">
        <f t="shared" si="18"/>
        <v>0</v>
      </c>
      <c r="AA173" s="392">
        <f t="shared" si="18"/>
        <v>13625</v>
      </c>
      <c r="AB173" s="392">
        <f t="shared" si="18"/>
        <v>13060563</v>
      </c>
      <c r="AC173" s="392">
        <f t="shared" si="18"/>
        <v>0</v>
      </c>
      <c r="AD173" s="392">
        <f t="shared" si="18"/>
        <v>0</v>
      </c>
      <c r="AE173" s="392">
        <f t="shared" si="18"/>
        <v>630470</v>
      </c>
      <c r="AF173" s="392">
        <f t="shared" si="18"/>
        <v>18219574</v>
      </c>
      <c r="AG173" s="392">
        <f t="shared" si="18"/>
        <v>0</v>
      </c>
      <c r="AH173" s="392">
        <f t="shared" si="18"/>
        <v>359</v>
      </c>
      <c r="AI173" s="392">
        <f t="shared" si="18"/>
        <v>0</v>
      </c>
      <c r="AJ173" s="392">
        <f t="shared" si="18"/>
        <v>1140</v>
      </c>
      <c r="AK173" s="392">
        <f t="shared" si="18"/>
        <v>0</v>
      </c>
      <c r="AL173" s="392">
        <f t="shared" si="18"/>
        <v>631</v>
      </c>
      <c r="AM173" s="392">
        <f t="shared" si="18"/>
        <v>50652</v>
      </c>
      <c r="AN173" s="392">
        <f t="shared" si="18"/>
        <v>0</v>
      </c>
      <c r="AO173" s="392">
        <f t="shared" si="18"/>
        <v>0</v>
      </c>
      <c r="AP173" s="392">
        <f t="shared" si="18"/>
        <v>0</v>
      </c>
      <c r="AQ173" s="392"/>
      <c r="AR173" s="392"/>
    </row>
    <row r="174" spans="1:44" x14ac:dyDescent="0.3">
      <c r="A174" s="681">
        <v>44</v>
      </c>
      <c r="B174" s="128"/>
      <c r="C174" s="128"/>
      <c r="D174" s="392"/>
      <c r="E174" s="392"/>
      <c r="F174" s="392"/>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c r="AD174" s="392"/>
      <c r="AE174" s="392"/>
      <c r="AF174" s="392"/>
      <c r="AG174" s="392"/>
      <c r="AH174" s="392"/>
      <c r="AI174" s="392"/>
      <c r="AJ174" s="392"/>
      <c r="AK174" s="392"/>
      <c r="AL174" s="392"/>
      <c r="AM174" s="392"/>
      <c r="AN174" s="392"/>
      <c r="AO174" s="392"/>
      <c r="AP174" s="392"/>
      <c r="AQ174" s="392"/>
      <c r="AR174" s="392"/>
    </row>
    <row r="175" spans="1:44" x14ac:dyDescent="0.3">
      <c r="A175" s="681">
        <v>45</v>
      </c>
      <c r="B175" s="128"/>
      <c r="C175" s="128"/>
      <c r="D175" s="392"/>
      <c r="E175" s="392"/>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c r="AE175" s="392"/>
      <c r="AF175" s="392"/>
      <c r="AG175" s="392"/>
      <c r="AH175" s="392"/>
      <c r="AI175" s="392"/>
      <c r="AJ175" s="392"/>
      <c r="AK175" s="392"/>
      <c r="AL175" s="392"/>
      <c r="AM175" s="392"/>
      <c r="AN175" s="392"/>
      <c r="AO175" s="392"/>
      <c r="AP175" s="392"/>
      <c r="AQ175" s="392"/>
      <c r="AR175" s="392"/>
    </row>
    <row r="176" spans="1:44" x14ac:dyDescent="0.3">
      <c r="A176" s="681">
        <v>47</v>
      </c>
      <c r="B176" s="128"/>
      <c r="C176" s="128"/>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row>
    <row r="177" spans="1:44" x14ac:dyDescent="0.3">
      <c r="A177" s="681">
        <v>48</v>
      </c>
      <c r="B177" s="128"/>
      <c r="C177" s="128"/>
      <c r="D177" s="392"/>
      <c r="E177" s="392"/>
      <c r="F177" s="392"/>
      <c r="G177" s="392"/>
      <c r="H177" s="392"/>
      <c r="I177" s="392"/>
      <c r="J177" s="392"/>
      <c r="K177" s="392"/>
      <c r="L177" s="392"/>
      <c r="M177" s="392"/>
      <c r="N177" s="392"/>
      <c r="O177" s="392"/>
      <c r="P177" s="392"/>
      <c r="Q177" s="392"/>
      <c r="R177" s="392"/>
      <c r="S177" s="392"/>
      <c r="T177" s="392"/>
      <c r="U177" s="392"/>
      <c r="V177" s="392"/>
      <c r="W177" s="392"/>
      <c r="X177" s="392"/>
      <c r="Y177" s="392"/>
      <c r="Z177" s="392"/>
      <c r="AA177" s="392"/>
      <c r="AB177" s="392"/>
      <c r="AC177" s="392"/>
      <c r="AD177" s="392"/>
      <c r="AE177" s="392"/>
      <c r="AF177" s="392"/>
      <c r="AG177" s="392"/>
      <c r="AH177" s="392"/>
      <c r="AI177" s="392"/>
      <c r="AJ177" s="392"/>
      <c r="AK177" s="392"/>
      <c r="AL177" s="392"/>
      <c r="AM177" s="392"/>
      <c r="AN177" s="392"/>
      <c r="AO177" s="392"/>
      <c r="AP177" s="392"/>
      <c r="AQ177" s="392"/>
      <c r="AR177" s="392"/>
    </row>
    <row r="178" spans="1:44" x14ac:dyDescent="0.3">
      <c r="A178" s="682">
        <v>385</v>
      </c>
      <c r="B178" s="128"/>
      <c r="C178" s="128"/>
      <c r="D178" s="395">
        <f>D34</f>
        <v>0</v>
      </c>
      <c r="E178" s="395">
        <f t="shared" ref="E178:AP178" si="19">E34</f>
        <v>0</v>
      </c>
      <c r="F178" s="395">
        <f t="shared" si="19"/>
        <v>2271354</v>
      </c>
      <c r="G178" s="395">
        <f t="shared" si="19"/>
        <v>0</v>
      </c>
      <c r="H178" s="395">
        <f t="shared" si="19"/>
        <v>0</v>
      </c>
      <c r="I178" s="395">
        <f t="shared" si="19"/>
        <v>834045</v>
      </c>
      <c r="J178" s="395">
        <f t="shared" si="19"/>
        <v>2927016</v>
      </c>
      <c r="K178" s="395">
        <f t="shared" si="19"/>
        <v>0</v>
      </c>
      <c r="L178" s="395">
        <f t="shared" si="19"/>
        <v>0</v>
      </c>
      <c r="M178" s="395">
        <f t="shared" si="19"/>
        <v>0</v>
      </c>
      <c r="N178" s="395">
        <f t="shared" si="19"/>
        <v>0</v>
      </c>
      <c r="O178" s="395">
        <f t="shared" si="19"/>
        <v>0</v>
      </c>
      <c r="P178" s="395">
        <f t="shared" si="19"/>
        <v>349502</v>
      </c>
      <c r="Q178" s="395">
        <f t="shared" si="19"/>
        <v>76928</v>
      </c>
      <c r="R178" s="395">
        <f t="shared" si="19"/>
        <v>208012</v>
      </c>
      <c r="S178" s="395">
        <f t="shared" si="19"/>
        <v>1874553</v>
      </c>
      <c r="T178" s="395">
        <f t="shared" si="19"/>
        <v>179321</v>
      </c>
      <c r="U178" s="395">
        <f t="shared" si="19"/>
        <v>0</v>
      </c>
      <c r="V178" s="395">
        <f t="shared" si="19"/>
        <v>0</v>
      </c>
      <c r="W178" s="395">
        <f t="shared" si="19"/>
        <v>3085754</v>
      </c>
      <c r="X178" s="395">
        <f t="shared" si="19"/>
        <v>0</v>
      </c>
      <c r="Y178" s="395">
        <f t="shared" si="19"/>
        <v>247751</v>
      </c>
      <c r="Z178" s="395">
        <f t="shared" si="19"/>
        <v>205905</v>
      </c>
      <c r="AA178" s="395">
        <f t="shared" si="19"/>
        <v>276980</v>
      </c>
      <c r="AB178" s="395">
        <f t="shared" si="19"/>
        <v>53887882</v>
      </c>
      <c r="AC178" s="395">
        <f t="shared" si="19"/>
        <v>124694</v>
      </c>
      <c r="AD178" s="395">
        <f t="shared" si="19"/>
        <v>0</v>
      </c>
      <c r="AE178" s="395">
        <f t="shared" si="19"/>
        <v>42918205</v>
      </c>
      <c r="AF178" s="395">
        <f t="shared" si="19"/>
        <v>696667763</v>
      </c>
      <c r="AG178" s="395">
        <f t="shared" si="19"/>
        <v>0</v>
      </c>
      <c r="AH178" s="395">
        <f t="shared" si="19"/>
        <v>2656468</v>
      </c>
      <c r="AI178" s="395">
        <f t="shared" si="19"/>
        <v>622157</v>
      </c>
      <c r="AJ178" s="395">
        <f t="shared" si="19"/>
        <v>374910</v>
      </c>
      <c r="AK178" s="395">
        <f t="shared" si="19"/>
        <v>42208</v>
      </c>
      <c r="AL178" s="395">
        <f t="shared" si="19"/>
        <v>209974</v>
      </c>
      <c r="AM178" s="395">
        <f t="shared" si="19"/>
        <v>3661628</v>
      </c>
      <c r="AN178" s="395">
        <f t="shared" si="19"/>
        <v>0</v>
      </c>
      <c r="AO178" s="395">
        <f t="shared" si="19"/>
        <v>0</v>
      </c>
      <c r="AP178" s="395">
        <f t="shared" si="19"/>
        <v>280475</v>
      </c>
      <c r="AQ178" s="395"/>
      <c r="AR178" s="395"/>
    </row>
    <row r="179" spans="1:44" x14ac:dyDescent="0.3">
      <c r="A179" s="682">
        <v>626</v>
      </c>
      <c r="B179" s="128"/>
      <c r="C179" s="128"/>
      <c r="D179" s="395">
        <f>D74</f>
        <v>0</v>
      </c>
      <c r="E179" s="395">
        <f t="shared" ref="E179:AP179" si="20">E74</f>
        <v>0</v>
      </c>
      <c r="F179" s="395">
        <f t="shared" si="20"/>
        <v>1328108</v>
      </c>
      <c r="G179" s="395">
        <f t="shared" si="20"/>
        <v>0</v>
      </c>
      <c r="H179" s="395">
        <f t="shared" si="20"/>
        <v>0</v>
      </c>
      <c r="I179" s="395">
        <f t="shared" si="20"/>
        <v>13310</v>
      </c>
      <c r="J179" s="395">
        <f t="shared" si="20"/>
        <v>62400</v>
      </c>
      <c r="K179" s="395">
        <f t="shared" si="20"/>
        <v>0</v>
      </c>
      <c r="L179" s="395">
        <f t="shared" si="20"/>
        <v>0</v>
      </c>
      <c r="M179" s="395">
        <f t="shared" si="20"/>
        <v>0</v>
      </c>
      <c r="N179" s="395">
        <f t="shared" si="20"/>
        <v>0</v>
      </c>
      <c r="O179" s="395">
        <f t="shared" si="20"/>
        <v>0</v>
      </c>
      <c r="P179" s="395">
        <f t="shared" si="20"/>
        <v>26</v>
      </c>
      <c r="Q179" s="395">
        <f t="shared" si="20"/>
        <v>0</v>
      </c>
      <c r="R179" s="395">
        <f t="shared" si="20"/>
        <v>98</v>
      </c>
      <c r="S179" s="395">
        <f t="shared" si="20"/>
        <v>72492</v>
      </c>
      <c r="T179" s="395">
        <f t="shared" si="20"/>
        <v>363</v>
      </c>
      <c r="U179" s="395">
        <f t="shared" si="20"/>
        <v>0</v>
      </c>
      <c r="V179" s="395">
        <f t="shared" si="20"/>
        <v>0</v>
      </c>
      <c r="W179" s="395">
        <f t="shared" si="20"/>
        <v>0</v>
      </c>
      <c r="X179" s="395">
        <f t="shared" si="20"/>
        <v>0</v>
      </c>
      <c r="Y179" s="395">
        <f t="shared" si="20"/>
        <v>530</v>
      </c>
      <c r="Z179" s="395">
        <f t="shared" si="20"/>
        <v>0</v>
      </c>
      <c r="AA179" s="395">
        <f t="shared" si="20"/>
        <v>13625</v>
      </c>
      <c r="AB179" s="395">
        <f t="shared" si="20"/>
        <v>15602092</v>
      </c>
      <c r="AC179" s="395">
        <f t="shared" si="20"/>
        <v>0</v>
      </c>
      <c r="AD179" s="395">
        <f t="shared" si="20"/>
        <v>0</v>
      </c>
      <c r="AE179" s="395">
        <f t="shared" si="20"/>
        <v>715576</v>
      </c>
      <c r="AF179" s="395">
        <f t="shared" si="20"/>
        <v>18742663</v>
      </c>
      <c r="AG179" s="395">
        <f t="shared" si="20"/>
        <v>0</v>
      </c>
      <c r="AH179" s="395">
        <f t="shared" si="20"/>
        <v>359</v>
      </c>
      <c r="AI179" s="395">
        <f t="shared" si="20"/>
        <v>0</v>
      </c>
      <c r="AJ179" s="395">
        <f t="shared" si="20"/>
        <v>1140</v>
      </c>
      <c r="AK179" s="395">
        <f t="shared" si="20"/>
        <v>0</v>
      </c>
      <c r="AL179" s="395">
        <f t="shared" si="20"/>
        <v>631</v>
      </c>
      <c r="AM179" s="395">
        <f t="shared" si="20"/>
        <v>74394</v>
      </c>
      <c r="AN179" s="395">
        <f t="shared" si="20"/>
        <v>0</v>
      </c>
      <c r="AO179" s="395">
        <f t="shared" si="20"/>
        <v>0</v>
      </c>
      <c r="AP179" s="395">
        <f t="shared" si="20"/>
        <v>0</v>
      </c>
      <c r="AQ179" s="395"/>
      <c r="AR179" s="395"/>
    </row>
    <row r="180" spans="1:44" x14ac:dyDescent="0.3">
      <c r="A180" s="682">
        <v>338</v>
      </c>
      <c r="B180" s="128"/>
      <c r="C180" s="128"/>
      <c r="D180" s="395">
        <f>D27</f>
        <v>0</v>
      </c>
      <c r="E180" s="395">
        <f t="shared" ref="E180:AP180" si="21">E27</f>
        <v>0</v>
      </c>
      <c r="F180" s="395">
        <f t="shared" si="21"/>
        <v>1330836</v>
      </c>
      <c r="G180" s="395">
        <f t="shared" si="21"/>
        <v>0</v>
      </c>
      <c r="H180" s="395">
        <f t="shared" si="21"/>
        <v>0</v>
      </c>
      <c r="I180" s="395">
        <f t="shared" si="21"/>
        <v>13310</v>
      </c>
      <c r="J180" s="395">
        <f t="shared" si="21"/>
        <v>3617311</v>
      </c>
      <c r="K180" s="395">
        <f t="shared" si="21"/>
        <v>0</v>
      </c>
      <c r="L180" s="395">
        <f t="shared" si="21"/>
        <v>0</v>
      </c>
      <c r="M180" s="395">
        <f t="shared" si="21"/>
        <v>0</v>
      </c>
      <c r="N180" s="395">
        <f t="shared" si="21"/>
        <v>0</v>
      </c>
      <c r="O180" s="395">
        <f t="shared" si="21"/>
        <v>0</v>
      </c>
      <c r="P180" s="395">
        <f t="shared" si="21"/>
        <v>26</v>
      </c>
      <c r="Q180" s="395">
        <f t="shared" si="21"/>
        <v>0</v>
      </c>
      <c r="R180" s="395">
        <f t="shared" si="21"/>
        <v>98</v>
      </c>
      <c r="S180" s="395">
        <f t="shared" si="21"/>
        <v>72492</v>
      </c>
      <c r="T180" s="395">
        <f t="shared" si="21"/>
        <v>68859</v>
      </c>
      <c r="U180" s="395">
        <f t="shared" si="21"/>
        <v>0</v>
      </c>
      <c r="V180" s="395">
        <f t="shared" si="21"/>
        <v>0</v>
      </c>
      <c r="W180" s="395">
        <f t="shared" si="21"/>
        <v>404659</v>
      </c>
      <c r="X180" s="395">
        <f t="shared" si="21"/>
        <v>0</v>
      </c>
      <c r="Y180" s="395">
        <f t="shared" si="21"/>
        <v>530</v>
      </c>
      <c r="Z180" s="395">
        <f t="shared" si="21"/>
        <v>750</v>
      </c>
      <c r="AA180" s="395">
        <f t="shared" si="21"/>
        <v>122195</v>
      </c>
      <c r="AB180" s="395">
        <f t="shared" si="21"/>
        <v>117717413</v>
      </c>
      <c r="AC180" s="395">
        <f t="shared" si="21"/>
        <v>0</v>
      </c>
      <c r="AD180" s="395">
        <f t="shared" si="21"/>
        <v>0</v>
      </c>
      <c r="AE180" s="395">
        <f t="shared" si="21"/>
        <v>808608</v>
      </c>
      <c r="AF180" s="395">
        <f t="shared" si="21"/>
        <v>21253407</v>
      </c>
      <c r="AG180" s="395">
        <f t="shared" si="21"/>
        <v>0</v>
      </c>
      <c r="AH180" s="395">
        <f t="shared" si="21"/>
        <v>360</v>
      </c>
      <c r="AI180" s="395">
        <f t="shared" si="21"/>
        <v>1181</v>
      </c>
      <c r="AJ180" s="395">
        <f t="shared" si="21"/>
        <v>1740</v>
      </c>
      <c r="AK180" s="395">
        <f t="shared" si="21"/>
        <v>495</v>
      </c>
      <c r="AL180" s="395">
        <f t="shared" si="21"/>
        <v>631</v>
      </c>
      <c r="AM180" s="395">
        <f t="shared" si="21"/>
        <v>816217</v>
      </c>
      <c r="AN180" s="395">
        <f t="shared" si="21"/>
        <v>0</v>
      </c>
      <c r="AO180" s="395">
        <f t="shared" si="21"/>
        <v>0</v>
      </c>
      <c r="AP180" s="395">
        <f t="shared" si="21"/>
        <v>0</v>
      </c>
      <c r="AQ180" s="395"/>
      <c r="AR180" s="395"/>
    </row>
    <row r="181" spans="1:44" x14ac:dyDescent="0.3">
      <c r="A181" s="683">
        <v>620</v>
      </c>
      <c r="B181" s="128"/>
      <c r="C181" s="128"/>
      <c r="D181" s="398">
        <f>D72</f>
        <v>2</v>
      </c>
      <c r="E181" s="398">
        <f t="shared" ref="E181:AP181" si="22">E72</f>
        <v>2</v>
      </c>
      <c r="F181" s="398">
        <f t="shared" si="22"/>
        <v>2</v>
      </c>
      <c r="G181" s="398">
        <f t="shared" si="22"/>
        <v>2</v>
      </c>
      <c r="H181" s="398">
        <f t="shared" si="22"/>
        <v>2</v>
      </c>
      <c r="I181" s="398">
        <f t="shared" si="22"/>
        <v>2</v>
      </c>
      <c r="J181" s="398">
        <f t="shared" si="22"/>
        <v>2</v>
      </c>
      <c r="K181" s="398">
        <f t="shared" si="22"/>
        <v>2</v>
      </c>
      <c r="L181" s="398">
        <f t="shared" si="22"/>
        <v>2</v>
      </c>
      <c r="M181" s="398">
        <f t="shared" si="22"/>
        <v>2</v>
      </c>
      <c r="N181" s="398">
        <f t="shared" si="22"/>
        <v>2</v>
      </c>
      <c r="O181" s="398">
        <f t="shared" si="22"/>
        <v>0</v>
      </c>
      <c r="P181" s="398">
        <f t="shared" si="22"/>
        <v>2</v>
      </c>
      <c r="Q181" s="398">
        <f t="shared" si="22"/>
        <v>2</v>
      </c>
      <c r="R181" s="398">
        <f t="shared" si="22"/>
        <v>2</v>
      </c>
      <c r="S181" s="398">
        <f t="shared" si="22"/>
        <v>2</v>
      </c>
      <c r="T181" s="398">
        <f t="shared" si="22"/>
        <v>2</v>
      </c>
      <c r="U181" s="398">
        <f t="shared" si="22"/>
        <v>2</v>
      </c>
      <c r="V181" s="398">
        <f t="shared" si="22"/>
        <v>0</v>
      </c>
      <c r="W181" s="398">
        <f t="shared" si="22"/>
        <v>2</v>
      </c>
      <c r="X181" s="398">
        <f t="shared" si="22"/>
        <v>0</v>
      </c>
      <c r="Y181" s="398">
        <f t="shared" si="22"/>
        <v>2</v>
      </c>
      <c r="Z181" s="398">
        <f t="shared" si="22"/>
        <v>2</v>
      </c>
      <c r="AA181" s="398">
        <f t="shared" si="22"/>
        <v>2</v>
      </c>
      <c r="AB181" s="398">
        <f t="shared" si="22"/>
        <v>2</v>
      </c>
      <c r="AC181" s="398">
        <f t="shared" si="22"/>
        <v>2</v>
      </c>
      <c r="AD181" s="398">
        <f t="shared" si="22"/>
        <v>0</v>
      </c>
      <c r="AE181" s="398">
        <f t="shared" si="22"/>
        <v>2</v>
      </c>
      <c r="AF181" s="398">
        <f t="shared" si="22"/>
        <v>2</v>
      </c>
      <c r="AG181" s="398">
        <f t="shared" si="22"/>
        <v>0</v>
      </c>
      <c r="AH181" s="398">
        <f t="shared" si="22"/>
        <v>2</v>
      </c>
      <c r="AI181" s="398">
        <f t="shared" si="22"/>
        <v>2</v>
      </c>
      <c r="AJ181" s="398">
        <f t="shared" si="22"/>
        <v>2</v>
      </c>
      <c r="AK181" s="398">
        <f t="shared" si="22"/>
        <v>2</v>
      </c>
      <c r="AL181" s="398">
        <f t="shared" si="22"/>
        <v>2</v>
      </c>
      <c r="AM181" s="398">
        <f t="shared" si="22"/>
        <v>2</v>
      </c>
      <c r="AN181" s="398">
        <f t="shared" si="22"/>
        <v>2</v>
      </c>
      <c r="AO181" s="398">
        <f t="shared" si="22"/>
        <v>2</v>
      </c>
      <c r="AP181" s="398">
        <f t="shared" si="22"/>
        <v>2</v>
      </c>
      <c r="AQ181" s="398"/>
      <c r="AR181" s="398"/>
    </row>
    <row r="182" spans="1:44" s="686" customFormat="1" x14ac:dyDescent="0.3">
      <c r="A182" s="685">
        <v>545</v>
      </c>
    </row>
    <row r="183" spans="1:44" s="686" customFormat="1" x14ac:dyDescent="0.3">
      <c r="A183" s="685">
        <v>624</v>
      </c>
    </row>
    <row r="184" spans="1:44" x14ac:dyDescent="0.3">
      <c r="A184" s="683">
        <v>577</v>
      </c>
      <c r="B184" s="128"/>
      <c r="C184" s="128"/>
      <c r="D184" s="398">
        <f>D63</f>
        <v>0</v>
      </c>
      <c r="E184" s="398">
        <f t="shared" ref="E184:AP184" si="23">E63</f>
        <v>1</v>
      </c>
      <c r="F184" s="398">
        <f t="shared" si="23"/>
        <v>0</v>
      </c>
      <c r="G184" s="398">
        <f t="shared" si="23"/>
        <v>0</v>
      </c>
      <c r="H184" s="398">
        <f t="shared" si="23"/>
        <v>1</v>
      </c>
      <c r="I184" s="398">
        <f t="shared" si="23"/>
        <v>1</v>
      </c>
      <c r="J184" s="398">
        <f t="shared" si="23"/>
        <v>1</v>
      </c>
      <c r="K184" s="398">
        <f t="shared" si="23"/>
        <v>2</v>
      </c>
      <c r="L184" s="398">
        <f t="shared" si="23"/>
        <v>0</v>
      </c>
      <c r="M184" s="398">
        <f t="shared" si="23"/>
        <v>1</v>
      </c>
      <c r="N184" s="398">
        <f t="shared" si="23"/>
        <v>2</v>
      </c>
      <c r="O184" s="398">
        <f t="shared" si="23"/>
        <v>0</v>
      </c>
      <c r="P184" s="398">
        <f t="shared" si="23"/>
        <v>2</v>
      </c>
      <c r="Q184" s="398">
        <f t="shared" si="23"/>
        <v>0</v>
      </c>
      <c r="R184" s="398">
        <f t="shared" si="23"/>
        <v>0</v>
      </c>
      <c r="S184" s="398">
        <f t="shared" si="23"/>
        <v>0</v>
      </c>
      <c r="T184" s="398">
        <f t="shared" si="23"/>
        <v>2</v>
      </c>
      <c r="U184" s="398">
        <f t="shared" si="23"/>
        <v>0</v>
      </c>
      <c r="V184" s="398">
        <f t="shared" si="23"/>
        <v>0</v>
      </c>
      <c r="W184" s="398">
        <f t="shared" si="23"/>
        <v>0</v>
      </c>
      <c r="X184" s="398">
        <f t="shared" si="23"/>
        <v>0</v>
      </c>
      <c r="Y184" s="398">
        <f t="shared" si="23"/>
        <v>0</v>
      </c>
      <c r="Z184" s="398">
        <f t="shared" si="23"/>
        <v>0</v>
      </c>
      <c r="AA184" s="398">
        <f t="shared" si="23"/>
        <v>1</v>
      </c>
      <c r="AB184" s="398">
        <f t="shared" si="23"/>
        <v>1</v>
      </c>
      <c r="AC184" s="398">
        <f t="shared" si="23"/>
        <v>0</v>
      </c>
      <c r="AD184" s="398">
        <f t="shared" si="23"/>
        <v>0</v>
      </c>
      <c r="AE184" s="398">
        <f t="shared" si="23"/>
        <v>1</v>
      </c>
      <c r="AF184" s="398">
        <f t="shared" si="23"/>
        <v>1</v>
      </c>
      <c r="AG184" s="398">
        <f t="shared" si="23"/>
        <v>0</v>
      </c>
      <c r="AH184" s="398">
        <f t="shared" si="23"/>
        <v>0</v>
      </c>
      <c r="AI184" s="398">
        <f t="shared" si="23"/>
        <v>0</v>
      </c>
      <c r="AJ184" s="398">
        <f t="shared" si="23"/>
        <v>0</v>
      </c>
      <c r="AK184" s="398">
        <f t="shared" si="23"/>
        <v>0</v>
      </c>
      <c r="AL184" s="398">
        <f t="shared" si="23"/>
        <v>0</v>
      </c>
      <c r="AM184" s="398">
        <f t="shared" si="23"/>
        <v>0</v>
      </c>
      <c r="AN184" s="398">
        <f t="shared" si="23"/>
        <v>2</v>
      </c>
      <c r="AO184" s="398">
        <f t="shared" si="23"/>
        <v>1</v>
      </c>
      <c r="AP184" s="398">
        <f t="shared" si="23"/>
        <v>0</v>
      </c>
      <c r="AQ184" s="398"/>
      <c r="AR184" s="398"/>
    </row>
    <row r="185" spans="1:44" s="128" customFormat="1" x14ac:dyDescent="0.3">
      <c r="A185" s="538">
        <v>1052</v>
      </c>
      <c r="D185" s="398">
        <f>D117</f>
        <v>0</v>
      </c>
      <c r="E185" s="398">
        <f t="shared" ref="E185:AP187" si="24">E117</f>
        <v>0</v>
      </c>
      <c r="F185" s="398">
        <f t="shared" si="24"/>
        <v>0</v>
      </c>
      <c r="G185" s="398">
        <f t="shared" si="24"/>
        <v>0</v>
      </c>
      <c r="H185" s="398">
        <f t="shared" si="24"/>
        <v>0</v>
      </c>
      <c r="I185" s="398">
        <f t="shared" si="24"/>
        <v>0</v>
      </c>
      <c r="J185" s="398">
        <f t="shared" si="24"/>
        <v>0</v>
      </c>
      <c r="K185" s="398">
        <f t="shared" si="24"/>
        <v>0</v>
      </c>
      <c r="L185" s="398">
        <f t="shared" si="24"/>
        <v>0</v>
      </c>
      <c r="M185" s="398">
        <f t="shared" si="24"/>
        <v>0</v>
      </c>
      <c r="N185" s="398">
        <f t="shared" si="24"/>
        <v>0</v>
      </c>
      <c r="O185" s="398">
        <f t="shared" si="24"/>
        <v>0</v>
      </c>
      <c r="P185" s="398">
        <f t="shared" si="24"/>
        <v>0</v>
      </c>
      <c r="Q185" s="398">
        <f t="shared" si="24"/>
        <v>0</v>
      </c>
      <c r="R185" s="398">
        <f t="shared" si="24"/>
        <v>0</v>
      </c>
      <c r="S185" s="398">
        <f t="shared" si="24"/>
        <v>0</v>
      </c>
      <c r="T185" s="398">
        <f t="shared" si="24"/>
        <v>0</v>
      </c>
      <c r="U185" s="398">
        <f t="shared" si="24"/>
        <v>0</v>
      </c>
      <c r="V185" s="398">
        <f t="shared" si="24"/>
        <v>0</v>
      </c>
      <c r="W185" s="398">
        <f t="shared" si="24"/>
        <v>0</v>
      </c>
      <c r="X185" s="398">
        <f t="shared" si="24"/>
        <v>0</v>
      </c>
      <c r="Y185" s="398">
        <f t="shared" si="24"/>
        <v>0</v>
      </c>
      <c r="Z185" s="398">
        <f t="shared" si="24"/>
        <v>0</v>
      </c>
      <c r="AA185" s="398">
        <f t="shared" si="24"/>
        <v>0</v>
      </c>
      <c r="AB185" s="398">
        <f t="shared" si="24"/>
        <v>0</v>
      </c>
      <c r="AC185" s="398">
        <f t="shared" si="24"/>
        <v>0</v>
      </c>
      <c r="AD185" s="398">
        <f t="shared" si="24"/>
        <v>0</v>
      </c>
      <c r="AE185" s="398">
        <f t="shared" si="24"/>
        <v>0</v>
      </c>
      <c r="AF185" s="398">
        <f t="shared" si="24"/>
        <v>-721903</v>
      </c>
      <c r="AG185" s="398">
        <f t="shared" si="24"/>
        <v>0</v>
      </c>
      <c r="AH185" s="398">
        <f t="shared" si="24"/>
        <v>0</v>
      </c>
      <c r="AI185" s="398">
        <f t="shared" si="24"/>
        <v>0</v>
      </c>
      <c r="AJ185" s="398">
        <f t="shared" si="24"/>
        <v>0</v>
      </c>
      <c r="AK185" s="398">
        <f t="shared" si="24"/>
        <v>0</v>
      </c>
      <c r="AL185" s="398">
        <f t="shared" si="24"/>
        <v>0</v>
      </c>
      <c r="AM185" s="398">
        <f t="shared" si="24"/>
        <v>0</v>
      </c>
      <c r="AN185" s="398">
        <f t="shared" si="24"/>
        <v>0</v>
      </c>
      <c r="AO185" s="398">
        <f t="shared" si="24"/>
        <v>0</v>
      </c>
      <c r="AP185" s="398">
        <f t="shared" si="24"/>
        <v>0</v>
      </c>
      <c r="AQ185" s="398"/>
      <c r="AR185" s="398"/>
    </row>
    <row r="186" spans="1:44" s="128" customFormat="1" x14ac:dyDescent="0.3">
      <c r="A186" s="538">
        <v>1058</v>
      </c>
      <c r="D186" s="398">
        <f t="shared" ref="D186:S187" si="25">D118</f>
        <v>2</v>
      </c>
      <c r="E186" s="398">
        <f t="shared" si="25"/>
        <v>2</v>
      </c>
      <c r="F186" s="398">
        <f t="shared" si="25"/>
        <v>2</v>
      </c>
      <c r="G186" s="398">
        <f t="shared" si="25"/>
        <v>2</v>
      </c>
      <c r="H186" s="398">
        <f t="shared" si="25"/>
        <v>2</v>
      </c>
      <c r="I186" s="398">
        <f t="shared" si="25"/>
        <v>2</v>
      </c>
      <c r="J186" s="398">
        <f t="shared" si="25"/>
        <v>2</v>
      </c>
      <c r="K186" s="398">
        <f t="shared" si="25"/>
        <v>2</v>
      </c>
      <c r="L186" s="398">
        <f t="shared" si="25"/>
        <v>2</v>
      </c>
      <c r="M186" s="398">
        <f t="shared" si="25"/>
        <v>2</v>
      </c>
      <c r="N186" s="398">
        <f t="shared" si="25"/>
        <v>2</v>
      </c>
      <c r="O186" s="398">
        <f t="shared" si="25"/>
        <v>0</v>
      </c>
      <c r="P186" s="398">
        <f t="shared" si="25"/>
        <v>1</v>
      </c>
      <c r="Q186" s="398">
        <f t="shared" si="25"/>
        <v>2</v>
      </c>
      <c r="R186" s="398">
        <f t="shared" si="25"/>
        <v>2</v>
      </c>
      <c r="S186" s="398">
        <f t="shared" si="25"/>
        <v>2</v>
      </c>
      <c r="T186" s="398">
        <f t="shared" si="24"/>
        <v>2</v>
      </c>
      <c r="U186" s="398">
        <f t="shared" si="24"/>
        <v>1</v>
      </c>
      <c r="V186" s="398">
        <f t="shared" si="24"/>
        <v>0</v>
      </c>
      <c r="W186" s="398">
        <f t="shared" si="24"/>
        <v>2</v>
      </c>
      <c r="X186" s="398">
        <f t="shared" si="24"/>
        <v>0</v>
      </c>
      <c r="Y186" s="398">
        <f t="shared" si="24"/>
        <v>2</v>
      </c>
      <c r="Z186" s="398">
        <f t="shared" si="24"/>
        <v>2</v>
      </c>
      <c r="AA186" s="398">
        <f t="shared" si="24"/>
        <v>2</v>
      </c>
      <c r="AB186" s="398">
        <f t="shared" si="24"/>
        <v>2</v>
      </c>
      <c r="AC186" s="398">
        <f t="shared" si="24"/>
        <v>2</v>
      </c>
      <c r="AD186" s="398">
        <f t="shared" si="24"/>
        <v>0</v>
      </c>
      <c r="AE186" s="398">
        <f t="shared" si="24"/>
        <v>2</v>
      </c>
      <c r="AF186" s="398">
        <f t="shared" si="24"/>
        <v>2</v>
      </c>
      <c r="AG186" s="398">
        <f t="shared" si="24"/>
        <v>0</v>
      </c>
      <c r="AH186" s="398">
        <f t="shared" si="24"/>
        <v>2</v>
      </c>
      <c r="AI186" s="398">
        <f t="shared" si="24"/>
        <v>2</v>
      </c>
      <c r="AJ186" s="398">
        <f t="shared" si="24"/>
        <v>2</v>
      </c>
      <c r="AK186" s="398">
        <f t="shared" si="24"/>
        <v>2</v>
      </c>
      <c r="AL186" s="398">
        <f t="shared" si="24"/>
        <v>2</v>
      </c>
      <c r="AM186" s="398">
        <f t="shared" si="24"/>
        <v>2</v>
      </c>
      <c r="AN186" s="398">
        <f t="shared" si="24"/>
        <v>1</v>
      </c>
      <c r="AO186" s="398">
        <f t="shared" si="24"/>
        <v>2</v>
      </c>
      <c r="AP186" s="398">
        <f t="shared" si="24"/>
        <v>1</v>
      </c>
      <c r="AQ186" s="398"/>
      <c r="AR186" s="398"/>
    </row>
    <row r="187" spans="1:44" s="128" customFormat="1" x14ac:dyDescent="0.3">
      <c r="A187" s="538">
        <v>1059</v>
      </c>
      <c r="D187" s="398">
        <f t="shared" si="25"/>
        <v>1</v>
      </c>
      <c r="E187" s="398">
        <f t="shared" si="24"/>
        <v>1</v>
      </c>
      <c r="F187" s="398">
        <f t="shared" si="24"/>
        <v>1</v>
      </c>
      <c r="G187" s="398">
        <f t="shared" si="24"/>
        <v>1</v>
      </c>
      <c r="H187" s="398">
        <f t="shared" si="24"/>
        <v>1</v>
      </c>
      <c r="I187" s="398">
        <f t="shared" si="24"/>
        <v>1</v>
      </c>
      <c r="J187" s="398">
        <f t="shared" si="24"/>
        <v>1</v>
      </c>
      <c r="K187" s="398">
        <f t="shared" si="24"/>
        <v>1</v>
      </c>
      <c r="L187" s="398">
        <f t="shared" si="24"/>
        <v>1</v>
      </c>
      <c r="M187" s="398">
        <f t="shared" si="24"/>
        <v>1</v>
      </c>
      <c r="N187" s="398">
        <f t="shared" si="24"/>
        <v>1</v>
      </c>
      <c r="O187" s="398">
        <f t="shared" si="24"/>
        <v>0</v>
      </c>
      <c r="P187" s="398">
        <f t="shared" si="24"/>
        <v>1</v>
      </c>
      <c r="Q187" s="398">
        <f t="shared" si="24"/>
        <v>1</v>
      </c>
      <c r="R187" s="398">
        <f t="shared" si="24"/>
        <v>1</v>
      </c>
      <c r="S187" s="398">
        <f t="shared" si="24"/>
        <v>1</v>
      </c>
      <c r="T187" s="398">
        <f t="shared" si="24"/>
        <v>1</v>
      </c>
      <c r="U187" s="398">
        <f t="shared" si="24"/>
        <v>1</v>
      </c>
      <c r="V187" s="398">
        <f t="shared" si="24"/>
        <v>0</v>
      </c>
      <c r="W187" s="398">
        <f t="shared" si="24"/>
        <v>1</v>
      </c>
      <c r="X187" s="398">
        <f t="shared" si="24"/>
        <v>0</v>
      </c>
      <c r="Y187" s="398">
        <f t="shared" si="24"/>
        <v>1</v>
      </c>
      <c r="Z187" s="398">
        <f t="shared" si="24"/>
        <v>1</v>
      </c>
      <c r="AA187" s="398">
        <f t="shared" si="24"/>
        <v>1</v>
      </c>
      <c r="AB187" s="398">
        <f t="shared" si="24"/>
        <v>1</v>
      </c>
      <c r="AC187" s="398">
        <f t="shared" si="24"/>
        <v>1</v>
      </c>
      <c r="AD187" s="398">
        <f t="shared" si="24"/>
        <v>0</v>
      </c>
      <c r="AE187" s="398">
        <f t="shared" si="24"/>
        <v>2</v>
      </c>
      <c r="AF187" s="398">
        <f t="shared" si="24"/>
        <v>1</v>
      </c>
      <c r="AG187" s="398">
        <f t="shared" si="24"/>
        <v>0</v>
      </c>
      <c r="AH187" s="398">
        <f t="shared" si="24"/>
        <v>1</v>
      </c>
      <c r="AI187" s="398">
        <f t="shared" si="24"/>
        <v>1</v>
      </c>
      <c r="AJ187" s="398">
        <f t="shared" si="24"/>
        <v>1</v>
      </c>
      <c r="AK187" s="398">
        <f t="shared" si="24"/>
        <v>1</v>
      </c>
      <c r="AL187" s="398">
        <f t="shared" si="24"/>
        <v>1</v>
      </c>
      <c r="AM187" s="398">
        <f t="shared" si="24"/>
        <v>1</v>
      </c>
      <c r="AN187" s="398">
        <f t="shared" si="24"/>
        <v>1</v>
      </c>
      <c r="AO187" s="398">
        <f t="shared" si="24"/>
        <v>1</v>
      </c>
      <c r="AP187" s="398">
        <f t="shared" si="24"/>
        <v>1</v>
      </c>
      <c r="AQ187" s="398"/>
      <c r="AR187" s="398"/>
    </row>
    <row r="188" spans="1:44" s="128" customFormat="1" x14ac:dyDescent="0.3">
      <c r="A188" s="683"/>
      <c r="D188" s="398"/>
      <c r="E188" s="398"/>
      <c r="F188" s="398"/>
      <c r="G188" s="398"/>
      <c r="H188" s="398"/>
      <c r="I188" s="398"/>
      <c r="J188" s="398"/>
      <c r="K188" s="398"/>
      <c r="L188" s="398"/>
      <c r="M188" s="398"/>
      <c r="N188" s="398"/>
      <c r="O188" s="398"/>
      <c r="P188" s="398"/>
      <c r="Q188" s="398"/>
      <c r="R188" s="398"/>
      <c r="S188" s="398"/>
      <c r="T188" s="398"/>
      <c r="U188" s="398"/>
      <c r="V188" s="398"/>
      <c r="W188" s="398"/>
      <c r="X188" s="398"/>
      <c r="Y188" s="398"/>
      <c r="Z188" s="398"/>
      <c r="AA188" s="398"/>
      <c r="AB188" s="398"/>
      <c r="AC188" s="398"/>
      <c r="AD188" s="398"/>
      <c r="AE188" s="398"/>
      <c r="AF188" s="398"/>
      <c r="AG188" s="398"/>
      <c r="AH188" s="398"/>
      <c r="AI188" s="398"/>
      <c r="AJ188" s="398"/>
      <c r="AK188" s="398"/>
      <c r="AL188" s="398"/>
      <c r="AM188" s="398"/>
      <c r="AN188" s="398"/>
      <c r="AO188" s="398"/>
      <c r="AP188" s="398"/>
      <c r="AQ188" s="398"/>
      <c r="AR188" s="398"/>
    </row>
    <row r="189" spans="1:44" x14ac:dyDescent="0.3">
      <c r="A189" s="538" t="s">
        <v>411</v>
      </c>
      <c r="B189" s="128"/>
      <c r="C189" s="128"/>
      <c r="D189" s="128">
        <f>SUM(D147:D187)</f>
        <v>3881357</v>
      </c>
      <c r="E189" s="128">
        <f t="shared" ref="E189:AP189" si="26">SUM(E147:E187)</f>
        <v>601782</v>
      </c>
      <c r="F189" s="128">
        <f t="shared" si="26"/>
        <v>6860189</v>
      </c>
      <c r="G189" s="128">
        <f t="shared" si="26"/>
        <v>5356248</v>
      </c>
      <c r="H189" s="128">
        <f t="shared" si="26"/>
        <v>604269</v>
      </c>
      <c r="I189" s="128">
        <f t="shared" si="26"/>
        <v>1470764</v>
      </c>
      <c r="J189" s="128">
        <f t="shared" si="26"/>
        <v>7268917</v>
      </c>
      <c r="K189" s="128">
        <f t="shared" si="26"/>
        <v>14696714</v>
      </c>
      <c r="L189" s="128">
        <f t="shared" si="26"/>
        <v>61031</v>
      </c>
      <c r="M189" s="128">
        <f t="shared" si="26"/>
        <v>2149364</v>
      </c>
      <c r="N189" s="128">
        <f t="shared" si="26"/>
        <v>601799</v>
      </c>
      <c r="O189" s="128">
        <f t="shared" si="26"/>
        <v>601780</v>
      </c>
      <c r="P189" s="128">
        <f t="shared" si="26"/>
        <v>951380</v>
      </c>
      <c r="Q189" s="128">
        <f t="shared" si="26"/>
        <v>678788</v>
      </c>
      <c r="R189" s="128">
        <f t="shared" si="26"/>
        <v>810168</v>
      </c>
      <c r="S189" s="128">
        <f t="shared" si="26"/>
        <v>2693834</v>
      </c>
      <c r="T189" s="128">
        <f t="shared" si="26"/>
        <v>850713</v>
      </c>
      <c r="U189" s="128">
        <f t="shared" si="26"/>
        <v>1157241</v>
      </c>
      <c r="V189" s="128">
        <f t="shared" si="26"/>
        <v>604090</v>
      </c>
      <c r="W189" s="128">
        <f t="shared" si="26"/>
        <v>4092232</v>
      </c>
      <c r="X189" s="128">
        <f t="shared" si="26"/>
        <v>601804</v>
      </c>
      <c r="Y189" s="128">
        <f t="shared" si="26"/>
        <v>851167</v>
      </c>
      <c r="Z189" s="128">
        <f t="shared" si="26"/>
        <v>808482</v>
      </c>
      <c r="AA189" s="128">
        <f t="shared" si="26"/>
        <v>1028254</v>
      </c>
      <c r="AB189" s="128">
        <f t="shared" si="26"/>
        <v>202620418</v>
      </c>
      <c r="AC189" s="128">
        <f t="shared" si="26"/>
        <v>726533</v>
      </c>
      <c r="AD189" s="128">
        <f t="shared" si="26"/>
        <v>601821</v>
      </c>
      <c r="AE189" s="128">
        <f t="shared" si="26"/>
        <v>59861723</v>
      </c>
      <c r="AF189" s="128">
        <f t="shared" si="26"/>
        <v>819021396</v>
      </c>
      <c r="AG189" s="128">
        <f t="shared" si="26"/>
        <v>591677</v>
      </c>
      <c r="AH189" s="128">
        <f t="shared" si="26"/>
        <v>3260016</v>
      </c>
      <c r="AI189" s="128">
        <f t="shared" si="26"/>
        <v>1225182</v>
      </c>
      <c r="AJ189" s="128">
        <f t="shared" si="26"/>
        <v>981189</v>
      </c>
      <c r="AK189" s="128">
        <f t="shared" si="26"/>
        <v>645172</v>
      </c>
      <c r="AL189" s="128">
        <f t="shared" si="26"/>
        <v>814337</v>
      </c>
      <c r="AM189" s="128">
        <f t="shared" si="26"/>
        <v>5205384</v>
      </c>
      <c r="AN189" s="128">
        <f t="shared" si="26"/>
        <v>14623437</v>
      </c>
      <c r="AO189" s="128">
        <f t="shared" si="26"/>
        <v>602415</v>
      </c>
      <c r="AP189" s="128">
        <f t="shared" si="26"/>
        <v>882329</v>
      </c>
      <c r="AQ189" s="128"/>
      <c r="AR189" s="128"/>
    </row>
    <row r="190" spans="1:44" x14ac:dyDescent="0.3">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I190" s="128"/>
      <c r="AJ190" s="128"/>
      <c r="AK190" s="128"/>
      <c r="AL190" s="128"/>
      <c r="AM190" s="128"/>
      <c r="AN190" s="128"/>
      <c r="AO190" s="128"/>
      <c r="AP190" s="128"/>
      <c r="AQ190" s="128"/>
      <c r="AR190" s="128"/>
    </row>
    <row r="191" spans="1:44" x14ac:dyDescent="0.3">
      <c r="A191" s="538" t="s">
        <v>412</v>
      </c>
      <c r="B191" s="128"/>
      <c r="C191" s="128"/>
      <c r="D191" s="128">
        <f t="shared" ref="D191:AG191" si="27">D143-D189</f>
        <v>3336187</v>
      </c>
      <c r="E191" s="128">
        <f t="shared" si="27"/>
        <v>7604505</v>
      </c>
      <c r="F191" s="128">
        <f t="shared" si="27"/>
        <v>48373173</v>
      </c>
      <c r="G191" s="128">
        <f t="shared" si="27"/>
        <v>43268096</v>
      </c>
      <c r="H191" s="128">
        <f t="shared" si="27"/>
        <v>33006</v>
      </c>
      <c r="I191" s="128">
        <f t="shared" si="27"/>
        <v>5708231</v>
      </c>
      <c r="J191" s="128">
        <f t="shared" si="27"/>
        <v>22178423</v>
      </c>
      <c r="K191" s="128">
        <f t="shared" si="27"/>
        <v>8260712</v>
      </c>
      <c r="L191" s="128">
        <f t="shared" si="27"/>
        <v>54901110</v>
      </c>
      <c r="M191" s="128">
        <f t="shared" si="27"/>
        <v>3122947</v>
      </c>
      <c r="N191" s="128">
        <f t="shared" si="27"/>
        <v>1077094</v>
      </c>
      <c r="O191" s="128">
        <f t="shared" si="27"/>
        <v>0</v>
      </c>
      <c r="P191" s="128">
        <f t="shared" si="27"/>
        <v>2226488</v>
      </c>
      <c r="Q191" s="128">
        <f t="shared" si="27"/>
        <v>336280</v>
      </c>
      <c r="R191" s="128">
        <f t="shared" si="27"/>
        <v>1433702</v>
      </c>
      <c r="S191" s="128">
        <f t="shared" si="27"/>
        <v>23368211</v>
      </c>
      <c r="T191" s="128">
        <f t="shared" si="27"/>
        <v>1811042</v>
      </c>
      <c r="U191" s="128">
        <f t="shared" si="27"/>
        <v>7956988</v>
      </c>
      <c r="V191" s="128">
        <f t="shared" si="27"/>
        <v>0</v>
      </c>
      <c r="W191" s="128">
        <f t="shared" si="27"/>
        <v>12473998</v>
      </c>
      <c r="X191" s="128">
        <f t="shared" si="27"/>
        <v>0</v>
      </c>
      <c r="Y191" s="128">
        <f t="shared" si="27"/>
        <v>2887004</v>
      </c>
      <c r="Z191" s="128">
        <f t="shared" si="27"/>
        <v>1328787</v>
      </c>
      <c r="AA191" s="128">
        <f t="shared" si="27"/>
        <v>5121617</v>
      </c>
      <c r="AB191" s="128">
        <f t="shared" si="27"/>
        <v>457112214</v>
      </c>
      <c r="AC191" s="128">
        <f t="shared" si="27"/>
        <v>811300</v>
      </c>
      <c r="AD191" s="128">
        <f t="shared" si="27"/>
        <v>0</v>
      </c>
      <c r="AE191" s="128">
        <f t="shared" si="27"/>
        <v>225550024</v>
      </c>
      <c r="AF191" s="128">
        <f t="shared" si="27"/>
        <v>1960388625</v>
      </c>
      <c r="AG191" s="128">
        <f t="shared" si="27"/>
        <v>0</v>
      </c>
      <c r="AH191" s="128">
        <v>5465050.6200000001</v>
      </c>
      <c r="AI191" s="128">
        <f t="shared" ref="AI191:AP191" si="28">AI143-AI189</f>
        <v>2591357</v>
      </c>
      <c r="AJ191" s="128">
        <f t="shared" si="28"/>
        <v>2059290</v>
      </c>
      <c r="AK191" s="128">
        <f t="shared" si="28"/>
        <v>411622</v>
      </c>
      <c r="AL191" s="128">
        <f t="shared" si="28"/>
        <v>1033181</v>
      </c>
      <c r="AM191" s="128">
        <f t="shared" si="28"/>
        <v>25654282</v>
      </c>
      <c r="AN191" s="128">
        <f t="shared" si="28"/>
        <v>22570776</v>
      </c>
      <c r="AO191" s="128">
        <f t="shared" si="28"/>
        <v>4425877</v>
      </c>
      <c r="AP191" s="128">
        <f t="shared" si="28"/>
        <v>1978024</v>
      </c>
      <c r="AQ191" s="128"/>
      <c r="AR191" s="128"/>
    </row>
    <row r="192" spans="1:44" x14ac:dyDescent="0.3">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I192" s="128"/>
      <c r="AJ192" s="128"/>
      <c r="AK192" s="128"/>
      <c r="AL192" s="128"/>
      <c r="AM192" s="128"/>
      <c r="AN192" s="128"/>
      <c r="AO192" s="128"/>
      <c r="AP192" s="128"/>
      <c r="AQ192" s="128"/>
      <c r="AR192" s="128"/>
    </row>
    <row r="193" spans="1:44" x14ac:dyDescent="0.3">
      <c r="A193" s="682">
        <v>1</v>
      </c>
      <c r="B193" s="128"/>
      <c r="C193" s="128"/>
      <c r="D193" s="395">
        <f>D34</f>
        <v>0</v>
      </c>
      <c r="E193" s="395">
        <f t="shared" ref="E193:AP193" si="29">E34</f>
        <v>0</v>
      </c>
      <c r="F193" s="395">
        <f t="shared" si="29"/>
        <v>2271354</v>
      </c>
      <c r="G193" s="395">
        <f t="shared" si="29"/>
        <v>0</v>
      </c>
      <c r="H193" s="395">
        <f t="shared" si="29"/>
        <v>0</v>
      </c>
      <c r="I193" s="395">
        <f t="shared" si="29"/>
        <v>834045</v>
      </c>
      <c r="J193" s="395">
        <f t="shared" si="29"/>
        <v>2927016</v>
      </c>
      <c r="K193" s="395">
        <f t="shared" si="29"/>
        <v>0</v>
      </c>
      <c r="L193" s="395">
        <f t="shared" si="29"/>
        <v>0</v>
      </c>
      <c r="M193" s="395">
        <f t="shared" si="29"/>
        <v>0</v>
      </c>
      <c r="N193" s="395">
        <f t="shared" si="29"/>
        <v>0</v>
      </c>
      <c r="O193" s="395">
        <f t="shared" si="29"/>
        <v>0</v>
      </c>
      <c r="P193" s="395">
        <f t="shared" si="29"/>
        <v>349502</v>
      </c>
      <c r="Q193" s="395">
        <f t="shared" si="29"/>
        <v>76928</v>
      </c>
      <c r="R193" s="395">
        <f t="shared" si="29"/>
        <v>208012</v>
      </c>
      <c r="S193" s="395">
        <f t="shared" si="29"/>
        <v>1874553</v>
      </c>
      <c r="T193" s="395">
        <f t="shared" si="29"/>
        <v>179321</v>
      </c>
      <c r="U193" s="395">
        <f t="shared" si="29"/>
        <v>0</v>
      </c>
      <c r="V193" s="395">
        <f t="shared" si="29"/>
        <v>0</v>
      </c>
      <c r="W193" s="395">
        <f t="shared" si="29"/>
        <v>3085754</v>
      </c>
      <c r="X193" s="395">
        <f t="shared" si="29"/>
        <v>0</v>
      </c>
      <c r="Y193" s="395">
        <f t="shared" si="29"/>
        <v>247751</v>
      </c>
      <c r="Z193" s="395">
        <f t="shared" si="29"/>
        <v>205905</v>
      </c>
      <c r="AA193" s="395">
        <f t="shared" si="29"/>
        <v>276980</v>
      </c>
      <c r="AB193" s="395">
        <f t="shared" si="29"/>
        <v>53887882</v>
      </c>
      <c r="AC193" s="395">
        <f t="shared" si="29"/>
        <v>124694</v>
      </c>
      <c r="AD193" s="395">
        <f t="shared" si="29"/>
        <v>0</v>
      </c>
      <c r="AE193" s="395">
        <f t="shared" si="29"/>
        <v>42918205</v>
      </c>
      <c r="AF193" s="395">
        <f t="shared" si="29"/>
        <v>696667763</v>
      </c>
      <c r="AG193" s="395">
        <f t="shared" si="29"/>
        <v>0</v>
      </c>
      <c r="AH193" s="395">
        <f t="shared" si="29"/>
        <v>2656468</v>
      </c>
      <c r="AI193" s="395">
        <f t="shared" si="29"/>
        <v>622157</v>
      </c>
      <c r="AJ193" s="395">
        <f t="shared" si="29"/>
        <v>374910</v>
      </c>
      <c r="AK193" s="395">
        <f t="shared" si="29"/>
        <v>42208</v>
      </c>
      <c r="AL193" s="395">
        <f t="shared" si="29"/>
        <v>209974</v>
      </c>
      <c r="AM193" s="395">
        <f t="shared" si="29"/>
        <v>3661628</v>
      </c>
      <c r="AN193" s="395">
        <f t="shared" si="29"/>
        <v>0</v>
      </c>
      <c r="AO193" s="395">
        <f t="shared" si="29"/>
        <v>0</v>
      </c>
      <c r="AP193" s="395">
        <f t="shared" si="29"/>
        <v>280475</v>
      </c>
      <c r="AQ193" s="395"/>
      <c r="AR193" s="395"/>
    </row>
    <row r="194" spans="1:44" x14ac:dyDescent="0.3">
      <c r="A194" s="682">
        <v>2</v>
      </c>
      <c r="B194" s="128"/>
      <c r="C194" s="128"/>
      <c r="D194" s="395">
        <f>D74</f>
        <v>0</v>
      </c>
      <c r="E194" s="395">
        <f t="shared" ref="E194:AP194" si="30">E74</f>
        <v>0</v>
      </c>
      <c r="F194" s="395">
        <f t="shared" si="30"/>
        <v>1328108</v>
      </c>
      <c r="G194" s="395">
        <f t="shared" si="30"/>
        <v>0</v>
      </c>
      <c r="H194" s="395">
        <f t="shared" si="30"/>
        <v>0</v>
      </c>
      <c r="I194" s="395">
        <f t="shared" si="30"/>
        <v>13310</v>
      </c>
      <c r="J194" s="395">
        <f t="shared" si="30"/>
        <v>62400</v>
      </c>
      <c r="K194" s="395">
        <f t="shared" si="30"/>
        <v>0</v>
      </c>
      <c r="L194" s="395">
        <f t="shared" si="30"/>
        <v>0</v>
      </c>
      <c r="M194" s="395">
        <f t="shared" si="30"/>
        <v>0</v>
      </c>
      <c r="N194" s="395">
        <f t="shared" si="30"/>
        <v>0</v>
      </c>
      <c r="O194" s="395">
        <f t="shared" si="30"/>
        <v>0</v>
      </c>
      <c r="P194" s="395">
        <f t="shared" si="30"/>
        <v>26</v>
      </c>
      <c r="Q194" s="395">
        <f t="shared" si="30"/>
        <v>0</v>
      </c>
      <c r="R194" s="395">
        <f t="shared" si="30"/>
        <v>98</v>
      </c>
      <c r="S194" s="395">
        <f t="shared" si="30"/>
        <v>72492</v>
      </c>
      <c r="T194" s="395">
        <f t="shared" si="30"/>
        <v>363</v>
      </c>
      <c r="U194" s="395">
        <f t="shared" si="30"/>
        <v>0</v>
      </c>
      <c r="V194" s="395">
        <f t="shared" si="30"/>
        <v>0</v>
      </c>
      <c r="W194" s="395">
        <f t="shared" si="30"/>
        <v>0</v>
      </c>
      <c r="X194" s="395">
        <f t="shared" si="30"/>
        <v>0</v>
      </c>
      <c r="Y194" s="395">
        <f t="shared" si="30"/>
        <v>530</v>
      </c>
      <c r="Z194" s="395">
        <f t="shared" si="30"/>
        <v>0</v>
      </c>
      <c r="AA194" s="395">
        <f t="shared" si="30"/>
        <v>13625</v>
      </c>
      <c r="AB194" s="395">
        <f t="shared" si="30"/>
        <v>15602092</v>
      </c>
      <c r="AC194" s="395">
        <f t="shared" si="30"/>
        <v>0</v>
      </c>
      <c r="AD194" s="395">
        <f t="shared" si="30"/>
        <v>0</v>
      </c>
      <c r="AE194" s="395">
        <f t="shared" si="30"/>
        <v>715576</v>
      </c>
      <c r="AF194" s="395">
        <f t="shared" si="30"/>
        <v>18742663</v>
      </c>
      <c r="AG194" s="395">
        <f t="shared" si="30"/>
        <v>0</v>
      </c>
      <c r="AH194" s="395">
        <f t="shared" si="30"/>
        <v>359</v>
      </c>
      <c r="AI194" s="395">
        <f t="shared" si="30"/>
        <v>0</v>
      </c>
      <c r="AJ194" s="395">
        <f t="shared" si="30"/>
        <v>1140</v>
      </c>
      <c r="AK194" s="395">
        <f t="shared" si="30"/>
        <v>0</v>
      </c>
      <c r="AL194" s="395">
        <f t="shared" si="30"/>
        <v>631</v>
      </c>
      <c r="AM194" s="395">
        <f t="shared" si="30"/>
        <v>74394</v>
      </c>
      <c r="AN194" s="395">
        <f t="shared" si="30"/>
        <v>0</v>
      </c>
      <c r="AO194" s="395">
        <f t="shared" si="30"/>
        <v>0</v>
      </c>
      <c r="AP194" s="395">
        <f t="shared" si="30"/>
        <v>0</v>
      </c>
      <c r="AQ194" s="395"/>
      <c r="AR194" s="395"/>
    </row>
    <row r="195" spans="1:44" x14ac:dyDescent="0.3">
      <c r="A195" s="682">
        <v>3</v>
      </c>
      <c r="B195" s="128"/>
      <c r="C195" s="128"/>
      <c r="D195" s="395">
        <f>D27</f>
        <v>0</v>
      </c>
      <c r="E195" s="395">
        <f t="shared" ref="E195:AP195" si="31">E27</f>
        <v>0</v>
      </c>
      <c r="F195" s="395">
        <f t="shared" si="31"/>
        <v>1330836</v>
      </c>
      <c r="G195" s="395">
        <f t="shared" si="31"/>
        <v>0</v>
      </c>
      <c r="H195" s="395">
        <f t="shared" si="31"/>
        <v>0</v>
      </c>
      <c r="I195" s="395">
        <f t="shared" si="31"/>
        <v>13310</v>
      </c>
      <c r="J195" s="395">
        <f t="shared" si="31"/>
        <v>3617311</v>
      </c>
      <c r="K195" s="395">
        <f t="shared" si="31"/>
        <v>0</v>
      </c>
      <c r="L195" s="395">
        <f t="shared" si="31"/>
        <v>0</v>
      </c>
      <c r="M195" s="395">
        <f t="shared" si="31"/>
        <v>0</v>
      </c>
      <c r="N195" s="395">
        <f t="shared" si="31"/>
        <v>0</v>
      </c>
      <c r="O195" s="395">
        <f t="shared" si="31"/>
        <v>0</v>
      </c>
      <c r="P195" s="395">
        <f t="shared" si="31"/>
        <v>26</v>
      </c>
      <c r="Q195" s="395">
        <f t="shared" si="31"/>
        <v>0</v>
      </c>
      <c r="R195" s="395">
        <f t="shared" si="31"/>
        <v>98</v>
      </c>
      <c r="S195" s="395">
        <f t="shared" si="31"/>
        <v>72492</v>
      </c>
      <c r="T195" s="395">
        <f t="shared" si="31"/>
        <v>68859</v>
      </c>
      <c r="U195" s="395">
        <f t="shared" si="31"/>
        <v>0</v>
      </c>
      <c r="V195" s="395">
        <f t="shared" si="31"/>
        <v>0</v>
      </c>
      <c r="W195" s="395">
        <f t="shared" si="31"/>
        <v>404659</v>
      </c>
      <c r="X195" s="395">
        <f t="shared" si="31"/>
        <v>0</v>
      </c>
      <c r="Y195" s="395">
        <f t="shared" si="31"/>
        <v>530</v>
      </c>
      <c r="Z195" s="395">
        <f t="shared" si="31"/>
        <v>750</v>
      </c>
      <c r="AA195" s="395">
        <f t="shared" si="31"/>
        <v>122195</v>
      </c>
      <c r="AB195" s="395">
        <f t="shared" si="31"/>
        <v>117717413</v>
      </c>
      <c r="AC195" s="395">
        <f t="shared" si="31"/>
        <v>0</v>
      </c>
      <c r="AD195" s="395">
        <f t="shared" si="31"/>
        <v>0</v>
      </c>
      <c r="AE195" s="395">
        <f t="shared" si="31"/>
        <v>808608</v>
      </c>
      <c r="AF195" s="395">
        <f t="shared" si="31"/>
        <v>21253407</v>
      </c>
      <c r="AG195" s="395">
        <f t="shared" si="31"/>
        <v>0</v>
      </c>
      <c r="AH195" s="395">
        <f t="shared" si="31"/>
        <v>360</v>
      </c>
      <c r="AI195" s="395">
        <f t="shared" si="31"/>
        <v>1181</v>
      </c>
      <c r="AJ195" s="395">
        <f t="shared" si="31"/>
        <v>1740</v>
      </c>
      <c r="AK195" s="395">
        <f t="shared" si="31"/>
        <v>495</v>
      </c>
      <c r="AL195" s="395">
        <f t="shared" si="31"/>
        <v>631</v>
      </c>
      <c r="AM195" s="395">
        <f t="shared" si="31"/>
        <v>816217</v>
      </c>
      <c r="AN195" s="395">
        <f t="shared" si="31"/>
        <v>0</v>
      </c>
      <c r="AO195" s="395">
        <f t="shared" si="31"/>
        <v>0</v>
      </c>
      <c r="AP195" s="395">
        <f t="shared" si="31"/>
        <v>0</v>
      </c>
      <c r="AQ195" s="395"/>
      <c r="AR195" s="395"/>
    </row>
    <row r="196" spans="1:44" x14ac:dyDescent="0.3">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I196" s="128"/>
      <c r="AJ196" s="128"/>
      <c r="AK196" s="128"/>
      <c r="AL196" s="128"/>
      <c r="AM196" s="128"/>
      <c r="AN196" s="128"/>
      <c r="AO196" s="128"/>
      <c r="AP196" s="128"/>
      <c r="AQ196" s="128"/>
      <c r="AR196" s="128"/>
    </row>
    <row r="197" spans="1:44" x14ac:dyDescent="0.3">
      <c r="B197" s="128"/>
      <c r="C197" s="128"/>
      <c r="D197" s="400">
        <f>D191+D193+D194+D195</f>
        <v>3336187</v>
      </c>
      <c r="E197" s="400">
        <f t="shared" ref="E197:AP197" si="32">E191+E193+E194+E195</f>
        <v>7604505</v>
      </c>
      <c r="F197" s="400">
        <f t="shared" si="32"/>
        <v>53303471</v>
      </c>
      <c r="G197" s="400">
        <f t="shared" si="32"/>
        <v>43268096</v>
      </c>
      <c r="H197" s="400">
        <f t="shared" si="32"/>
        <v>33006</v>
      </c>
      <c r="I197" s="400">
        <f t="shared" si="32"/>
        <v>6568896</v>
      </c>
      <c r="J197" s="400">
        <f t="shared" si="32"/>
        <v>28785150</v>
      </c>
      <c r="K197" s="400">
        <f t="shared" si="32"/>
        <v>8260712</v>
      </c>
      <c r="L197" s="400">
        <f t="shared" si="32"/>
        <v>54901110</v>
      </c>
      <c r="M197" s="400">
        <f t="shared" si="32"/>
        <v>3122947</v>
      </c>
      <c r="N197" s="400">
        <f t="shared" si="32"/>
        <v>1077094</v>
      </c>
      <c r="O197" s="400">
        <f t="shared" si="32"/>
        <v>0</v>
      </c>
      <c r="P197" s="400">
        <f t="shared" si="32"/>
        <v>2576042</v>
      </c>
      <c r="Q197" s="400">
        <f t="shared" si="32"/>
        <v>413208</v>
      </c>
      <c r="R197" s="400">
        <f t="shared" si="32"/>
        <v>1641910</v>
      </c>
      <c r="S197" s="400">
        <f t="shared" si="32"/>
        <v>25387748</v>
      </c>
      <c r="T197" s="400">
        <f t="shared" si="32"/>
        <v>2059585</v>
      </c>
      <c r="U197" s="400">
        <f t="shared" si="32"/>
        <v>7956988</v>
      </c>
      <c r="V197" s="400">
        <f t="shared" si="32"/>
        <v>0</v>
      </c>
      <c r="W197" s="400">
        <f t="shared" si="32"/>
        <v>15964411</v>
      </c>
      <c r="X197" s="400">
        <f t="shared" si="32"/>
        <v>0</v>
      </c>
      <c r="Y197" s="400">
        <f t="shared" si="32"/>
        <v>3135815</v>
      </c>
      <c r="Z197" s="400">
        <f t="shared" si="32"/>
        <v>1535442</v>
      </c>
      <c r="AA197" s="400">
        <f t="shared" si="32"/>
        <v>5534417</v>
      </c>
      <c r="AB197" s="400">
        <f t="shared" si="32"/>
        <v>644319601</v>
      </c>
      <c r="AC197" s="400">
        <f t="shared" si="32"/>
        <v>935994</v>
      </c>
      <c r="AD197" s="400">
        <f t="shared" si="32"/>
        <v>0</v>
      </c>
      <c r="AE197" s="400">
        <f t="shared" si="32"/>
        <v>269992413</v>
      </c>
      <c r="AF197" s="400">
        <f t="shared" si="32"/>
        <v>2697052458</v>
      </c>
      <c r="AG197" s="400">
        <f t="shared" si="32"/>
        <v>0</v>
      </c>
      <c r="AH197" s="400">
        <v>6223642.6200000001</v>
      </c>
      <c r="AI197" s="400">
        <f t="shared" si="32"/>
        <v>3214695</v>
      </c>
      <c r="AJ197" s="400">
        <f t="shared" si="32"/>
        <v>2437080</v>
      </c>
      <c r="AK197" s="400">
        <f t="shared" si="32"/>
        <v>454325</v>
      </c>
      <c r="AL197" s="400">
        <f t="shared" si="32"/>
        <v>1244417</v>
      </c>
      <c r="AM197" s="400">
        <f t="shared" si="32"/>
        <v>30206521</v>
      </c>
      <c r="AN197" s="400">
        <f t="shared" si="32"/>
        <v>22570776</v>
      </c>
      <c r="AO197" s="400">
        <f t="shared" si="32"/>
        <v>4425877</v>
      </c>
      <c r="AP197" s="400">
        <f t="shared" si="32"/>
        <v>2258499</v>
      </c>
      <c r="AQ197" s="400"/>
      <c r="AR197" s="400"/>
    </row>
    <row r="198" spans="1:44" x14ac:dyDescent="0.3">
      <c r="B198" s="128"/>
      <c r="C198" s="128"/>
      <c r="D198" s="400"/>
      <c r="E198" s="400"/>
      <c r="F198" s="400"/>
      <c r="G198" s="400"/>
      <c r="H198" s="400"/>
      <c r="I198" s="400"/>
      <c r="J198" s="400"/>
      <c r="K198" s="400"/>
      <c r="L198" s="400"/>
      <c r="M198" s="400"/>
      <c r="N198" s="400"/>
      <c r="O198" s="400"/>
      <c r="P198" s="400"/>
      <c r="Q198" s="400"/>
      <c r="R198" s="400"/>
      <c r="S198" s="400"/>
      <c r="T198" s="400"/>
      <c r="U198" s="400"/>
      <c r="V198" s="400"/>
      <c r="W198" s="400"/>
      <c r="X198" s="400"/>
      <c r="Y198" s="400"/>
      <c r="Z198" s="400"/>
      <c r="AA198" s="400"/>
      <c r="AB198" s="400"/>
      <c r="AC198" s="400"/>
      <c r="AD198" s="400"/>
      <c r="AE198" s="400"/>
      <c r="AF198" s="400"/>
      <c r="AG198" s="400"/>
      <c r="AH198" s="400"/>
      <c r="AI198" s="400"/>
      <c r="AJ198" s="400"/>
      <c r="AK198" s="400"/>
      <c r="AL198" s="400"/>
      <c r="AM198" s="400"/>
      <c r="AN198" s="400"/>
      <c r="AO198" s="400"/>
      <c r="AP198" s="400"/>
      <c r="AQ198" s="400"/>
      <c r="AR198" s="400"/>
    </row>
    <row r="199" spans="1:44" x14ac:dyDescent="0.3">
      <c r="B199" s="128"/>
      <c r="C199" s="128"/>
      <c r="D199" s="400" t="e">
        <f>'Unit Data from Audit Worksheet'!$E$132</f>
        <v>#N/A</v>
      </c>
      <c r="E199" s="400" t="e">
        <f>'Unit Data from Audit Worksheet'!$E$132</f>
        <v>#N/A</v>
      </c>
      <c r="F199" s="400" t="e">
        <f>'Unit Data from Audit Worksheet'!$E$132</f>
        <v>#N/A</v>
      </c>
      <c r="G199" s="400" t="e">
        <f>'Unit Data from Audit Worksheet'!$E$132</f>
        <v>#N/A</v>
      </c>
      <c r="H199" s="400" t="e">
        <f>'Unit Data from Audit Worksheet'!$E$132</f>
        <v>#N/A</v>
      </c>
      <c r="I199" s="400" t="e">
        <f>'Unit Data from Audit Worksheet'!$E$132</f>
        <v>#N/A</v>
      </c>
      <c r="J199" s="400" t="e">
        <f>'Unit Data from Audit Worksheet'!$E$132</f>
        <v>#N/A</v>
      </c>
      <c r="K199" s="400" t="e">
        <f>'Unit Data from Audit Worksheet'!$E$132</f>
        <v>#N/A</v>
      </c>
      <c r="L199" s="400" t="e">
        <f>'Unit Data from Audit Worksheet'!$E$132</f>
        <v>#N/A</v>
      </c>
      <c r="M199" s="400" t="e">
        <f>'Unit Data from Audit Worksheet'!$E$132</f>
        <v>#N/A</v>
      </c>
      <c r="N199" s="400" t="e">
        <f>'Unit Data from Audit Worksheet'!$E$132</f>
        <v>#N/A</v>
      </c>
      <c r="O199" s="400" t="e">
        <f>'Unit Data from Audit Worksheet'!$E$132</f>
        <v>#N/A</v>
      </c>
      <c r="P199" s="400" t="e">
        <f>'Unit Data from Audit Worksheet'!$E$132</f>
        <v>#N/A</v>
      </c>
      <c r="Q199" s="400" t="e">
        <f>'Unit Data from Audit Worksheet'!$E$132</f>
        <v>#N/A</v>
      </c>
      <c r="R199" s="400" t="e">
        <f>'Unit Data from Audit Worksheet'!$E$132</f>
        <v>#N/A</v>
      </c>
      <c r="S199" s="400" t="e">
        <f>'Unit Data from Audit Worksheet'!$E$132</f>
        <v>#N/A</v>
      </c>
      <c r="T199" s="400" t="e">
        <f>'Unit Data from Audit Worksheet'!$E$132</f>
        <v>#N/A</v>
      </c>
      <c r="U199" s="400" t="e">
        <f>'Unit Data from Audit Worksheet'!$E$132</f>
        <v>#N/A</v>
      </c>
      <c r="V199" s="400" t="e">
        <f>'Unit Data from Audit Worksheet'!$E$132</f>
        <v>#N/A</v>
      </c>
      <c r="W199" s="400" t="e">
        <f>'Unit Data from Audit Worksheet'!$E$132</f>
        <v>#N/A</v>
      </c>
      <c r="X199" s="400" t="e">
        <f>'Unit Data from Audit Worksheet'!$E$132</f>
        <v>#N/A</v>
      </c>
      <c r="Y199" s="400" t="e">
        <f>'Unit Data from Audit Worksheet'!$E$132</f>
        <v>#N/A</v>
      </c>
      <c r="Z199" s="400" t="e">
        <f>'Unit Data from Audit Worksheet'!$E$132</f>
        <v>#N/A</v>
      </c>
      <c r="AA199" s="400" t="e">
        <f>'Unit Data from Audit Worksheet'!$E$132</f>
        <v>#N/A</v>
      </c>
      <c r="AB199" s="400" t="e">
        <f>'Unit Data from Audit Worksheet'!$E$132</f>
        <v>#N/A</v>
      </c>
      <c r="AC199" s="400" t="e">
        <f>'Unit Data from Audit Worksheet'!$E$132</f>
        <v>#N/A</v>
      </c>
      <c r="AD199" s="400" t="e">
        <f>'Unit Data from Audit Worksheet'!$E$132</f>
        <v>#N/A</v>
      </c>
      <c r="AE199" s="400" t="e">
        <f>'Unit Data from Audit Worksheet'!$E$132</f>
        <v>#N/A</v>
      </c>
      <c r="AF199" s="400" t="e">
        <f>'Unit Data from Audit Worksheet'!$E$132</f>
        <v>#N/A</v>
      </c>
      <c r="AG199" s="400" t="e">
        <f>'Unit Data from Audit Worksheet'!$E$132</f>
        <v>#N/A</v>
      </c>
      <c r="AH199" s="400" t="e">
        <f>'Unit Data from Audit Worksheet'!$E$132</f>
        <v>#N/A</v>
      </c>
      <c r="AI199" s="400" t="e">
        <f>'Unit Data from Audit Worksheet'!$E$132</f>
        <v>#N/A</v>
      </c>
      <c r="AJ199" s="400" t="e">
        <f>'Unit Data from Audit Worksheet'!$E$132</f>
        <v>#N/A</v>
      </c>
      <c r="AK199" s="400" t="e">
        <f>'Unit Data from Audit Worksheet'!$E$132</f>
        <v>#N/A</v>
      </c>
      <c r="AL199" s="400" t="e">
        <f>'Unit Data from Audit Worksheet'!$E$132</f>
        <v>#N/A</v>
      </c>
      <c r="AM199" s="400" t="e">
        <f>'Unit Data from Audit Worksheet'!$E$132</f>
        <v>#N/A</v>
      </c>
      <c r="AN199" s="400" t="e">
        <f>'Unit Data from Audit Worksheet'!$E$132</f>
        <v>#N/A</v>
      </c>
      <c r="AO199" s="400" t="e">
        <f>'Unit Data from Audit Worksheet'!$E$132</f>
        <v>#N/A</v>
      </c>
      <c r="AP199" s="400" t="e">
        <f>'Unit Data from Audit Worksheet'!$E$132</f>
        <v>#N/A</v>
      </c>
      <c r="AQ199" s="400"/>
      <c r="AR199" s="400"/>
    </row>
    <row r="200" spans="1:44" x14ac:dyDescent="0.3">
      <c r="B200" s="128"/>
      <c r="C200" s="128"/>
      <c r="D200" s="400"/>
      <c r="E200" s="400"/>
      <c r="F200" s="400"/>
      <c r="G200" s="400"/>
      <c r="H200" s="400"/>
      <c r="I200" s="400"/>
      <c r="J200" s="400"/>
      <c r="K200" s="400"/>
      <c r="L200" s="400"/>
      <c r="M200" s="400"/>
      <c r="N200" s="400"/>
      <c r="O200" s="400"/>
      <c r="P200" s="400"/>
      <c r="Q200" s="400"/>
      <c r="R200" s="400"/>
      <c r="S200" s="400"/>
      <c r="T200" s="400"/>
      <c r="U200" s="400"/>
      <c r="V200" s="400"/>
      <c r="W200" s="400"/>
      <c r="X200" s="400"/>
      <c r="Y200" s="400"/>
      <c r="Z200" s="400"/>
      <c r="AA200" s="400"/>
      <c r="AB200" s="400"/>
      <c r="AC200" s="400"/>
      <c r="AD200" s="400"/>
      <c r="AE200" s="400"/>
      <c r="AF200" s="400"/>
      <c r="AG200" s="400"/>
      <c r="AH200" s="400"/>
      <c r="AI200" s="400"/>
      <c r="AJ200" s="400"/>
      <c r="AK200" s="400"/>
      <c r="AL200" s="400"/>
      <c r="AM200" s="400"/>
      <c r="AN200" s="400"/>
      <c r="AO200" s="400"/>
      <c r="AP200" s="400"/>
      <c r="AQ200" s="400"/>
      <c r="AR200" s="400"/>
    </row>
    <row r="201" spans="1:44" ht="20.399999999999999" customHeight="1" x14ac:dyDescent="0.3">
      <c r="B201" s="128"/>
      <c r="C201" s="128"/>
      <c r="D201" s="400" t="str">
        <f>IF(D202=FALSE,"N/A",D197-D199)</f>
        <v>N/A</v>
      </c>
      <c r="E201" s="400" t="str">
        <f t="shared" ref="E201:AP201" si="33">IF(E202=FALSE,"N/A",E197-E199)</f>
        <v>N/A</v>
      </c>
      <c r="F201" s="400" t="str">
        <f t="shared" si="33"/>
        <v>N/A</v>
      </c>
      <c r="G201" s="400" t="str">
        <f t="shared" si="33"/>
        <v>N/A</v>
      </c>
      <c r="H201" s="400" t="str">
        <f t="shared" si="33"/>
        <v>N/A</v>
      </c>
      <c r="I201" s="400" t="str">
        <f t="shared" si="33"/>
        <v>N/A</v>
      </c>
      <c r="J201" s="400" t="str">
        <f t="shared" si="33"/>
        <v>N/A</v>
      </c>
      <c r="K201" s="400" t="str">
        <f t="shared" ref="K201" si="34">IF(K202=FALSE,"N/A",K197-K199)</f>
        <v>N/A</v>
      </c>
      <c r="L201" s="400" t="str">
        <f t="shared" si="33"/>
        <v>N/A</v>
      </c>
      <c r="M201" s="400" t="str">
        <f t="shared" si="33"/>
        <v>N/A</v>
      </c>
      <c r="N201" s="400" t="str">
        <f t="shared" si="33"/>
        <v>N/A</v>
      </c>
      <c r="O201" s="400" t="str">
        <f t="shared" si="33"/>
        <v>N/A</v>
      </c>
      <c r="P201" s="400" t="str">
        <f t="shared" si="33"/>
        <v>N/A</v>
      </c>
      <c r="Q201" s="400" t="e">
        <f t="shared" si="33"/>
        <v>#REF!</v>
      </c>
      <c r="R201" s="400" t="str">
        <f t="shared" si="33"/>
        <v>N/A</v>
      </c>
      <c r="S201" s="400" t="str">
        <f t="shared" si="33"/>
        <v>N/A</v>
      </c>
      <c r="T201" s="400" t="str">
        <f t="shared" si="33"/>
        <v>N/A</v>
      </c>
      <c r="U201" s="400" t="e">
        <f t="shared" si="33"/>
        <v>#REF!</v>
      </c>
      <c r="V201" s="400" t="str">
        <f t="shared" si="33"/>
        <v>N/A</v>
      </c>
      <c r="W201" s="400" t="str">
        <f t="shared" si="33"/>
        <v>N/A</v>
      </c>
      <c r="X201" s="400" t="str">
        <f t="shared" si="33"/>
        <v>N/A</v>
      </c>
      <c r="Y201" s="400" t="str">
        <f t="shared" si="33"/>
        <v>N/A</v>
      </c>
      <c r="Z201" s="400" t="e">
        <f t="shared" si="33"/>
        <v>#REF!</v>
      </c>
      <c r="AA201" s="400" t="str">
        <f t="shared" si="33"/>
        <v>N/A</v>
      </c>
      <c r="AB201" s="400" t="str">
        <f t="shared" si="33"/>
        <v>N/A</v>
      </c>
      <c r="AC201" s="400" t="str">
        <f t="shared" si="33"/>
        <v>N/A</v>
      </c>
      <c r="AD201" s="400" t="e">
        <f t="shared" si="33"/>
        <v>#REF!</v>
      </c>
      <c r="AE201" s="400" t="str">
        <f t="shared" si="33"/>
        <v>N/A</v>
      </c>
      <c r="AF201" s="400" t="e">
        <f t="shared" si="33"/>
        <v>#N/A</v>
      </c>
      <c r="AG201" s="400" t="str">
        <f t="shared" si="33"/>
        <v>N/A</v>
      </c>
      <c r="AH201" s="400">
        <v>0</v>
      </c>
      <c r="AI201" s="400" t="str">
        <f t="shared" si="33"/>
        <v>N/A</v>
      </c>
      <c r="AJ201" s="400" t="str">
        <f t="shared" si="33"/>
        <v>N/A</v>
      </c>
      <c r="AK201" s="400" t="str">
        <f t="shared" si="33"/>
        <v>N/A</v>
      </c>
      <c r="AL201" s="400" t="str">
        <f t="shared" si="33"/>
        <v>N/A</v>
      </c>
      <c r="AM201" s="400" t="str">
        <f t="shared" si="33"/>
        <v>N/A</v>
      </c>
      <c r="AN201" s="400" t="str">
        <f t="shared" si="33"/>
        <v>N/A</v>
      </c>
      <c r="AO201" s="400" t="str">
        <f t="shared" si="33"/>
        <v>N/A</v>
      </c>
      <c r="AP201" s="400" t="str">
        <f t="shared" si="33"/>
        <v>N/A</v>
      </c>
      <c r="AQ201" s="400"/>
      <c r="AR201" s="400"/>
    </row>
    <row r="202" spans="1:44" x14ac:dyDescent="0.3">
      <c r="B202" s="128"/>
      <c r="C202" s="128"/>
      <c r="D202" s="128" t="b">
        <f>'Unit Data from Audit Worksheet'!$D$2='PY1 Data(H)'!D203</f>
        <v>0</v>
      </c>
      <c r="E202" s="128" t="b">
        <f>'Unit Data from Audit Worksheet'!$D$2='PY1 Data(H)'!E203</f>
        <v>0</v>
      </c>
      <c r="F202" s="128" t="b">
        <f>'Unit Data from Audit Worksheet'!$D$2='PY1 Data(H)'!F203</f>
        <v>0</v>
      </c>
      <c r="G202" s="128" t="b">
        <f>'Unit Data from Audit Worksheet'!$D$2='PY1 Data(H)'!G203</f>
        <v>0</v>
      </c>
      <c r="H202" s="128" t="b">
        <f>'Unit Data from Audit Worksheet'!$D$2='PY1 Data(H)'!H203</f>
        <v>0</v>
      </c>
      <c r="I202" s="128" t="b">
        <f>'Unit Data from Audit Worksheet'!$D$2='PY1 Data(H)'!I203</f>
        <v>0</v>
      </c>
      <c r="J202" s="128" t="b">
        <f>'Unit Data from Audit Worksheet'!$D$2='PY1 Data(H)'!J203</f>
        <v>0</v>
      </c>
      <c r="K202" s="128" t="b">
        <f>'Unit Data from Audit Worksheet'!$D$2='PY1 Data(H)'!K203</f>
        <v>0</v>
      </c>
      <c r="L202" s="128" t="b">
        <f>'Unit Data from Audit Worksheet'!$D$2='PY1 Data(H)'!K203</f>
        <v>0</v>
      </c>
      <c r="M202" s="128" t="b">
        <f>'Unit Data from Audit Worksheet'!$D$2='PY1 Data(H)'!L203</f>
        <v>0</v>
      </c>
      <c r="N202" s="128" t="b">
        <f>'Unit Data from Audit Worksheet'!$D$2='PY1 Data(H)'!M203</f>
        <v>0</v>
      </c>
      <c r="O202" s="128" t="b">
        <f>'Unit Data from Audit Worksheet'!$D$2='PY1 Data(H)'!N203</f>
        <v>0</v>
      </c>
      <c r="P202" s="128" t="b">
        <f>'Unit Data from Audit Worksheet'!$D$2='PY1 Data(H)'!O203</f>
        <v>0</v>
      </c>
      <c r="Q202" s="128" t="e">
        <f>'Unit Data from Audit Worksheet'!$D$2='PY1 Data(H)'!#REF!</f>
        <v>#REF!</v>
      </c>
      <c r="R202" s="128" t="b">
        <f>'Unit Data from Audit Worksheet'!$D$2='PY1 Data(H)'!P203</f>
        <v>0</v>
      </c>
      <c r="S202" s="128" t="b">
        <f>'Unit Data from Audit Worksheet'!$D$2='PY1 Data(H)'!Q203</f>
        <v>0</v>
      </c>
      <c r="T202" s="128" t="b">
        <f>'Unit Data from Audit Worksheet'!$D$2='PY1 Data(H)'!S203</f>
        <v>0</v>
      </c>
      <c r="U202" s="128" t="e">
        <f>'Unit Data from Audit Worksheet'!$D$2='PY1 Data(H)'!#REF!</f>
        <v>#REF!</v>
      </c>
      <c r="V202" s="128" t="b">
        <f>'Unit Data from Audit Worksheet'!$D$2='PY1 Data(H)'!T203</f>
        <v>0</v>
      </c>
      <c r="W202" s="128" t="b">
        <f>'Unit Data from Audit Worksheet'!$D$2='PY1 Data(H)'!U203</f>
        <v>0</v>
      </c>
      <c r="X202" s="128" t="b">
        <f>'Unit Data from Audit Worksheet'!$D$2='PY1 Data(H)'!V203</f>
        <v>0</v>
      </c>
      <c r="Y202" s="128" t="b">
        <f>'Unit Data from Audit Worksheet'!$D$2='PY1 Data(H)'!W203</f>
        <v>0</v>
      </c>
      <c r="Z202" s="128" t="e">
        <f>'Unit Data from Audit Worksheet'!$D$2='PY1 Data(H)'!#REF!</f>
        <v>#REF!</v>
      </c>
      <c r="AA202" s="128" t="b">
        <f>'Unit Data from Audit Worksheet'!$D$2='PY1 Data(H)'!Y203</f>
        <v>0</v>
      </c>
      <c r="AB202" s="128" t="b">
        <f>'Unit Data from Audit Worksheet'!$D$2='PY1 Data(H)'!Z203</f>
        <v>0</v>
      </c>
      <c r="AC202" s="128" t="b">
        <f>'Unit Data from Audit Worksheet'!$D$2='PY1 Data(H)'!AB203</f>
        <v>0</v>
      </c>
      <c r="AD202" s="128" t="e">
        <f>'Unit Data from Audit Worksheet'!$D$2='PY1 Data(H)'!#REF!</f>
        <v>#REF!</v>
      </c>
      <c r="AE202" s="128" t="b">
        <f>'Unit Data from Audit Worksheet'!$D$2='PY1 Data(H)'!AC203</f>
        <v>0</v>
      </c>
      <c r="AF202" s="128" t="e">
        <f>'Unit Data from Audit Worksheet'!$D$2='PY1 Data(H)'!AD203</f>
        <v>#N/A</v>
      </c>
      <c r="AG202" s="128" t="b">
        <f>'Unit Data from Audit Worksheet'!$D$2='PY1 Data(H)'!AE203</f>
        <v>0</v>
      </c>
      <c r="AH202" s="128" t="b">
        <v>1</v>
      </c>
      <c r="AI202" s="128" t="b">
        <f>'Unit Data from Audit Worksheet'!$D$2='PY1 Data(H)'!AG203</f>
        <v>0</v>
      </c>
      <c r="AJ202" s="128" t="b">
        <f>'Unit Data from Audit Worksheet'!$D$2='PY1 Data(H)'!AH203</f>
        <v>0</v>
      </c>
      <c r="AK202" s="128" t="b">
        <f>'Unit Data from Audit Worksheet'!$D$2='PY1 Data(H)'!AI203</f>
        <v>0</v>
      </c>
      <c r="AL202" s="128" t="b">
        <f>'Unit Data from Audit Worksheet'!$D$2='PY1 Data(H)'!AJ203</f>
        <v>0</v>
      </c>
      <c r="AM202" s="128" t="b">
        <f>'Unit Data from Audit Worksheet'!$D$2='PY1 Data(H)'!AK203</f>
        <v>0</v>
      </c>
      <c r="AN202" s="128" t="b">
        <f>'Unit Data from Audit Worksheet'!$D$2='PY1 Data(H)'!AL203</f>
        <v>0</v>
      </c>
      <c r="AO202" s="128" t="b">
        <f>'Unit Data from Audit Worksheet'!$D$2='PY1 Data(H)'!AM203</f>
        <v>0</v>
      </c>
      <c r="AP202" s="128" t="b">
        <f>'Unit Data from Audit Worksheet'!$D$2='PY1 Data(H)'!AN203</f>
        <v>0</v>
      </c>
      <c r="AQ202" s="128"/>
      <c r="AR202" s="128"/>
    </row>
    <row r="203" spans="1:44" s="344" customFormat="1" ht="67.8" customHeight="1" x14ac:dyDescent="0.3">
      <c r="A203" s="587"/>
      <c r="D203" s="344" t="s">
        <v>465</v>
      </c>
      <c r="E203" s="344" t="s">
        <v>466</v>
      </c>
      <c r="F203" s="344" t="s">
        <v>467</v>
      </c>
      <c r="G203" s="344" t="s">
        <v>468</v>
      </c>
      <c r="H203" s="344" t="s">
        <v>469</v>
      </c>
      <c r="I203" s="344" t="s">
        <v>470</v>
      </c>
      <c r="J203" s="344" t="s">
        <v>471</v>
      </c>
      <c r="K203" s="344" t="s">
        <v>472</v>
      </c>
      <c r="L203" s="344" t="s">
        <v>1176</v>
      </c>
      <c r="M203" s="344" t="s">
        <v>474</v>
      </c>
      <c r="N203" s="344" t="s">
        <v>475</v>
      </c>
      <c r="O203" s="344" t="s">
        <v>476</v>
      </c>
      <c r="P203" s="344" t="s">
        <v>477</v>
      </c>
      <c r="Q203" s="344" t="s">
        <v>478</v>
      </c>
      <c r="R203" s="344" t="s">
        <v>479</v>
      </c>
      <c r="S203" s="344" t="s">
        <v>1177</v>
      </c>
      <c r="T203" s="344" t="s">
        <v>482</v>
      </c>
      <c r="U203" s="344" t="s">
        <v>483</v>
      </c>
      <c r="V203" s="344" t="s">
        <v>484</v>
      </c>
      <c r="W203" s="344" t="s">
        <v>485</v>
      </c>
      <c r="X203" s="344" t="s">
        <v>1180</v>
      </c>
      <c r="Y203" s="344" t="s">
        <v>487</v>
      </c>
      <c r="Z203" s="344" t="s">
        <v>488</v>
      </c>
      <c r="AA203" s="344" t="s">
        <v>489</v>
      </c>
      <c r="AB203" s="344" t="s">
        <v>490</v>
      </c>
      <c r="AC203" s="344" t="s">
        <v>492</v>
      </c>
      <c r="AD203" s="344" t="e">
        <v>#N/A</v>
      </c>
      <c r="AE203" s="344" t="s">
        <v>494</v>
      </c>
      <c r="AF203" s="344" t="s">
        <v>1178</v>
      </c>
      <c r="AG203" s="344" t="s">
        <v>1179</v>
      </c>
      <c r="AH203" s="344" t="s">
        <v>497</v>
      </c>
      <c r="AI203" s="344" t="s">
        <v>498</v>
      </c>
      <c r="AJ203" s="344" t="s">
        <v>499</v>
      </c>
      <c r="AK203" s="344" t="s">
        <v>500</v>
      </c>
      <c r="AL203" s="344" t="s">
        <v>501</v>
      </c>
      <c r="AM203" s="344" t="s">
        <v>502</v>
      </c>
      <c r="AN203" s="344" t="s">
        <v>503</v>
      </c>
      <c r="AO203" s="344" t="s">
        <v>504</v>
      </c>
      <c r="AP203" s="344" t="s">
        <v>505</v>
      </c>
    </row>
    <row r="204" spans="1:44" x14ac:dyDescent="0.3">
      <c r="AF204" s="128"/>
      <c r="AH204"/>
    </row>
    <row r="205" spans="1:44" x14ac:dyDescent="0.3">
      <c r="AF205" s="128"/>
      <c r="AH205"/>
    </row>
    <row r="206" spans="1:44" x14ac:dyDescent="0.3">
      <c r="D206" s="400">
        <v>7217544</v>
      </c>
      <c r="E206" s="400">
        <v>8206287</v>
      </c>
      <c r="F206" s="400">
        <v>55233362</v>
      </c>
      <c r="G206" s="400">
        <v>48624344</v>
      </c>
      <c r="H206" s="400">
        <v>637275</v>
      </c>
      <c r="I206" s="400">
        <v>7178995</v>
      </c>
      <c r="J206" s="400">
        <v>29447340</v>
      </c>
      <c r="K206" s="400">
        <v>22957426</v>
      </c>
      <c r="L206" s="400">
        <v>54962141</v>
      </c>
      <c r="M206" s="400">
        <v>5272311</v>
      </c>
      <c r="N206" s="400">
        <v>1678893</v>
      </c>
      <c r="P206" s="400">
        <v>3177868</v>
      </c>
      <c r="Q206" s="400">
        <v>1015068</v>
      </c>
      <c r="R206" s="400">
        <v>2243870</v>
      </c>
      <c r="S206" s="400">
        <v>26062045</v>
      </c>
      <c r="T206" s="400">
        <v>2661755</v>
      </c>
      <c r="U206" s="400">
        <v>9114229</v>
      </c>
      <c r="V206" s="400"/>
      <c r="W206" s="400">
        <v>16566230</v>
      </c>
      <c r="Y206" s="400">
        <v>3738171</v>
      </c>
      <c r="Z206" s="400">
        <v>2137269</v>
      </c>
      <c r="AA206" s="400">
        <v>6149871</v>
      </c>
      <c r="AB206" s="400">
        <v>659732632</v>
      </c>
      <c r="AC206" s="400">
        <v>1537833</v>
      </c>
      <c r="AD206" s="400"/>
      <c r="AE206" s="400">
        <v>285411747</v>
      </c>
      <c r="AF206" s="400">
        <v>2779410021</v>
      </c>
      <c r="AG206" s="400"/>
      <c r="AH206" s="400">
        <v>15532814</v>
      </c>
      <c r="AI206" s="400">
        <v>3816539</v>
      </c>
      <c r="AJ206" s="400">
        <v>3040479</v>
      </c>
      <c r="AK206" s="400">
        <v>1056794</v>
      </c>
      <c r="AL206" s="400">
        <v>1847518</v>
      </c>
      <c r="AM206" s="400">
        <v>30859666</v>
      </c>
      <c r="AN206" s="400">
        <v>37194213</v>
      </c>
      <c r="AO206" s="400">
        <v>5028292</v>
      </c>
      <c r="AP206" s="400">
        <v>2860353</v>
      </c>
    </row>
    <row r="207" spans="1:44" x14ac:dyDescent="0.3">
      <c r="D207" s="400">
        <f>D121-D206</f>
        <v>0</v>
      </c>
      <c r="E207" s="400">
        <f t="shared" ref="E207:J207" si="35">E121-E206</f>
        <v>0</v>
      </c>
      <c r="F207" s="400">
        <f t="shared" si="35"/>
        <v>0</v>
      </c>
      <c r="G207" s="400">
        <f t="shared" si="35"/>
        <v>0</v>
      </c>
      <c r="H207" s="400">
        <f t="shared" si="35"/>
        <v>0</v>
      </c>
      <c r="I207" s="400">
        <f t="shared" si="35"/>
        <v>0</v>
      </c>
      <c r="J207" s="400">
        <f t="shared" si="35"/>
        <v>0</v>
      </c>
      <c r="K207" s="400">
        <f t="shared" ref="K207" si="36">K121-K206</f>
        <v>0</v>
      </c>
      <c r="L207" s="400">
        <f t="shared" ref="L207:M207" si="37">L121-L206</f>
        <v>0</v>
      </c>
      <c r="M207" s="400">
        <f t="shared" si="37"/>
        <v>0</v>
      </c>
      <c r="N207" s="400">
        <f t="shared" ref="N207" si="38">N121-N206</f>
        <v>0</v>
      </c>
      <c r="P207" s="400">
        <f t="shared" ref="P207" si="39">P121-P206</f>
        <v>0</v>
      </c>
      <c r="Q207" s="400">
        <f t="shared" ref="Q207" si="40">Q121-Q206</f>
        <v>0</v>
      </c>
      <c r="R207" s="400">
        <f t="shared" ref="R207" si="41">R121-R206</f>
        <v>0</v>
      </c>
      <c r="S207" s="400">
        <f t="shared" ref="S207" si="42">S121-S206</f>
        <v>0</v>
      </c>
      <c r="T207" s="400">
        <f t="shared" ref="T207" si="43">T121-T206</f>
        <v>0</v>
      </c>
      <c r="U207" s="400">
        <f t="shared" ref="U207" si="44">U121-U206</f>
        <v>0</v>
      </c>
      <c r="W207" s="400">
        <f t="shared" ref="W207" si="45">W121-W206</f>
        <v>0</v>
      </c>
      <c r="X207" s="400">
        <f t="shared" ref="X207" si="46">X121-X206</f>
        <v>601804</v>
      </c>
      <c r="Y207" s="400">
        <f t="shared" ref="Y207" si="47">Y121-Y206</f>
        <v>0</v>
      </c>
      <c r="Z207" s="400">
        <f t="shared" ref="Z207" si="48">Z121-Z206</f>
        <v>0</v>
      </c>
      <c r="AA207" s="400">
        <f t="shared" ref="AA207" si="49">AA121-AA206</f>
        <v>0</v>
      </c>
      <c r="AB207" s="400">
        <f t="shared" ref="AB207" si="50">AB121-AB206</f>
        <v>0</v>
      </c>
      <c r="AC207" s="400">
        <f t="shared" ref="AC207" si="51">AC121-AC206</f>
        <v>0</v>
      </c>
      <c r="AE207" s="400">
        <f t="shared" ref="AE207" si="52">AE121-AE206</f>
        <v>0</v>
      </c>
      <c r="AF207" s="400">
        <f t="shared" ref="AF207" si="53">AF121-AF206</f>
        <v>0</v>
      </c>
      <c r="AH207" s="400">
        <f t="shared" ref="AH207" si="54">AH121-AH206</f>
        <v>0</v>
      </c>
      <c r="AI207" s="400">
        <f t="shared" ref="AI207" si="55">AI121-AI206</f>
        <v>0</v>
      </c>
      <c r="AJ207" s="400">
        <f t="shared" ref="AJ207" si="56">AJ121-AJ206</f>
        <v>0</v>
      </c>
      <c r="AK207" s="400">
        <f t="shared" ref="AK207" si="57">AK121-AK206</f>
        <v>0</v>
      </c>
      <c r="AL207" s="400">
        <f t="shared" ref="AL207" si="58">AL121-AL206</f>
        <v>0</v>
      </c>
      <c r="AM207" s="400">
        <f t="shared" ref="AM207" si="59">AM121-AM206</f>
        <v>0</v>
      </c>
      <c r="AN207" s="400">
        <f t="shared" ref="AN207" si="60">AN121-AN206</f>
        <v>0</v>
      </c>
      <c r="AO207" s="400">
        <f t="shared" ref="AO207" si="61">AO121-AO206</f>
        <v>0</v>
      </c>
      <c r="AP207" s="400">
        <f t="shared" ref="AP207" si="62">AP121-AP206</f>
        <v>0</v>
      </c>
    </row>
    <row r="208" spans="1:44" x14ac:dyDescent="0.3">
      <c r="O208" s="400">
        <f>O121-O206</f>
        <v>601780</v>
      </c>
      <c r="V208" s="400">
        <f>V121-V206</f>
        <v>604090</v>
      </c>
      <c r="AD208" s="400">
        <f>AD121-AD206</f>
        <v>601821</v>
      </c>
      <c r="AG208" s="400">
        <f>AG121-AG206</f>
        <v>591677</v>
      </c>
      <c r="AH208"/>
    </row>
  </sheetData>
  <sheetProtection algorithmName="SHA-512" hashValue="6mBZ3TJvgyc9VIwBPzrdKeIcECIAhTzMOYxOMrDqo2zUOFvuARHWhU5FIC7TLKQfzlCa9XYvKIeMznI473wGyA==" saltValue="jb4UPsSZ9RFJEjF13Ko2Pg=="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9"/>
  <dimension ref="A1:BA313"/>
  <sheetViews>
    <sheetView workbookViewId="0">
      <pane xSplit="3" topLeftCell="D1" activePane="topRight" state="frozen"/>
      <selection pane="topRight" activeCell="C1" sqref="C1"/>
    </sheetView>
  </sheetViews>
  <sheetFormatPr defaultColWidth="10.33203125" defaultRowHeight="14.4" x14ac:dyDescent="0.3"/>
  <cols>
    <col min="1" max="1" width="10.33203125" style="105"/>
    <col min="2" max="2" width="47.88671875" style="344" customWidth="1"/>
    <col min="4" max="36" width="15.77734375" customWidth="1"/>
    <col min="37" max="37" width="15.77734375" style="128" customWidth="1"/>
    <col min="38" max="45" width="15.77734375" customWidth="1"/>
  </cols>
  <sheetData>
    <row r="1" spans="1:53" s="344" customFormat="1" ht="57.6" x14ac:dyDescent="0.3">
      <c r="A1" s="133" t="s">
        <v>155</v>
      </c>
      <c r="B1" s="344" t="s">
        <v>155</v>
      </c>
      <c r="C1" s="344" t="s">
        <v>155</v>
      </c>
      <c r="D1" s="344" t="s">
        <v>465</v>
      </c>
      <c r="E1" s="344" t="s">
        <v>466</v>
      </c>
      <c r="F1" s="344" t="s">
        <v>467</v>
      </c>
      <c r="G1" s="344" t="s">
        <v>468</v>
      </c>
      <c r="H1" s="344" t="s">
        <v>469</v>
      </c>
      <c r="I1" s="344" t="s">
        <v>470</v>
      </c>
      <c r="J1" s="344" t="s">
        <v>471</v>
      </c>
      <c r="K1" s="344" t="s">
        <v>472</v>
      </c>
      <c r="L1" s="344" t="s">
        <v>473</v>
      </c>
      <c r="M1" s="344" t="s">
        <v>474</v>
      </c>
      <c r="N1" s="344" t="s">
        <v>475</v>
      </c>
      <c r="O1" s="344" t="s">
        <v>476</v>
      </c>
      <c r="P1" s="344" t="s">
        <v>477</v>
      </c>
      <c r="Q1" s="344" t="s">
        <v>478</v>
      </c>
      <c r="R1" s="344" t="s">
        <v>479</v>
      </c>
      <c r="S1" s="344" t="s">
        <v>480</v>
      </c>
      <c r="T1" s="344" t="s">
        <v>481</v>
      </c>
      <c r="U1" s="344" t="s">
        <v>482</v>
      </c>
      <c r="V1" s="344" t="s">
        <v>483</v>
      </c>
      <c r="W1" s="344" t="s">
        <v>484</v>
      </c>
      <c r="X1" s="344" t="s">
        <v>485</v>
      </c>
      <c r="Y1" s="344" t="s">
        <v>486</v>
      </c>
      <c r="Z1" s="344" t="s">
        <v>487</v>
      </c>
      <c r="AA1" s="344" t="s">
        <v>488</v>
      </c>
      <c r="AB1" s="344" t="s">
        <v>489</v>
      </c>
      <c r="AC1" s="344" t="s">
        <v>490</v>
      </c>
      <c r="AD1" s="344" t="s">
        <v>491</v>
      </c>
      <c r="AE1" s="344" t="s">
        <v>492</v>
      </c>
      <c r="AF1" s="344" t="s">
        <v>493</v>
      </c>
      <c r="AG1" s="344" t="s">
        <v>494</v>
      </c>
      <c r="AH1" s="344" t="s">
        <v>495</v>
      </c>
      <c r="AI1" s="344" t="s">
        <v>496</v>
      </c>
      <c r="AJ1" s="344" t="s">
        <v>723</v>
      </c>
      <c r="AK1" s="128" t="s">
        <v>497</v>
      </c>
      <c r="AL1" s="344" t="s">
        <v>498</v>
      </c>
      <c r="AM1" s="344" t="s">
        <v>499</v>
      </c>
      <c r="AN1" s="344" t="s">
        <v>500</v>
      </c>
      <c r="AO1" s="344" t="s">
        <v>501</v>
      </c>
      <c r="AP1" s="344" t="s">
        <v>502</v>
      </c>
      <c r="AQ1" s="344" t="s">
        <v>503</v>
      </c>
      <c r="AR1" s="344" t="s">
        <v>504</v>
      </c>
      <c r="AS1" s="344" t="s">
        <v>505</v>
      </c>
    </row>
    <row r="2" spans="1:53" x14ac:dyDescent="0.3">
      <c r="A2" s="105" t="s">
        <v>330</v>
      </c>
      <c r="B2" s="344" t="s">
        <v>12</v>
      </c>
      <c r="C2" t="s">
        <v>3</v>
      </c>
      <c r="D2" s="472">
        <v>602182</v>
      </c>
      <c r="E2" s="472">
        <v>601701</v>
      </c>
      <c r="F2" s="472">
        <v>601702</v>
      </c>
      <c r="G2" s="472">
        <v>601703</v>
      </c>
      <c r="H2" s="472">
        <v>604187</v>
      </c>
      <c r="I2" s="472">
        <v>601707</v>
      </c>
      <c r="J2" s="472">
        <v>601708</v>
      </c>
      <c r="K2" s="472">
        <v>602352</v>
      </c>
      <c r="L2" s="472">
        <v>60952</v>
      </c>
      <c r="M2" s="472">
        <v>601717</v>
      </c>
      <c r="N2" s="472">
        <v>601719</v>
      </c>
      <c r="O2" s="472">
        <v>601720</v>
      </c>
      <c r="P2" s="472">
        <v>601723</v>
      </c>
      <c r="Q2" s="472">
        <v>601781</v>
      </c>
      <c r="R2" s="472">
        <v>601782</v>
      </c>
      <c r="S2" s="472">
        <v>601724</v>
      </c>
      <c r="T2" s="472">
        <v>601725</v>
      </c>
      <c r="U2" s="472">
        <v>601726</v>
      </c>
      <c r="V2" s="472">
        <v>602154</v>
      </c>
      <c r="W2" s="472">
        <v>604030</v>
      </c>
      <c r="X2" s="472">
        <v>601738</v>
      </c>
      <c r="Y2" s="472">
        <v>601744</v>
      </c>
      <c r="Z2" s="472">
        <v>601745</v>
      </c>
      <c r="AA2" s="472">
        <v>601746</v>
      </c>
      <c r="AB2" s="472">
        <v>601748</v>
      </c>
      <c r="AC2" s="472">
        <v>601790</v>
      </c>
      <c r="AD2" s="472">
        <v>602369</v>
      </c>
      <c r="AE2" s="472">
        <v>601760</v>
      </c>
      <c r="AF2" s="472">
        <v>601761</v>
      </c>
      <c r="AG2" s="472">
        <v>601797</v>
      </c>
      <c r="AH2" s="472">
        <v>602153</v>
      </c>
      <c r="AI2" s="472">
        <v>601764</v>
      </c>
      <c r="AJ2" s="472">
        <v>591618</v>
      </c>
      <c r="AK2" s="472">
        <v>602389</v>
      </c>
      <c r="AL2" s="472">
        <v>601765</v>
      </c>
      <c r="AM2" s="472">
        <v>602178</v>
      </c>
      <c r="AN2" s="472">
        <v>602390</v>
      </c>
      <c r="AO2" s="472">
        <v>602391</v>
      </c>
      <c r="AP2" s="472">
        <v>602414</v>
      </c>
      <c r="AQ2" s="472">
        <v>602395</v>
      </c>
      <c r="AR2" s="472">
        <v>602333</v>
      </c>
      <c r="AS2" s="472">
        <v>601774</v>
      </c>
      <c r="AT2" s="472"/>
      <c r="AU2" s="472"/>
      <c r="AV2" s="472"/>
      <c r="AW2" s="472"/>
      <c r="AX2" s="472"/>
      <c r="AY2" s="472"/>
      <c r="AZ2" s="472"/>
      <c r="BA2" s="472"/>
    </row>
    <row r="3" spans="1:53" x14ac:dyDescent="0.3">
      <c r="A3" s="105">
        <v>4</v>
      </c>
      <c r="B3" s="344" t="s">
        <v>39</v>
      </c>
      <c r="D3">
        <v>0</v>
      </c>
      <c r="E3">
        <v>0</v>
      </c>
      <c r="F3">
        <v>1356772</v>
      </c>
      <c r="G3">
        <v>0</v>
      </c>
      <c r="H3">
        <v>0</v>
      </c>
      <c r="I3">
        <v>14296</v>
      </c>
      <c r="J3">
        <v>205866</v>
      </c>
      <c r="K3">
        <v>0</v>
      </c>
      <c r="L3">
        <v>0</v>
      </c>
      <c r="M3">
        <v>0</v>
      </c>
      <c r="N3">
        <v>0</v>
      </c>
      <c r="O3">
        <v>0</v>
      </c>
      <c r="P3">
        <v>23</v>
      </c>
      <c r="Q3">
        <v>0</v>
      </c>
      <c r="R3">
        <v>12198</v>
      </c>
      <c r="S3">
        <v>289877</v>
      </c>
      <c r="T3">
        <v>0</v>
      </c>
      <c r="U3">
        <v>138</v>
      </c>
      <c r="V3">
        <v>0</v>
      </c>
      <c r="W3">
        <v>0</v>
      </c>
      <c r="X3">
        <v>268864</v>
      </c>
      <c r="Y3">
        <v>0</v>
      </c>
      <c r="Z3">
        <v>725</v>
      </c>
      <c r="AA3">
        <v>3015</v>
      </c>
      <c r="AB3">
        <v>13557</v>
      </c>
      <c r="AC3">
        <v>8688995</v>
      </c>
      <c r="AD3">
        <v>0</v>
      </c>
      <c r="AE3">
        <v>0</v>
      </c>
      <c r="AG3">
        <v>478430</v>
      </c>
      <c r="AH3">
        <v>15686</v>
      </c>
      <c r="AI3">
        <v>479292</v>
      </c>
      <c r="AJ3">
        <v>1398</v>
      </c>
      <c r="AK3" s="344">
        <v>917</v>
      </c>
      <c r="AL3">
        <v>0</v>
      </c>
      <c r="AM3">
        <v>0</v>
      </c>
      <c r="AN3">
        <v>506</v>
      </c>
      <c r="AO3">
        <v>446</v>
      </c>
      <c r="AP3">
        <v>26824</v>
      </c>
      <c r="AQ3">
        <v>0</v>
      </c>
      <c r="AR3">
        <v>0</v>
      </c>
      <c r="AS3">
        <v>0</v>
      </c>
    </row>
    <row r="4" spans="1:53" x14ac:dyDescent="0.3">
      <c r="A4" s="105">
        <v>5</v>
      </c>
      <c r="B4" s="344" t="s">
        <v>40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G4">
        <v>0</v>
      </c>
      <c r="AH4">
        <v>0</v>
      </c>
      <c r="AI4">
        <v>0</v>
      </c>
      <c r="AJ4">
        <v>0</v>
      </c>
      <c r="AK4" s="344">
        <v>0</v>
      </c>
      <c r="AL4">
        <v>600</v>
      </c>
      <c r="AM4">
        <v>600</v>
      </c>
      <c r="AN4">
        <v>0</v>
      </c>
      <c r="AO4">
        <v>0</v>
      </c>
      <c r="AP4">
        <v>0</v>
      </c>
      <c r="AQ4">
        <v>0</v>
      </c>
      <c r="AR4">
        <v>0</v>
      </c>
      <c r="AS4">
        <v>0</v>
      </c>
    </row>
    <row r="5" spans="1:53" x14ac:dyDescent="0.3">
      <c r="A5" s="105">
        <v>6</v>
      </c>
      <c r="B5" s="344" t="s">
        <v>104</v>
      </c>
      <c r="D5">
        <v>0</v>
      </c>
      <c r="E5">
        <v>0</v>
      </c>
      <c r="F5">
        <v>0</v>
      </c>
      <c r="G5">
        <v>0</v>
      </c>
      <c r="H5">
        <v>0</v>
      </c>
      <c r="I5">
        <v>0</v>
      </c>
      <c r="J5">
        <v>0</v>
      </c>
      <c r="K5">
        <v>0</v>
      </c>
      <c r="L5">
        <v>0</v>
      </c>
      <c r="M5">
        <v>0</v>
      </c>
      <c r="N5">
        <v>0</v>
      </c>
      <c r="O5">
        <v>0</v>
      </c>
      <c r="P5">
        <v>0</v>
      </c>
      <c r="Q5">
        <v>0</v>
      </c>
      <c r="R5">
        <v>0</v>
      </c>
      <c r="S5">
        <v>124667</v>
      </c>
      <c r="T5">
        <v>0</v>
      </c>
      <c r="U5">
        <v>0</v>
      </c>
      <c r="V5">
        <v>0</v>
      </c>
      <c r="W5">
        <v>0</v>
      </c>
      <c r="X5">
        <v>0</v>
      </c>
      <c r="Y5">
        <v>0</v>
      </c>
      <c r="Z5">
        <v>0</v>
      </c>
      <c r="AA5">
        <v>0</v>
      </c>
      <c r="AB5">
        <v>0</v>
      </c>
      <c r="AC5">
        <v>2738879</v>
      </c>
      <c r="AD5">
        <v>0</v>
      </c>
      <c r="AE5">
        <v>0</v>
      </c>
      <c r="AG5">
        <v>0</v>
      </c>
      <c r="AH5">
        <v>0</v>
      </c>
      <c r="AI5">
        <v>0</v>
      </c>
      <c r="AJ5">
        <v>0</v>
      </c>
      <c r="AK5" s="128">
        <v>0</v>
      </c>
      <c r="AL5">
        <v>0</v>
      </c>
      <c r="AM5">
        <v>0</v>
      </c>
      <c r="AN5">
        <v>0</v>
      </c>
      <c r="AO5">
        <v>0</v>
      </c>
      <c r="AP5">
        <v>0</v>
      </c>
      <c r="AQ5">
        <v>0</v>
      </c>
      <c r="AR5">
        <v>0</v>
      </c>
      <c r="AS5">
        <v>0</v>
      </c>
    </row>
    <row r="6" spans="1:53" x14ac:dyDescent="0.3">
      <c r="A6" s="105">
        <v>7</v>
      </c>
      <c r="B6" s="344" t="s">
        <v>90</v>
      </c>
      <c r="D6">
        <v>0</v>
      </c>
      <c r="E6">
        <v>0</v>
      </c>
      <c r="F6">
        <v>0</v>
      </c>
      <c r="G6">
        <v>0</v>
      </c>
      <c r="H6">
        <v>0</v>
      </c>
      <c r="I6">
        <v>146</v>
      </c>
      <c r="J6">
        <v>0</v>
      </c>
      <c r="K6">
        <v>0</v>
      </c>
      <c r="L6">
        <v>0</v>
      </c>
      <c r="M6">
        <v>0</v>
      </c>
      <c r="N6">
        <v>0</v>
      </c>
      <c r="O6">
        <v>0</v>
      </c>
      <c r="P6">
        <v>0</v>
      </c>
      <c r="Q6">
        <v>0</v>
      </c>
      <c r="R6">
        <v>110</v>
      </c>
      <c r="S6">
        <v>13168</v>
      </c>
      <c r="T6">
        <v>0</v>
      </c>
      <c r="U6">
        <v>0</v>
      </c>
      <c r="V6">
        <v>0</v>
      </c>
      <c r="W6">
        <v>11558</v>
      </c>
      <c r="X6">
        <v>0</v>
      </c>
      <c r="Y6">
        <v>0</v>
      </c>
      <c r="Z6">
        <v>5431</v>
      </c>
      <c r="AA6">
        <v>0</v>
      </c>
      <c r="AB6">
        <v>0</v>
      </c>
      <c r="AC6">
        <v>0</v>
      </c>
      <c r="AD6">
        <v>0</v>
      </c>
      <c r="AE6">
        <v>0</v>
      </c>
      <c r="AG6">
        <v>0</v>
      </c>
      <c r="AH6">
        <v>0</v>
      </c>
      <c r="AI6">
        <v>140030</v>
      </c>
      <c r="AJ6">
        <v>0</v>
      </c>
      <c r="AK6" s="128">
        <v>0</v>
      </c>
      <c r="AL6">
        <v>5750</v>
      </c>
      <c r="AM6">
        <v>101461</v>
      </c>
      <c r="AN6">
        <v>0</v>
      </c>
      <c r="AO6">
        <v>0</v>
      </c>
      <c r="AP6">
        <v>0</v>
      </c>
      <c r="AQ6">
        <v>0</v>
      </c>
      <c r="AR6">
        <v>0</v>
      </c>
      <c r="AS6">
        <v>0</v>
      </c>
    </row>
    <row r="7" spans="1:53" x14ac:dyDescent="0.3">
      <c r="A7" s="105">
        <v>9</v>
      </c>
      <c r="B7" s="344" t="s">
        <v>91</v>
      </c>
      <c r="D7">
        <v>0</v>
      </c>
      <c r="E7">
        <v>0</v>
      </c>
      <c r="F7">
        <v>895260</v>
      </c>
      <c r="G7">
        <v>0</v>
      </c>
      <c r="H7">
        <v>0</v>
      </c>
      <c r="I7">
        <v>191743</v>
      </c>
      <c r="J7">
        <v>1378432</v>
      </c>
      <c r="K7">
        <v>0</v>
      </c>
      <c r="L7">
        <v>0</v>
      </c>
      <c r="M7">
        <v>0</v>
      </c>
      <c r="N7">
        <v>0</v>
      </c>
      <c r="O7">
        <v>0</v>
      </c>
      <c r="P7">
        <v>337706</v>
      </c>
      <c r="Q7">
        <v>43220</v>
      </c>
      <c r="R7">
        <v>147791</v>
      </c>
      <c r="S7">
        <v>7460994</v>
      </c>
      <c r="T7">
        <v>0</v>
      </c>
      <c r="U7">
        <v>113957</v>
      </c>
      <c r="V7">
        <v>0</v>
      </c>
      <c r="W7">
        <v>188461</v>
      </c>
      <c r="X7">
        <v>59125</v>
      </c>
      <c r="Y7">
        <v>0</v>
      </c>
      <c r="Z7">
        <v>73128</v>
      </c>
      <c r="AA7">
        <v>185124</v>
      </c>
      <c r="AB7">
        <v>163939</v>
      </c>
      <c r="AC7">
        <v>9173291</v>
      </c>
      <c r="AD7">
        <v>0</v>
      </c>
      <c r="AE7">
        <v>118923</v>
      </c>
      <c r="AG7">
        <v>13230024</v>
      </c>
      <c r="AH7">
        <v>3892387</v>
      </c>
      <c r="AI7">
        <v>40472980</v>
      </c>
      <c r="AJ7">
        <v>746345</v>
      </c>
      <c r="AK7" s="128">
        <v>1155934</v>
      </c>
      <c r="AL7">
        <v>72264</v>
      </c>
      <c r="AM7">
        <v>299094</v>
      </c>
      <c r="AN7">
        <v>36186</v>
      </c>
      <c r="AO7">
        <v>81666</v>
      </c>
      <c r="AP7">
        <v>1699873</v>
      </c>
      <c r="AQ7">
        <v>0</v>
      </c>
      <c r="AR7">
        <v>0</v>
      </c>
      <c r="AS7">
        <v>289843</v>
      </c>
    </row>
    <row r="8" spans="1:53" x14ac:dyDescent="0.3">
      <c r="A8" s="105">
        <v>11</v>
      </c>
      <c r="B8" s="344" t="s">
        <v>928</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G8">
        <v>0</v>
      </c>
      <c r="AH8">
        <v>0</v>
      </c>
      <c r="AI8">
        <v>0</v>
      </c>
      <c r="AJ8">
        <v>0</v>
      </c>
      <c r="AK8" s="128">
        <v>0</v>
      </c>
      <c r="AL8">
        <v>0</v>
      </c>
      <c r="AM8">
        <v>0</v>
      </c>
      <c r="AN8">
        <v>0</v>
      </c>
      <c r="AO8">
        <v>0</v>
      </c>
      <c r="AP8">
        <v>0</v>
      </c>
      <c r="AQ8">
        <v>0</v>
      </c>
      <c r="AR8">
        <v>0</v>
      </c>
      <c r="AS8">
        <v>0</v>
      </c>
    </row>
    <row r="9" spans="1:53" x14ac:dyDescent="0.3">
      <c r="A9" s="105">
        <v>13</v>
      </c>
      <c r="B9" s="344" t="s">
        <v>331</v>
      </c>
      <c r="D9">
        <v>621883</v>
      </c>
      <c r="E9">
        <v>4162930</v>
      </c>
      <c r="F9">
        <v>0</v>
      </c>
      <c r="G9">
        <v>4201442</v>
      </c>
      <c r="H9">
        <v>50972</v>
      </c>
      <c r="I9">
        <v>0</v>
      </c>
      <c r="J9">
        <v>0</v>
      </c>
      <c r="K9">
        <v>1298013</v>
      </c>
      <c r="L9">
        <v>15103925</v>
      </c>
      <c r="M9">
        <v>2086395</v>
      </c>
      <c r="N9">
        <v>169959</v>
      </c>
      <c r="O9">
        <v>15482211</v>
      </c>
      <c r="P9">
        <v>0</v>
      </c>
      <c r="Q9">
        <v>0</v>
      </c>
      <c r="R9">
        <v>0</v>
      </c>
      <c r="S9">
        <v>0</v>
      </c>
      <c r="T9">
        <v>5138312</v>
      </c>
      <c r="U9">
        <v>0</v>
      </c>
      <c r="V9">
        <v>2229446</v>
      </c>
      <c r="W9">
        <v>0</v>
      </c>
      <c r="X9">
        <v>0</v>
      </c>
      <c r="Y9">
        <v>1900974</v>
      </c>
      <c r="Z9">
        <v>0</v>
      </c>
      <c r="AA9">
        <v>0</v>
      </c>
      <c r="AB9">
        <v>0</v>
      </c>
      <c r="AC9">
        <v>0</v>
      </c>
      <c r="AD9">
        <v>237992</v>
      </c>
      <c r="AE9">
        <v>0</v>
      </c>
      <c r="AG9">
        <v>1032122</v>
      </c>
      <c r="AH9">
        <v>0</v>
      </c>
      <c r="AI9">
        <v>4796884</v>
      </c>
      <c r="AJ9">
        <v>0</v>
      </c>
      <c r="AK9" s="128">
        <v>0</v>
      </c>
      <c r="AL9">
        <v>0</v>
      </c>
      <c r="AM9">
        <v>0</v>
      </c>
      <c r="AN9">
        <v>0</v>
      </c>
      <c r="AO9">
        <v>0</v>
      </c>
      <c r="AP9">
        <v>0</v>
      </c>
      <c r="AQ9">
        <v>6541018</v>
      </c>
      <c r="AR9">
        <v>402853</v>
      </c>
      <c r="AS9">
        <v>0</v>
      </c>
    </row>
    <row r="10" spans="1:53" x14ac:dyDescent="0.3">
      <c r="A10" s="105">
        <v>14</v>
      </c>
      <c r="B10" s="344" t="s">
        <v>332</v>
      </c>
      <c r="D10">
        <v>27369</v>
      </c>
      <c r="E10">
        <v>159040</v>
      </c>
      <c r="F10">
        <v>0</v>
      </c>
      <c r="G10">
        <v>278125</v>
      </c>
      <c r="H10">
        <v>7550</v>
      </c>
      <c r="I10">
        <v>0</v>
      </c>
      <c r="J10">
        <v>0</v>
      </c>
      <c r="K10">
        <v>343810</v>
      </c>
      <c r="L10">
        <v>9253448</v>
      </c>
      <c r="M10">
        <v>259785</v>
      </c>
      <c r="N10">
        <v>78971</v>
      </c>
      <c r="O10">
        <v>431231</v>
      </c>
      <c r="P10">
        <v>0</v>
      </c>
      <c r="Q10">
        <v>0</v>
      </c>
      <c r="R10">
        <v>0</v>
      </c>
      <c r="S10">
        <v>0</v>
      </c>
      <c r="T10">
        <v>3180598</v>
      </c>
      <c r="U10">
        <v>0</v>
      </c>
      <c r="V10">
        <v>379197</v>
      </c>
      <c r="W10">
        <v>0</v>
      </c>
      <c r="X10">
        <v>0</v>
      </c>
      <c r="Y10">
        <v>212844</v>
      </c>
      <c r="Z10">
        <v>0</v>
      </c>
      <c r="AA10">
        <v>0</v>
      </c>
      <c r="AB10">
        <v>0</v>
      </c>
      <c r="AC10">
        <v>0</v>
      </c>
      <c r="AD10">
        <v>13904</v>
      </c>
      <c r="AE10">
        <v>0</v>
      </c>
      <c r="AG10">
        <v>16610</v>
      </c>
      <c r="AH10">
        <v>0</v>
      </c>
      <c r="AI10">
        <v>27289873</v>
      </c>
      <c r="AJ10">
        <v>0</v>
      </c>
      <c r="AK10" s="128">
        <v>0</v>
      </c>
      <c r="AL10">
        <v>0</v>
      </c>
      <c r="AM10">
        <v>0</v>
      </c>
      <c r="AN10">
        <v>0</v>
      </c>
      <c r="AO10">
        <v>0</v>
      </c>
      <c r="AP10">
        <v>0</v>
      </c>
      <c r="AQ10">
        <v>331829</v>
      </c>
      <c r="AR10">
        <v>38819</v>
      </c>
      <c r="AS10">
        <v>0</v>
      </c>
    </row>
    <row r="11" spans="1:53" x14ac:dyDescent="0.3">
      <c r="A11" s="105">
        <v>16</v>
      </c>
      <c r="B11" s="344" t="s">
        <v>92</v>
      </c>
      <c r="D11">
        <v>0</v>
      </c>
      <c r="E11">
        <v>0</v>
      </c>
      <c r="F11">
        <v>9434295</v>
      </c>
      <c r="G11">
        <v>0</v>
      </c>
      <c r="H11">
        <v>0</v>
      </c>
      <c r="I11">
        <v>353063</v>
      </c>
      <c r="J11">
        <v>2691679</v>
      </c>
      <c r="K11">
        <v>0</v>
      </c>
      <c r="L11">
        <v>0</v>
      </c>
      <c r="M11">
        <v>0</v>
      </c>
      <c r="N11">
        <v>0</v>
      </c>
      <c r="O11">
        <v>0</v>
      </c>
      <c r="P11">
        <v>30225</v>
      </c>
      <c r="Q11">
        <v>7</v>
      </c>
      <c r="R11">
        <v>66983</v>
      </c>
      <c r="S11">
        <v>3264362</v>
      </c>
      <c r="T11">
        <v>0</v>
      </c>
      <c r="U11">
        <v>210733</v>
      </c>
      <c r="V11">
        <v>0</v>
      </c>
      <c r="W11">
        <v>141</v>
      </c>
      <c r="X11">
        <v>359029</v>
      </c>
      <c r="Y11">
        <v>0</v>
      </c>
      <c r="Z11">
        <v>126375</v>
      </c>
      <c r="AA11">
        <v>75020</v>
      </c>
      <c r="AB11">
        <v>568188</v>
      </c>
      <c r="AC11">
        <v>66291075</v>
      </c>
      <c r="AD11">
        <v>0</v>
      </c>
      <c r="AE11">
        <v>16526</v>
      </c>
      <c r="AG11">
        <v>9971518</v>
      </c>
      <c r="AH11">
        <v>2625205</v>
      </c>
      <c r="AI11">
        <v>16831644</v>
      </c>
      <c r="AJ11">
        <v>79410</v>
      </c>
      <c r="AK11" s="128">
        <v>225187</v>
      </c>
      <c r="AL11">
        <v>37733</v>
      </c>
      <c r="AM11">
        <v>101254</v>
      </c>
      <c r="AN11">
        <v>9115</v>
      </c>
      <c r="AO11">
        <v>52455</v>
      </c>
      <c r="AP11">
        <v>2703787</v>
      </c>
      <c r="AQ11">
        <v>0</v>
      </c>
      <c r="AR11">
        <v>0</v>
      </c>
      <c r="AS11">
        <v>80075</v>
      </c>
    </row>
    <row r="12" spans="1:53" x14ac:dyDescent="0.3">
      <c r="A12" s="105">
        <v>17</v>
      </c>
      <c r="B12" s="344" t="s">
        <v>94</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G12">
        <v>0</v>
      </c>
      <c r="AH12">
        <v>0</v>
      </c>
      <c r="AI12">
        <v>0</v>
      </c>
      <c r="AJ12">
        <v>0</v>
      </c>
      <c r="AK12" s="128">
        <v>0</v>
      </c>
      <c r="AL12">
        <v>0</v>
      </c>
      <c r="AM12">
        <v>0</v>
      </c>
      <c r="AN12">
        <v>0</v>
      </c>
      <c r="AO12">
        <v>0</v>
      </c>
      <c r="AP12">
        <v>0</v>
      </c>
      <c r="AQ12">
        <v>0</v>
      </c>
      <c r="AR12">
        <v>0</v>
      </c>
      <c r="AS12">
        <v>0</v>
      </c>
    </row>
    <row r="13" spans="1:53" x14ac:dyDescent="0.3">
      <c r="A13" s="105">
        <v>20</v>
      </c>
      <c r="B13" s="344" t="s">
        <v>95</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G13">
        <v>976006</v>
      </c>
      <c r="AH13">
        <v>0</v>
      </c>
      <c r="AI13">
        <v>12564005</v>
      </c>
      <c r="AJ13">
        <v>0</v>
      </c>
      <c r="AK13" s="128">
        <v>0</v>
      </c>
      <c r="AL13">
        <v>0</v>
      </c>
      <c r="AM13">
        <v>0</v>
      </c>
      <c r="AN13">
        <v>0</v>
      </c>
      <c r="AO13">
        <v>0</v>
      </c>
      <c r="AP13">
        <v>0</v>
      </c>
      <c r="AQ13">
        <v>0</v>
      </c>
      <c r="AR13">
        <v>0</v>
      </c>
      <c r="AS13">
        <v>0</v>
      </c>
    </row>
    <row r="14" spans="1:53" x14ac:dyDescent="0.3">
      <c r="A14" s="105">
        <v>22</v>
      </c>
      <c r="B14" s="344" t="s">
        <v>97</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G14">
        <v>55201</v>
      </c>
      <c r="AH14">
        <v>0</v>
      </c>
      <c r="AI14">
        <v>0</v>
      </c>
      <c r="AJ14">
        <v>0</v>
      </c>
      <c r="AK14" s="128">
        <v>0</v>
      </c>
      <c r="AL14">
        <v>0</v>
      </c>
      <c r="AM14">
        <v>0</v>
      </c>
      <c r="AN14">
        <v>0</v>
      </c>
      <c r="AO14">
        <v>0</v>
      </c>
      <c r="AP14">
        <v>0</v>
      </c>
      <c r="AQ14">
        <v>0</v>
      </c>
      <c r="AR14">
        <v>0</v>
      </c>
      <c r="AS14">
        <v>0</v>
      </c>
    </row>
    <row r="15" spans="1:53" x14ac:dyDescent="0.3">
      <c r="A15" s="105">
        <v>23</v>
      </c>
      <c r="B15" s="344" t="s">
        <v>100</v>
      </c>
      <c r="D15">
        <v>0</v>
      </c>
      <c r="E15">
        <v>0</v>
      </c>
      <c r="F15">
        <v>17845</v>
      </c>
      <c r="G15">
        <v>0</v>
      </c>
      <c r="H15">
        <v>0</v>
      </c>
      <c r="I15">
        <v>-14742</v>
      </c>
      <c r="J15">
        <v>170149</v>
      </c>
      <c r="K15">
        <v>0</v>
      </c>
      <c r="L15">
        <v>0</v>
      </c>
      <c r="M15">
        <v>0</v>
      </c>
      <c r="N15">
        <v>0</v>
      </c>
      <c r="O15">
        <v>0</v>
      </c>
      <c r="P15">
        <v>13245</v>
      </c>
      <c r="Q15">
        <v>7</v>
      </c>
      <c r="R15">
        <v>11624</v>
      </c>
      <c r="S15">
        <v>1275591</v>
      </c>
      <c r="T15">
        <v>0</v>
      </c>
      <c r="U15">
        <v>31986</v>
      </c>
      <c r="V15">
        <v>0</v>
      </c>
      <c r="W15">
        <v>-10191</v>
      </c>
      <c r="X15">
        <v>-466210</v>
      </c>
      <c r="Y15">
        <v>0</v>
      </c>
      <c r="Z15">
        <v>22443</v>
      </c>
      <c r="AA15">
        <v>22644</v>
      </c>
      <c r="AB15">
        <v>45818</v>
      </c>
      <c r="AC15">
        <v>2438816</v>
      </c>
      <c r="AD15">
        <v>0</v>
      </c>
      <c r="AE15">
        <v>5006</v>
      </c>
      <c r="AG15">
        <v>2498405</v>
      </c>
      <c r="AH15">
        <v>-530429</v>
      </c>
      <c r="AI15">
        <v>-3722564</v>
      </c>
      <c r="AJ15">
        <v>12425</v>
      </c>
      <c r="AK15" s="128">
        <v>103312</v>
      </c>
      <c r="AL15">
        <v>13870</v>
      </c>
      <c r="AM15">
        <v>34537</v>
      </c>
      <c r="AN15">
        <v>4684</v>
      </c>
      <c r="AO15">
        <v>24448</v>
      </c>
      <c r="AP15">
        <v>442595</v>
      </c>
      <c r="AQ15">
        <v>0</v>
      </c>
      <c r="AR15">
        <v>0</v>
      </c>
      <c r="AS15">
        <v>13629</v>
      </c>
    </row>
    <row r="16" spans="1:53" x14ac:dyDescent="0.3">
      <c r="A16" s="105">
        <v>31</v>
      </c>
      <c r="B16" s="344" t="s">
        <v>333</v>
      </c>
      <c r="D16">
        <v>546850</v>
      </c>
      <c r="E16">
        <v>399332</v>
      </c>
      <c r="F16">
        <v>0</v>
      </c>
      <c r="G16">
        <v>-1360504</v>
      </c>
      <c r="H16">
        <v>0</v>
      </c>
      <c r="I16">
        <v>0</v>
      </c>
      <c r="J16">
        <v>0</v>
      </c>
      <c r="K16">
        <v>-1415821</v>
      </c>
      <c r="L16">
        <v>0</v>
      </c>
      <c r="M16">
        <v>519801</v>
      </c>
      <c r="N16">
        <v>0</v>
      </c>
      <c r="O16">
        <v>0</v>
      </c>
      <c r="P16">
        <v>0</v>
      </c>
      <c r="Q16">
        <v>0</v>
      </c>
      <c r="R16">
        <v>0</v>
      </c>
      <c r="S16">
        <v>0</v>
      </c>
      <c r="T16">
        <v>0</v>
      </c>
      <c r="U16">
        <v>0</v>
      </c>
      <c r="V16">
        <v>193624</v>
      </c>
      <c r="W16">
        <v>0</v>
      </c>
      <c r="X16">
        <v>0</v>
      </c>
      <c r="Y16">
        <v>730360</v>
      </c>
      <c r="Z16">
        <v>0</v>
      </c>
      <c r="AA16">
        <v>0</v>
      </c>
      <c r="AB16">
        <v>0</v>
      </c>
      <c r="AC16">
        <v>0</v>
      </c>
      <c r="AD16">
        <v>-627280</v>
      </c>
      <c r="AE16">
        <v>0</v>
      </c>
      <c r="AG16">
        <v>-220185</v>
      </c>
      <c r="AH16">
        <v>0</v>
      </c>
      <c r="AI16">
        <v>123197</v>
      </c>
      <c r="AJ16">
        <v>0</v>
      </c>
      <c r="AK16" s="128">
        <v>0</v>
      </c>
      <c r="AL16">
        <v>0</v>
      </c>
      <c r="AM16">
        <v>0</v>
      </c>
      <c r="AN16">
        <v>0</v>
      </c>
      <c r="AO16">
        <v>0</v>
      </c>
      <c r="AP16">
        <v>0</v>
      </c>
      <c r="AQ16">
        <v>1440665</v>
      </c>
      <c r="AR16">
        <v>104780</v>
      </c>
      <c r="AS16">
        <v>0</v>
      </c>
    </row>
    <row r="17" spans="1:45" x14ac:dyDescent="0.3">
      <c r="A17" s="105">
        <v>32</v>
      </c>
      <c r="B17" s="344" t="s">
        <v>334</v>
      </c>
      <c r="D17">
        <v>35387</v>
      </c>
      <c r="E17">
        <v>109887</v>
      </c>
      <c r="F17">
        <v>0</v>
      </c>
      <c r="G17">
        <v>1245043</v>
      </c>
      <c r="H17">
        <v>0</v>
      </c>
      <c r="I17">
        <v>0</v>
      </c>
      <c r="J17">
        <v>0</v>
      </c>
      <c r="K17">
        <v>1970642</v>
      </c>
      <c r="L17">
        <v>8243612</v>
      </c>
      <c r="M17">
        <v>204800</v>
      </c>
      <c r="N17">
        <v>58162</v>
      </c>
      <c r="O17">
        <v>2968831</v>
      </c>
      <c r="P17">
        <v>0</v>
      </c>
      <c r="Q17">
        <v>0</v>
      </c>
      <c r="R17">
        <v>0</v>
      </c>
      <c r="S17">
        <v>0</v>
      </c>
      <c r="T17">
        <v>642899</v>
      </c>
      <c r="U17">
        <v>0</v>
      </c>
      <c r="V17">
        <v>232790</v>
      </c>
      <c r="W17">
        <v>0</v>
      </c>
      <c r="X17">
        <v>0</v>
      </c>
      <c r="Y17">
        <v>739538</v>
      </c>
      <c r="Z17">
        <v>0</v>
      </c>
      <c r="AA17">
        <v>0</v>
      </c>
      <c r="AB17">
        <v>0</v>
      </c>
      <c r="AC17">
        <v>0</v>
      </c>
      <c r="AD17">
        <v>0</v>
      </c>
      <c r="AE17">
        <v>0</v>
      </c>
      <c r="AG17">
        <v>244921</v>
      </c>
      <c r="AH17">
        <v>0</v>
      </c>
      <c r="AI17">
        <v>2883766</v>
      </c>
      <c r="AJ17">
        <v>0</v>
      </c>
      <c r="AK17" s="128">
        <v>0</v>
      </c>
      <c r="AL17">
        <v>0</v>
      </c>
      <c r="AM17">
        <v>0</v>
      </c>
      <c r="AN17">
        <v>0</v>
      </c>
      <c r="AO17">
        <v>0</v>
      </c>
      <c r="AP17">
        <v>0</v>
      </c>
      <c r="AQ17">
        <v>514024</v>
      </c>
      <c r="AR17">
        <v>250701</v>
      </c>
      <c r="AS17">
        <v>0</v>
      </c>
    </row>
    <row r="18" spans="1:45" x14ac:dyDescent="0.3">
      <c r="A18" s="105">
        <v>33</v>
      </c>
      <c r="B18" s="344" t="s">
        <v>110</v>
      </c>
      <c r="D18">
        <v>-246875</v>
      </c>
      <c r="E18">
        <v>698962</v>
      </c>
      <c r="F18">
        <v>0</v>
      </c>
      <c r="G18">
        <v>-3456788</v>
      </c>
      <c r="H18">
        <v>-164326</v>
      </c>
      <c r="I18">
        <v>0</v>
      </c>
      <c r="J18">
        <v>0</v>
      </c>
      <c r="K18">
        <v>-7022135</v>
      </c>
      <c r="L18">
        <v>12259507</v>
      </c>
      <c r="M18">
        <v>788349</v>
      </c>
      <c r="N18">
        <v>101786</v>
      </c>
      <c r="O18">
        <v>2929906</v>
      </c>
      <c r="P18">
        <v>0</v>
      </c>
      <c r="Q18">
        <v>0</v>
      </c>
      <c r="R18">
        <v>0</v>
      </c>
      <c r="S18">
        <v>0</v>
      </c>
      <c r="T18">
        <v>880131</v>
      </c>
      <c r="U18">
        <v>0</v>
      </c>
      <c r="V18">
        <v>-1725218</v>
      </c>
      <c r="W18">
        <v>0</v>
      </c>
      <c r="X18">
        <v>0</v>
      </c>
      <c r="Y18">
        <v>-3225927</v>
      </c>
      <c r="Z18">
        <v>0</v>
      </c>
      <c r="AA18">
        <v>0</v>
      </c>
      <c r="AB18">
        <v>0</v>
      </c>
      <c r="AC18">
        <v>0</v>
      </c>
      <c r="AD18">
        <v>-1654996</v>
      </c>
      <c r="AE18">
        <v>0</v>
      </c>
      <c r="AG18">
        <v>-389106</v>
      </c>
      <c r="AH18">
        <v>0</v>
      </c>
      <c r="AI18">
        <v>-8124678</v>
      </c>
      <c r="AJ18">
        <v>0</v>
      </c>
      <c r="AK18" s="128">
        <v>0</v>
      </c>
      <c r="AL18">
        <v>0</v>
      </c>
      <c r="AM18">
        <v>0</v>
      </c>
      <c r="AN18">
        <v>0</v>
      </c>
      <c r="AO18">
        <v>0</v>
      </c>
      <c r="AP18">
        <v>0</v>
      </c>
      <c r="AQ18">
        <v>-1502096</v>
      </c>
      <c r="AR18">
        <v>-603789</v>
      </c>
      <c r="AS18">
        <v>0</v>
      </c>
    </row>
    <row r="19" spans="1:45" x14ac:dyDescent="0.3">
      <c r="A19" s="105">
        <v>34</v>
      </c>
      <c r="B19" s="344" t="s">
        <v>929</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G19">
        <v>0</v>
      </c>
      <c r="AH19">
        <v>0</v>
      </c>
      <c r="AI19">
        <v>0</v>
      </c>
      <c r="AJ19">
        <v>0</v>
      </c>
      <c r="AK19" s="128">
        <v>0</v>
      </c>
      <c r="AL19">
        <v>0</v>
      </c>
      <c r="AM19">
        <v>0</v>
      </c>
      <c r="AN19">
        <v>0</v>
      </c>
      <c r="AO19">
        <v>0</v>
      </c>
      <c r="AP19">
        <v>0</v>
      </c>
      <c r="AQ19">
        <v>0</v>
      </c>
      <c r="AR19">
        <v>0</v>
      </c>
      <c r="AS19">
        <v>0</v>
      </c>
    </row>
    <row r="20" spans="1:45" x14ac:dyDescent="0.3">
      <c r="A20" s="105">
        <v>35</v>
      </c>
      <c r="B20" s="344" t="s">
        <v>930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G20">
        <v>0</v>
      </c>
      <c r="AH20">
        <v>0</v>
      </c>
      <c r="AI20">
        <v>0</v>
      </c>
      <c r="AJ20">
        <v>0</v>
      </c>
      <c r="AK20" s="128">
        <v>0</v>
      </c>
      <c r="AL20">
        <v>0</v>
      </c>
      <c r="AM20">
        <v>0</v>
      </c>
      <c r="AN20">
        <v>0</v>
      </c>
      <c r="AO20">
        <v>0</v>
      </c>
      <c r="AP20">
        <v>0</v>
      </c>
      <c r="AQ20">
        <v>0</v>
      </c>
      <c r="AR20">
        <v>0</v>
      </c>
      <c r="AS20">
        <v>0</v>
      </c>
    </row>
    <row r="21" spans="1:45" x14ac:dyDescent="0.3">
      <c r="A21" s="105">
        <v>36</v>
      </c>
      <c r="B21" s="344" t="s">
        <v>931</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G21">
        <v>0</v>
      </c>
      <c r="AH21">
        <v>0</v>
      </c>
      <c r="AI21">
        <v>0</v>
      </c>
      <c r="AJ21">
        <v>0</v>
      </c>
      <c r="AK21" s="128">
        <v>0</v>
      </c>
      <c r="AL21">
        <v>0</v>
      </c>
      <c r="AM21">
        <v>0</v>
      </c>
      <c r="AN21">
        <v>0</v>
      </c>
      <c r="AO21">
        <v>0</v>
      </c>
      <c r="AP21">
        <v>0</v>
      </c>
      <c r="AQ21">
        <v>0</v>
      </c>
      <c r="AR21">
        <v>0</v>
      </c>
      <c r="AS21">
        <v>0</v>
      </c>
    </row>
    <row r="22" spans="1:45" x14ac:dyDescent="0.3">
      <c r="A22" s="105">
        <v>37</v>
      </c>
      <c r="B22" s="344" t="s">
        <v>932</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G22">
        <v>0</v>
      </c>
      <c r="AH22">
        <v>0</v>
      </c>
      <c r="AI22">
        <v>0</v>
      </c>
      <c r="AJ22">
        <v>0</v>
      </c>
      <c r="AK22" s="128">
        <v>0</v>
      </c>
      <c r="AL22">
        <v>0</v>
      </c>
      <c r="AM22">
        <v>0</v>
      </c>
      <c r="AN22">
        <v>0</v>
      </c>
      <c r="AO22">
        <v>0</v>
      </c>
      <c r="AP22">
        <v>0</v>
      </c>
      <c r="AQ22">
        <v>0</v>
      </c>
      <c r="AR22">
        <v>0</v>
      </c>
      <c r="AS22">
        <v>0</v>
      </c>
    </row>
    <row r="23" spans="1:45" x14ac:dyDescent="0.3">
      <c r="A23" s="105">
        <v>38</v>
      </c>
      <c r="B23" s="344" t="s">
        <v>933</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G23">
        <v>0</v>
      </c>
      <c r="AH23">
        <v>0</v>
      </c>
      <c r="AI23">
        <v>0</v>
      </c>
      <c r="AJ23">
        <v>0</v>
      </c>
      <c r="AK23" s="128">
        <v>0</v>
      </c>
      <c r="AL23">
        <v>0</v>
      </c>
      <c r="AM23">
        <v>0</v>
      </c>
      <c r="AN23">
        <v>0</v>
      </c>
      <c r="AO23">
        <v>0</v>
      </c>
      <c r="AP23">
        <v>0</v>
      </c>
      <c r="AQ23">
        <v>0</v>
      </c>
      <c r="AR23">
        <v>0</v>
      </c>
      <c r="AS23">
        <v>0</v>
      </c>
    </row>
    <row r="24" spans="1:45" x14ac:dyDescent="0.3">
      <c r="A24" s="105">
        <v>39</v>
      </c>
      <c r="B24" s="344" t="s">
        <v>934</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G24">
        <v>0</v>
      </c>
      <c r="AH24">
        <v>0</v>
      </c>
      <c r="AI24">
        <v>0</v>
      </c>
      <c r="AJ24">
        <v>0</v>
      </c>
      <c r="AK24" s="128">
        <v>0</v>
      </c>
      <c r="AL24">
        <v>0</v>
      </c>
      <c r="AM24">
        <v>0</v>
      </c>
      <c r="AN24">
        <v>0</v>
      </c>
      <c r="AO24">
        <v>0</v>
      </c>
      <c r="AP24">
        <v>0</v>
      </c>
      <c r="AQ24">
        <v>0</v>
      </c>
      <c r="AR24">
        <v>0</v>
      </c>
      <c r="AS24">
        <v>0</v>
      </c>
    </row>
    <row r="25" spans="1:45" x14ac:dyDescent="0.3">
      <c r="A25" s="105">
        <v>40</v>
      </c>
      <c r="B25" s="344" t="s">
        <v>935</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G25">
        <v>0</v>
      </c>
      <c r="AH25">
        <v>0</v>
      </c>
      <c r="AI25">
        <v>0</v>
      </c>
      <c r="AJ25">
        <v>0</v>
      </c>
      <c r="AK25" s="128">
        <v>0</v>
      </c>
      <c r="AL25">
        <v>0</v>
      </c>
      <c r="AM25">
        <v>0</v>
      </c>
      <c r="AN25">
        <v>0</v>
      </c>
      <c r="AO25">
        <v>0</v>
      </c>
      <c r="AP25">
        <v>0</v>
      </c>
      <c r="AQ25">
        <v>0</v>
      </c>
      <c r="AR25">
        <v>0</v>
      </c>
      <c r="AS25">
        <v>0</v>
      </c>
    </row>
    <row r="26" spans="1:45" x14ac:dyDescent="0.3">
      <c r="A26" s="105">
        <v>41</v>
      </c>
      <c r="B26" s="344" t="s">
        <v>936</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G26">
        <v>0</v>
      </c>
      <c r="AH26">
        <v>0</v>
      </c>
      <c r="AI26">
        <v>0</v>
      </c>
      <c r="AJ26">
        <v>0</v>
      </c>
      <c r="AK26" s="128">
        <v>0</v>
      </c>
      <c r="AL26">
        <v>0</v>
      </c>
      <c r="AM26">
        <v>0</v>
      </c>
      <c r="AN26">
        <v>0</v>
      </c>
      <c r="AO26">
        <v>0</v>
      </c>
      <c r="AP26">
        <v>0</v>
      </c>
      <c r="AQ26">
        <v>0</v>
      </c>
      <c r="AR26">
        <v>0</v>
      </c>
      <c r="AS26">
        <v>0</v>
      </c>
    </row>
    <row r="27" spans="1:45" x14ac:dyDescent="0.3">
      <c r="A27" s="105">
        <v>44</v>
      </c>
      <c r="B27" s="344" t="s">
        <v>335</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G27">
        <v>0</v>
      </c>
      <c r="AH27">
        <v>0</v>
      </c>
      <c r="AI27">
        <v>0</v>
      </c>
      <c r="AJ27">
        <v>0</v>
      </c>
      <c r="AK27" s="128">
        <v>0</v>
      </c>
      <c r="AL27">
        <v>0</v>
      </c>
      <c r="AM27">
        <v>0</v>
      </c>
      <c r="AN27">
        <v>0</v>
      </c>
      <c r="AO27">
        <v>0</v>
      </c>
      <c r="AP27">
        <v>0</v>
      </c>
      <c r="AQ27">
        <v>0</v>
      </c>
      <c r="AR27">
        <v>0</v>
      </c>
      <c r="AS27">
        <v>0</v>
      </c>
    </row>
    <row r="28" spans="1:45" x14ac:dyDescent="0.3">
      <c r="A28" s="105">
        <v>45</v>
      </c>
      <c r="B28" s="344" t="s">
        <v>336</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G28">
        <v>0</v>
      </c>
      <c r="AH28">
        <v>0</v>
      </c>
      <c r="AI28">
        <v>0</v>
      </c>
      <c r="AJ28">
        <v>0</v>
      </c>
      <c r="AK28" s="128">
        <v>0</v>
      </c>
      <c r="AL28">
        <v>0</v>
      </c>
      <c r="AM28">
        <v>0</v>
      </c>
      <c r="AN28">
        <v>0</v>
      </c>
      <c r="AO28">
        <v>0</v>
      </c>
      <c r="AP28">
        <v>0</v>
      </c>
      <c r="AQ28">
        <v>0</v>
      </c>
      <c r="AR28">
        <v>0</v>
      </c>
      <c r="AS28">
        <v>0</v>
      </c>
    </row>
    <row r="29" spans="1:45" x14ac:dyDescent="0.3">
      <c r="A29" s="105">
        <v>47</v>
      </c>
      <c r="B29" s="344" t="s">
        <v>337</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G29">
        <v>0</v>
      </c>
      <c r="AH29">
        <v>0</v>
      </c>
      <c r="AI29">
        <v>0</v>
      </c>
      <c r="AJ29">
        <v>0</v>
      </c>
      <c r="AK29" s="128">
        <v>0</v>
      </c>
      <c r="AL29">
        <v>0</v>
      </c>
      <c r="AM29">
        <v>0</v>
      </c>
      <c r="AN29">
        <v>0</v>
      </c>
      <c r="AO29">
        <v>0</v>
      </c>
      <c r="AP29">
        <v>0</v>
      </c>
      <c r="AQ29">
        <v>0</v>
      </c>
      <c r="AR29">
        <v>0</v>
      </c>
      <c r="AS29">
        <v>0</v>
      </c>
    </row>
    <row r="30" spans="1:45" x14ac:dyDescent="0.3">
      <c r="A30" s="105">
        <v>48</v>
      </c>
      <c r="B30" s="344" t="s">
        <v>42</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G30">
        <v>0</v>
      </c>
      <c r="AH30">
        <v>0</v>
      </c>
      <c r="AI30">
        <v>0</v>
      </c>
      <c r="AJ30">
        <v>0</v>
      </c>
      <c r="AK30" s="128">
        <v>0</v>
      </c>
      <c r="AL30">
        <v>0</v>
      </c>
      <c r="AM30">
        <v>0</v>
      </c>
      <c r="AN30">
        <v>0</v>
      </c>
      <c r="AO30">
        <v>0</v>
      </c>
      <c r="AP30">
        <v>0</v>
      </c>
      <c r="AQ30">
        <v>0</v>
      </c>
      <c r="AR30">
        <v>0</v>
      </c>
      <c r="AS30">
        <v>0</v>
      </c>
    </row>
    <row r="31" spans="1:45" x14ac:dyDescent="0.3">
      <c r="A31" s="105">
        <v>49</v>
      </c>
      <c r="B31" s="344" t="s">
        <v>937</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G31">
        <v>0</v>
      </c>
      <c r="AH31">
        <v>0</v>
      </c>
      <c r="AI31">
        <v>0</v>
      </c>
      <c r="AJ31">
        <v>0</v>
      </c>
      <c r="AK31" s="128">
        <v>0</v>
      </c>
      <c r="AL31">
        <v>0</v>
      </c>
      <c r="AM31">
        <v>0</v>
      </c>
      <c r="AN31">
        <v>0</v>
      </c>
      <c r="AO31">
        <v>0</v>
      </c>
      <c r="AP31">
        <v>0</v>
      </c>
      <c r="AQ31">
        <v>0</v>
      </c>
      <c r="AR31">
        <v>0</v>
      </c>
      <c r="AS31">
        <v>0</v>
      </c>
    </row>
    <row r="32" spans="1:45" x14ac:dyDescent="0.3">
      <c r="A32" s="105">
        <v>50</v>
      </c>
      <c r="B32" s="344" t="s">
        <v>938</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G32">
        <v>0</v>
      </c>
      <c r="AH32">
        <v>0</v>
      </c>
      <c r="AI32">
        <v>0</v>
      </c>
      <c r="AJ32">
        <v>0</v>
      </c>
      <c r="AK32" s="128">
        <v>0</v>
      </c>
      <c r="AL32">
        <v>0</v>
      </c>
      <c r="AM32">
        <v>0</v>
      </c>
      <c r="AN32">
        <v>0</v>
      </c>
      <c r="AO32">
        <v>0</v>
      </c>
      <c r="AP32">
        <v>0</v>
      </c>
      <c r="AQ32">
        <v>0</v>
      </c>
      <c r="AR32">
        <v>0</v>
      </c>
      <c r="AS32">
        <v>0</v>
      </c>
    </row>
    <row r="33" spans="1:45" x14ac:dyDescent="0.3">
      <c r="A33" s="105">
        <v>51</v>
      </c>
      <c r="B33" s="344" t="s">
        <v>939</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G33">
        <v>0</v>
      </c>
      <c r="AH33">
        <v>0</v>
      </c>
      <c r="AI33">
        <v>0</v>
      </c>
      <c r="AJ33">
        <v>0</v>
      </c>
      <c r="AK33" s="128">
        <v>0</v>
      </c>
      <c r="AL33">
        <v>0</v>
      </c>
      <c r="AM33">
        <v>0</v>
      </c>
      <c r="AN33">
        <v>0</v>
      </c>
      <c r="AO33">
        <v>0</v>
      </c>
      <c r="AP33">
        <v>0</v>
      </c>
      <c r="AQ33">
        <v>0</v>
      </c>
      <c r="AR33">
        <v>0</v>
      </c>
      <c r="AS33">
        <v>0</v>
      </c>
    </row>
    <row r="34" spans="1:45" x14ac:dyDescent="0.3">
      <c r="A34" s="105">
        <v>52</v>
      </c>
      <c r="B34" s="344" t="s">
        <v>940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G34">
        <v>0</v>
      </c>
      <c r="AH34">
        <v>0</v>
      </c>
      <c r="AI34">
        <v>0</v>
      </c>
      <c r="AJ34">
        <v>0</v>
      </c>
      <c r="AK34" s="128">
        <v>0</v>
      </c>
      <c r="AL34">
        <v>0</v>
      </c>
      <c r="AM34">
        <v>0</v>
      </c>
      <c r="AN34">
        <v>0</v>
      </c>
      <c r="AO34">
        <v>0</v>
      </c>
      <c r="AP34">
        <v>0</v>
      </c>
      <c r="AQ34">
        <v>0</v>
      </c>
      <c r="AR34">
        <v>0</v>
      </c>
      <c r="AS34">
        <v>0</v>
      </c>
    </row>
    <row r="35" spans="1:45" x14ac:dyDescent="0.3">
      <c r="A35" s="105">
        <v>53</v>
      </c>
      <c r="B35" s="344" t="s">
        <v>941</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G35">
        <v>0</v>
      </c>
      <c r="AH35">
        <v>0</v>
      </c>
      <c r="AI35">
        <v>0</v>
      </c>
      <c r="AJ35">
        <v>0</v>
      </c>
      <c r="AK35" s="128">
        <v>0</v>
      </c>
      <c r="AL35">
        <v>0</v>
      </c>
      <c r="AM35">
        <v>0</v>
      </c>
      <c r="AN35">
        <v>0</v>
      </c>
      <c r="AO35">
        <v>0</v>
      </c>
      <c r="AP35">
        <v>0</v>
      </c>
      <c r="AQ35">
        <v>0</v>
      </c>
      <c r="AR35">
        <v>0</v>
      </c>
      <c r="AS35">
        <v>0</v>
      </c>
    </row>
    <row r="36" spans="1:45" x14ac:dyDescent="0.3">
      <c r="A36" s="105">
        <v>55</v>
      </c>
      <c r="B36" s="344" t="s">
        <v>942</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G36">
        <v>0</v>
      </c>
      <c r="AH36">
        <v>0</v>
      </c>
      <c r="AI36">
        <v>0</v>
      </c>
      <c r="AJ36">
        <v>0</v>
      </c>
      <c r="AK36" s="128">
        <v>0</v>
      </c>
      <c r="AL36">
        <v>0</v>
      </c>
      <c r="AM36">
        <v>0</v>
      </c>
      <c r="AN36">
        <v>0</v>
      </c>
      <c r="AO36">
        <v>0</v>
      </c>
      <c r="AP36">
        <v>0</v>
      </c>
      <c r="AQ36">
        <v>0</v>
      </c>
      <c r="AR36">
        <v>0</v>
      </c>
      <c r="AS36">
        <v>0</v>
      </c>
    </row>
    <row r="37" spans="1:45" x14ac:dyDescent="0.3">
      <c r="A37" s="105">
        <v>61</v>
      </c>
      <c r="B37" s="344" t="s">
        <v>943</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G37">
        <v>0</v>
      </c>
      <c r="AH37">
        <v>0</v>
      </c>
      <c r="AI37">
        <v>0</v>
      </c>
      <c r="AJ37">
        <v>99.37</v>
      </c>
      <c r="AK37" s="128">
        <v>0</v>
      </c>
      <c r="AL37">
        <v>0</v>
      </c>
      <c r="AM37">
        <v>0</v>
      </c>
      <c r="AN37">
        <v>0</v>
      </c>
      <c r="AO37">
        <v>0</v>
      </c>
      <c r="AP37">
        <v>0</v>
      </c>
      <c r="AQ37">
        <v>0</v>
      </c>
      <c r="AR37">
        <v>0</v>
      </c>
      <c r="AS37">
        <v>0</v>
      </c>
    </row>
    <row r="38" spans="1:45" x14ac:dyDescent="0.3">
      <c r="A38" s="105">
        <v>80</v>
      </c>
      <c r="B38" s="344" t="s">
        <v>944</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G38">
        <v>0</v>
      </c>
      <c r="AH38">
        <v>0</v>
      </c>
      <c r="AI38">
        <v>0</v>
      </c>
      <c r="AJ38">
        <v>0</v>
      </c>
      <c r="AK38" s="128">
        <v>0</v>
      </c>
      <c r="AL38">
        <v>0</v>
      </c>
      <c r="AM38">
        <v>0</v>
      </c>
      <c r="AN38">
        <v>0</v>
      </c>
      <c r="AO38">
        <v>0</v>
      </c>
      <c r="AP38">
        <v>0</v>
      </c>
      <c r="AQ38">
        <v>0</v>
      </c>
      <c r="AR38">
        <v>0</v>
      </c>
      <c r="AS38">
        <v>0</v>
      </c>
    </row>
    <row r="39" spans="1:45" x14ac:dyDescent="0.3">
      <c r="A39" s="105">
        <v>81</v>
      </c>
      <c r="B39" s="344" t="s">
        <v>945</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G39">
        <v>0</v>
      </c>
      <c r="AH39">
        <v>0</v>
      </c>
      <c r="AI39">
        <v>0</v>
      </c>
      <c r="AJ39">
        <v>0</v>
      </c>
      <c r="AK39" s="128">
        <v>0</v>
      </c>
      <c r="AL39">
        <v>0</v>
      </c>
      <c r="AM39">
        <v>0</v>
      </c>
      <c r="AN39">
        <v>0</v>
      </c>
      <c r="AO39">
        <v>0</v>
      </c>
      <c r="AP39">
        <v>0</v>
      </c>
      <c r="AQ39">
        <v>0</v>
      </c>
      <c r="AR39">
        <v>0</v>
      </c>
      <c r="AS39">
        <v>0</v>
      </c>
    </row>
    <row r="40" spans="1:45" x14ac:dyDescent="0.3">
      <c r="A40" s="105">
        <v>82</v>
      </c>
      <c r="B40" s="344" t="s">
        <v>946</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G40">
        <v>0</v>
      </c>
      <c r="AH40">
        <v>0</v>
      </c>
      <c r="AI40">
        <v>0</v>
      </c>
      <c r="AJ40">
        <v>0</v>
      </c>
      <c r="AK40" s="128">
        <v>0</v>
      </c>
      <c r="AL40">
        <v>0</v>
      </c>
      <c r="AM40">
        <v>0</v>
      </c>
      <c r="AN40">
        <v>0</v>
      </c>
      <c r="AO40">
        <v>0</v>
      </c>
      <c r="AP40">
        <v>0</v>
      </c>
      <c r="AQ40">
        <v>0</v>
      </c>
      <c r="AR40">
        <v>0</v>
      </c>
      <c r="AS40">
        <v>0</v>
      </c>
    </row>
    <row r="41" spans="1:45" x14ac:dyDescent="0.3">
      <c r="A41" s="105">
        <v>83</v>
      </c>
      <c r="B41" s="344" t="s">
        <v>947</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G41">
        <v>0</v>
      </c>
      <c r="AH41">
        <v>0</v>
      </c>
      <c r="AI41">
        <v>0</v>
      </c>
      <c r="AJ41">
        <v>0</v>
      </c>
      <c r="AK41" s="128">
        <v>0</v>
      </c>
      <c r="AL41">
        <v>0</v>
      </c>
      <c r="AM41">
        <v>0</v>
      </c>
      <c r="AN41">
        <v>0</v>
      </c>
      <c r="AO41">
        <v>0</v>
      </c>
      <c r="AP41">
        <v>0</v>
      </c>
      <c r="AQ41">
        <v>0</v>
      </c>
      <c r="AR41">
        <v>0</v>
      </c>
      <c r="AS41">
        <v>0</v>
      </c>
    </row>
    <row r="42" spans="1:45" x14ac:dyDescent="0.3">
      <c r="A42" s="105">
        <v>84</v>
      </c>
      <c r="B42" s="344" t="s">
        <v>948</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G42">
        <v>0</v>
      </c>
      <c r="AH42">
        <v>0</v>
      </c>
      <c r="AI42">
        <v>0</v>
      </c>
      <c r="AJ42">
        <v>0</v>
      </c>
      <c r="AK42" s="128">
        <v>0</v>
      </c>
      <c r="AL42">
        <v>0</v>
      </c>
      <c r="AM42">
        <v>0</v>
      </c>
      <c r="AN42">
        <v>0</v>
      </c>
      <c r="AO42">
        <v>0</v>
      </c>
      <c r="AP42">
        <v>0</v>
      </c>
      <c r="AQ42">
        <v>0</v>
      </c>
      <c r="AR42">
        <v>0</v>
      </c>
      <c r="AS42">
        <v>0</v>
      </c>
    </row>
    <row r="43" spans="1:45" x14ac:dyDescent="0.3">
      <c r="A43" s="105">
        <v>85</v>
      </c>
      <c r="B43" s="344" t="s">
        <v>949</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G43">
        <v>0</v>
      </c>
      <c r="AH43">
        <v>0</v>
      </c>
      <c r="AI43">
        <v>0</v>
      </c>
      <c r="AJ43">
        <v>0</v>
      </c>
      <c r="AK43" s="128">
        <v>0</v>
      </c>
      <c r="AL43">
        <v>0</v>
      </c>
      <c r="AM43">
        <v>0</v>
      </c>
      <c r="AN43">
        <v>0</v>
      </c>
      <c r="AO43">
        <v>0</v>
      </c>
      <c r="AP43">
        <v>0</v>
      </c>
      <c r="AQ43">
        <v>0</v>
      </c>
      <c r="AR43">
        <v>0</v>
      </c>
      <c r="AS43">
        <v>0</v>
      </c>
    </row>
    <row r="44" spans="1:45" x14ac:dyDescent="0.3">
      <c r="A44" s="105">
        <v>88</v>
      </c>
      <c r="B44" s="344" t="s">
        <v>950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G44">
        <v>0</v>
      </c>
      <c r="AH44">
        <v>0</v>
      </c>
      <c r="AI44">
        <v>0</v>
      </c>
      <c r="AJ44">
        <v>0</v>
      </c>
      <c r="AK44" s="128">
        <v>0</v>
      </c>
      <c r="AL44">
        <v>0</v>
      </c>
      <c r="AM44">
        <v>0</v>
      </c>
      <c r="AN44">
        <v>0</v>
      </c>
      <c r="AO44">
        <v>0</v>
      </c>
      <c r="AP44">
        <v>0</v>
      </c>
      <c r="AQ44">
        <v>0</v>
      </c>
      <c r="AR44">
        <v>0</v>
      </c>
      <c r="AS44">
        <v>0</v>
      </c>
    </row>
    <row r="45" spans="1:45" x14ac:dyDescent="0.3">
      <c r="A45" s="105">
        <v>89</v>
      </c>
      <c r="B45" s="344" t="s">
        <v>951</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G45">
        <v>0</v>
      </c>
      <c r="AH45">
        <v>0</v>
      </c>
      <c r="AI45">
        <v>0</v>
      </c>
      <c r="AJ45">
        <v>0</v>
      </c>
      <c r="AK45" s="128">
        <v>0</v>
      </c>
      <c r="AL45">
        <v>0</v>
      </c>
      <c r="AM45">
        <v>0</v>
      </c>
      <c r="AN45">
        <v>0</v>
      </c>
      <c r="AO45">
        <v>0</v>
      </c>
      <c r="AP45">
        <v>0</v>
      </c>
      <c r="AQ45">
        <v>0</v>
      </c>
      <c r="AR45">
        <v>0</v>
      </c>
      <c r="AS45">
        <v>0</v>
      </c>
    </row>
    <row r="46" spans="1:45" x14ac:dyDescent="0.3">
      <c r="A46" s="105">
        <v>90</v>
      </c>
      <c r="B46" s="344" t="s">
        <v>952</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G46">
        <v>0</v>
      </c>
      <c r="AH46">
        <v>0</v>
      </c>
      <c r="AI46">
        <v>0</v>
      </c>
      <c r="AJ46">
        <v>0</v>
      </c>
      <c r="AK46" s="128">
        <v>0</v>
      </c>
      <c r="AL46">
        <v>0</v>
      </c>
      <c r="AM46">
        <v>0</v>
      </c>
      <c r="AN46">
        <v>0</v>
      </c>
      <c r="AO46">
        <v>0</v>
      </c>
      <c r="AP46">
        <v>0</v>
      </c>
      <c r="AQ46">
        <v>0</v>
      </c>
      <c r="AR46">
        <v>0</v>
      </c>
      <c r="AS46">
        <v>0</v>
      </c>
    </row>
    <row r="47" spans="1:45" x14ac:dyDescent="0.3">
      <c r="A47" s="105">
        <v>91</v>
      </c>
      <c r="B47" s="344" t="s">
        <v>953</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G47">
        <v>0</v>
      </c>
      <c r="AH47">
        <v>0</v>
      </c>
      <c r="AI47">
        <v>0</v>
      </c>
      <c r="AJ47">
        <v>0</v>
      </c>
      <c r="AK47" s="128">
        <v>0</v>
      </c>
      <c r="AL47">
        <v>0</v>
      </c>
      <c r="AM47">
        <v>0</v>
      </c>
      <c r="AN47">
        <v>0</v>
      </c>
      <c r="AO47">
        <v>0</v>
      </c>
      <c r="AP47">
        <v>0</v>
      </c>
      <c r="AQ47">
        <v>0</v>
      </c>
      <c r="AR47">
        <v>0</v>
      </c>
      <c r="AS47">
        <v>0</v>
      </c>
    </row>
    <row r="48" spans="1:45" x14ac:dyDescent="0.3">
      <c r="A48" s="105">
        <v>93</v>
      </c>
      <c r="B48" s="344" t="s">
        <v>954</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G48">
        <v>0</v>
      </c>
      <c r="AH48">
        <v>0</v>
      </c>
      <c r="AI48">
        <v>0</v>
      </c>
      <c r="AJ48">
        <v>0</v>
      </c>
      <c r="AK48" s="128">
        <v>0</v>
      </c>
      <c r="AL48">
        <v>0</v>
      </c>
      <c r="AM48">
        <v>0</v>
      </c>
      <c r="AN48">
        <v>0</v>
      </c>
      <c r="AO48">
        <v>0</v>
      </c>
      <c r="AP48">
        <v>0</v>
      </c>
      <c r="AQ48">
        <v>0</v>
      </c>
      <c r="AR48">
        <v>0</v>
      </c>
      <c r="AS48">
        <v>0</v>
      </c>
    </row>
    <row r="49" spans="1:45" x14ac:dyDescent="0.3">
      <c r="A49" s="105">
        <v>94</v>
      </c>
      <c r="B49" s="344" t="s">
        <v>955</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G49">
        <v>0</v>
      </c>
      <c r="AH49">
        <v>0</v>
      </c>
      <c r="AI49">
        <v>0</v>
      </c>
      <c r="AJ49">
        <v>0</v>
      </c>
      <c r="AK49" s="128">
        <v>0</v>
      </c>
      <c r="AL49">
        <v>0</v>
      </c>
      <c r="AM49">
        <v>0</v>
      </c>
      <c r="AN49">
        <v>0</v>
      </c>
      <c r="AO49">
        <v>0</v>
      </c>
      <c r="AP49">
        <v>0</v>
      </c>
      <c r="AQ49">
        <v>0</v>
      </c>
      <c r="AR49">
        <v>0</v>
      </c>
      <c r="AS49">
        <v>0</v>
      </c>
    </row>
    <row r="50" spans="1:45" x14ac:dyDescent="0.3">
      <c r="A50" s="105">
        <v>97</v>
      </c>
      <c r="B50" s="344" t="s">
        <v>956</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G50">
        <v>0</v>
      </c>
      <c r="AH50">
        <v>0</v>
      </c>
      <c r="AI50">
        <v>0</v>
      </c>
      <c r="AJ50">
        <v>0</v>
      </c>
      <c r="AK50" s="128">
        <v>0</v>
      </c>
      <c r="AL50">
        <v>0</v>
      </c>
      <c r="AM50">
        <v>0</v>
      </c>
      <c r="AN50">
        <v>0</v>
      </c>
      <c r="AO50">
        <v>0</v>
      </c>
      <c r="AP50">
        <v>0</v>
      </c>
      <c r="AQ50">
        <v>0</v>
      </c>
      <c r="AR50">
        <v>0</v>
      </c>
      <c r="AS50">
        <v>0</v>
      </c>
    </row>
    <row r="51" spans="1:45" x14ac:dyDescent="0.3">
      <c r="A51" s="105">
        <v>98</v>
      </c>
      <c r="B51" s="344" t="s">
        <v>957</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G51">
        <v>0</v>
      </c>
      <c r="AH51">
        <v>0</v>
      </c>
      <c r="AI51">
        <v>0</v>
      </c>
      <c r="AJ51">
        <v>0</v>
      </c>
      <c r="AK51" s="128">
        <v>0</v>
      </c>
      <c r="AL51">
        <v>0</v>
      </c>
      <c r="AM51">
        <v>0</v>
      </c>
      <c r="AN51">
        <v>0</v>
      </c>
      <c r="AO51">
        <v>0</v>
      </c>
      <c r="AP51">
        <v>0</v>
      </c>
      <c r="AQ51">
        <v>0</v>
      </c>
      <c r="AR51">
        <v>0</v>
      </c>
      <c r="AS51">
        <v>0</v>
      </c>
    </row>
    <row r="52" spans="1:45" x14ac:dyDescent="0.3">
      <c r="A52" s="105">
        <v>99</v>
      </c>
      <c r="B52" s="344" t="s">
        <v>958</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G52">
        <v>0</v>
      </c>
      <c r="AH52">
        <v>0</v>
      </c>
      <c r="AI52">
        <v>0</v>
      </c>
      <c r="AJ52">
        <v>0</v>
      </c>
      <c r="AK52" s="128">
        <v>0</v>
      </c>
      <c r="AL52">
        <v>0</v>
      </c>
      <c r="AM52">
        <v>0</v>
      </c>
      <c r="AN52">
        <v>0</v>
      </c>
      <c r="AO52">
        <v>0</v>
      </c>
      <c r="AP52">
        <v>0</v>
      </c>
      <c r="AQ52">
        <v>0</v>
      </c>
      <c r="AR52">
        <v>0</v>
      </c>
      <c r="AS52">
        <v>0</v>
      </c>
    </row>
    <row r="53" spans="1:45" x14ac:dyDescent="0.3">
      <c r="A53" s="105">
        <v>100</v>
      </c>
      <c r="B53" s="344" t="s">
        <v>959</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G53">
        <v>0</v>
      </c>
      <c r="AH53">
        <v>0</v>
      </c>
      <c r="AI53">
        <v>0</v>
      </c>
      <c r="AJ53">
        <v>0</v>
      </c>
      <c r="AK53" s="128">
        <v>0</v>
      </c>
      <c r="AL53">
        <v>0</v>
      </c>
      <c r="AM53">
        <v>0</v>
      </c>
      <c r="AN53">
        <v>0</v>
      </c>
      <c r="AO53">
        <v>0</v>
      </c>
      <c r="AP53">
        <v>0</v>
      </c>
      <c r="AQ53">
        <v>0</v>
      </c>
      <c r="AR53">
        <v>0</v>
      </c>
      <c r="AS53">
        <v>0</v>
      </c>
    </row>
    <row r="54" spans="1:45" x14ac:dyDescent="0.3">
      <c r="A54" s="105">
        <v>101</v>
      </c>
      <c r="B54" s="344" t="s">
        <v>960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G54">
        <v>0</v>
      </c>
      <c r="AH54">
        <v>0</v>
      </c>
      <c r="AI54">
        <v>0</v>
      </c>
      <c r="AJ54">
        <v>0</v>
      </c>
      <c r="AK54" s="128">
        <v>0</v>
      </c>
      <c r="AL54">
        <v>0</v>
      </c>
      <c r="AM54">
        <v>0</v>
      </c>
      <c r="AN54">
        <v>0</v>
      </c>
      <c r="AO54">
        <v>0</v>
      </c>
      <c r="AP54">
        <v>0</v>
      </c>
      <c r="AQ54">
        <v>0</v>
      </c>
      <c r="AR54">
        <v>0</v>
      </c>
      <c r="AS54">
        <v>0</v>
      </c>
    </row>
    <row r="55" spans="1:45" x14ac:dyDescent="0.3">
      <c r="A55" s="105">
        <v>102</v>
      </c>
      <c r="B55" s="344" t="s">
        <v>961</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G55">
        <v>0</v>
      </c>
      <c r="AH55">
        <v>0</v>
      </c>
      <c r="AI55">
        <v>0</v>
      </c>
      <c r="AJ55">
        <v>99.25</v>
      </c>
      <c r="AK55" s="128">
        <v>0</v>
      </c>
      <c r="AL55">
        <v>0</v>
      </c>
      <c r="AM55">
        <v>0</v>
      </c>
      <c r="AN55">
        <v>0</v>
      </c>
      <c r="AO55">
        <v>0</v>
      </c>
      <c r="AP55">
        <v>0</v>
      </c>
      <c r="AQ55">
        <v>0</v>
      </c>
      <c r="AR55">
        <v>0</v>
      </c>
      <c r="AS55">
        <v>0</v>
      </c>
    </row>
    <row r="56" spans="1:45" x14ac:dyDescent="0.3">
      <c r="A56" s="105">
        <v>103</v>
      </c>
      <c r="B56" s="344" t="s">
        <v>962</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G56">
        <v>0</v>
      </c>
      <c r="AH56">
        <v>0</v>
      </c>
      <c r="AI56">
        <v>0</v>
      </c>
      <c r="AJ56">
        <v>100</v>
      </c>
      <c r="AK56" s="128">
        <v>0</v>
      </c>
      <c r="AL56">
        <v>0</v>
      </c>
      <c r="AM56">
        <v>0</v>
      </c>
      <c r="AN56">
        <v>0</v>
      </c>
      <c r="AO56">
        <v>0</v>
      </c>
      <c r="AP56">
        <v>0</v>
      </c>
      <c r="AQ56">
        <v>0</v>
      </c>
      <c r="AR56">
        <v>0</v>
      </c>
      <c r="AS56">
        <v>0</v>
      </c>
    </row>
    <row r="57" spans="1:45" x14ac:dyDescent="0.3">
      <c r="A57" s="105">
        <v>104</v>
      </c>
      <c r="B57" s="344" t="s">
        <v>963</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G57">
        <v>0</v>
      </c>
      <c r="AH57">
        <v>0</v>
      </c>
      <c r="AI57">
        <v>0</v>
      </c>
      <c r="AJ57">
        <v>0</v>
      </c>
      <c r="AK57" s="128">
        <v>0</v>
      </c>
      <c r="AL57">
        <v>0</v>
      </c>
      <c r="AM57">
        <v>0</v>
      </c>
      <c r="AN57">
        <v>0</v>
      </c>
      <c r="AO57">
        <v>0</v>
      </c>
      <c r="AP57">
        <v>0</v>
      </c>
      <c r="AQ57">
        <v>0</v>
      </c>
      <c r="AR57">
        <v>0</v>
      </c>
      <c r="AS57">
        <v>0</v>
      </c>
    </row>
    <row r="58" spans="1:45" x14ac:dyDescent="0.3">
      <c r="A58" s="105">
        <v>107</v>
      </c>
      <c r="B58" s="344" t="s">
        <v>964</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G58">
        <v>0</v>
      </c>
      <c r="AH58">
        <v>0</v>
      </c>
      <c r="AI58">
        <v>0</v>
      </c>
      <c r="AJ58">
        <v>0</v>
      </c>
      <c r="AK58" s="128">
        <v>0</v>
      </c>
      <c r="AL58">
        <v>0</v>
      </c>
      <c r="AM58">
        <v>0</v>
      </c>
      <c r="AN58">
        <v>0</v>
      </c>
      <c r="AO58">
        <v>0</v>
      </c>
      <c r="AP58">
        <v>0</v>
      </c>
      <c r="AQ58">
        <v>0</v>
      </c>
      <c r="AR58">
        <v>0</v>
      </c>
      <c r="AS58">
        <v>0</v>
      </c>
    </row>
    <row r="59" spans="1:45" ht="28.8" x14ac:dyDescent="0.3">
      <c r="A59" s="105">
        <v>108</v>
      </c>
      <c r="B59" s="344" t="s">
        <v>965</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G59">
        <v>0</v>
      </c>
      <c r="AH59">
        <v>0</v>
      </c>
      <c r="AI59">
        <v>0</v>
      </c>
      <c r="AJ59">
        <v>0</v>
      </c>
      <c r="AK59" s="128">
        <v>0</v>
      </c>
      <c r="AL59">
        <v>0</v>
      </c>
      <c r="AM59">
        <v>0</v>
      </c>
      <c r="AN59">
        <v>0</v>
      </c>
      <c r="AO59">
        <v>0</v>
      </c>
      <c r="AP59">
        <v>0</v>
      </c>
      <c r="AQ59">
        <v>0</v>
      </c>
      <c r="AR59">
        <v>0</v>
      </c>
      <c r="AS59">
        <v>0</v>
      </c>
    </row>
    <row r="60" spans="1:45" x14ac:dyDescent="0.3">
      <c r="A60" s="105">
        <v>147</v>
      </c>
      <c r="B60" s="344" t="s">
        <v>966</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G60">
        <v>0</v>
      </c>
      <c r="AH60">
        <v>0</v>
      </c>
      <c r="AI60">
        <v>0</v>
      </c>
      <c r="AJ60">
        <v>0</v>
      </c>
      <c r="AK60" s="128">
        <v>0</v>
      </c>
      <c r="AL60">
        <v>0</v>
      </c>
      <c r="AM60">
        <v>0</v>
      </c>
      <c r="AN60">
        <v>0</v>
      </c>
      <c r="AO60">
        <v>0</v>
      </c>
      <c r="AP60">
        <v>0</v>
      </c>
      <c r="AQ60">
        <v>0</v>
      </c>
      <c r="AR60">
        <v>0</v>
      </c>
      <c r="AS60">
        <v>0</v>
      </c>
    </row>
    <row r="61" spans="1:45" x14ac:dyDescent="0.3">
      <c r="A61" s="105">
        <v>148</v>
      </c>
      <c r="B61" s="344" t="s">
        <v>967</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G61">
        <v>0</v>
      </c>
      <c r="AH61">
        <v>0</v>
      </c>
      <c r="AI61">
        <v>0</v>
      </c>
      <c r="AJ61">
        <v>0</v>
      </c>
      <c r="AK61" s="128">
        <v>0</v>
      </c>
      <c r="AL61">
        <v>0</v>
      </c>
      <c r="AM61">
        <v>0</v>
      </c>
      <c r="AN61">
        <v>0</v>
      </c>
      <c r="AO61">
        <v>0</v>
      </c>
      <c r="AP61">
        <v>0</v>
      </c>
      <c r="AQ61">
        <v>0</v>
      </c>
      <c r="AR61">
        <v>0</v>
      </c>
      <c r="AS61">
        <v>0</v>
      </c>
    </row>
    <row r="62" spans="1:45" x14ac:dyDescent="0.3">
      <c r="A62" s="105">
        <v>149</v>
      </c>
      <c r="B62" s="344" t="s">
        <v>968</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G62">
        <v>0</v>
      </c>
      <c r="AH62">
        <v>0</v>
      </c>
      <c r="AI62">
        <v>0</v>
      </c>
      <c r="AJ62">
        <v>0</v>
      </c>
      <c r="AK62" s="128">
        <v>0</v>
      </c>
      <c r="AL62">
        <v>0</v>
      </c>
      <c r="AM62">
        <v>0</v>
      </c>
      <c r="AN62">
        <v>0</v>
      </c>
      <c r="AO62">
        <v>0</v>
      </c>
      <c r="AP62">
        <v>0</v>
      </c>
      <c r="AQ62">
        <v>0</v>
      </c>
      <c r="AR62">
        <v>0</v>
      </c>
      <c r="AS62">
        <v>0</v>
      </c>
    </row>
    <row r="63" spans="1:45" ht="28.8" x14ac:dyDescent="0.3">
      <c r="A63" s="105">
        <v>150</v>
      </c>
      <c r="B63" s="344" t="s">
        <v>969</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G63">
        <v>0</v>
      </c>
      <c r="AH63">
        <v>0</v>
      </c>
      <c r="AI63">
        <v>0</v>
      </c>
      <c r="AJ63">
        <v>0</v>
      </c>
      <c r="AK63" s="128">
        <v>0</v>
      </c>
      <c r="AL63">
        <v>0</v>
      </c>
      <c r="AM63">
        <v>0</v>
      </c>
      <c r="AN63">
        <v>0</v>
      </c>
      <c r="AO63">
        <v>0</v>
      </c>
      <c r="AP63">
        <v>0</v>
      </c>
      <c r="AQ63">
        <v>0</v>
      </c>
      <c r="AR63">
        <v>0</v>
      </c>
      <c r="AS63">
        <v>0</v>
      </c>
    </row>
    <row r="64" spans="1:45" x14ac:dyDescent="0.3">
      <c r="A64" s="105">
        <v>171</v>
      </c>
      <c r="B64" s="344" t="s">
        <v>970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G64">
        <v>0</v>
      </c>
      <c r="AH64">
        <v>0</v>
      </c>
      <c r="AI64">
        <v>0</v>
      </c>
      <c r="AJ64">
        <v>0</v>
      </c>
      <c r="AK64" s="128">
        <v>0</v>
      </c>
      <c r="AL64">
        <v>0</v>
      </c>
      <c r="AM64">
        <v>0</v>
      </c>
      <c r="AN64">
        <v>0</v>
      </c>
      <c r="AO64">
        <v>0</v>
      </c>
      <c r="AP64">
        <v>0</v>
      </c>
      <c r="AQ64">
        <v>0</v>
      </c>
      <c r="AR64">
        <v>0</v>
      </c>
      <c r="AS64">
        <v>0</v>
      </c>
    </row>
    <row r="65" spans="1:45" x14ac:dyDescent="0.3">
      <c r="A65" s="105">
        <v>191</v>
      </c>
      <c r="B65" s="344" t="s">
        <v>971</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G65">
        <v>0</v>
      </c>
      <c r="AH65">
        <v>0</v>
      </c>
      <c r="AI65">
        <v>0</v>
      </c>
      <c r="AJ65">
        <v>0</v>
      </c>
      <c r="AK65" s="128">
        <v>0</v>
      </c>
      <c r="AL65">
        <v>0</v>
      </c>
      <c r="AM65">
        <v>0</v>
      </c>
      <c r="AN65">
        <v>0</v>
      </c>
      <c r="AO65">
        <v>0</v>
      </c>
      <c r="AP65">
        <v>0</v>
      </c>
      <c r="AQ65">
        <v>0</v>
      </c>
      <c r="AR65">
        <v>0</v>
      </c>
      <c r="AS65">
        <v>0</v>
      </c>
    </row>
    <row r="66" spans="1:45" x14ac:dyDescent="0.3">
      <c r="A66" s="105">
        <v>192</v>
      </c>
      <c r="B66" s="344" t="s">
        <v>972</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G66">
        <v>0</v>
      </c>
      <c r="AH66">
        <v>0</v>
      </c>
      <c r="AI66">
        <v>0</v>
      </c>
      <c r="AJ66">
        <v>0</v>
      </c>
      <c r="AK66" s="128">
        <v>0</v>
      </c>
      <c r="AL66">
        <v>0</v>
      </c>
      <c r="AM66">
        <v>0</v>
      </c>
      <c r="AN66">
        <v>0</v>
      </c>
      <c r="AO66">
        <v>0</v>
      </c>
      <c r="AP66">
        <v>0</v>
      </c>
      <c r="AQ66">
        <v>0</v>
      </c>
      <c r="AR66">
        <v>0</v>
      </c>
      <c r="AS66">
        <v>0</v>
      </c>
    </row>
    <row r="67" spans="1:45" ht="28.8" x14ac:dyDescent="0.3">
      <c r="A67" s="105">
        <v>193</v>
      </c>
      <c r="B67" s="344" t="s">
        <v>111</v>
      </c>
      <c r="D67">
        <v>590663</v>
      </c>
      <c r="E67">
        <v>0</v>
      </c>
      <c r="F67">
        <v>0</v>
      </c>
      <c r="G67">
        <v>149244</v>
      </c>
      <c r="H67">
        <v>0</v>
      </c>
      <c r="I67">
        <v>0</v>
      </c>
      <c r="J67">
        <v>0</v>
      </c>
      <c r="K67">
        <v>40576</v>
      </c>
      <c r="L67">
        <v>2572611</v>
      </c>
      <c r="M67">
        <v>0</v>
      </c>
      <c r="N67">
        <v>0</v>
      </c>
      <c r="O67">
        <v>0</v>
      </c>
      <c r="P67">
        <v>0</v>
      </c>
      <c r="Q67">
        <v>0</v>
      </c>
      <c r="R67">
        <v>0</v>
      </c>
      <c r="S67">
        <v>0</v>
      </c>
      <c r="T67">
        <v>45136</v>
      </c>
      <c r="U67">
        <v>0</v>
      </c>
      <c r="V67">
        <v>7380</v>
      </c>
      <c r="W67">
        <v>0</v>
      </c>
      <c r="X67">
        <v>0</v>
      </c>
      <c r="Y67">
        <v>117885</v>
      </c>
      <c r="Z67">
        <v>0</v>
      </c>
      <c r="AA67">
        <v>0</v>
      </c>
      <c r="AB67">
        <v>0</v>
      </c>
      <c r="AC67">
        <v>0</v>
      </c>
      <c r="AD67">
        <v>105953</v>
      </c>
      <c r="AE67">
        <v>0</v>
      </c>
      <c r="AG67">
        <v>0</v>
      </c>
      <c r="AH67">
        <v>0</v>
      </c>
      <c r="AI67">
        <v>27682</v>
      </c>
      <c r="AJ67">
        <v>0</v>
      </c>
      <c r="AK67" s="128">
        <v>0</v>
      </c>
      <c r="AL67">
        <v>0</v>
      </c>
      <c r="AM67">
        <v>0</v>
      </c>
      <c r="AN67">
        <v>0</v>
      </c>
      <c r="AO67">
        <v>0</v>
      </c>
      <c r="AP67">
        <v>0</v>
      </c>
      <c r="AQ67">
        <v>741399</v>
      </c>
      <c r="AR67">
        <v>265553</v>
      </c>
      <c r="AS67">
        <v>0</v>
      </c>
    </row>
    <row r="68" spans="1:45" x14ac:dyDescent="0.3">
      <c r="A68" s="105">
        <v>194</v>
      </c>
      <c r="B68" s="344" t="s">
        <v>973</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G68">
        <v>0</v>
      </c>
      <c r="AH68">
        <v>0</v>
      </c>
      <c r="AI68">
        <v>0</v>
      </c>
      <c r="AJ68">
        <v>0</v>
      </c>
      <c r="AK68" s="128">
        <v>0</v>
      </c>
      <c r="AL68">
        <v>0</v>
      </c>
      <c r="AM68">
        <v>0</v>
      </c>
      <c r="AN68">
        <v>0</v>
      </c>
      <c r="AO68">
        <v>0</v>
      </c>
      <c r="AP68">
        <v>0</v>
      </c>
      <c r="AQ68">
        <v>0</v>
      </c>
      <c r="AR68">
        <v>0</v>
      </c>
      <c r="AS68">
        <v>0</v>
      </c>
    </row>
    <row r="69" spans="1:45" x14ac:dyDescent="0.3">
      <c r="A69" s="105">
        <v>252</v>
      </c>
      <c r="B69" s="344" t="s">
        <v>30</v>
      </c>
      <c r="D69">
        <v>0</v>
      </c>
      <c r="E69">
        <v>0</v>
      </c>
      <c r="F69">
        <v>365</v>
      </c>
      <c r="G69">
        <v>0</v>
      </c>
      <c r="H69">
        <v>0</v>
      </c>
      <c r="I69">
        <v>631718</v>
      </c>
      <c r="J69">
        <v>299160</v>
      </c>
      <c r="K69">
        <v>0</v>
      </c>
      <c r="L69">
        <v>0</v>
      </c>
      <c r="M69">
        <v>0</v>
      </c>
      <c r="N69">
        <v>0</v>
      </c>
      <c r="O69">
        <v>0</v>
      </c>
      <c r="P69">
        <v>0</v>
      </c>
      <c r="Q69">
        <v>33705</v>
      </c>
      <c r="R69">
        <v>0</v>
      </c>
      <c r="S69">
        <v>0</v>
      </c>
      <c r="T69">
        <v>0</v>
      </c>
      <c r="U69">
        <v>592</v>
      </c>
      <c r="V69">
        <v>0</v>
      </c>
      <c r="W69">
        <v>58489</v>
      </c>
      <c r="X69">
        <v>2116989</v>
      </c>
      <c r="Y69">
        <v>0</v>
      </c>
      <c r="Z69">
        <v>48533</v>
      </c>
      <c r="AA69">
        <v>0</v>
      </c>
      <c r="AB69">
        <v>42266</v>
      </c>
      <c r="AC69">
        <v>7118405</v>
      </c>
      <c r="AD69">
        <v>0</v>
      </c>
      <c r="AE69">
        <v>0</v>
      </c>
      <c r="AG69">
        <v>26583395</v>
      </c>
      <c r="AH69">
        <v>0</v>
      </c>
      <c r="AI69">
        <v>64051612</v>
      </c>
      <c r="AJ69">
        <v>6096</v>
      </c>
      <c r="AK69" s="128">
        <v>1423032</v>
      </c>
      <c r="AL69">
        <v>557787</v>
      </c>
      <c r="AM69">
        <v>73010</v>
      </c>
      <c r="AN69">
        <v>2249</v>
      </c>
      <c r="AO69">
        <v>113769</v>
      </c>
      <c r="AP69">
        <v>1236101</v>
      </c>
      <c r="AQ69">
        <v>0</v>
      </c>
      <c r="AR69">
        <v>0</v>
      </c>
      <c r="AS69">
        <v>0</v>
      </c>
    </row>
    <row r="70" spans="1:45" x14ac:dyDescent="0.3">
      <c r="A70" s="105">
        <v>253</v>
      </c>
      <c r="B70" s="344" t="s">
        <v>31</v>
      </c>
      <c r="D70">
        <v>0</v>
      </c>
      <c r="E70">
        <v>0</v>
      </c>
      <c r="F70">
        <v>673462</v>
      </c>
      <c r="G70">
        <v>0</v>
      </c>
      <c r="H70">
        <v>0</v>
      </c>
      <c r="I70">
        <v>2786</v>
      </c>
      <c r="J70">
        <v>26645</v>
      </c>
      <c r="K70">
        <v>0</v>
      </c>
      <c r="L70">
        <v>0</v>
      </c>
      <c r="M70">
        <v>0</v>
      </c>
      <c r="N70">
        <v>0</v>
      </c>
      <c r="O70">
        <v>0</v>
      </c>
      <c r="P70">
        <v>0</v>
      </c>
      <c r="Q70">
        <v>16643</v>
      </c>
      <c r="R70">
        <v>534</v>
      </c>
      <c r="S70">
        <v>445191</v>
      </c>
      <c r="T70">
        <v>0</v>
      </c>
      <c r="U70">
        <v>0</v>
      </c>
      <c r="V70">
        <v>0</v>
      </c>
      <c r="W70">
        <v>44069</v>
      </c>
      <c r="X70">
        <v>4327</v>
      </c>
      <c r="Y70">
        <v>0</v>
      </c>
      <c r="Z70">
        <v>1461</v>
      </c>
      <c r="AA70">
        <v>0</v>
      </c>
      <c r="AB70">
        <v>1724</v>
      </c>
      <c r="AC70">
        <v>12825577</v>
      </c>
      <c r="AD70">
        <v>0</v>
      </c>
      <c r="AE70">
        <v>202</v>
      </c>
      <c r="AG70">
        <v>2264028</v>
      </c>
      <c r="AH70">
        <v>1608036</v>
      </c>
      <c r="AI70">
        <v>517983413</v>
      </c>
      <c r="AJ70">
        <v>0</v>
      </c>
      <c r="AK70" s="128">
        <v>5938</v>
      </c>
      <c r="AL70">
        <v>21098</v>
      </c>
      <c r="AM70">
        <v>123211</v>
      </c>
      <c r="AN70">
        <v>14</v>
      </c>
      <c r="AO70">
        <v>793</v>
      </c>
      <c r="AP70">
        <v>1295795</v>
      </c>
      <c r="AQ70">
        <v>0</v>
      </c>
      <c r="AR70">
        <v>0</v>
      </c>
      <c r="AS70">
        <v>115600</v>
      </c>
    </row>
    <row r="71" spans="1:45" x14ac:dyDescent="0.3">
      <c r="A71" s="105">
        <v>254</v>
      </c>
      <c r="B71" s="344" t="s">
        <v>32</v>
      </c>
      <c r="D71">
        <v>0</v>
      </c>
      <c r="E71">
        <v>0</v>
      </c>
      <c r="F71">
        <v>221798</v>
      </c>
      <c r="G71">
        <v>0</v>
      </c>
      <c r="H71">
        <v>0</v>
      </c>
      <c r="I71">
        <v>191105</v>
      </c>
      <c r="J71">
        <v>-1117240</v>
      </c>
      <c r="K71">
        <v>0</v>
      </c>
      <c r="L71">
        <v>0</v>
      </c>
      <c r="M71">
        <v>0</v>
      </c>
      <c r="N71">
        <v>0</v>
      </c>
      <c r="O71">
        <v>0</v>
      </c>
      <c r="P71">
        <v>337706</v>
      </c>
      <c r="Q71">
        <v>26577</v>
      </c>
      <c r="R71">
        <v>149549</v>
      </c>
      <c r="S71">
        <v>7024753</v>
      </c>
      <c r="T71">
        <v>0</v>
      </c>
      <c r="U71">
        <v>87262</v>
      </c>
      <c r="V71">
        <v>0</v>
      </c>
      <c r="W71">
        <v>100323</v>
      </c>
      <c r="X71">
        <v>136757</v>
      </c>
      <c r="Y71">
        <v>0</v>
      </c>
      <c r="Z71">
        <v>73116</v>
      </c>
      <c r="AA71">
        <v>185124</v>
      </c>
      <c r="AB71">
        <v>105629</v>
      </c>
      <c r="AC71">
        <v>-86325043</v>
      </c>
      <c r="AD71">
        <v>0</v>
      </c>
      <c r="AE71">
        <v>118795</v>
      </c>
      <c r="AG71">
        <v>10785447</v>
      </c>
      <c r="AH71">
        <v>2268006</v>
      </c>
      <c r="AI71">
        <v>11760920</v>
      </c>
      <c r="AJ71">
        <v>748302</v>
      </c>
      <c r="AK71" s="128">
        <v>1152944</v>
      </c>
      <c r="AL71">
        <v>51166</v>
      </c>
      <c r="AM71">
        <v>175283</v>
      </c>
      <c r="AN71">
        <v>36741</v>
      </c>
      <c r="AO71">
        <v>85674</v>
      </c>
      <c r="AP71">
        <v>0</v>
      </c>
      <c r="AQ71">
        <v>0</v>
      </c>
      <c r="AR71">
        <v>0</v>
      </c>
      <c r="AS71">
        <v>174243</v>
      </c>
    </row>
    <row r="72" spans="1:45" x14ac:dyDescent="0.3">
      <c r="A72" s="105">
        <v>255</v>
      </c>
      <c r="B72" s="344" t="s">
        <v>86</v>
      </c>
      <c r="D72">
        <v>0</v>
      </c>
      <c r="E72">
        <v>0</v>
      </c>
      <c r="F72">
        <v>17414</v>
      </c>
      <c r="G72">
        <v>0</v>
      </c>
      <c r="H72">
        <v>0</v>
      </c>
      <c r="I72">
        <v>-45987</v>
      </c>
      <c r="J72">
        <v>-59830</v>
      </c>
      <c r="K72">
        <v>0</v>
      </c>
      <c r="L72">
        <v>0</v>
      </c>
      <c r="M72">
        <v>0</v>
      </c>
      <c r="N72">
        <v>0</v>
      </c>
      <c r="O72">
        <v>0</v>
      </c>
      <c r="P72">
        <v>13245</v>
      </c>
      <c r="Q72">
        <v>7</v>
      </c>
      <c r="R72">
        <v>13328</v>
      </c>
      <c r="S72">
        <v>1282461</v>
      </c>
      <c r="T72">
        <v>0</v>
      </c>
      <c r="U72">
        <v>22136</v>
      </c>
      <c r="V72">
        <v>0</v>
      </c>
      <c r="W72">
        <v>-10191</v>
      </c>
      <c r="X72">
        <v>130665</v>
      </c>
      <c r="Y72">
        <v>0</v>
      </c>
      <c r="Z72">
        <v>27555</v>
      </c>
      <c r="AA72">
        <v>22644</v>
      </c>
      <c r="AB72">
        <v>16941</v>
      </c>
      <c r="AC72">
        <v>-3407048</v>
      </c>
      <c r="AD72">
        <v>0</v>
      </c>
      <c r="AE72">
        <v>5021</v>
      </c>
      <c r="AG72">
        <v>5302795</v>
      </c>
      <c r="AH72">
        <v>-532898</v>
      </c>
      <c r="AI72">
        <v>109115126</v>
      </c>
      <c r="AJ72">
        <v>11434</v>
      </c>
      <c r="AK72" s="128">
        <v>91482</v>
      </c>
      <c r="AL72">
        <v>-14908</v>
      </c>
      <c r="AM72">
        <v>31999</v>
      </c>
      <c r="AN72">
        <v>3983</v>
      </c>
      <c r="AO72">
        <v>18493</v>
      </c>
      <c r="AP72">
        <v>245119</v>
      </c>
      <c r="AQ72">
        <v>0</v>
      </c>
      <c r="AR72">
        <v>0</v>
      </c>
      <c r="AS72">
        <v>13629</v>
      </c>
    </row>
    <row r="73" spans="1:45" x14ac:dyDescent="0.3">
      <c r="A73" s="105">
        <v>294</v>
      </c>
      <c r="B73" s="344" t="s">
        <v>974</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G73">
        <v>0</v>
      </c>
      <c r="AH73">
        <v>0</v>
      </c>
      <c r="AI73">
        <v>0</v>
      </c>
      <c r="AJ73">
        <v>0</v>
      </c>
      <c r="AK73" s="128">
        <v>0</v>
      </c>
      <c r="AL73">
        <v>0</v>
      </c>
      <c r="AM73">
        <v>0</v>
      </c>
      <c r="AN73">
        <v>0</v>
      </c>
      <c r="AO73">
        <v>0</v>
      </c>
      <c r="AP73">
        <v>0</v>
      </c>
      <c r="AQ73">
        <v>0</v>
      </c>
      <c r="AR73">
        <v>0</v>
      </c>
      <c r="AS73">
        <v>0</v>
      </c>
    </row>
    <row r="74" spans="1:45" x14ac:dyDescent="0.3">
      <c r="A74" s="105">
        <v>327</v>
      </c>
      <c r="B74" s="344" t="s">
        <v>975</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G74">
        <v>0</v>
      </c>
      <c r="AH74">
        <v>0</v>
      </c>
      <c r="AI74">
        <v>0</v>
      </c>
      <c r="AJ74">
        <v>0</v>
      </c>
      <c r="AK74" s="128">
        <v>0</v>
      </c>
      <c r="AL74">
        <v>0</v>
      </c>
      <c r="AM74">
        <v>0</v>
      </c>
      <c r="AN74">
        <v>0</v>
      </c>
      <c r="AO74">
        <v>0</v>
      </c>
      <c r="AP74">
        <v>0</v>
      </c>
      <c r="AQ74">
        <v>0</v>
      </c>
      <c r="AR74">
        <v>0</v>
      </c>
      <c r="AS74">
        <v>0</v>
      </c>
    </row>
    <row r="75" spans="1:45" x14ac:dyDescent="0.3">
      <c r="A75" s="105">
        <v>328</v>
      </c>
      <c r="B75" s="344" t="s">
        <v>976</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G75">
        <v>0</v>
      </c>
      <c r="AH75">
        <v>0</v>
      </c>
      <c r="AI75">
        <v>0</v>
      </c>
      <c r="AJ75">
        <v>0</v>
      </c>
      <c r="AK75" s="128">
        <v>0</v>
      </c>
      <c r="AL75">
        <v>0</v>
      </c>
      <c r="AM75">
        <v>0</v>
      </c>
      <c r="AN75">
        <v>0</v>
      </c>
      <c r="AO75">
        <v>0</v>
      </c>
      <c r="AP75">
        <v>0</v>
      </c>
      <c r="AQ75">
        <v>0</v>
      </c>
      <c r="AR75">
        <v>0</v>
      </c>
      <c r="AS75">
        <v>0</v>
      </c>
    </row>
    <row r="76" spans="1:45" x14ac:dyDescent="0.3">
      <c r="A76" s="105">
        <v>331</v>
      </c>
      <c r="B76" s="344" t="s">
        <v>977</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G76">
        <v>0</v>
      </c>
      <c r="AH76">
        <v>0</v>
      </c>
      <c r="AI76">
        <v>0</v>
      </c>
      <c r="AJ76">
        <v>0</v>
      </c>
      <c r="AK76" s="128">
        <v>0</v>
      </c>
      <c r="AL76">
        <v>0</v>
      </c>
      <c r="AM76">
        <v>0</v>
      </c>
      <c r="AN76">
        <v>0</v>
      </c>
      <c r="AO76">
        <v>0</v>
      </c>
      <c r="AP76">
        <v>0</v>
      </c>
      <c r="AQ76">
        <v>0</v>
      </c>
      <c r="AR76">
        <v>0</v>
      </c>
      <c r="AS76">
        <v>0</v>
      </c>
    </row>
    <row r="77" spans="1:45" x14ac:dyDescent="0.3">
      <c r="A77" s="105">
        <v>332</v>
      </c>
      <c r="B77" s="344" t="s">
        <v>978</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G77">
        <v>0</v>
      </c>
      <c r="AH77">
        <v>0</v>
      </c>
      <c r="AI77">
        <v>0</v>
      </c>
      <c r="AJ77">
        <v>0</v>
      </c>
      <c r="AK77" s="128">
        <v>0</v>
      </c>
      <c r="AL77">
        <v>0</v>
      </c>
      <c r="AM77">
        <v>0</v>
      </c>
      <c r="AN77">
        <v>0</v>
      </c>
      <c r="AO77">
        <v>0</v>
      </c>
      <c r="AP77">
        <v>0</v>
      </c>
      <c r="AQ77">
        <v>0</v>
      </c>
      <c r="AR77">
        <v>0</v>
      </c>
      <c r="AS77">
        <v>0</v>
      </c>
    </row>
    <row r="78" spans="1:45" x14ac:dyDescent="0.3">
      <c r="A78" s="105">
        <v>333</v>
      </c>
      <c r="B78" s="344" t="s">
        <v>75</v>
      </c>
      <c r="D78">
        <v>0</v>
      </c>
      <c r="E78">
        <v>0</v>
      </c>
      <c r="F78">
        <v>1578570</v>
      </c>
      <c r="G78">
        <v>0</v>
      </c>
      <c r="H78">
        <v>0</v>
      </c>
      <c r="I78">
        <v>199107</v>
      </c>
      <c r="J78">
        <v>1557653</v>
      </c>
      <c r="K78">
        <v>0</v>
      </c>
      <c r="L78">
        <v>0</v>
      </c>
      <c r="M78">
        <v>0</v>
      </c>
      <c r="N78">
        <v>0</v>
      </c>
      <c r="O78">
        <v>0</v>
      </c>
      <c r="P78">
        <v>337729</v>
      </c>
      <c r="Q78">
        <v>26577</v>
      </c>
      <c r="R78">
        <v>159345</v>
      </c>
      <c r="S78">
        <v>7430347</v>
      </c>
      <c r="T78">
        <v>0</v>
      </c>
      <c r="U78">
        <v>114095</v>
      </c>
      <c r="V78">
        <v>0</v>
      </c>
      <c r="W78">
        <v>132834</v>
      </c>
      <c r="X78">
        <v>138572</v>
      </c>
      <c r="Y78">
        <v>0</v>
      </c>
      <c r="Z78">
        <v>68422</v>
      </c>
      <c r="AA78">
        <v>188110</v>
      </c>
      <c r="AB78">
        <v>177496</v>
      </c>
      <c r="AC78">
        <v>7775588</v>
      </c>
      <c r="AD78">
        <v>0</v>
      </c>
      <c r="AE78">
        <v>118721</v>
      </c>
      <c r="AG78">
        <v>12405567</v>
      </c>
      <c r="AH78">
        <v>2300037</v>
      </c>
      <c r="AI78">
        <v>465438097</v>
      </c>
      <c r="AJ78">
        <v>747743</v>
      </c>
      <c r="AK78" s="128">
        <v>1150913</v>
      </c>
      <c r="AL78">
        <v>46016</v>
      </c>
      <c r="AM78">
        <v>174422</v>
      </c>
      <c r="AN78">
        <v>36678</v>
      </c>
      <c r="AO78">
        <v>81319</v>
      </c>
      <c r="AP78">
        <v>927454</v>
      </c>
      <c r="AQ78">
        <v>0</v>
      </c>
      <c r="AR78">
        <v>0</v>
      </c>
      <c r="AS78">
        <v>174243</v>
      </c>
    </row>
    <row r="79" spans="1:45" x14ac:dyDescent="0.3">
      <c r="A79" s="105">
        <v>334</v>
      </c>
      <c r="B79" s="344" t="s">
        <v>106</v>
      </c>
      <c r="D79">
        <v>0</v>
      </c>
      <c r="E79">
        <v>1404714</v>
      </c>
      <c r="F79">
        <v>18935</v>
      </c>
      <c r="G79">
        <v>19357301</v>
      </c>
      <c r="H79">
        <v>0</v>
      </c>
      <c r="I79">
        <v>1326606</v>
      </c>
      <c r="J79">
        <v>672373</v>
      </c>
      <c r="K79">
        <v>0</v>
      </c>
      <c r="L79">
        <v>0</v>
      </c>
      <c r="M79">
        <v>0</v>
      </c>
      <c r="N79">
        <v>0</v>
      </c>
      <c r="O79">
        <v>0</v>
      </c>
      <c r="P79">
        <v>715</v>
      </c>
      <c r="Q79">
        <v>0</v>
      </c>
      <c r="R79">
        <v>0</v>
      </c>
      <c r="S79">
        <v>0</v>
      </c>
      <c r="T79">
        <v>0</v>
      </c>
      <c r="U79">
        <v>27742</v>
      </c>
      <c r="V79">
        <v>0</v>
      </c>
      <c r="W79">
        <v>0</v>
      </c>
      <c r="X79">
        <v>3246175</v>
      </c>
      <c r="Y79">
        <v>0</v>
      </c>
      <c r="Z79">
        <v>426603</v>
      </c>
      <c r="AA79">
        <v>0</v>
      </c>
      <c r="AB79">
        <v>524792</v>
      </c>
      <c r="AC79">
        <v>33467982</v>
      </c>
      <c r="AD79">
        <v>0</v>
      </c>
      <c r="AE79">
        <v>0</v>
      </c>
      <c r="AG79">
        <v>35905392</v>
      </c>
      <c r="AH79">
        <v>0</v>
      </c>
      <c r="AI79">
        <v>17080441</v>
      </c>
      <c r="AJ79">
        <v>294918</v>
      </c>
      <c r="AK79" s="128">
        <v>1836077</v>
      </c>
      <c r="AL79">
        <v>850139</v>
      </c>
      <c r="AM79">
        <v>44093</v>
      </c>
      <c r="AN79">
        <v>79985</v>
      </c>
      <c r="AO79">
        <v>160713</v>
      </c>
      <c r="AP79">
        <v>2336506</v>
      </c>
      <c r="AQ79">
        <v>0</v>
      </c>
      <c r="AR79">
        <v>1454793</v>
      </c>
      <c r="AS79">
        <v>0</v>
      </c>
    </row>
    <row r="80" spans="1:45" ht="28.8" x14ac:dyDescent="0.3">
      <c r="A80" s="105">
        <v>335</v>
      </c>
      <c r="B80" s="344" t="s">
        <v>37</v>
      </c>
      <c r="D80">
        <v>0</v>
      </c>
      <c r="E80">
        <v>0</v>
      </c>
      <c r="F80">
        <v>0</v>
      </c>
      <c r="G80">
        <v>0</v>
      </c>
      <c r="H80">
        <v>0</v>
      </c>
      <c r="I80">
        <v>0</v>
      </c>
      <c r="J80">
        <v>0</v>
      </c>
      <c r="K80">
        <v>0</v>
      </c>
      <c r="L80">
        <v>0</v>
      </c>
      <c r="M80">
        <v>0</v>
      </c>
      <c r="N80">
        <v>0</v>
      </c>
      <c r="O80">
        <v>0</v>
      </c>
      <c r="P80">
        <v>0</v>
      </c>
      <c r="Q80">
        <v>0</v>
      </c>
      <c r="R80">
        <v>12100</v>
      </c>
      <c r="S80">
        <v>0</v>
      </c>
      <c r="T80">
        <v>0</v>
      </c>
      <c r="U80">
        <v>0</v>
      </c>
      <c r="V80">
        <v>0</v>
      </c>
      <c r="W80">
        <v>470000</v>
      </c>
      <c r="X80">
        <v>0</v>
      </c>
      <c r="Y80">
        <v>0</v>
      </c>
      <c r="Z80">
        <v>0</v>
      </c>
      <c r="AA80">
        <v>0</v>
      </c>
      <c r="AB80">
        <v>0</v>
      </c>
      <c r="AC80">
        <v>0</v>
      </c>
      <c r="AD80">
        <v>0</v>
      </c>
      <c r="AE80">
        <v>0</v>
      </c>
      <c r="AG80">
        <v>0</v>
      </c>
      <c r="AH80">
        <v>0</v>
      </c>
      <c r="AI80">
        <v>0</v>
      </c>
      <c r="AJ80">
        <v>0</v>
      </c>
      <c r="AK80" s="128">
        <v>0</v>
      </c>
      <c r="AL80">
        <v>0</v>
      </c>
      <c r="AM80">
        <v>0</v>
      </c>
      <c r="AN80">
        <v>0</v>
      </c>
      <c r="AO80">
        <v>0</v>
      </c>
      <c r="AP80">
        <v>0</v>
      </c>
      <c r="AQ80">
        <v>0</v>
      </c>
      <c r="AR80">
        <v>0</v>
      </c>
      <c r="AS80">
        <v>0</v>
      </c>
    </row>
    <row r="81" spans="1:45" x14ac:dyDescent="0.3">
      <c r="A81" s="105">
        <v>336</v>
      </c>
      <c r="B81" s="344" t="s">
        <v>338</v>
      </c>
      <c r="D81">
        <v>0</v>
      </c>
      <c r="E81">
        <v>0</v>
      </c>
      <c r="F81">
        <v>1356772</v>
      </c>
      <c r="G81">
        <v>0</v>
      </c>
      <c r="H81">
        <v>0</v>
      </c>
      <c r="I81">
        <v>10296</v>
      </c>
      <c r="J81">
        <v>108973</v>
      </c>
      <c r="K81">
        <v>0</v>
      </c>
      <c r="L81">
        <v>0</v>
      </c>
      <c r="M81">
        <v>0</v>
      </c>
      <c r="N81">
        <v>0</v>
      </c>
      <c r="O81">
        <v>0</v>
      </c>
      <c r="P81">
        <v>23</v>
      </c>
      <c r="Q81">
        <v>0</v>
      </c>
      <c r="R81">
        <v>12198</v>
      </c>
      <c r="S81">
        <v>289877</v>
      </c>
      <c r="T81">
        <v>0</v>
      </c>
      <c r="U81">
        <v>138</v>
      </c>
      <c r="V81">
        <v>0</v>
      </c>
      <c r="W81">
        <v>604467</v>
      </c>
      <c r="X81">
        <v>0</v>
      </c>
      <c r="Y81">
        <v>0</v>
      </c>
      <c r="Z81">
        <v>725</v>
      </c>
      <c r="AA81">
        <v>0</v>
      </c>
      <c r="AB81">
        <v>13557</v>
      </c>
      <c r="AC81">
        <v>6189472</v>
      </c>
      <c r="AD81">
        <v>0</v>
      </c>
      <c r="AE81">
        <v>0</v>
      </c>
      <c r="AG81">
        <v>1484559</v>
      </c>
      <c r="AH81">
        <v>15686</v>
      </c>
      <c r="AI81">
        <v>14378888</v>
      </c>
      <c r="AJ81">
        <v>1398</v>
      </c>
      <c r="AK81" s="128">
        <v>917</v>
      </c>
      <c r="AL81">
        <v>0</v>
      </c>
      <c r="AM81">
        <v>0</v>
      </c>
      <c r="AN81">
        <v>506</v>
      </c>
      <c r="AO81">
        <v>446</v>
      </c>
      <c r="AP81">
        <v>89082</v>
      </c>
      <c r="AQ81">
        <v>0</v>
      </c>
      <c r="AR81">
        <v>0</v>
      </c>
      <c r="AS81">
        <v>0</v>
      </c>
    </row>
    <row r="82" spans="1:45" x14ac:dyDescent="0.3">
      <c r="A82" s="105">
        <v>337</v>
      </c>
      <c r="B82" s="344" t="s">
        <v>979</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G82">
        <v>0</v>
      </c>
      <c r="AH82">
        <v>0</v>
      </c>
      <c r="AI82">
        <v>0</v>
      </c>
      <c r="AJ82">
        <v>0</v>
      </c>
      <c r="AK82" s="128">
        <v>0</v>
      </c>
      <c r="AL82">
        <v>0</v>
      </c>
      <c r="AM82">
        <v>0</v>
      </c>
      <c r="AN82">
        <v>0</v>
      </c>
      <c r="AO82">
        <v>0</v>
      </c>
      <c r="AP82">
        <v>0</v>
      </c>
      <c r="AQ82">
        <v>0</v>
      </c>
      <c r="AR82">
        <v>0</v>
      </c>
      <c r="AS82">
        <v>0</v>
      </c>
    </row>
    <row r="83" spans="1:45" x14ac:dyDescent="0.3">
      <c r="A83" s="105">
        <v>338</v>
      </c>
      <c r="B83" s="344" t="s">
        <v>36</v>
      </c>
      <c r="D83">
        <v>0</v>
      </c>
      <c r="E83">
        <v>0</v>
      </c>
      <c r="F83">
        <v>1356772</v>
      </c>
      <c r="G83">
        <v>0</v>
      </c>
      <c r="H83">
        <v>0</v>
      </c>
      <c r="I83">
        <v>14296</v>
      </c>
      <c r="J83">
        <v>3512583</v>
      </c>
      <c r="K83">
        <v>0</v>
      </c>
      <c r="L83">
        <v>0</v>
      </c>
      <c r="M83">
        <v>0</v>
      </c>
      <c r="N83">
        <v>0</v>
      </c>
      <c r="O83">
        <v>0</v>
      </c>
      <c r="P83">
        <v>23</v>
      </c>
      <c r="Q83">
        <v>0</v>
      </c>
      <c r="R83">
        <v>12198</v>
      </c>
      <c r="S83">
        <v>289877</v>
      </c>
      <c r="T83">
        <v>0</v>
      </c>
      <c r="U83">
        <v>62891</v>
      </c>
      <c r="V83">
        <v>0</v>
      </c>
      <c r="W83">
        <v>604467</v>
      </c>
      <c r="X83">
        <v>268864</v>
      </c>
      <c r="Y83">
        <v>0</v>
      </c>
      <c r="Z83">
        <v>725</v>
      </c>
      <c r="AA83">
        <v>3015</v>
      </c>
      <c r="AB83">
        <v>121763</v>
      </c>
      <c r="AC83">
        <v>112700744</v>
      </c>
      <c r="AD83">
        <v>0</v>
      </c>
      <c r="AE83">
        <v>0</v>
      </c>
      <c r="AG83">
        <v>1665108</v>
      </c>
      <c r="AH83">
        <v>34452</v>
      </c>
      <c r="AI83">
        <v>16964150</v>
      </c>
      <c r="AJ83">
        <v>1398</v>
      </c>
      <c r="AK83" s="128">
        <v>917</v>
      </c>
      <c r="AL83">
        <v>600</v>
      </c>
      <c r="AM83">
        <v>600</v>
      </c>
      <c r="AN83">
        <v>506</v>
      </c>
      <c r="AO83">
        <v>446</v>
      </c>
      <c r="AP83">
        <v>822294</v>
      </c>
      <c r="AQ83">
        <v>0</v>
      </c>
      <c r="AR83">
        <v>0</v>
      </c>
      <c r="AS83">
        <v>0</v>
      </c>
    </row>
    <row r="84" spans="1:45" x14ac:dyDescent="0.3">
      <c r="A84" s="105">
        <v>339</v>
      </c>
      <c r="B84" s="344" t="s">
        <v>79</v>
      </c>
      <c r="D84">
        <v>0</v>
      </c>
      <c r="E84">
        <v>0</v>
      </c>
      <c r="F84">
        <v>9112795</v>
      </c>
      <c r="G84">
        <v>0</v>
      </c>
      <c r="H84">
        <v>0</v>
      </c>
      <c r="I84">
        <v>550</v>
      </c>
      <c r="J84">
        <v>0</v>
      </c>
      <c r="K84">
        <v>0</v>
      </c>
      <c r="L84">
        <v>0</v>
      </c>
      <c r="M84">
        <v>0</v>
      </c>
      <c r="N84">
        <v>0</v>
      </c>
      <c r="O84">
        <v>0</v>
      </c>
      <c r="P84">
        <v>0</v>
      </c>
      <c r="Q84">
        <v>0</v>
      </c>
      <c r="R84">
        <v>0</v>
      </c>
      <c r="S84">
        <v>0</v>
      </c>
      <c r="T84">
        <v>0</v>
      </c>
      <c r="U84">
        <v>0</v>
      </c>
      <c r="V84">
        <v>0</v>
      </c>
      <c r="W84">
        <v>0</v>
      </c>
      <c r="X84">
        <v>5925</v>
      </c>
      <c r="Y84">
        <v>0</v>
      </c>
      <c r="Z84">
        <v>2375</v>
      </c>
      <c r="AA84">
        <v>0</v>
      </c>
      <c r="AB84">
        <v>255549</v>
      </c>
      <c r="AC84">
        <v>49050811</v>
      </c>
      <c r="AD84">
        <v>0</v>
      </c>
      <c r="AE84">
        <v>0</v>
      </c>
      <c r="AG84">
        <v>235254</v>
      </c>
      <c r="AH84">
        <v>282813</v>
      </c>
      <c r="AI84">
        <v>95329</v>
      </c>
      <c r="AJ84">
        <v>11701</v>
      </c>
      <c r="AK84" s="128">
        <v>0</v>
      </c>
      <c r="AL84">
        <v>0</v>
      </c>
      <c r="AM84">
        <v>101224</v>
      </c>
      <c r="AN84">
        <v>0</v>
      </c>
      <c r="AO84">
        <v>0</v>
      </c>
      <c r="AP84">
        <v>2693855</v>
      </c>
      <c r="AQ84">
        <v>0</v>
      </c>
      <c r="AR84">
        <v>0</v>
      </c>
      <c r="AS84">
        <v>0</v>
      </c>
    </row>
    <row r="85" spans="1:45" ht="28.8" x14ac:dyDescent="0.3">
      <c r="A85" s="105">
        <v>341</v>
      </c>
      <c r="B85" s="344" t="s">
        <v>339</v>
      </c>
      <c r="D85">
        <v>0</v>
      </c>
      <c r="E85">
        <v>0</v>
      </c>
      <c r="F85">
        <v>321500</v>
      </c>
      <c r="G85">
        <v>0</v>
      </c>
      <c r="H85">
        <v>0</v>
      </c>
      <c r="I85">
        <v>353024</v>
      </c>
      <c r="J85">
        <v>2691679</v>
      </c>
      <c r="K85">
        <v>0</v>
      </c>
      <c r="L85">
        <v>0</v>
      </c>
      <c r="M85">
        <v>0</v>
      </c>
      <c r="N85">
        <v>0</v>
      </c>
      <c r="O85">
        <v>0</v>
      </c>
      <c r="P85">
        <v>30225</v>
      </c>
      <c r="Q85">
        <v>7</v>
      </c>
      <c r="R85">
        <v>68687</v>
      </c>
      <c r="S85">
        <v>3248650</v>
      </c>
      <c r="T85">
        <v>0</v>
      </c>
      <c r="U85">
        <v>11</v>
      </c>
      <c r="V85">
        <v>0</v>
      </c>
      <c r="W85">
        <v>141</v>
      </c>
      <c r="X85">
        <v>350575</v>
      </c>
      <c r="Y85">
        <v>0</v>
      </c>
      <c r="Z85">
        <v>124000</v>
      </c>
      <c r="AA85">
        <v>75020</v>
      </c>
      <c r="AB85">
        <v>312639</v>
      </c>
      <c r="AC85">
        <v>16145730</v>
      </c>
      <c r="AD85">
        <v>0</v>
      </c>
      <c r="AE85">
        <v>16541</v>
      </c>
      <c r="AG85">
        <v>4268936</v>
      </c>
      <c r="AH85">
        <v>2342003</v>
      </c>
      <c r="AI85">
        <v>179456547</v>
      </c>
      <c r="AJ85">
        <v>66996</v>
      </c>
      <c r="AK85" s="128">
        <v>220607</v>
      </c>
      <c r="AL85">
        <v>7776</v>
      </c>
      <c r="AM85">
        <v>30</v>
      </c>
      <c r="AN85">
        <v>7628</v>
      </c>
      <c r="AO85">
        <v>52179</v>
      </c>
      <c r="AP85">
        <v>9932</v>
      </c>
      <c r="AQ85">
        <v>0</v>
      </c>
      <c r="AR85">
        <v>0</v>
      </c>
      <c r="AS85">
        <v>75</v>
      </c>
    </row>
    <row r="86" spans="1:45" x14ac:dyDescent="0.3">
      <c r="A86" s="105">
        <v>343</v>
      </c>
      <c r="B86" s="344" t="s">
        <v>980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G86">
        <v>0</v>
      </c>
      <c r="AH86">
        <v>0</v>
      </c>
      <c r="AI86">
        <v>0</v>
      </c>
      <c r="AJ86">
        <v>0</v>
      </c>
      <c r="AK86" s="128">
        <v>0</v>
      </c>
      <c r="AL86">
        <v>0</v>
      </c>
      <c r="AM86">
        <v>0</v>
      </c>
      <c r="AN86">
        <v>0</v>
      </c>
      <c r="AO86">
        <v>0</v>
      </c>
      <c r="AP86">
        <v>0</v>
      </c>
      <c r="AQ86">
        <v>0</v>
      </c>
      <c r="AR86">
        <v>0</v>
      </c>
      <c r="AS86">
        <v>0</v>
      </c>
    </row>
    <row r="87" spans="1:45" x14ac:dyDescent="0.3">
      <c r="A87" s="105">
        <v>344</v>
      </c>
      <c r="B87" s="344" t="s">
        <v>981</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G87">
        <v>0</v>
      </c>
      <c r="AH87">
        <v>0</v>
      </c>
      <c r="AI87">
        <v>0</v>
      </c>
      <c r="AJ87">
        <v>0</v>
      </c>
      <c r="AK87" s="128">
        <v>0</v>
      </c>
      <c r="AL87">
        <v>0</v>
      </c>
      <c r="AM87">
        <v>0</v>
      </c>
      <c r="AN87">
        <v>0</v>
      </c>
      <c r="AO87">
        <v>0</v>
      </c>
      <c r="AP87">
        <v>0</v>
      </c>
      <c r="AQ87">
        <v>0</v>
      </c>
      <c r="AR87">
        <v>0</v>
      </c>
      <c r="AS87">
        <v>0</v>
      </c>
    </row>
    <row r="88" spans="1:45" x14ac:dyDescent="0.3">
      <c r="A88" s="105">
        <v>349</v>
      </c>
      <c r="B88" s="344" t="s">
        <v>982</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G88">
        <v>0</v>
      </c>
      <c r="AH88">
        <v>0</v>
      </c>
      <c r="AI88">
        <v>0</v>
      </c>
      <c r="AJ88">
        <v>0</v>
      </c>
      <c r="AK88" s="128">
        <v>0</v>
      </c>
      <c r="AL88">
        <v>0</v>
      </c>
      <c r="AM88">
        <v>0</v>
      </c>
      <c r="AN88">
        <v>0</v>
      </c>
      <c r="AO88">
        <v>0</v>
      </c>
      <c r="AP88">
        <v>0</v>
      </c>
      <c r="AQ88">
        <v>0</v>
      </c>
      <c r="AR88">
        <v>0</v>
      </c>
      <c r="AS88">
        <v>0</v>
      </c>
    </row>
    <row r="89" spans="1:45" ht="28.8" x14ac:dyDescent="0.3">
      <c r="A89" s="105">
        <v>350</v>
      </c>
      <c r="B89" s="344" t="s">
        <v>983</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G89">
        <v>0</v>
      </c>
      <c r="AH89">
        <v>0</v>
      </c>
      <c r="AI89">
        <v>0</v>
      </c>
      <c r="AJ89">
        <v>0</v>
      </c>
      <c r="AK89" s="128">
        <v>0</v>
      </c>
      <c r="AL89">
        <v>0</v>
      </c>
      <c r="AM89">
        <v>0</v>
      </c>
      <c r="AN89">
        <v>0</v>
      </c>
      <c r="AO89">
        <v>0</v>
      </c>
      <c r="AP89">
        <v>0</v>
      </c>
      <c r="AQ89">
        <v>0</v>
      </c>
      <c r="AR89">
        <v>0</v>
      </c>
      <c r="AS89">
        <v>0</v>
      </c>
    </row>
    <row r="90" spans="1:45" x14ac:dyDescent="0.3">
      <c r="A90" s="105">
        <v>351</v>
      </c>
      <c r="B90" s="344" t="s">
        <v>984</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G90">
        <v>0</v>
      </c>
      <c r="AH90">
        <v>0</v>
      </c>
      <c r="AI90">
        <v>0</v>
      </c>
      <c r="AJ90">
        <v>0</v>
      </c>
      <c r="AK90" s="128">
        <v>0</v>
      </c>
      <c r="AL90">
        <v>0</v>
      </c>
      <c r="AM90">
        <v>0</v>
      </c>
      <c r="AN90">
        <v>0</v>
      </c>
      <c r="AO90">
        <v>0</v>
      </c>
      <c r="AP90">
        <v>0</v>
      </c>
      <c r="AQ90">
        <v>0</v>
      </c>
      <c r="AR90">
        <v>0</v>
      </c>
      <c r="AS90">
        <v>0</v>
      </c>
    </row>
    <row r="91" spans="1:45" x14ac:dyDescent="0.3">
      <c r="A91" s="105">
        <v>352</v>
      </c>
      <c r="B91" s="344" t="s">
        <v>985</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G91">
        <v>0</v>
      </c>
      <c r="AH91">
        <v>0</v>
      </c>
      <c r="AI91">
        <v>0</v>
      </c>
      <c r="AJ91">
        <v>0</v>
      </c>
      <c r="AK91" s="128">
        <v>0</v>
      </c>
      <c r="AL91">
        <v>0</v>
      </c>
      <c r="AM91">
        <v>0</v>
      </c>
      <c r="AN91">
        <v>0</v>
      </c>
      <c r="AO91">
        <v>0</v>
      </c>
      <c r="AP91">
        <v>0</v>
      </c>
      <c r="AQ91">
        <v>0</v>
      </c>
      <c r="AR91">
        <v>0</v>
      </c>
      <c r="AS91">
        <v>0</v>
      </c>
    </row>
    <row r="92" spans="1:45" x14ac:dyDescent="0.3">
      <c r="A92" s="105">
        <v>353</v>
      </c>
      <c r="B92" s="344" t="s">
        <v>986</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G92">
        <v>0</v>
      </c>
      <c r="AH92">
        <v>0</v>
      </c>
      <c r="AI92">
        <v>0</v>
      </c>
      <c r="AJ92">
        <v>0</v>
      </c>
      <c r="AK92" s="128">
        <v>0</v>
      </c>
      <c r="AL92">
        <v>0</v>
      </c>
      <c r="AM92">
        <v>0</v>
      </c>
      <c r="AN92">
        <v>0</v>
      </c>
      <c r="AO92">
        <v>0</v>
      </c>
      <c r="AP92">
        <v>0</v>
      </c>
      <c r="AQ92">
        <v>0</v>
      </c>
      <c r="AR92">
        <v>0</v>
      </c>
      <c r="AS92">
        <v>0</v>
      </c>
    </row>
    <row r="93" spans="1:45" ht="28.8" x14ac:dyDescent="0.3">
      <c r="A93" s="105">
        <v>356</v>
      </c>
      <c r="B93" s="344" t="s">
        <v>987</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G93">
        <v>0</v>
      </c>
      <c r="AH93">
        <v>0</v>
      </c>
      <c r="AI93">
        <v>0</v>
      </c>
      <c r="AJ93">
        <v>0</v>
      </c>
      <c r="AK93" s="128">
        <v>0</v>
      </c>
      <c r="AL93">
        <v>0</v>
      </c>
      <c r="AM93">
        <v>0</v>
      </c>
      <c r="AN93">
        <v>0</v>
      </c>
      <c r="AO93">
        <v>0</v>
      </c>
      <c r="AP93">
        <v>0</v>
      </c>
      <c r="AQ93">
        <v>0</v>
      </c>
      <c r="AR93">
        <v>0</v>
      </c>
      <c r="AS93">
        <v>0</v>
      </c>
    </row>
    <row r="94" spans="1:45" x14ac:dyDescent="0.3">
      <c r="A94" s="105">
        <v>357</v>
      </c>
      <c r="B94" s="344" t="s">
        <v>988</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G94">
        <v>0</v>
      </c>
      <c r="AH94">
        <v>0</v>
      </c>
      <c r="AI94">
        <v>0</v>
      </c>
      <c r="AJ94">
        <v>0</v>
      </c>
      <c r="AK94" s="128">
        <v>0</v>
      </c>
      <c r="AL94">
        <v>0</v>
      </c>
      <c r="AM94">
        <v>0</v>
      </c>
      <c r="AN94">
        <v>0</v>
      </c>
      <c r="AO94">
        <v>0</v>
      </c>
      <c r="AP94">
        <v>0</v>
      </c>
      <c r="AQ94">
        <v>0</v>
      </c>
      <c r="AR94">
        <v>0</v>
      </c>
      <c r="AS94">
        <v>0</v>
      </c>
    </row>
    <row r="95" spans="1:45" x14ac:dyDescent="0.3">
      <c r="A95" s="105">
        <v>359</v>
      </c>
      <c r="B95" s="344" t="s">
        <v>989</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G95">
        <v>0</v>
      </c>
      <c r="AH95">
        <v>0</v>
      </c>
      <c r="AI95">
        <v>0</v>
      </c>
      <c r="AJ95">
        <v>0</v>
      </c>
      <c r="AK95" s="128">
        <v>0</v>
      </c>
      <c r="AL95">
        <v>0</v>
      </c>
      <c r="AM95">
        <v>0</v>
      </c>
      <c r="AN95">
        <v>0</v>
      </c>
      <c r="AO95">
        <v>0</v>
      </c>
      <c r="AP95">
        <v>0</v>
      </c>
      <c r="AQ95">
        <v>0</v>
      </c>
      <c r="AR95">
        <v>0</v>
      </c>
      <c r="AS95">
        <v>0</v>
      </c>
    </row>
    <row r="96" spans="1:45" x14ac:dyDescent="0.3">
      <c r="A96" s="105">
        <v>360</v>
      </c>
      <c r="B96" s="344" t="s">
        <v>990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G96">
        <v>0</v>
      </c>
      <c r="AH96">
        <v>0</v>
      </c>
      <c r="AI96">
        <v>0</v>
      </c>
      <c r="AJ96">
        <v>0</v>
      </c>
      <c r="AK96" s="128">
        <v>0</v>
      </c>
      <c r="AL96">
        <v>0</v>
      </c>
      <c r="AM96">
        <v>0</v>
      </c>
      <c r="AN96">
        <v>0</v>
      </c>
      <c r="AO96">
        <v>0</v>
      </c>
      <c r="AP96">
        <v>0</v>
      </c>
      <c r="AQ96">
        <v>0</v>
      </c>
      <c r="AR96">
        <v>0</v>
      </c>
      <c r="AS96">
        <v>0</v>
      </c>
    </row>
    <row r="97" spans="1:45" x14ac:dyDescent="0.3">
      <c r="A97" s="105">
        <v>361</v>
      </c>
      <c r="B97" s="344" t="s">
        <v>991</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G97">
        <v>0</v>
      </c>
      <c r="AH97">
        <v>0</v>
      </c>
      <c r="AI97">
        <v>0</v>
      </c>
      <c r="AJ97">
        <v>0</v>
      </c>
      <c r="AK97" s="128">
        <v>0</v>
      </c>
      <c r="AL97">
        <v>0</v>
      </c>
      <c r="AM97">
        <v>0</v>
      </c>
      <c r="AN97">
        <v>0</v>
      </c>
      <c r="AO97">
        <v>0</v>
      </c>
      <c r="AP97">
        <v>0</v>
      </c>
      <c r="AQ97">
        <v>0</v>
      </c>
      <c r="AR97">
        <v>0</v>
      </c>
      <c r="AS97">
        <v>0</v>
      </c>
    </row>
    <row r="98" spans="1:45" x14ac:dyDescent="0.3">
      <c r="A98" s="105">
        <v>362</v>
      </c>
      <c r="B98" s="344" t="s">
        <v>992</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G98">
        <v>0</v>
      </c>
      <c r="AH98">
        <v>0</v>
      </c>
      <c r="AI98">
        <v>0</v>
      </c>
      <c r="AJ98">
        <v>0</v>
      </c>
      <c r="AK98" s="128">
        <v>0</v>
      </c>
      <c r="AL98">
        <v>0</v>
      </c>
      <c r="AM98">
        <v>0</v>
      </c>
      <c r="AN98">
        <v>0</v>
      </c>
      <c r="AO98">
        <v>0</v>
      </c>
      <c r="AP98">
        <v>0</v>
      </c>
      <c r="AQ98">
        <v>0</v>
      </c>
      <c r="AR98">
        <v>0</v>
      </c>
      <c r="AS98">
        <v>0</v>
      </c>
    </row>
    <row r="99" spans="1:45" x14ac:dyDescent="0.3">
      <c r="A99" s="105">
        <v>363</v>
      </c>
      <c r="B99" s="344" t="s">
        <v>993</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G99">
        <v>0</v>
      </c>
      <c r="AH99">
        <v>0</v>
      </c>
      <c r="AI99">
        <v>0</v>
      </c>
      <c r="AJ99">
        <v>0</v>
      </c>
      <c r="AK99" s="128">
        <v>0</v>
      </c>
      <c r="AL99">
        <v>0</v>
      </c>
      <c r="AM99">
        <v>0</v>
      </c>
      <c r="AN99">
        <v>0</v>
      </c>
      <c r="AO99">
        <v>0</v>
      </c>
      <c r="AP99">
        <v>0</v>
      </c>
      <c r="AQ99">
        <v>0</v>
      </c>
      <c r="AR99">
        <v>0</v>
      </c>
      <c r="AS99">
        <v>0</v>
      </c>
    </row>
    <row r="100" spans="1:45" x14ac:dyDescent="0.3">
      <c r="A100" s="105">
        <v>364</v>
      </c>
      <c r="B100" s="344" t="s">
        <v>994</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G100">
        <v>0</v>
      </c>
      <c r="AH100">
        <v>0</v>
      </c>
      <c r="AI100">
        <v>0</v>
      </c>
      <c r="AJ100">
        <v>0</v>
      </c>
      <c r="AK100" s="128">
        <v>0</v>
      </c>
      <c r="AL100">
        <v>0</v>
      </c>
      <c r="AM100">
        <v>0</v>
      </c>
      <c r="AN100">
        <v>0</v>
      </c>
      <c r="AO100">
        <v>0</v>
      </c>
      <c r="AP100">
        <v>0</v>
      </c>
      <c r="AQ100">
        <v>0</v>
      </c>
      <c r="AR100">
        <v>0</v>
      </c>
      <c r="AS100">
        <v>0</v>
      </c>
    </row>
    <row r="101" spans="1:45" x14ac:dyDescent="0.3">
      <c r="A101" s="105">
        <v>365</v>
      </c>
      <c r="B101" s="344" t="s">
        <v>995</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G101">
        <v>0</v>
      </c>
      <c r="AH101">
        <v>0</v>
      </c>
      <c r="AI101">
        <v>0</v>
      </c>
      <c r="AJ101">
        <v>0</v>
      </c>
      <c r="AK101" s="128">
        <v>0</v>
      </c>
      <c r="AL101">
        <v>0</v>
      </c>
      <c r="AM101">
        <v>0</v>
      </c>
      <c r="AN101">
        <v>0</v>
      </c>
      <c r="AO101">
        <v>0</v>
      </c>
      <c r="AP101">
        <v>0</v>
      </c>
      <c r="AQ101">
        <v>0</v>
      </c>
      <c r="AR101">
        <v>0</v>
      </c>
      <c r="AS101">
        <v>0</v>
      </c>
    </row>
    <row r="102" spans="1:45" x14ac:dyDescent="0.3">
      <c r="A102" s="105">
        <v>366</v>
      </c>
      <c r="B102" s="344" t="s">
        <v>996</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G102">
        <v>0</v>
      </c>
      <c r="AH102">
        <v>0</v>
      </c>
      <c r="AI102">
        <v>0</v>
      </c>
      <c r="AJ102">
        <v>0</v>
      </c>
      <c r="AK102" s="128">
        <v>0</v>
      </c>
      <c r="AL102">
        <v>0</v>
      </c>
      <c r="AM102">
        <v>0</v>
      </c>
      <c r="AN102">
        <v>0</v>
      </c>
      <c r="AO102">
        <v>0</v>
      </c>
      <c r="AP102">
        <v>0</v>
      </c>
      <c r="AQ102">
        <v>0</v>
      </c>
      <c r="AR102">
        <v>0</v>
      </c>
      <c r="AS102">
        <v>0</v>
      </c>
    </row>
    <row r="103" spans="1:45" x14ac:dyDescent="0.3">
      <c r="A103" s="105">
        <v>368</v>
      </c>
      <c r="B103" s="344" t="s">
        <v>997</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G103">
        <v>0</v>
      </c>
      <c r="AH103">
        <v>0</v>
      </c>
      <c r="AI103">
        <v>0</v>
      </c>
      <c r="AJ103">
        <v>0</v>
      </c>
      <c r="AK103" s="128">
        <v>0</v>
      </c>
      <c r="AL103">
        <v>0</v>
      </c>
      <c r="AM103">
        <v>0</v>
      </c>
      <c r="AN103">
        <v>0</v>
      </c>
      <c r="AO103">
        <v>0</v>
      </c>
      <c r="AP103">
        <v>0</v>
      </c>
      <c r="AQ103">
        <v>0</v>
      </c>
      <c r="AR103">
        <v>0</v>
      </c>
      <c r="AS103">
        <v>0</v>
      </c>
    </row>
    <row r="104" spans="1:45" x14ac:dyDescent="0.3">
      <c r="A104" s="105">
        <v>369</v>
      </c>
      <c r="B104" s="344" t="s">
        <v>998</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G104">
        <v>0</v>
      </c>
      <c r="AH104">
        <v>0</v>
      </c>
      <c r="AI104">
        <v>0</v>
      </c>
      <c r="AJ104">
        <v>0</v>
      </c>
      <c r="AK104" s="128">
        <v>0</v>
      </c>
      <c r="AL104">
        <v>0</v>
      </c>
      <c r="AM104">
        <v>0</v>
      </c>
      <c r="AN104">
        <v>0</v>
      </c>
      <c r="AO104">
        <v>0</v>
      </c>
      <c r="AP104">
        <v>0</v>
      </c>
      <c r="AQ104">
        <v>0</v>
      </c>
      <c r="AR104">
        <v>0</v>
      </c>
      <c r="AS104">
        <v>0</v>
      </c>
    </row>
    <row r="105" spans="1:45" x14ac:dyDescent="0.3">
      <c r="A105" s="105">
        <v>370</v>
      </c>
      <c r="B105" s="344" t="s">
        <v>999</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G105">
        <v>0</v>
      </c>
      <c r="AH105">
        <v>0</v>
      </c>
      <c r="AI105">
        <v>0</v>
      </c>
      <c r="AJ105">
        <v>0</v>
      </c>
      <c r="AK105" s="128">
        <v>0</v>
      </c>
      <c r="AL105">
        <v>0</v>
      </c>
      <c r="AM105">
        <v>0</v>
      </c>
      <c r="AN105">
        <v>0</v>
      </c>
      <c r="AO105">
        <v>0</v>
      </c>
      <c r="AP105">
        <v>0</v>
      </c>
      <c r="AQ105">
        <v>0</v>
      </c>
      <c r="AR105">
        <v>0</v>
      </c>
      <c r="AS105">
        <v>0</v>
      </c>
    </row>
    <row r="106" spans="1:45" x14ac:dyDescent="0.3">
      <c r="A106" s="105">
        <v>371</v>
      </c>
      <c r="B106" s="344" t="s">
        <v>1000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G106">
        <v>0</v>
      </c>
      <c r="AH106">
        <v>0</v>
      </c>
      <c r="AI106">
        <v>0</v>
      </c>
      <c r="AJ106">
        <v>0</v>
      </c>
      <c r="AK106" s="128">
        <v>0</v>
      </c>
      <c r="AL106">
        <v>0</v>
      </c>
      <c r="AM106">
        <v>0</v>
      </c>
      <c r="AN106">
        <v>0</v>
      </c>
      <c r="AO106">
        <v>0</v>
      </c>
      <c r="AP106">
        <v>0</v>
      </c>
      <c r="AQ106">
        <v>0</v>
      </c>
      <c r="AR106">
        <v>0</v>
      </c>
      <c r="AS106">
        <v>0</v>
      </c>
    </row>
    <row r="107" spans="1:45" x14ac:dyDescent="0.3">
      <c r="A107" s="105">
        <v>373</v>
      </c>
      <c r="B107" s="344" t="s">
        <v>126</v>
      </c>
      <c r="D107">
        <v>0</v>
      </c>
      <c r="E107">
        <v>376332</v>
      </c>
      <c r="F107">
        <v>18570</v>
      </c>
      <c r="G107">
        <v>7183583</v>
      </c>
      <c r="H107">
        <v>0</v>
      </c>
      <c r="I107">
        <v>907459</v>
      </c>
      <c r="J107">
        <v>373213</v>
      </c>
      <c r="K107">
        <v>0</v>
      </c>
      <c r="L107">
        <v>0</v>
      </c>
      <c r="M107">
        <v>0</v>
      </c>
      <c r="N107">
        <v>0</v>
      </c>
      <c r="O107">
        <v>0</v>
      </c>
      <c r="P107">
        <v>715</v>
      </c>
      <c r="Q107">
        <v>0</v>
      </c>
      <c r="R107">
        <v>0</v>
      </c>
      <c r="S107">
        <v>0</v>
      </c>
      <c r="T107">
        <v>0</v>
      </c>
      <c r="U107">
        <v>27150</v>
      </c>
      <c r="V107">
        <v>0</v>
      </c>
      <c r="W107">
        <v>0</v>
      </c>
      <c r="X107">
        <v>1109673</v>
      </c>
      <c r="Y107">
        <v>0</v>
      </c>
      <c r="Z107">
        <v>378071</v>
      </c>
      <c r="AA107">
        <v>0</v>
      </c>
      <c r="AB107">
        <v>482526</v>
      </c>
      <c r="AC107">
        <v>26349577</v>
      </c>
      <c r="AD107">
        <v>0</v>
      </c>
      <c r="AE107">
        <v>0</v>
      </c>
      <c r="AG107">
        <v>15376075</v>
      </c>
      <c r="AH107">
        <v>0</v>
      </c>
      <c r="AI107">
        <v>11014887</v>
      </c>
      <c r="AJ107">
        <v>288822</v>
      </c>
      <c r="AK107" s="128">
        <v>413045</v>
      </c>
      <c r="AL107">
        <v>513405</v>
      </c>
      <c r="AM107">
        <v>10617</v>
      </c>
      <c r="AN107">
        <v>77736</v>
      </c>
      <c r="AO107">
        <v>46944</v>
      </c>
      <c r="AP107">
        <v>1304602</v>
      </c>
      <c r="AQ107">
        <v>0</v>
      </c>
      <c r="AR107">
        <v>711020</v>
      </c>
      <c r="AS107">
        <v>0</v>
      </c>
    </row>
    <row r="108" spans="1:45" x14ac:dyDescent="0.3">
      <c r="A108" s="105">
        <v>375</v>
      </c>
      <c r="B108" s="344" t="s">
        <v>1001</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G108">
        <v>0</v>
      </c>
      <c r="AH108">
        <v>0</v>
      </c>
      <c r="AI108">
        <v>0</v>
      </c>
      <c r="AJ108">
        <v>0</v>
      </c>
      <c r="AK108" s="128">
        <v>0</v>
      </c>
      <c r="AL108">
        <v>0</v>
      </c>
      <c r="AM108">
        <v>0</v>
      </c>
      <c r="AN108">
        <v>0</v>
      </c>
      <c r="AO108">
        <v>0</v>
      </c>
      <c r="AP108">
        <v>0</v>
      </c>
      <c r="AQ108">
        <v>0</v>
      </c>
      <c r="AR108">
        <v>0</v>
      </c>
      <c r="AS108">
        <v>0</v>
      </c>
    </row>
    <row r="109" spans="1:45" x14ac:dyDescent="0.3">
      <c r="A109" s="105">
        <v>376</v>
      </c>
      <c r="B109" s="344" t="s">
        <v>33</v>
      </c>
      <c r="D109">
        <v>0</v>
      </c>
      <c r="E109">
        <v>0</v>
      </c>
      <c r="F109">
        <v>0</v>
      </c>
      <c r="G109">
        <v>0</v>
      </c>
      <c r="H109">
        <v>0</v>
      </c>
      <c r="I109">
        <v>0</v>
      </c>
      <c r="J109">
        <v>0</v>
      </c>
      <c r="K109">
        <v>0</v>
      </c>
      <c r="L109">
        <v>0</v>
      </c>
      <c r="M109">
        <v>0</v>
      </c>
      <c r="N109">
        <v>0</v>
      </c>
      <c r="O109">
        <v>0</v>
      </c>
      <c r="P109">
        <v>4</v>
      </c>
      <c r="Q109">
        <v>0</v>
      </c>
      <c r="R109">
        <v>0</v>
      </c>
      <c r="S109">
        <v>0</v>
      </c>
      <c r="T109">
        <v>0</v>
      </c>
      <c r="U109">
        <v>0</v>
      </c>
      <c r="V109">
        <v>0</v>
      </c>
      <c r="W109">
        <v>0</v>
      </c>
      <c r="X109">
        <v>0</v>
      </c>
      <c r="Y109">
        <v>0</v>
      </c>
      <c r="Z109">
        <v>-7151</v>
      </c>
      <c r="AA109">
        <v>0</v>
      </c>
      <c r="AB109">
        <v>0</v>
      </c>
      <c r="AC109">
        <v>0</v>
      </c>
      <c r="AD109">
        <v>0</v>
      </c>
      <c r="AE109">
        <v>0</v>
      </c>
      <c r="AG109">
        <v>0</v>
      </c>
      <c r="AH109">
        <v>0</v>
      </c>
      <c r="AI109">
        <v>0</v>
      </c>
      <c r="AJ109">
        <v>0</v>
      </c>
      <c r="AK109" s="128">
        <v>0</v>
      </c>
      <c r="AL109">
        <v>0</v>
      </c>
      <c r="AM109">
        <v>0</v>
      </c>
      <c r="AN109">
        <v>0</v>
      </c>
      <c r="AO109">
        <v>0</v>
      </c>
      <c r="AP109">
        <v>0</v>
      </c>
      <c r="AQ109">
        <v>0</v>
      </c>
      <c r="AR109">
        <v>0</v>
      </c>
      <c r="AS109">
        <v>0</v>
      </c>
    </row>
    <row r="110" spans="1:45" x14ac:dyDescent="0.3">
      <c r="A110" s="105">
        <v>377</v>
      </c>
      <c r="B110" s="344" t="s">
        <v>1002</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G110">
        <v>0</v>
      </c>
      <c r="AH110">
        <v>0</v>
      </c>
      <c r="AI110">
        <v>0</v>
      </c>
      <c r="AJ110">
        <v>0</v>
      </c>
      <c r="AK110" s="128">
        <v>0</v>
      </c>
      <c r="AL110">
        <v>0</v>
      </c>
      <c r="AM110">
        <v>0</v>
      </c>
      <c r="AN110">
        <v>0</v>
      </c>
      <c r="AO110">
        <v>0</v>
      </c>
      <c r="AP110">
        <v>0</v>
      </c>
      <c r="AQ110">
        <v>0</v>
      </c>
      <c r="AR110">
        <v>0</v>
      </c>
      <c r="AS110">
        <v>0</v>
      </c>
    </row>
    <row r="111" spans="1:45" x14ac:dyDescent="0.3">
      <c r="A111" s="105">
        <v>378</v>
      </c>
      <c r="B111" s="344" t="s">
        <v>1003</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G111">
        <v>0</v>
      </c>
      <c r="AH111">
        <v>0</v>
      </c>
      <c r="AI111">
        <v>0</v>
      </c>
      <c r="AJ111">
        <v>0</v>
      </c>
      <c r="AK111" s="128">
        <v>0</v>
      </c>
      <c r="AL111">
        <v>0</v>
      </c>
      <c r="AM111">
        <v>0</v>
      </c>
      <c r="AN111">
        <v>0</v>
      </c>
      <c r="AO111">
        <v>0</v>
      </c>
      <c r="AP111">
        <v>0</v>
      </c>
      <c r="AQ111">
        <v>0</v>
      </c>
      <c r="AR111">
        <v>0</v>
      </c>
      <c r="AS111">
        <v>0</v>
      </c>
    </row>
    <row r="112" spans="1:45" x14ac:dyDescent="0.3">
      <c r="A112" s="105">
        <v>379</v>
      </c>
      <c r="B112" s="344" t="s">
        <v>38</v>
      </c>
      <c r="D112">
        <v>0</v>
      </c>
      <c r="E112">
        <v>0</v>
      </c>
      <c r="F112">
        <v>2252032</v>
      </c>
      <c r="G112">
        <v>0</v>
      </c>
      <c r="H112">
        <v>0</v>
      </c>
      <c r="I112">
        <v>207900</v>
      </c>
      <c r="J112">
        <v>1584298</v>
      </c>
      <c r="K112">
        <v>0</v>
      </c>
      <c r="L112">
        <v>0</v>
      </c>
      <c r="M112">
        <v>0</v>
      </c>
      <c r="N112">
        <v>0</v>
      </c>
      <c r="O112">
        <v>0</v>
      </c>
      <c r="P112">
        <v>337729</v>
      </c>
      <c r="Q112">
        <v>43220</v>
      </c>
      <c r="R112">
        <v>162072</v>
      </c>
      <c r="S112">
        <v>7759821</v>
      </c>
      <c r="T112">
        <v>0</v>
      </c>
      <c r="U112">
        <v>114095</v>
      </c>
      <c r="V112">
        <v>0</v>
      </c>
      <c r="W112">
        <v>188461</v>
      </c>
      <c r="X112">
        <v>332834</v>
      </c>
      <c r="Y112">
        <v>0</v>
      </c>
      <c r="Z112">
        <v>73853</v>
      </c>
      <c r="AA112">
        <v>188139</v>
      </c>
      <c r="AB112">
        <v>177496</v>
      </c>
      <c r="AC112">
        <v>20272332</v>
      </c>
      <c r="AD112">
        <v>0</v>
      </c>
      <c r="AE112">
        <v>118986</v>
      </c>
      <c r="AG112">
        <v>13708454</v>
      </c>
      <c r="AH112">
        <v>3910494</v>
      </c>
      <c r="AI112">
        <v>40952272</v>
      </c>
      <c r="AJ112">
        <v>748937</v>
      </c>
      <c r="AK112" s="128">
        <v>1159799</v>
      </c>
      <c r="AL112">
        <v>72864</v>
      </c>
      <c r="AM112">
        <v>299694</v>
      </c>
      <c r="AN112">
        <v>37261</v>
      </c>
      <c r="AO112">
        <v>86913</v>
      </c>
      <c r="AP112">
        <v>1726697</v>
      </c>
      <c r="AQ112">
        <v>0</v>
      </c>
      <c r="AR112">
        <v>0</v>
      </c>
      <c r="AS112">
        <v>289843</v>
      </c>
    </row>
    <row r="113" spans="1:45" x14ac:dyDescent="0.3">
      <c r="A113" s="105">
        <v>380</v>
      </c>
      <c r="B113" s="344" t="s">
        <v>41</v>
      </c>
      <c r="D113">
        <v>0</v>
      </c>
      <c r="E113">
        <v>0</v>
      </c>
      <c r="F113">
        <v>0</v>
      </c>
      <c r="G113">
        <v>0</v>
      </c>
      <c r="H113">
        <v>0</v>
      </c>
      <c r="I113">
        <v>1861</v>
      </c>
      <c r="J113">
        <v>0</v>
      </c>
      <c r="K113">
        <v>0</v>
      </c>
      <c r="L113">
        <v>0</v>
      </c>
      <c r="M113">
        <v>0</v>
      </c>
      <c r="N113">
        <v>0</v>
      </c>
      <c r="O113">
        <v>0</v>
      </c>
      <c r="P113">
        <v>0</v>
      </c>
      <c r="Q113">
        <v>0</v>
      </c>
      <c r="R113">
        <v>2083</v>
      </c>
      <c r="S113">
        <v>8950</v>
      </c>
      <c r="T113">
        <v>0</v>
      </c>
      <c r="U113">
        <v>0</v>
      </c>
      <c r="V113">
        <v>0</v>
      </c>
      <c r="W113">
        <v>0</v>
      </c>
      <c r="X113">
        <v>4845</v>
      </c>
      <c r="Y113">
        <v>0</v>
      </c>
      <c r="Z113">
        <v>0</v>
      </c>
      <c r="AA113">
        <v>0</v>
      </c>
      <c r="AB113">
        <v>0</v>
      </c>
      <c r="AC113">
        <v>2410046</v>
      </c>
      <c r="AD113">
        <v>0</v>
      </c>
      <c r="AE113">
        <v>63</v>
      </c>
      <c r="AG113">
        <v>0</v>
      </c>
      <c r="AH113">
        <v>2421</v>
      </c>
      <c r="AI113">
        <v>0</v>
      </c>
      <c r="AJ113">
        <v>1194</v>
      </c>
      <c r="AK113" s="128">
        <v>2948</v>
      </c>
      <c r="AL113">
        <v>0</v>
      </c>
      <c r="AM113">
        <v>0</v>
      </c>
      <c r="AN113">
        <v>569</v>
      </c>
      <c r="AO113">
        <v>4801</v>
      </c>
      <c r="AP113">
        <v>0</v>
      </c>
      <c r="AQ113">
        <v>0</v>
      </c>
      <c r="AR113">
        <v>0</v>
      </c>
      <c r="AS113">
        <v>0</v>
      </c>
    </row>
    <row r="114" spans="1:45" x14ac:dyDescent="0.3">
      <c r="A114" s="105">
        <v>381</v>
      </c>
      <c r="B114" s="344" t="s">
        <v>1004</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G114">
        <v>0</v>
      </c>
      <c r="AH114">
        <v>0</v>
      </c>
      <c r="AI114">
        <v>0</v>
      </c>
      <c r="AJ114">
        <v>0</v>
      </c>
      <c r="AK114" s="128">
        <v>0</v>
      </c>
      <c r="AL114">
        <v>0</v>
      </c>
      <c r="AM114">
        <v>0</v>
      </c>
      <c r="AN114">
        <v>0</v>
      </c>
      <c r="AO114">
        <v>0</v>
      </c>
      <c r="AP114">
        <v>0</v>
      </c>
      <c r="AQ114">
        <v>0</v>
      </c>
      <c r="AR114">
        <v>0</v>
      </c>
      <c r="AS114">
        <v>0</v>
      </c>
    </row>
    <row r="115" spans="1:45" x14ac:dyDescent="0.3">
      <c r="A115" s="105">
        <v>382</v>
      </c>
      <c r="B115" s="344" t="s">
        <v>1005</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G115">
        <v>0</v>
      </c>
      <c r="AH115">
        <v>0</v>
      </c>
      <c r="AI115">
        <v>0</v>
      </c>
      <c r="AJ115">
        <v>0</v>
      </c>
      <c r="AK115" s="128">
        <v>0</v>
      </c>
      <c r="AL115">
        <v>0</v>
      </c>
      <c r="AM115">
        <v>0</v>
      </c>
      <c r="AN115">
        <v>0</v>
      </c>
      <c r="AO115">
        <v>0</v>
      </c>
      <c r="AP115">
        <v>0</v>
      </c>
      <c r="AQ115">
        <v>0</v>
      </c>
      <c r="AR115">
        <v>0</v>
      </c>
      <c r="AS115">
        <v>0</v>
      </c>
    </row>
    <row r="116" spans="1:45" x14ac:dyDescent="0.3">
      <c r="A116" s="105">
        <v>383</v>
      </c>
      <c r="B116" s="344" t="s">
        <v>1006</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G116">
        <v>0</v>
      </c>
      <c r="AH116">
        <v>0</v>
      </c>
      <c r="AI116">
        <v>0</v>
      </c>
      <c r="AJ116">
        <v>0</v>
      </c>
      <c r="AK116" s="128">
        <v>0</v>
      </c>
      <c r="AL116">
        <v>0</v>
      </c>
      <c r="AM116">
        <v>0</v>
      </c>
      <c r="AN116">
        <v>0</v>
      </c>
      <c r="AO116">
        <v>0</v>
      </c>
      <c r="AP116">
        <v>0</v>
      </c>
      <c r="AQ116">
        <v>0</v>
      </c>
      <c r="AR116">
        <v>0</v>
      </c>
      <c r="AS116">
        <v>0</v>
      </c>
    </row>
    <row r="117" spans="1:45" ht="28.8" x14ac:dyDescent="0.3">
      <c r="A117" s="105">
        <v>384</v>
      </c>
      <c r="B117" s="344" t="s">
        <v>1007</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G117">
        <v>0</v>
      </c>
      <c r="AH117">
        <v>0</v>
      </c>
      <c r="AI117">
        <v>0</v>
      </c>
      <c r="AJ117">
        <v>0</v>
      </c>
      <c r="AK117" s="128">
        <v>0</v>
      </c>
      <c r="AL117">
        <v>0</v>
      </c>
      <c r="AM117">
        <v>0</v>
      </c>
      <c r="AN117">
        <v>0</v>
      </c>
      <c r="AO117">
        <v>0</v>
      </c>
      <c r="AP117">
        <v>0</v>
      </c>
      <c r="AQ117">
        <v>0</v>
      </c>
      <c r="AR117">
        <v>0</v>
      </c>
      <c r="AS117">
        <v>0</v>
      </c>
    </row>
    <row r="118" spans="1:45" x14ac:dyDescent="0.3">
      <c r="A118" s="105">
        <v>385</v>
      </c>
      <c r="B118" s="344" t="s">
        <v>35</v>
      </c>
      <c r="D118">
        <v>0</v>
      </c>
      <c r="E118">
        <v>0</v>
      </c>
      <c r="F118">
        <v>2252397</v>
      </c>
      <c r="G118">
        <v>0</v>
      </c>
      <c r="H118">
        <v>0</v>
      </c>
      <c r="I118">
        <v>839905</v>
      </c>
      <c r="J118">
        <v>2721148</v>
      </c>
      <c r="K118">
        <v>0</v>
      </c>
      <c r="L118">
        <v>0</v>
      </c>
      <c r="M118">
        <v>0</v>
      </c>
      <c r="N118">
        <v>0</v>
      </c>
      <c r="O118">
        <v>0</v>
      </c>
      <c r="P118">
        <v>337729</v>
      </c>
      <c r="Q118">
        <v>76925</v>
      </c>
      <c r="R118">
        <v>162281</v>
      </c>
      <c r="S118">
        <v>7759821</v>
      </c>
      <c r="T118">
        <v>0</v>
      </c>
      <c r="U118">
        <v>150745</v>
      </c>
      <c r="V118">
        <v>0</v>
      </c>
      <c r="W118">
        <v>807348</v>
      </c>
      <c r="X118">
        <v>2526937</v>
      </c>
      <c r="Y118">
        <v>0</v>
      </c>
      <c r="Z118">
        <v>123835</v>
      </c>
      <c r="AA118">
        <v>188139</v>
      </c>
      <c r="AB118">
        <v>271382</v>
      </c>
      <c r="AC118">
        <v>46319683</v>
      </c>
      <c r="AD118">
        <v>0</v>
      </c>
      <c r="AE118">
        <v>118997</v>
      </c>
      <c r="AG118">
        <v>41297978</v>
      </c>
      <c r="AH118">
        <v>3910494</v>
      </c>
      <c r="AI118">
        <v>610760095</v>
      </c>
      <c r="AJ118">
        <v>755796</v>
      </c>
      <c r="AK118" s="128">
        <v>2582831</v>
      </c>
      <c r="AL118">
        <v>630650</v>
      </c>
      <c r="AM118">
        <v>372104</v>
      </c>
      <c r="AN118">
        <v>39510</v>
      </c>
      <c r="AO118">
        <v>200682</v>
      </c>
      <c r="AP118">
        <v>3354190</v>
      </c>
      <c r="AQ118">
        <v>0</v>
      </c>
      <c r="AR118">
        <v>0</v>
      </c>
      <c r="AS118">
        <v>289843</v>
      </c>
    </row>
    <row r="119" spans="1:45" x14ac:dyDescent="0.3">
      <c r="A119" s="105">
        <v>386</v>
      </c>
      <c r="B119" s="344" t="s">
        <v>83</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G119">
        <v>0</v>
      </c>
      <c r="AH119">
        <v>0</v>
      </c>
      <c r="AI119">
        <v>0</v>
      </c>
      <c r="AJ119">
        <v>0</v>
      </c>
      <c r="AK119" s="128">
        <v>0</v>
      </c>
      <c r="AL119">
        <v>0</v>
      </c>
      <c r="AM119">
        <v>0</v>
      </c>
      <c r="AN119">
        <v>0</v>
      </c>
      <c r="AO119">
        <v>0</v>
      </c>
      <c r="AP119">
        <v>0</v>
      </c>
      <c r="AQ119">
        <v>0</v>
      </c>
      <c r="AR119">
        <v>0</v>
      </c>
      <c r="AS119">
        <v>0</v>
      </c>
    </row>
    <row r="120" spans="1:45" x14ac:dyDescent="0.3">
      <c r="A120" s="105">
        <v>387</v>
      </c>
      <c r="B120" s="344" t="s">
        <v>84</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G120">
        <v>0</v>
      </c>
      <c r="AH120">
        <v>0</v>
      </c>
      <c r="AI120">
        <v>12430760</v>
      </c>
      <c r="AJ120">
        <v>0</v>
      </c>
      <c r="AK120" s="128">
        <v>0</v>
      </c>
      <c r="AL120">
        <v>0</v>
      </c>
      <c r="AM120">
        <v>0</v>
      </c>
      <c r="AN120">
        <v>0</v>
      </c>
      <c r="AO120">
        <v>0</v>
      </c>
      <c r="AP120">
        <v>0</v>
      </c>
      <c r="AQ120">
        <v>0</v>
      </c>
      <c r="AR120">
        <v>0</v>
      </c>
      <c r="AS120">
        <v>0</v>
      </c>
    </row>
    <row r="121" spans="1:45" x14ac:dyDescent="0.3">
      <c r="A121" s="105">
        <v>388</v>
      </c>
      <c r="B121" s="344" t="s">
        <v>78</v>
      </c>
      <c r="D121">
        <v>0</v>
      </c>
      <c r="E121">
        <v>0</v>
      </c>
      <c r="F121">
        <v>9416881</v>
      </c>
      <c r="G121">
        <v>0</v>
      </c>
      <c r="H121">
        <v>0</v>
      </c>
      <c r="I121">
        <v>399561</v>
      </c>
      <c r="J121">
        <v>2751509</v>
      </c>
      <c r="K121">
        <v>0</v>
      </c>
      <c r="L121">
        <v>0</v>
      </c>
      <c r="M121">
        <v>0</v>
      </c>
      <c r="N121">
        <v>0</v>
      </c>
      <c r="O121">
        <v>0</v>
      </c>
      <c r="P121">
        <v>16980</v>
      </c>
      <c r="Q121">
        <v>0</v>
      </c>
      <c r="R121">
        <v>55359</v>
      </c>
      <c r="S121">
        <v>1988771</v>
      </c>
      <c r="T121">
        <v>0</v>
      </c>
      <c r="U121">
        <v>188597</v>
      </c>
      <c r="V121">
        <v>0</v>
      </c>
      <c r="W121">
        <v>10332</v>
      </c>
      <c r="X121">
        <v>225835</v>
      </c>
      <c r="Y121">
        <v>0</v>
      </c>
      <c r="Z121">
        <v>98820</v>
      </c>
      <c r="AA121">
        <v>52376</v>
      </c>
      <c r="AB121">
        <v>551247</v>
      </c>
      <c r="AC121">
        <v>71014690</v>
      </c>
      <c r="AD121">
        <v>0</v>
      </c>
      <c r="AE121">
        <v>11520</v>
      </c>
      <c r="AG121">
        <v>8540335</v>
      </c>
      <c r="AH121">
        <v>3157714</v>
      </c>
      <c r="AI121">
        <v>65024650</v>
      </c>
      <c r="AJ121">
        <v>67263</v>
      </c>
      <c r="AK121" s="128">
        <v>130943</v>
      </c>
      <c r="AL121">
        <v>52641</v>
      </c>
      <c r="AM121">
        <v>69255</v>
      </c>
      <c r="AN121">
        <v>4935</v>
      </c>
      <c r="AO121">
        <v>33736</v>
      </c>
      <c r="AP121">
        <v>2458668</v>
      </c>
      <c r="AQ121">
        <v>0</v>
      </c>
      <c r="AR121">
        <v>0</v>
      </c>
      <c r="AS121">
        <v>66446</v>
      </c>
    </row>
    <row r="122" spans="1:45" x14ac:dyDescent="0.3">
      <c r="A122" s="105">
        <v>389</v>
      </c>
      <c r="B122" s="344" t="s">
        <v>85</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G122">
        <v>0</v>
      </c>
      <c r="AH122">
        <v>0</v>
      </c>
      <c r="AI122">
        <v>-1743000</v>
      </c>
      <c r="AJ122">
        <v>0</v>
      </c>
      <c r="AK122" s="128">
        <v>0</v>
      </c>
      <c r="AL122">
        <v>0</v>
      </c>
      <c r="AM122">
        <v>0</v>
      </c>
      <c r="AN122">
        <v>0</v>
      </c>
      <c r="AO122">
        <v>0</v>
      </c>
      <c r="AP122">
        <v>0</v>
      </c>
      <c r="AQ122">
        <v>0</v>
      </c>
      <c r="AR122">
        <v>0</v>
      </c>
      <c r="AS122">
        <v>0</v>
      </c>
    </row>
    <row r="123" spans="1:45" x14ac:dyDescent="0.3">
      <c r="A123" s="105">
        <v>391</v>
      </c>
      <c r="B123" s="344" t="s">
        <v>89</v>
      </c>
      <c r="D123">
        <v>0</v>
      </c>
      <c r="E123">
        <v>0</v>
      </c>
      <c r="F123">
        <v>673462</v>
      </c>
      <c r="G123">
        <v>0</v>
      </c>
      <c r="H123">
        <v>0</v>
      </c>
      <c r="I123">
        <v>2786</v>
      </c>
      <c r="J123">
        <v>26645</v>
      </c>
      <c r="K123">
        <v>0</v>
      </c>
      <c r="L123">
        <v>0</v>
      </c>
      <c r="M123">
        <v>0</v>
      </c>
      <c r="N123">
        <v>0</v>
      </c>
      <c r="O123">
        <v>0</v>
      </c>
      <c r="P123">
        <v>0</v>
      </c>
      <c r="Q123">
        <v>0</v>
      </c>
      <c r="R123">
        <v>534</v>
      </c>
      <c r="S123">
        <v>432023</v>
      </c>
      <c r="T123">
        <v>0</v>
      </c>
      <c r="U123">
        <v>0</v>
      </c>
      <c r="V123">
        <v>0</v>
      </c>
      <c r="W123">
        <v>44069</v>
      </c>
      <c r="X123">
        <v>4327</v>
      </c>
      <c r="Y123">
        <v>0</v>
      </c>
      <c r="Z123">
        <v>1461</v>
      </c>
      <c r="AA123">
        <v>0</v>
      </c>
      <c r="AB123">
        <v>0</v>
      </c>
      <c r="AC123">
        <v>12825577</v>
      </c>
      <c r="AD123">
        <v>0</v>
      </c>
      <c r="AE123">
        <v>0</v>
      </c>
      <c r="AG123">
        <v>1097686</v>
      </c>
      <c r="AH123">
        <v>17545</v>
      </c>
      <c r="AI123">
        <v>26314599</v>
      </c>
      <c r="AJ123">
        <v>0</v>
      </c>
      <c r="AK123" s="128">
        <v>5938</v>
      </c>
      <c r="AL123">
        <v>0</v>
      </c>
      <c r="AM123">
        <v>23211</v>
      </c>
      <c r="AN123">
        <v>14</v>
      </c>
      <c r="AO123">
        <v>793</v>
      </c>
      <c r="AP123">
        <v>799246</v>
      </c>
      <c r="AQ123">
        <v>0</v>
      </c>
      <c r="AR123">
        <v>0</v>
      </c>
      <c r="AS123">
        <v>100000</v>
      </c>
    </row>
    <row r="124" spans="1:45" x14ac:dyDescent="0.3">
      <c r="A124" s="105">
        <v>500</v>
      </c>
      <c r="B124" s="344" t="s">
        <v>74</v>
      </c>
      <c r="D124">
        <v>0</v>
      </c>
      <c r="E124">
        <v>0</v>
      </c>
      <c r="F124">
        <v>0</v>
      </c>
      <c r="G124">
        <v>0</v>
      </c>
      <c r="H124">
        <v>0</v>
      </c>
      <c r="I124">
        <v>4000</v>
      </c>
      <c r="J124">
        <v>0</v>
      </c>
      <c r="K124">
        <v>0</v>
      </c>
      <c r="L124">
        <v>0</v>
      </c>
      <c r="M124">
        <v>0</v>
      </c>
      <c r="N124">
        <v>0</v>
      </c>
      <c r="O124">
        <v>0</v>
      </c>
      <c r="P124">
        <v>0</v>
      </c>
      <c r="Q124">
        <v>16643</v>
      </c>
      <c r="R124">
        <v>0</v>
      </c>
      <c r="S124">
        <v>0</v>
      </c>
      <c r="T124">
        <v>0</v>
      </c>
      <c r="U124">
        <v>0</v>
      </c>
      <c r="V124">
        <v>0</v>
      </c>
      <c r="W124">
        <v>470000</v>
      </c>
      <c r="X124">
        <v>0</v>
      </c>
      <c r="Y124">
        <v>0</v>
      </c>
      <c r="Z124">
        <v>0</v>
      </c>
      <c r="AA124">
        <v>0</v>
      </c>
      <c r="AB124">
        <v>0</v>
      </c>
      <c r="AC124">
        <v>0</v>
      </c>
      <c r="AD124">
        <v>0</v>
      </c>
      <c r="AE124">
        <v>0</v>
      </c>
      <c r="AG124">
        <v>400041</v>
      </c>
      <c r="AH124">
        <v>1590491</v>
      </c>
      <c r="AI124">
        <v>0</v>
      </c>
      <c r="AJ124">
        <v>0</v>
      </c>
      <c r="AK124" s="128">
        <v>0</v>
      </c>
      <c r="AL124">
        <v>21098</v>
      </c>
      <c r="AM124">
        <v>100000</v>
      </c>
      <c r="AN124">
        <v>0</v>
      </c>
      <c r="AO124">
        <v>0</v>
      </c>
      <c r="AP124">
        <v>0</v>
      </c>
      <c r="AQ124">
        <v>0</v>
      </c>
      <c r="AR124">
        <v>0</v>
      </c>
      <c r="AS124">
        <v>15600</v>
      </c>
    </row>
    <row r="125" spans="1:45" x14ac:dyDescent="0.3">
      <c r="A125" s="105">
        <v>502</v>
      </c>
      <c r="B125" s="344" t="s">
        <v>76</v>
      </c>
      <c r="D125">
        <v>153926</v>
      </c>
      <c r="E125">
        <v>0</v>
      </c>
      <c r="F125">
        <v>0</v>
      </c>
      <c r="G125">
        <v>3542161</v>
      </c>
      <c r="H125">
        <v>50972</v>
      </c>
      <c r="I125">
        <v>0</v>
      </c>
      <c r="J125">
        <v>0</v>
      </c>
      <c r="K125">
        <v>227789</v>
      </c>
      <c r="L125">
        <v>12474671</v>
      </c>
      <c r="M125">
        <v>0</v>
      </c>
      <c r="N125">
        <v>169095</v>
      </c>
      <c r="O125">
        <v>137425165</v>
      </c>
      <c r="P125">
        <v>0</v>
      </c>
      <c r="Q125">
        <v>0</v>
      </c>
      <c r="R125">
        <v>0</v>
      </c>
      <c r="S125">
        <v>0</v>
      </c>
      <c r="T125">
        <v>3545856</v>
      </c>
      <c r="U125">
        <v>0</v>
      </c>
      <c r="V125">
        <v>0</v>
      </c>
      <c r="W125">
        <v>0</v>
      </c>
      <c r="X125">
        <v>0</v>
      </c>
      <c r="Y125">
        <v>986833</v>
      </c>
      <c r="Z125">
        <v>0</v>
      </c>
      <c r="AA125">
        <v>0</v>
      </c>
      <c r="AB125">
        <v>0</v>
      </c>
      <c r="AC125">
        <v>0</v>
      </c>
      <c r="AD125">
        <v>237992</v>
      </c>
      <c r="AE125">
        <v>0</v>
      </c>
      <c r="AG125">
        <v>868065</v>
      </c>
      <c r="AH125">
        <v>0</v>
      </c>
      <c r="AI125">
        <v>1643175</v>
      </c>
      <c r="AJ125">
        <v>0</v>
      </c>
      <c r="AK125" s="128">
        <v>0</v>
      </c>
      <c r="AL125">
        <v>0</v>
      </c>
      <c r="AM125">
        <v>0</v>
      </c>
      <c r="AN125">
        <v>0</v>
      </c>
      <c r="AO125">
        <v>0</v>
      </c>
      <c r="AP125">
        <v>0</v>
      </c>
      <c r="AQ125">
        <v>5292240</v>
      </c>
      <c r="AR125">
        <v>234204</v>
      </c>
      <c r="AS125">
        <v>0</v>
      </c>
    </row>
    <row r="126" spans="1:45" x14ac:dyDescent="0.3">
      <c r="A126" s="105">
        <v>503</v>
      </c>
      <c r="B126" s="344" t="s">
        <v>77</v>
      </c>
      <c r="D126">
        <v>0</v>
      </c>
      <c r="E126">
        <v>0</v>
      </c>
      <c r="F126">
        <v>0</v>
      </c>
      <c r="G126">
        <v>17566</v>
      </c>
      <c r="H126">
        <v>0</v>
      </c>
      <c r="I126">
        <v>0</v>
      </c>
      <c r="J126">
        <v>0</v>
      </c>
      <c r="K126">
        <v>0</v>
      </c>
      <c r="L126">
        <v>24102367</v>
      </c>
      <c r="M126">
        <v>0</v>
      </c>
      <c r="N126">
        <v>0</v>
      </c>
      <c r="O126">
        <v>0</v>
      </c>
      <c r="P126">
        <v>0</v>
      </c>
      <c r="Q126">
        <v>0</v>
      </c>
      <c r="R126">
        <v>0</v>
      </c>
      <c r="S126">
        <v>0</v>
      </c>
      <c r="T126">
        <v>0</v>
      </c>
      <c r="U126">
        <v>0</v>
      </c>
      <c r="V126">
        <v>0</v>
      </c>
      <c r="W126">
        <v>0</v>
      </c>
      <c r="X126">
        <v>0</v>
      </c>
      <c r="Y126">
        <v>3095</v>
      </c>
      <c r="Z126">
        <v>0</v>
      </c>
      <c r="AA126">
        <v>0</v>
      </c>
      <c r="AB126">
        <v>0</v>
      </c>
      <c r="AC126">
        <v>0</v>
      </c>
      <c r="AD126">
        <v>0</v>
      </c>
      <c r="AE126">
        <v>0</v>
      </c>
      <c r="AG126">
        <v>3450</v>
      </c>
      <c r="AH126">
        <v>0</v>
      </c>
      <c r="AI126">
        <v>0</v>
      </c>
      <c r="AJ126">
        <v>0</v>
      </c>
      <c r="AK126" s="128">
        <v>0</v>
      </c>
      <c r="AL126">
        <v>0</v>
      </c>
      <c r="AM126">
        <v>0</v>
      </c>
      <c r="AN126">
        <v>0</v>
      </c>
      <c r="AO126">
        <v>0</v>
      </c>
      <c r="AP126">
        <v>0</v>
      </c>
      <c r="AQ126">
        <v>0</v>
      </c>
      <c r="AR126">
        <v>0</v>
      </c>
      <c r="AS126">
        <v>0</v>
      </c>
    </row>
    <row r="127" spans="1:45" x14ac:dyDescent="0.3">
      <c r="A127" s="105">
        <v>504</v>
      </c>
      <c r="B127" s="344" t="s">
        <v>80</v>
      </c>
      <c r="D127">
        <v>0</v>
      </c>
      <c r="E127">
        <v>0</v>
      </c>
      <c r="F127">
        <v>0</v>
      </c>
      <c r="G127">
        <v>0</v>
      </c>
      <c r="H127">
        <v>0</v>
      </c>
      <c r="I127">
        <v>0</v>
      </c>
      <c r="J127">
        <v>0</v>
      </c>
      <c r="K127">
        <v>0</v>
      </c>
      <c r="L127">
        <v>0</v>
      </c>
      <c r="M127">
        <v>0</v>
      </c>
      <c r="N127">
        <v>0</v>
      </c>
      <c r="O127">
        <v>0</v>
      </c>
      <c r="P127">
        <v>0</v>
      </c>
      <c r="Q127">
        <v>0</v>
      </c>
      <c r="R127">
        <v>0</v>
      </c>
      <c r="S127">
        <v>0</v>
      </c>
      <c r="T127">
        <v>0</v>
      </c>
      <c r="U127">
        <v>210722</v>
      </c>
      <c r="V127">
        <v>0</v>
      </c>
      <c r="W127">
        <v>0</v>
      </c>
      <c r="X127">
        <v>0</v>
      </c>
      <c r="Y127">
        <v>0</v>
      </c>
      <c r="Z127">
        <v>0</v>
      </c>
      <c r="AA127">
        <v>0</v>
      </c>
      <c r="AB127">
        <v>0</v>
      </c>
      <c r="AC127">
        <v>2411101</v>
      </c>
      <c r="AD127">
        <v>0</v>
      </c>
      <c r="AE127">
        <v>0</v>
      </c>
      <c r="AG127">
        <v>5402996</v>
      </c>
      <c r="AH127">
        <v>0</v>
      </c>
      <c r="AI127">
        <v>8584787</v>
      </c>
      <c r="AJ127">
        <v>0</v>
      </c>
      <c r="AK127" s="128">
        <v>1818</v>
      </c>
      <c r="AL127">
        <v>29957</v>
      </c>
      <c r="AM127">
        <v>0</v>
      </c>
      <c r="AN127">
        <v>1290</v>
      </c>
      <c r="AO127">
        <v>50</v>
      </c>
      <c r="AP127">
        <v>0</v>
      </c>
      <c r="AQ127">
        <v>0</v>
      </c>
      <c r="AR127">
        <v>0</v>
      </c>
      <c r="AS127">
        <v>80000</v>
      </c>
    </row>
    <row r="128" spans="1:45" x14ac:dyDescent="0.3">
      <c r="A128" s="105">
        <v>505</v>
      </c>
      <c r="B128" s="344" t="s">
        <v>81</v>
      </c>
      <c r="D128">
        <v>0</v>
      </c>
      <c r="E128">
        <v>0</v>
      </c>
      <c r="F128">
        <v>0</v>
      </c>
      <c r="G128">
        <v>0</v>
      </c>
      <c r="H128">
        <v>0</v>
      </c>
      <c r="I128">
        <v>0</v>
      </c>
      <c r="J128">
        <v>0</v>
      </c>
      <c r="K128">
        <v>0</v>
      </c>
      <c r="L128">
        <v>0</v>
      </c>
      <c r="M128">
        <v>0</v>
      </c>
      <c r="N128">
        <v>0</v>
      </c>
      <c r="O128">
        <v>0</v>
      </c>
      <c r="P128">
        <v>0</v>
      </c>
      <c r="Q128">
        <v>0</v>
      </c>
      <c r="R128">
        <v>0</v>
      </c>
      <c r="S128">
        <v>22582</v>
      </c>
      <c r="T128">
        <v>0</v>
      </c>
      <c r="U128">
        <v>0</v>
      </c>
      <c r="V128">
        <v>0</v>
      </c>
      <c r="W128">
        <v>0</v>
      </c>
      <c r="X128">
        <v>0</v>
      </c>
      <c r="Y128">
        <v>0</v>
      </c>
      <c r="Z128">
        <v>0</v>
      </c>
      <c r="AA128">
        <v>0</v>
      </c>
      <c r="AB128">
        <v>0</v>
      </c>
      <c r="AC128">
        <v>0</v>
      </c>
      <c r="AD128">
        <v>0</v>
      </c>
      <c r="AE128">
        <v>0</v>
      </c>
      <c r="AG128">
        <v>3935944</v>
      </c>
      <c r="AH128">
        <v>0</v>
      </c>
      <c r="AI128">
        <v>176873</v>
      </c>
      <c r="AJ128">
        <v>0</v>
      </c>
      <c r="AK128" s="128">
        <v>0</v>
      </c>
      <c r="AL128">
        <v>0</v>
      </c>
      <c r="AM128">
        <v>0</v>
      </c>
      <c r="AN128">
        <v>0</v>
      </c>
      <c r="AO128">
        <v>0</v>
      </c>
      <c r="AP128">
        <v>0</v>
      </c>
      <c r="AQ128">
        <v>0</v>
      </c>
      <c r="AR128">
        <v>0</v>
      </c>
      <c r="AS128">
        <v>0</v>
      </c>
    </row>
    <row r="129" spans="1:45" x14ac:dyDescent="0.3">
      <c r="A129" s="105">
        <v>506</v>
      </c>
      <c r="B129" s="344" t="s">
        <v>87</v>
      </c>
      <c r="D129">
        <v>0</v>
      </c>
      <c r="E129">
        <v>0</v>
      </c>
      <c r="F129">
        <v>1578570</v>
      </c>
      <c r="G129">
        <v>0</v>
      </c>
      <c r="H129">
        <v>0</v>
      </c>
      <c r="I129">
        <v>199107</v>
      </c>
      <c r="J129">
        <v>1557653</v>
      </c>
      <c r="K129">
        <v>0</v>
      </c>
      <c r="L129">
        <v>0</v>
      </c>
      <c r="M129">
        <v>0</v>
      </c>
      <c r="N129">
        <v>0</v>
      </c>
      <c r="O129">
        <v>0</v>
      </c>
      <c r="P129">
        <v>337729</v>
      </c>
      <c r="Q129">
        <v>26577</v>
      </c>
      <c r="R129">
        <v>159345</v>
      </c>
      <c r="S129">
        <v>7430347</v>
      </c>
      <c r="T129">
        <v>0</v>
      </c>
      <c r="U129">
        <v>114095</v>
      </c>
      <c r="V129">
        <v>0</v>
      </c>
      <c r="W129">
        <v>132834</v>
      </c>
      <c r="X129">
        <v>138572</v>
      </c>
      <c r="Y129">
        <v>0</v>
      </c>
      <c r="Z129">
        <v>68422</v>
      </c>
      <c r="AA129">
        <v>188110</v>
      </c>
      <c r="AB129">
        <v>177496</v>
      </c>
      <c r="AC129">
        <v>7775588</v>
      </c>
      <c r="AD129">
        <v>0</v>
      </c>
      <c r="AE129">
        <v>118721</v>
      </c>
      <c r="AG129">
        <v>12210727</v>
      </c>
      <c r="AH129">
        <v>2300037</v>
      </c>
      <c r="AI129">
        <v>14497643</v>
      </c>
      <c r="AJ129">
        <v>747743</v>
      </c>
      <c r="AK129" s="128">
        <v>1150913</v>
      </c>
      <c r="AL129">
        <v>46016</v>
      </c>
      <c r="AM129">
        <v>174422</v>
      </c>
      <c r="AN129">
        <v>36678</v>
      </c>
      <c r="AO129">
        <v>81319</v>
      </c>
      <c r="AP129">
        <v>927454</v>
      </c>
      <c r="AQ129">
        <v>0</v>
      </c>
      <c r="AR129">
        <v>0</v>
      </c>
      <c r="AS129">
        <v>174243</v>
      </c>
    </row>
    <row r="130" spans="1:45" x14ac:dyDescent="0.3">
      <c r="A130" s="105">
        <v>507</v>
      </c>
      <c r="B130" s="344" t="s">
        <v>340</v>
      </c>
      <c r="D130">
        <v>0</v>
      </c>
      <c r="E130">
        <v>0</v>
      </c>
      <c r="F130">
        <v>0</v>
      </c>
      <c r="G130">
        <v>0</v>
      </c>
      <c r="H130">
        <v>0</v>
      </c>
      <c r="I130">
        <v>0</v>
      </c>
      <c r="J130">
        <v>0</v>
      </c>
      <c r="K130">
        <v>0</v>
      </c>
      <c r="L130">
        <v>0</v>
      </c>
      <c r="M130">
        <v>0</v>
      </c>
      <c r="N130">
        <v>0</v>
      </c>
      <c r="O130">
        <v>0</v>
      </c>
      <c r="P130">
        <v>4</v>
      </c>
      <c r="Q130">
        <v>0</v>
      </c>
      <c r="R130">
        <v>0</v>
      </c>
      <c r="S130">
        <v>0</v>
      </c>
      <c r="T130">
        <v>0</v>
      </c>
      <c r="U130">
        <v>0</v>
      </c>
      <c r="V130">
        <v>0</v>
      </c>
      <c r="W130">
        <v>0</v>
      </c>
      <c r="X130">
        <v>0</v>
      </c>
      <c r="Y130">
        <v>0</v>
      </c>
      <c r="Z130">
        <v>-8408</v>
      </c>
      <c r="AA130">
        <v>0</v>
      </c>
      <c r="AB130">
        <v>0</v>
      </c>
      <c r="AC130">
        <v>0</v>
      </c>
      <c r="AD130">
        <v>0</v>
      </c>
      <c r="AE130">
        <v>0</v>
      </c>
      <c r="AG130">
        <v>0</v>
      </c>
      <c r="AH130">
        <v>0</v>
      </c>
      <c r="AI130">
        <v>2</v>
      </c>
      <c r="AJ130">
        <v>0</v>
      </c>
      <c r="AK130" s="128">
        <v>0</v>
      </c>
      <c r="AL130">
        <v>0</v>
      </c>
      <c r="AM130">
        <v>0</v>
      </c>
      <c r="AN130">
        <v>0</v>
      </c>
      <c r="AO130">
        <v>0</v>
      </c>
      <c r="AP130">
        <v>0</v>
      </c>
      <c r="AQ130">
        <v>0</v>
      </c>
      <c r="AR130">
        <v>0</v>
      </c>
      <c r="AS130">
        <v>0</v>
      </c>
    </row>
    <row r="131" spans="1:45" x14ac:dyDescent="0.3">
      <c r="A131" s="105">
        <v>508</v>
      </c>
      <c r="B131" s="344" t="s">
        <v>98</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G131">
        <v>0</v>
      </c>
      <c r="AH131">
        <v>0</v>
      </c>
      <c r="AI131">
        <v>0</v>
      </c>
      <c r="AJ131">
        <v>0</v>
      </c>
      <c r="AK131" s="128">
        <v>0</v>
      </c>
      <c r="AL131">
        <v>0</v>
      </c>
      <c r="AM131">
        <v>0</v>
      </c>
      <c r="AN131">
        <v>0</v>
      </c>
      <c r="AO131">
        <v>0</v>
      </c>
      <c r="AP131">
        <v>0</v>
      </c>
      <c r="AQ131">
        <v>0</v>
      </c>
      <c r="AR131">
        <v>0</v>
      </c>
      <c r="AS131">
        <v>0</v>
      </c>
    </row>
    <row r="132" spans="1:45" x14ac:dyDescent="0.3">
      <c r="A132" s="105">
        <v>509</v>
      </c>
      <c r="B132" s="344" t="s">
        <v>99</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G132">
        <v>0</v>
      </c>
      <c r="AH132">
        <v>0</v>
      </c>
      <c r="AI132">
        <v>0</v>
      </c>
      <c r="AJ132">
        <v>0</v>
      </c>
      <c r="AK132" s="128">
        <v>0</v>
      </c>
      <c r="AL132">
        <v>0</v>
      </c>
      <c r="AM132">
        <v>0</v>
      </c>
      <c r="AN132">
        <v>0</v>
      </c>
      <c r="AO132">
        <v>0</v>
      </c>
      <c r="AP132">
        <v>0</v>
      </c>
      <c r="AQ132">
        <v>0</v>
      </c>
      <c r="AR132">
        <v>0</v>
      </c>
      <c r="AS132">
        <v>0</v>
      </c>
    </row>
    <row r="133" spans="1:45" x14ac:dyDescent="0.3">
      <c r="A133" s="105">
        <v>510</v>
      </c>
      <c r="B133" s="344" t="s">
        <v>1008</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G133">
        <v>0</v>
      </c>
      <c r="AH133">
        <v>0</v>
      </c>
      <c r="AI133">
        <v>0</v>
      </c>
      <c r="AJ133">
        <v>0</v>
      </c>
      <c r="AK133" s="128">
        <v>0</v>
      </c>
      <c r="AL133">
        <v>0</v>
      </c>
      <c r="AM133">
        <v>0</v>
      </c>
      <c r="AN133">
        <v>0</v>
      </c>
      <c r="AO133">
        <v>0</v>
      </c>
      <c r="AP133">
        <v>0</v>
      </c>
      <c r="AQ133">
        <v>0</v>
      </c>
      <c r="AR133">
        <v>0</v>
      </c>
      <c r="AS133">
        <v>0</v>
      </c>
    </row>
    <row r="134" spans="1:45" x14ac:dyDescent="0.3">
      <c r="A134" s="105">
        <v>511</v>
      </c>
      <c r="B134" s="344" t="s">
        <v>1009</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G134">
        <v>0</v>
      </c>
      <c r="AH134">
        <v>0</v>
      </c>
      <c r="AI134">
        <v>0</v>
      </c>
      <c r="AJ134">
        <v>0</v>
      </c>
      <c r="AK134" s="128">
        <v>0</v>
      </c>
      <c r="AL134">
        <v>0</v>
      </c>
      <c r="AM134">
        <v>0</v>
      </c>
      <c r="AN134">
        <v>0</v>
      </c>
      <c r="AO134">
        <v>0</v>
      </c>
      <c r="AP134">
        <v>0</v>
      </c>
      <c r="AQ134">
        <v>0</v>
      </c>
      <c r="AR134">
        <v>0</v>
      </c>
      <c r="AS134">
        <v>0</v>
      </c>
    </row>
    <row r="135" spans="1:45" x14ac:dyDescent="0.3">
      <c r="A135" s="105">
        <v>512</v>
      </c>
      <c r="B135" s="344" t="s">
        <v>102</v>
      </c>
      <c r="D135">
        <v>0</v>
      </c>
      <c r="E135">
        <v>0</v>
      </c>
      <c r="F135">
        <v>0</v>
      </c>
      <c r="G135">
        <v>0</v>
      </c>
      <c r="H135">
        <v>0</v>
      </c>
      <c r="I135">
        <v>0</v>
      </c>
      <c r="J135">
        <v>0</v>
      </c>
      <c r="K135">
        <v>0</v>
      </c>
      <c r="L135">
        <v>0</v>
      </c>
      <c r="M135">
        <v>0</v>
      </c>
      <c r="N135">
        <v>0</v>
      </c>
      <c r="O135">
        <v>0</v>
      </c>
      <c r="P135">
        <v>0</v>
      </c>
      <c r="Q135">
        <v>0</v>
      </c>
      <c r="R135">
        <v>0</v>
      </c>
      <c r="S135">
        <v>0</v>
      </c>
      <c r="T135">
        <v>4696577</v>
      </c>
      <c r="U135">
        <v>0</v>
      </c>
      <c r="V135">
        <v>0</v>
      </c>
      <c r="W135">
        <v>0</v>
      </c>
      <c r="X135">
        <v>0</v>
      </c>
      <c r="Y135">
        <v>0</v>
      </c>
      <c r="Z135">
        <v>0</v>
      </c>
      <c r="AA135">
        <v>0</v>
      </c>
      <c r="AB135">
        <v>0</v>
      </c>
      <c r="AC135">
        <v>0</v>
      </c>
      <c r="AD135">
        <v>0</v>
      </c>
      <c r="AE135">
        <v>0</v>
      </c>
      <c r="AG135">
        <v>0</v>
      </c>
      <c r="AH135">
        <v>0</v>
      </c>
      <c r="AI135">
        <v>0</v>
      </c>
      <c r="AJ135">
        <v>0</v>
      </c>
      <c r="AK135" s="128">
        <v>0</v>
      </c>
      <c r="AL135">
        <v>0</v>
      </c>
      <c r="AM135">
        <v>0</v>
      </c>
      <c r="AN135">
        <v>0</v>
      </c>
      <c r="AO135">
        <v>0</v>
      </c>
      <c r="AP135">
        <v>0</v>
      </c>
      <c r="AQ135">
        <v>0</v>
      </c>
      <c r="AR135">
        <v>0</v>
      </c>
      <c r="AS135">
        <v>0</v>
      </c>
    </row>
    <row r="136" spans="1:45" x14ac:dyDescent="0.3">
      <c r="A136" s="105">
        <v>513</v>
      </c>
      <c r="B136" s="344" t="s">
        <v>1010</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G136">
        <v>0</v>
      </c>
      <c r="AH136">
        <v>0</v>
      </c>
      <c r="AI136">
        <v>0</v>
      </c>
      <c r="AJ136">
        <v>0</v>
      </c>
      <c r="AK136" s="128">
        <v>0</v>
      </c>
      <c r="AL136">
        <v>0</v>
      </c>
      <c r="AM136">
        <v>0</v>
      </c>
      <c r="AN136">
        <v>0</v>
      </c>
      <c r="AO136">
        <v>0</v>
      </c>
      <c r="AP136">
        <v>0</v>
      </c>
      <c r="AQ136">
        <v>0</v>
      </c>
      <c r="AR136">
        <v>0</v>
      </c>
      <c r="AS136">
        <v>0</v>
      </c>
    </row>
    <row r="137" spans="1:45" x14ac:dyDescent="0.3">
      <c r="A137" s="105">
        <v>514</v>
      </c>
      <c r="B137" s="344" t="s">
        <v>1011</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G137">
        <v>0</v>
      </c>
      <c r="AH137">
        <v>0</v>
      </c>
      <c r="AI137">
        <v>0</v>
      </c>
      <c r="AJ137">
        <v>0</v>
      </c>
      <c r="AK137" s="128">
        <v>0</v>
      </c>
      <c r="AL137">
        <v>0</v>
      </c>
      <c r="AM137">
        <v>0</v>
      </c>
      <c r="AN137">
        <v>0</v>
      </c>
      <c r="AO137">
        <v>0</v>
      </c>
      <c r="AP137">
        <v>0</v>
      </c>
      <c r="AQ137">
        <v>0</v>
      </c>
      <c r="AR137">
        <v>0</v>
      </c>
      <c r="AS137">
        <v>0</v>
      </c>
    </row>
    <row r="138" spans="1:45" x14ac:dyDescent="0.3">
      <c r="A138" s="105">
        <v>515</v>
      </c>
      <c r="B138" s="344" t="s">
        <v>1012</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G138">
        <v>0</v>
      </c>
      <c r="AH138">
        <v>0</v>
      </c>
      <c r="AI138">
        <v>0</v>
      </c>
      <c r="AJ138">
        <v>0</v>
      </c>
      <c r="AK138" s="128">
        <v>0</v>
      </c>
      <c r="AL138">
        <v>0</v>
      </c>
      <c r="AM138">
        <v>0</v>
      </c>
      <c r="AN138">
        <v>0</v>
      </c>
      <c r="AO138">
        <v>0</v>
      </c>
      <c r="AP138">
        <v>0</v>
      </c>
      <c r="AQ138">
        <v>0</v>
      </c>
      <c r="AR138">
        <v>0</v>
      </c>
      <c r="AS138">
        <v>0</v>
      </c>
    </row>
    <row r="139" spans="1:45" x14ac:dyDescent="0.3">
      <c r="A139" s="105">
        <v>516</v>
      </c>
      <c r="B139" s="344" t="s">
        <v>1013</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G139">
        <v>0</v>
      </c>
      <c r="AH139">
        <v>0</v>
      </c>
      <c r="AI139">
        <v>0</v>
      </c>
      <c r="AJ139">
        <v>0</v>
      </c>
      <c r="AK139" s="128">
        <v>0</v>
      </c>
      <c r="AL139">
        <v>0</v>
      </c>
      <c r="AM139">
        <v>0</v>
      </c>
      <c r="AN139">
        <v>0</v>
      </c>
      <c r="AO139">
        <v>0</v>
      </c>
      <c r="AP139">
        <v>0</v>
      </c>
      <c r="AQ139">
        <v>0</v>
      </c>
      <c r="AR139">
        <v>0</v>
      </c>
      <c r="AS139">
        <v>0</v>
      </c>
    </row>
    <row r="140" spans="1:45" x14ac:dyDescent="0.3">
      <c r="A140" s="105">
        <v>517</v>
      </c>
      <c r="B140" s="344" t="s">
        <v>1014</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G140">
        <v>0</v>
      </c>
      <c r="AH140">
        <v>0</v>
      </c>
      <c r="AI140">
        <v>0</v>
      </c>
      <c r="AJ140">
        <v>0</v>
      </c>
      <c r="AK140" s="128">
        <v>0</v>
      </c>
      <c r="AL140">
        <v>0</v>
      </c>
      <c r="AM140">
        <v>0</v>
      </c>
      <c r="AN140">
        <v>0</v>
      </c>
      <c r="AO140">
        <v>0</v>
      </c>
      <c r="AP140">
        <v>0</v>
      </c>
      <c r="AQ140">
        <v>0</v>
      </c>
      <c r="AR140">
        <v>0</v>
      </c>
      <c r="AS140">
        <v>0</v>
      </c>
    </row>
    <row r="141" spans="1:45" x14ac:dyDescent="0.3">
      <c r="A141" s="105">
        <v>518</v>
      </c>
      <c r="B141" s="344" t="s">
        <v>1015</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G141">
        <v>0</v>
      </c>
      <c r="AH141">
        <v>0</v>
      </c>
      <c r="AI141">
        <v>0</v>
      </c>
      <c r="AJ141">
        <v>0</v>
      </c>
      <c r="AK141" s="128">
        <v>0</v>
      </c>
      <c r="AL141">
        <v>0</v>
      </c>
      <c r="AM141">
        <v>0</v>
      </c>
      <c r="AN141">
        <v>0</v>
      </c>
      <c r="AO141">
        <v>0</v>
      </c>
      <c r="AP141">
        <v>0</v>
      </c>
      <c r="AQ141">
        <v>0</v>
      </c>
      <c r="AR141">
        <v>0</v>
      </c>
      <c r="AS141">
        <v>0</v>
      </c>
    </row>
    <row r="142" spans="1:45" x14ac:dyDescent="0.3">
      <c r="A142" s="105">
        <v>519</v>
      </c>
      <c r="B142" s="344" t="s">
        <v>1016</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G142">
        <v>0</v>
      </c>
      <c r="AH142">
        <v>0</v>
      </c>
      <c r="AI142">
        <v>0</v>
      </c>
      <c r="AJ142">
        <v>0</v>
      </c>
      <c r="AK142" s="128">
        <v>0</v>
      </c>
      <c r="AL142">
        <v>0</v>
      </c>
      <c r="AM142">
        <v>0</v>
      </c>
      <c r="AN142">
        <v>0</v>
      </c>
      <c r="AO142">
        <v>0</v>
      </c>
      <c r="AP142">
        <v>0</v>
      </c>
      <c r="AQ142">
        <v>0</v>
      </c>
      <c r="AR142">
        <v>0</v>
      </c>
      <c r="AS142">
        <v>0</v>
      </c>
    </row>
    <row r="143" spans="1:45" x14ac:dyDescent="0.3">
      <c r="A143" s="105">
        <v>520</v>
      </c>
      <c r="B143" s="344" t="s">
        <v>1017</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G143">
        <v>0</v>
      </c>
      <c r="AH143">
        <v>0</v>
      </c>
      <c r="AI143">
        <v>0</v>
      </c>
      <c r="AJ143">
        <v>0</v>
      </c>
      <c r="AK143" s="128">
        <v>0</v>
      </c>
      <c r="AL143">
        <v>0</v>
      </c>
      <c r="AM143">
        <v>0</v>
      </c>
      <c r="AN143">
        <v>0</v>
      </c>
      <c r="AO143">
        <v>0</v>
      </c>
      <c r="AP143">
        <v>0</v>
      </c>
      <c r="AQ143">
        <v>0</v>
      </c>
      <c r="AR143">
        <v>0</v>
      </c>
      <c r="AS143">
        <v>0</v>
      </c>
    </row>
    <row r="144" spans="1:45" x14ac:dyDescent="0.3">
      <c r="A144" s="105">
        <v>521</v>
      </c>
      <c r="B144" s="344" t="s">
        <v>1018</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G144">
        <v>0</v>
      </c>
      <c r="AH144">
        <v>0</v>
      </c>
      <c r="AI144">
        <v>0</v>
      </c>
      <c r="AJ144">
        <v>0</v>
      </c>
      <c r="AK144" s="128">
        <v>0</v>
      </c>
      <c r="AL144">
        <v>0</v>
      </c>
      <c r="AM144">
        <v>0</v>
      </c>
      <c r="AN144">
        <v>0</v>
      </c>
      <c r="AO144">
        <v>0</v>
      </c>
      <c r="AP144">
        <v>0</v>
      </c>
      <c r="AQ144">
        <v>0</v>
      </c>
      <c r="AR144">
        <v>0</v>
      </c>
      <c r="AS144">
        <v>0</v>
      </c>
    </row>
    <row r="145" spans="1:45" x14ac:dyDescent="0.3">
      <c r="A145" s="105">
        <v>522</v>
      </c>
      <c r="B145" s="344" t="s">
        <v>1019</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G145">
        <v>0</v>
      </c>
      <c r="AH145">
        <v>0</v>
      </c>
      <c r="AI145">
        <v>0</v>
      </c>
      <c r="AJ145">
        <v>0</v>
      </c>
      <c r="AK145" s="128">
        <v>0</v>
      </c>
      <c r="AL145">
        <v>0</v>
      </c>
      <c r="AM145">
        <v>0</v>
      </c>
      <c r="AN145">
        <v>0</v>
      </c>
      <c r="AO145">
        <v>0</v>
      </c>
      <c r="AP145">
        <v>0</v>
      </c>
      <c r="AQ145">
        <v>0</v>
      </c>
      <c r="AR145">
        <v>0</v>
      </c>
      <c r="AS145">
        <v>0</v>
      </c>
    </row>
    <row r="146" spans="1:45" x14ac:dyDescent="0.3">
      <c r="A146" s="105">
        <v>523</v>
      </c>
      <c r="B146" s="344" t="s">
        <v>1020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G146">
        <v>0</v>
      </c>
      <c r="AH146">
        <v>0</v>
      </c>
      <c r="AI146">
        <v>0</v>
      </c>
      <c r="AJ146">
        <v>0</v>
      </c>
      <c r="AK146" s="128">
        <v>0</v>
      </c>
      <c r="AL146">
        <v>0</v>
      </c>
      <c r="AM146">
        <v>0</v>
      </c>
      <c r="AN146">
        <v>0</v>
      </c>
      <c r="AO146">
        <v>0</v>
      </c>
      <c r="AP146">
        <v>0</v>
      </c>
      <c r="AQ146">
        <v>0</v>
      </c>
      <c r="AR146">
        <v>0</v>
      </c>
      <c r="AS146">
        <v>0</v>
      </c>
    </row>
    <row r="147" spans="1:45" x14ac:dyDescent="0.3">
      <c r="A147" s="105">
        <v>524</v>
      </c>
      <c r="B147" s="344" t="s">
        <v>1021</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G147">
        <v>0</v>
      </c>
      <c r="AH147">
        <v>0</v>
      </c>
      <c r="AI147">
        <v>0</v>
      </c>
      <c r="AJ147">
        <v>0</v>
      </c>
      <c r="AK147" s="128">
        <v>0</v>
      </c>
      <c r="AL147">
        <v>0</v>
      </c>
      <c r="AM147">
        <v>0</v>
      </c>
      <c r="AN147">
        <v>0</v>
      </c>
      <c r="AO147">
        <v>0</v>
      </c>
      <c r="AP147">
        <v>0</v>
      </c>
      <c r="AQ147">
        <v>0</v>
      </c>
      <c r="AR147">
        <v>0</v>
      </c>
      <c r="AS147">
        <v>0</v>
      </c>
    </row>
    <row r="148" spans="1:45" x14ac:dyDescent="0.3">
      <c r="A148" s="105">
        <v>525</v>
      </c>
      <c r="B148" s="344" t="s">
        <v>1022</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G148">
        <v>0</v>
      </c>
      <c r="AH148">
        <v>0</v>
      </c>
      <c r="AI148">
        <v>0</v>
      </c>
      <c r="AJ148">
        <v>0</v>
      </c>
      <c r="AK148" s="128">
        <v>0</v>
      </c>
      <c r="AL148">
        <v>0</v>
      </c>
      <c r="AM148">
        <v>0</v>
      </c>
      <c r="AN148">
        <v>0</v>
      </c>
      <c r="AO148">
        <v>0</v>
      </c>
      <c r="AP148">
        <v>0</v>
      </c>
      <c r="AQ148">
        <v>0</v>
      </c>
      <c r="AR148">
        <v>0</v>
      </c>
      <c r="AS148">
        <v>0</v>
      </c>
    </row>
    <row r="149" spans="1:45" x14ac:dyDescent="0.3">
      <c r="A149" s="105">
        <v>526</v>
      </c>
      <c r="B149" s="344" t="s">
        <v>1023</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G149">
        <v>0</v>
      </c>
      <c r="AH149">
        <v>0</v>
      </c>
      <c r="AI149">
        <v>0</v>
      </c>
      <c r="AJ149">
        <v>0</v>
      </c>
      <c r="AK149" s="128">
        <v>0</v>
      </c>
      <c r="AL149">
        <v>0</v>
      </c>
      <c r="AM149">
        <v>0</v>
      </c>
      <c r="AN149">
        <v>0</v>
      </c>
      <c r="AO149">
        <v>0</v>
      </c>
      <c r="AP149">
        <v>0</v>
      </c>
      <c r="AQ149">
        <v>0</v>
      </c>
      <c r="AR149">
        <v>0</v>
      </c>
      <c r="AS149">
        <v>0</v>
      </c>
    </row>
    <row r="150" spans="1:45" ht="28.8" x14ac:dyDescent="0.3">
      <c r="A150" s="105">
        <v>527</v>
      </c>
      <c r="B150" s="344" t="s">
        <v>1024</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G150">
        <v>0</v>
      </c>
      <c r="AH150">
        <v>0</v>
      </c>
      <c r="AI150">
        <v>0</v>
      </c>
      <c r="AJ150">
        <v>0</v>
      </c>
      <c r="AK150" s="128">
        <v>0</v>
      </c>
      <c r="AL150">
        <v>0</v>
      </c>
      <c r="AM150">
        <v>0</v>
      </c>
      <c r="AN150">
        <v>0</v>
      </c>
      <c r="AO150">
        <v>0</v>
      </c>
      <c r="AP150">
        <v>0</v>
      </c>
      <c r="AQ150">
        <v>0</v>
      </c>
      <c r="AR150">
        <v>0</v>
      </c>
      <c r="AS150">
        <v>0</v>
      </c>
    </row>
    <row r="151" spans="1:45" x14ac:dyDescent="0.3">
      <c r="A151" s="105">
        <v>528</v>
      </c>
      <c r="B151" s="344" t="s">
        <v>1025</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G151">
        <v>0</v>
      </c>
      <c r="AH151">
        <v>0</v>
      </c>
      <c r="AI151">
        <v>0</v>
      </c>
      <c r="AJ151">
        <v>58876</v>
      </c>
      <c r="AK151" s="128">
        <v>0</v>
      </c>
      <c r="AL151">
        <v>0</v>
      </c>
      <c r="AM151">
        <v>0</v>
      </c>
      <c r="AN151">
        <v>0</v>
      </c>
      <c r="AO151">
        <v>0</v>
      </c>
      <c r="AP151">
        <v>0</v>
      </c>
      <c r="AQ151">
        <v>0</v>
      </c>
      <c r="AR151">
        <v>0</v>
      </c>
      <c r="AS151">
        <v>0</v>
      </c>
    </row>
    <row r="152" spans="1:45" x14ac:dyDescent="0.3">
      <c r="A152" s="105">
        <v>529</v>
      </c>
      <c r="B152" s="344" t="s">
        <v>1026</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G152">
        <v>0</v>
      </c>
      <c r="AH152">
        <v>0</v>
      </c>
      <c r="AI152">
        <v>0</v>
      </c>
      <c r="AJ152">
        <v>11027</v>
      </c>
      <c r="AK152" s="128">
        <v>0</v>
      </c>
      <c r="AL152">
        <v>0</v>
      </c>
      <c r="AM152">
        <v>0</v>
      </c>
      <c r="AN152">
        <v>0</v>
      </c>
      <c r="AO152">
        <v>0</v>
      </c>
      <c r="AP152">
        <v>0</v>
      </c>
      <c r="AQ152">
        <v>0</v>
      </c>
      <c r="AR152">
        <v>0</v>
      </c>
      <c r="AS152">
        <v>0</v>
      </c>
    </row>
    <row r="153" spans="1:45" ht="28.8" x14ac:dyDescent="0.3">
      <c r="A153" s="105">
        <v>530</v>
      </c>
      <c r="B153" s="344" t="s">
        <v>1027</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G153">
        <v>0</v>
      </c>
      <c r="AH153">
        <v>0</v>
      </c>
      <c r="AI153">
        <v>0</v>
      </c>
      <c r="AJ153">
        <v>440</v>
      </c>
      <c r="AK153" s="128">
        <v>0</v>
      </c>
      <c r="AL153">
        <v>0</v>
      </c>
      <c r="AM153">
        <v>0</v>
      </c>
      <c r="AN153">
        <v>0</v>
      </c>
      <c r="AO153">
        <v>0</v>
      </c>
      <c r="AP153">
        <v>0</v>
      </c>
      <c r="AQ153">
        <v>0</v>
      </c>
      <c r="AR153">
        <v>0</v>
      </c>
      <c r="AS153">
        <v>0</v>
      </c>
    </row>
    <row r="154" spans="1:45" x14ac:dyDescent="0.3">
      <c r="A154" s="105">
        <v>531</v>
      </c>
      <c r="B154" s="344" t="s">
        <v>1028</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G154">
        <v>0</v>
      </c>
      <c r="AH154">
        <v>0</v>
      </c>
      <c r="AI154">
        <v>0</v>
      </c>
      <c r="AJ154">
        <v>0</v>
      </c>
      <c r="AK154" s="128">
        <v>0</v>
      </c>
      <c r="AL154">
        <v>0</v>
      </c>
      <c r="AM154">
        <v>0</v>
      </c>
      <c r="AN154">
        <v>0</v>
      </c>
      <c r="AO154">
        <v>0</v>
      </c>
      <c r="AP154">
        <v>0</v>
      </c>
      <c r="AQ154">
        <v>0</v>
      </c>
      <c r="AR154">
        <v>0</v>
      </c>
      <c r="AS154">
        <v>0</v>
      </c>
    </row>
    <row r="155" spans="1:45" x14ac:dyDescent="0.3">
      <c r="A155" s="105">
        <v>532</v>
      </c>
      <c r="B155" s="344" t="s">
        <v>341</v>
      </c>
      <c r="D155">
        <v>0</v>
      </c>
      <c r="E155">
        <v>0</v>
      </c>
      <c r="F155">
        <v>9416450</v>
      </c>
      <c r="G155">
        <v>0</v>
      </c>
      <c r="H155">
        <v>0</v>
      </c>
      <c r="I155">
        <v>367805</v>
      </c>
      <c r="J155">
        <v>2521530</v>
      </c>
      <c r="K155">
        <v>0</v>
      </c>
      <c r="L155">
        <v>0</v>
      </c>
      <c r="M155">
        <v>0</v>
      </c>
      <c r="N155">
        <v>0</v>
      </c>
      <c r="O155">
        <v>0</v>
      </c>
      <c r="P155">
        <v>16980</v>
      </c>
      <c r="Q155">
        <v>0</v>
      </c>
      <c r="R155">
        <v>55359</v>
      </c>
      <c r="S155">
        <v>1988771</v>
      </c>
      <c r="T155">
        <v>0</v>
      </c>
      <c r="U155">
        <v>178747</v>
      </c>
      <c r="V155">
        <v>0</v>
      </c>
      <c r="W155">
        <v>10332</v>
      </c>
      <c r="X155">
        <v>825239</v>
      </c>
      <c r="Y155">
        <v>0</v>
      </c>
      <c r="Z155">
        <v>103932</v>
      </c>
      <c r="AA155">
        <v>52376</v>
      </c>
      <c r="AB155">
        <v>522370</v>
      </c>
      <c r="AC155">
        <v>63852259</v>
      </c>
      <c r="AD155">
        <v>0</v>
      </c>
      <c r="AE155">
        <v>11520</v>
      </c>
      <c r="AG155">
        <v>6552308</v>
      </c>
      <c r="AH155">
        <v>3155634</v>
      </c>
      <c r="AI155">
        <v>7990203</v>
      </c>
      <c r="AJ155">
        <v>66985</v>
      </c>
      <c r="AK155" s="128">
        <v>121875</v>
      </c>
      <c r="AL155">
        <v>23863</v>
      </c>
      <c r="AM155">
        <v>66717</v>
      </c>
      <c r="AN155">
        <v>4431</v>
      </c>
      <c r="AO155">
        <v>28007</v>
      </c>
      <c r="AP155">
        <v>2261192</v>
      </c>
      <c r="AQ155">
        <v>0</v>
      </c>
      <c r="AR155">
        <v>0</v>
      </c>
      <c r="AS155">
        <v>66446</v>
      </c>
    </row>
    <row r="156" spans="1:45" x14ac:dyDescent="0.3">
      <c r="A156" s="105">
        <v>533</v>
      </c>
      <c r="B156" s="344" t="s">
        <v>342</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G156">
        <v>0</v>
      </c>
      <c r="AH156">
        <v>0</v>
      </c>
      <c r="AI156">
        <v>0</v>
      </c>
      <c r="AJ156">
        <v>0</v>
      </c>
      <c r="AK156" s="128">
        <v>0</v>
      </c>
      <c r="AL156">
        <v>0</v>
      </c>
      <c r="AM156">
        <v>0</v>
      </c>
      <c r="AN156">
        <v>0</v>
      </c>
      <c r="AO156">
        <v>0</v>
      </c>
      <c r="AP156">
        <v>0</v>
      </c>
      <c r="AQ156">
        <v>0</v>
      </c>
      <c r="AR156">
        <v>0</v>
      </c>
      <c r="AS156">
        <v>0</v>
      </c>
    </row>
    <row r="157" spans="1:45" ht="28.8" x14ac:dyDescent="0.3">
      <c r="A157" s="105">
        <v>534</v>
      </c>
      <c r="B157" s="344" t="s">
        <v>343</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G157">
        <v>0</v>
      </c>
      <c r="AH157">
        <v>0</v>
      </c>
      <c r="AI157">
        <v>0</v>
      </c>
      <c r="AJ157">
        <v>0</v>
      </c>
      <c r="AK157" s="128">
        <v>0</v>
      </c>
      <c r="AL157">
        <v>0</v>
      </c>
      <c r="AM157">
        <v>0</v>
      </c>
      <c r="AN157">
        <v>0</v>
      </c>
      <c r="AO157">
        <v>0</v>
      </c>
      <c r="AP157">
        <v>0</v>
      </c>
      <c r="AQ157">
        <v>0</v>
      </c>
      <c r="AR157">
        <v>0</v>
      </c>
      <c r="AS157">
        <v>0</v>
      </c>
    </row>
    <row r="158" spans="1:45" x14ac:dyDescent="0.3">
      <c r="A158" s="105">
        <v>535</v>
      </c>
      <c r="B158" s="344" t="s">
        <v>103</v>
      </c>
      <c r="D158">
        <v>0</v>
      </c>
      <c r="E158">
        <v>0</v>
      </c>
      <c r="F158">
        <v>0</v>
      </c>
      <c r="G158">
        <v>0</v>
      </c>
      <c r="H158">
        <v>0</v>
      </c>
      <c r="I158">
        <v>0</v>
      </c>
      <c r="J158">
        <v>0</v>
      </c>
      <c r="K158">
        <v>0</v>
      </c>
      <c r="L158">
        <v>0</v>
      </c>
      <c r="M158">
        <v>0</v>
      </c>
      <c r="N158">
        <v>0</v>
      </c>
      <c r="O158">
        <v>0</v>
      </c>
      <c r="P158">
        <v>0</v>
      </c>
      <c r="Q158">
        <v>43220</v>
      </c>
      <c r="R158">
        <v>0</v>
      </c>
      <c r="S158">
        <v>0</v>
      </c>
      <c r="T158">
        <v>0</v>
      </c>
      <c r="U158">
        <v>0</v>
      </c>
      <c r="V158">
        <v>0</v>
      </c>
      <c r="W158">
        <v>0</v>
      </c>
      <c r="X158">
        <v>0</v>
      </c>
      <c r="Y158">
        <v>0</v>
      </c>
      <c r="Z158">
        <v>0</v>
      </c>
      <c r="AA158">
        <v>0</v>
      </c>
      <c r="AB158">
        <v>0</v>
      </c>
      <c r="AC158">
        <v>0</v>
      </c>
      <c r="AD158">
        <v>0</v>
      </c>
      <c r="AE158">
        <v>0</v>
      </c>
      <c r="AG158">
        <v>0</v>
      </c>
      <c r="AH158">
        <v>0</v>
      </c>
      <c r="AI158">
        <v>0</v>
      </c>
      <c r="AJ158">
        <v>0</v>
      </c>
      <c r="AK158" s="128">
        <v>0</v>
      </c>
      <c r="AL158">
        <v>0</v>
      </c>
      <c r="AM158">
        <v>0</v>
      </c>
      <c r="AN158">
        <v>0</v>
      </c>
      <c r="AO158">
        <v>0</v>
      </c>
      <c r="AP158">
        <v>0</v>
      </c>
      <c r="AQ158">
        <v>0</v>
      </c>
      <c r="AR158">
        <v>0</v>
      </c>
      <c r="AS158">
        <v>0</v>
      </c>
    </row>
    <row r="159" spans="1:45" x14ac:dyDescent="0.3">
      <c r="A159" s="105">
        <v>536</v>
      </c>
      <c r="B159" s="344" t="s">
        <v>88</v>
      </c>
      <c r="D159">
        <v>0</v>
      </c>
      <c r="E159">
        <v>0</v>
      </c>
      <c r="F159">
        <v>0</v>
      </c>
      <c r="G159">
        <v>0</v>
      </c>
      <c r="H159">
        <v>0</v>
      </c>
      <c r="I159">
        <v>4000</v>
      </c>
      <c r="J159">
        <v>0</v>
      </c>
      <c r="K159">
        <v>0</v>
      </c>
      <c r="L159">
        <v>0</v>
      </c>
      <c r="M159">
        <v>0</v>
      </c>
      <c r="N159">
        <v>0</v>
      </c>
      <c r="O159">
        <v>0</v>
      </c>
      <c r="P159">
        <v>0</v>
      </c>
      <c r="Q159">
        <v>16643</v>
      </c>
      <c r="R159">
        <v>0</v>
      </c>
      <c r="S159">
        <v>0</v>
      </c>
      <c r="T159">
        <v>0</v>
      </c>
      <c r="U159">
        <v>0</v>
      </c>
      <c r="V159">
        <v>0</v>
      </c>
      <c r="W159">
        <v>0</v>
      </c>
      <c r="X159">
        <v>0</v>
      </c>
      <c r="Y159">
        <v>0</v>
      </c>
      <c r="Z159">
        <v>0</v>
      </c>
      <c r="AA159">
        <v>0</v>
      </c>
      <c r="AB159">
        <v>0</v>
      </c>
      <c r="AC159">
        <v>0</v>
      </c>
      <c r="AD159">
        <v>0</v>
      </c>
      <c r="AE159">
        <v>0</v>
      </c>
      <c r="AG159">
        <v>400041</v>
      </c>
      <c r="AH159">
        <v>1590491</v>
      </c>
      <c r="AI159">
        <v>0</v>
      </c>
      <c r="AJ159">
        <v>0</v>
      </c>
      <c r="AK159" s="128">
        <v>0</v>
      </c>
      <c r="AL159">
        <v>21098</v>
      </c>
      <c r="AM159">
        <v>100000</v>
      </c>
      <c r="AN159">
        <v>0</v>
      </c>
      <c r="AO159">
        <v>0</v>
      </c>
      <c r="AP159">
        <v>0</v>
      </c>
      <c r="AQ159">
        <v>0</v>
      </c>
      <c r="AR159">
        <v>0</v>
      </c>
      <c r="AS159">
        <v>15600</v>
      </c>
    </row>
    <row r="160" spans="1:45" x14ac:dyDescent="0.3">
      <c r="A160" s="105">
        <v>537</v>
      </c>
      <c r="B160" s="344" t="s">
        <v>1029</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G160">
        <v>0</v>
      </c>
      <c r="AH160">
        <v>0</v>
      </c>
      <c r="AI160">
        <v>0</v>
      </c>
      <c r="AJ160">
        <v>0</v>
      </c>
      <c r="AK160" s="128">
        <v>0</v>
      </c>
      <c r="AL160">
        <v>0</v>
      </c>
      <c r="AM160">
        <v>0</v>
      </c>
      <c r="AN160">
        <v>0</v>
      </c>
      <c r="AO160">
        <v>0</v>
      </c>
      <c r="AP160">
        <v>0</v>
      </c>
      <c r="AQ160">
        <v>0</v>
      </c>
      <c r="AR160">
        <v>0</v>
      </c>
      <c r="AS160">
        <v>0</v>
      </c>
    </row>
    <row r="161" spans="1:45" x14ac:dyDescent="0.3">
      <c r="A161" s="105">
        <v>538</v>
      </c>
      <c r="B161" s="344" t="s">
        <v>1030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G161">
        <v>0</v>
      </c>
      <c r="AH161">
        <v>0</v>
      </c>
      <c r="AI161">
        <v>0</v>
      </c>
      <c r="AJ161">
        <v>0</v>
      </c>
      <c r="AK161" s="128">
        <v>0</v>
      </c>
      <c r="AL161">
        <v>0</v>
      </c>
      <c r="AM161">
        <v>0</v>
      </c>
      <c r="AN161">
        <v>0</v>
      </c>
      <c r="AO161">
        <v>0</v>
      </c>
      <c r="AP161">
        <v>0</v>
      </c>
      <c r="AQ161">
        <v>0</v>
      </c>
      <c r="AR161">
        <v>0</v>
      </c>
      <c r="AS161">
        <v>0</v>
      </c>
    </row>
    <row r="162" spans="1:45" x14ac:dyDescent="0.3">
      <c r="A162" s="105">
        <v>540</v>
      </c>
      <c r="B162" s="344" t="s">
        <v>105</v>
      </c>
      <c r="D162">
        <v>0</v>
      </c>
      <c r="E162">
        <v>0</v>
      </c>
      <c r="F162">
        <v>0</v>
      </c>
      <c r="G162">
        <v>0</v>
      </c>
      <c r="H162">
        <v>0</v>
      </c>
      <c r="I162">
        <v>0</v>
      </c>
      <c r="J162">
        <v>0</v>
      </c>
      <c r="K162">
        <v>0</v>
      </c>
      <c r="L162">
        <v>0</v>
      </c>
      <c r="M162">
        <v>0</v>
      </c>
      <c r="N162">
        <v>0</v>
      </c>
      <c r="O162">
        <v>0</v>
      </c>
      <c r="P162">
        <v>0</v>
      </c>
      <c r="Q162">
        <v>0</v>
      </c>
      <c r="R162">
        <v>0</v>
      </c>
      <c r="S162">
        <v>6100000</v>
      </c>
      <c r="T162">
        <v>0</v>
      </c>
      <c r="U162">
        <v>40000</v>
      </c>
      <c r="V162">
        <v>0</v>
      </c>
      <c r="W162">
        <v>21775</v>
      </c>
      <c r="X162">
        <v>0</v>
      </c>
      <c r="Y162">
        <v>0</v>
      </c>
      <c r="Z162">
        <v>0</v>
      </c>
      <c r="AA162">
        <v>0</v>
      </c>
      <c r="AB162">
        <v>0</v>
      </c>
      <c r="AC162">
        <v>0</v>
      </c>
      <c r="AD162">
        <v>0</v>
      </c>
      <c r="AE162">
        <v>0</v>
      </c>
      <c r="AG162">
        <v>0</v>
      </c>
      <c r="AH162">
        <v>1536537</v>
      </c>
      <c r="AI162">
        <v>0</v>
      </c>
      <c r="AJ162">
        <v>0</v>
      </c>
      <c r="AK162" s="128">
        <v>0</v>
      </c>
      <c r="AL162">
        <v>0</v>
      </c>
      <c r="AM162">
        <v>0</v>
      </c>
      <c r="AN162">
        <v>0</v>
      </c>
      <c r="AO162">
        <v>0</v>
      </c>
      <c r="AP162">
        <v>0</v>
      </c>
      <c r="AQ162">
        <v>0</v>
      </c>
      <c r="AR162">
        <v>0</v>
      </c>
      <c r="AS162">
        <v>0</v>
      </c>
    </row>
    <row r="163" spans="1:45" ht="43.2" x14ac:dyDescent="0.3">
      <c r="A163" s="105">
        <v>541</v>
      </c>
      <c r="B163" s="344" t="s">
        <v>1031</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G163">
        <v>0</v>
      </c>
      <c r="AH163">
        <v>0</v>
      </c>
      <c r="AI163">
        <v>0</v>
      </c>
      <c r="AJ163">
        <v>0</v>
      </c>
      <c r="AK163" s="128">
        <v>0</v>
      </c>
      <c r="AL163">
        <v>0</v>
      </c>
      <c r="AM163">
        <v>0</v>
      </c>
      <c r="AN163">
        <v>0</v>
      </c>
      <c r="AO163">
        <v>0</v>
      </c>
      <c r="AP163">
        <v>0</v>
      </c>
      <c r="AQ163">
        <v>0</v>
      </c>
      <c r="AR163">
        <v>0</v>
      </c>
      <c r="AS163">
        <v>0</v>
      </c>
    </row>
    <row r="164" spans="1:45" ht="28.8" x14ac:dyDescent="0.3">
      <c r="A164" s="105">
        <v>542</v>
      </c>
      <c r="B164" s="344" t="s">
        <v>1032</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G164">
        <v>0</v>
      </c>
      <c r="AH164">
        <v>0</v>
      </c>
      <c r="AI164">
        <v>0</v>
      </c>
      <c r="AJ164">
        <v>0</v>
      </c>
      <c r="AK164" s="128">
        <v>0</v>
      </c>
      <c r="AL164">
        <v>0</v>
      </c>
      <c r="AM164">
        <v>0</v>
      </c>
      <c r="AN164">
        <v>0</v>
      </c>
      <c r="AO164">
        <v>0</v>
      </c>
      <c r="AP164">
        <v>0</v>
      </c>
      <c r="AQ164">
        <v>0</v>
      </c>
      <c r="AR164">
        <v>0</v>
      </c>
      <c r="AS164">
        <v>0</v>
      </c>
    </row>
    <row r="165" spans="1:45" x14ac:dyDescent="0.3">
      <c r="A165" s="105">
        <v>544</v>
      </c>
      <c r="B165" s="344" t="s">
        <v>1033</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G165">
        <v>0</v>
      </c>
      <c r="AH165">
        <v>0</v>
      </c>
      <c r="AI165">
        <v>0</v>
      </c>
      <c r="AJ165">
        <v>0</v>
      </c>
      <c r="AK165" s="128">
        <v>0</v>
      </c>
      <c r="AL165">
        <v>0</v>
      </c>
      <c r="AM165">
        <v>0</v>
      </c>
      <c r="AN165">
        <v>0</v>
      </c>
      <c r="AO165">
        <v>0</v>
      </c>
      <c r="AP165">
        <v>0</v>
      </c>
      <c r="AQ165">
        <v>0</v>
      </c>
      <c r="AR165">
        <v>0</v>
      </c>
      <c r="AS165">
        <v>0</v>
      </c>
    </row>
    <row r="166" spans="1:45" ht="28.8" x14ac:dyDescent="0.3">
      <c r="A166" s="105">
        <v>545</v>
      </c>
      <c r="B166" s="344" t="s">
        <v>1034</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G166">
        <v>0</v>
      </c>
      <c r="AH166">
        <v>0</v>
      </c>
      <c r="AI166">
        <v>0</v>
      </c>
      <c r="AJ166">
        <v>0</v>
      </c>
      <c r="AK166" s="128">
        <v>0</v>
      </c>
      <c r="AL166">
        <v>0</v>
      </c>
      <c r="AM166">
        <v>0</v>
      </c>
      <c r="AN166">
        <v>0</v>
      </c>
      <c r="AO166">
        <v>0</v>
      </c>
      <c r="AP166">
        <v>0</v>
      </c>
      <c r="AQ166">
        <v>0</v>
      </c>
      <c r="AR166">
        <v>0</v>
      </c>
      <c r="AS166">
        <v>0</v>
      </c>
    </row>
    <row r="167" spans="1:45" x14ac:dyDescent="0.3">
      <c r="A167" s="105">
        <v>546</v>
      </c>
      <c r="B167" s="344" t="s">
        <v>1035</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G167">
        <v>0</v>
      </c>
      <c r="AH167">
        <v>0</v>
      </c>
      <c r="AI167">
        <v>0</v>
      </c>
      <c r="AJ167">
        <v>0</v>
      </c>
      <c r="AK167" s="128">
        <v>0</v>
      </c>
      <c r="AL167">
        <v>0</v>
      </c>
      <c r="AM167">
        <v>0</v>
      </c>
      <c r="AN167">
        <v>0</v>
      </c>
      <c r="AO167">
        <v>0</v>
      </c>
      <c r="AP167">
        <v>0</v>
      </c>
      <c r="AQ167">
        <v>0</v>
      </c>
      <c r="AR167">
        <v>0</v>
      </c>
      <c r="AS167">
        <v>0</v>
      </c>
    </row>
    <row r="168" spans="1:45" ht="72" x14ac:dyDescent="0.3">
      <c r="A168" s="105">
        <v>547</v>
      </c>
      <c r="B168" s="344" t="s">
        <v>344</v>
      </c>
      <c r="D168">
        <v>2</v>
      </c>
      <c r="E168">
        <v>4</v>
      </c>
      <c r="F168">
        <v>2</v>
      </c>
      <c r="G168">
        <v>2</v>
      </c>
      <c r="H168">
        <v>2</v>
      </c>
      <c r="I168">
        <v>2</v>
      </c>
      <c r="J168">
        <v>3</v>
      </c>
      <c r="K168">
        <v>2</v>
      </c>
      <c r="L168">
        <v>2</v>
      </c>
      <c r="M168">
        <v>3</v>
      </c>
      <c r="N168">
        <v>2</v>
      </c>
      <c r="O168">
        <v>2</v>
      </c>
      <c r="P168">
        <v>2</v>
      </c>
      <c r="Q168">
        <v>2</v>
      </c>
      <c r="R168">
        <v>2</v>
      </c>
      <c r="S168">
        <v>0</v>
      </c>
      <c r="T168">
        <v>3</v>
      </c>
      <c r="U168">
        <v>2</v>
      </c>
      <c r="V168">
        <v>2</v>
      </c>
      <c r="W168">
        <v>2</v>
      </c>
      <c r="X168">
        <v>2</v>
      </c>
      <c r="Y168">
        <v>2</v>
      </c>
      <c r="Z168">
        <v>2</v>
      </c>
      <c r="AA168">
        <v>2</v>
      </c>
      <c r="AB168">
        <v>2</v>
      </c>
      <c r="AC168">
        <v>3</v>
      </c>
      <c r="AD168">
        <v>2</v>
      </c>
      <c r="AE168">
        <v>2</v>
      </c>
      <c r="AG168">
        <v>2</v>
      </c>
      <c r="AH168">
        <v>2</v>
      </c>
      <c r="AI168">
        <v>3</v>
      </c>
      <c r="AJ168">
        <v>2</v>
      </c>
      <c r="AK168" s="128">
        <v>2</v>
      </c>
      <c r="AL168">
        <v>2</v>
      </c>
      <c r="AM168">
        <v>2</v>
      </c>
      <c r="AN168">
        <v>2</v>
      </c>
      <c r="AO168">
        <v>2</v>
      </c>
      <c r="AP168">
        <v>2</v>
      </c>
      <c r="AQ168">
        <v>2</v>
      </c>
      <c r="AR168">
        <v>2</v>
      </c>
      <c r="AS168">
        <v>2</v>
      </c>
    </row>
    <row r="169" spans="1:45" ht="28.8" x14ac:dyDescent="0.3">
      <c r="A169" s="105">
        <v>554</v>
      </c>
      <c r="B169" s="344" t="s">
        <v>130</v>
      </c>
      <c r="D169">
        <v>1726990</v>
      </c>
      <c r="G169">
        <v>3355561</v>
      </c>
      <c r="K169">
        <v>5609913</v>
      </c>
      <c r="V169">
        <v>1695742</v>
      </c>
      <c r="Y169">
        <v>2775702</v>
      </c>
      <c r="AC169">
        <v>2411101</v>
      </c>
      <c r="AG169">
        <v>9208634</v>
      </c>
      <c r="AI169">
        <v>15569884</v>
      </c>
      <c r="AQ169">
        <v>4778516</v>
      </c>
    </row>
    <row r="170" spans="1:45" ht="28.8" x14ac:dyDescent="0.3">
      <c r="A170" s="105">
        <v>555</v>
      </c>
      <c r="B170" s="344" t="s">
        <v>131</v>
      </c>
      <c r="D170">
        <v>1061277</v>
      </c>
      <c r="G170">
        <v>3355561</v>
      </c>
      <c r="K170">
        <v>5361233</v>
      </c>
      <c r="V170">
        <v>931606</v>
      </c>
      <c r="Y170">
        <v>2376905</v>
      </c>
      <c r="AC170">
        <v>2411101</v>
      </c>
      <c r="AG170">
        <v>8716283</v>
      </c>
      <c r="AI170">
        <v>13731092</v>
      </c>
      <c r="AQ170">
        <v>3374212</v>
      </c>
    </row>
    <row r="171" spans="1:45" ht="28.8" x14ac:dyDescent="0.3">
      <c r="A171" s="105">
        <v>556</v>
      </c>
      <c r="B171" s="344" t="s">
        <v>132</v>
      </c>
      <c r="D171">
        <v>140691</v>
      </c>
      <c r="G171">
        <v>33622</v>
      </c>
      <c r="K171">
        <v>0</v>
      </c>
      <c r="V171">
        <v>108888</v>
      </c>
      <c r="Y171">
        <v>9404</v>
      </c>
      <c r="AC171">
        <v>0</v>
      </c>
      <c r="AG171">
        <v>196923</v>
      </c>
      <c r="AI171">
        <v>626106</v>
      </c>
      <c r="AQ171">
        <v>188330</v>
      </c>
    </row>
    <row r="172" spans="1:45" ht="28.8" x14ac:dyDescent="0.3">
      <c r="A172" s="105">
        <v>557</v>
      </c>
      <c r="B172" s="344" t="s">
        <v>133</v>
      </c>
      <c r="D172">
        <v>0</v>
      </c>
      <c r="G172">
        <v>0</v>
      </c>
      <c r="K172">
        <v>0</v>
      </c>
      <c r="V172">
        <v>0</v>
      </c>
      <c r="Y172">
        <v>9404</v>
      </c>
      <c r="AC172">
        <v>0</v>
      </c>
      <c r="AG172">
        <v>0</v>
      </c>
      <c r="AI172">
        <v>531472</v>
      </c>
      <c r="AQ172">
        <v>0</v>
      </c>
    </row>
    <row r="173" spans="1:45" ht="28.8" x14ac:dyDescent="0.3">
      <c r="A173" s="105">
        <v>558</v>
      </c>
      <c r="B173" s="344" t="s">
        <v>1036</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G173">
        <v>0</v>
      </c>
      <c r="AH173">
        <v>0</v>
      </c>
      <c r="AI173">
        <v>0</v>
      </c>
      <c r="AJ173">
        <v>0</v>
      </c>
      <c r="AK173" s="128">
        <v>0</v>
      </c>
      <c r="AL173">
        <v>0</v>
      </c>
      <c r="AM173">
        <v>0</v>
      </c>
      <c r="AN173">
        <v>0</v>
      </c>
      <c r="AO173">
        <v>0</v>
      </c>
      <c r="AP173">
        <v>0</v>
      </c>
      <c r="AQ173">
        <v>0</v>
      </c>
      <c r="AR173">
        <v>0</v>
      </c>
      <c r="AS173">
        <v>0</v>
      </c>
    </row>
    <row r="174" spans="1:45" ht="28.8" x14ac:dyDescent="0.3">
      <c r="A174" s="105">
        <v>559</v>
      </c>
      <c r="B174" s="344" t="s">
        <v>1037</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G174">
        <v>0</v>
      </c>
      <c r="AH174">
        <v>0</v>
      </c>
      <c r="AI174">
        <v>0</v>
      </c>
      <c r="AJ174">
        <v>0</v>
      </c>
      <c r="AK174" s="128">
        <v>0</v>
      </c>
      <c r="AL174">
        <v>0</v>
      </c>
      <c r="AM174">
        <v>0</v>
      </c>
      <c r="AN174">
        <v>0</v>
      </c>
      <c r="AO174">
        <v>0</v>
      </c>
      <c r="AP174">
        <v>0</v>
      </c>
      <c r="AQ174">
        <v>0</v>
      </c>
      <c r="AR174">
        <v>0</v>
      </c>
      <c r="AS174">
        <v>0</v>
      </c>
    </row>
    <row r="175" spans="1:45" x14ac:dyDescent="0.3">
      <c r="A175" s="105">
        <v>560</v>
      </c>
      <c r="B175" s="344" t="s">
        <v>1038</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G175">
        <v>0</v>
      </c>
      <c r="AH175">
        <v>0</v>
      </c>
      <c r="AI175">
        <v>0</v>
      </c>
      <c r="AJ175">
        <v>0</v>
      </c>
      <c r="AK175" s="128">
        <v>0</v>
      </c>
      <c r="AL175">
        <v>0</v>
      </c>
      <c r="AM175">
        <v>0</v>
      </c>
      <c r="AN175">
        <v>0</v>
      </c>
      <c r="AO175">
        <v>0</v>
      </c>
      <c r="AP175">
        <v>0</v>
      </c>
      <c r="AQ175">
        <v>0</v>
      </c>
      <c r="AR175">
        <v>0</v>
      </c>
      <c r="AS175">
        <v>0</v>
      </c>
    </row>
    <row r="176" spans="1:45" ht="28.8" x14ac:dyDescent="0.3">
      <c r="A176" s="105">
        <v>561</v>
      </c>
      <c r="B176" s="344" t="s">
        <v>1039</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G176">
        <v>0</v>
      </c>
      <c r="AH176">
        <v>0</v>
      </c>
      <c r="AI176">
        <v>0</v>
      </c>
      <c r="AJ176">
        <v>0</v>
      </c>
      <c r="AK176" s="128">
        <v>0</v>
      </c>
      <c r="AL176">
        <v>0</v>
      </c>
      <c r="AM176">
        <v>0</v>
      </c>
      <c r="AN176">
        <v>0</v>
      </c>
      <c r="AO176">
        <v>0</v>
      </c>
      <c r="AP176">
        <v>0</v>
      </c>
      <c r="AQ176">
        <v>0</v>
      </c>
      <c r="AR176">
        <v>0</v>
      </c>
      <c r="AS176">
        <v>0</v>
      </c>
    </row>
    <row r="177" spans="1:45" x14ac:dyDescent="0.3">
      <c r="A177" s="105">
        <v>562</v>
      </c>
      <c r="B177" s="344" t="s">
        <v>1040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G177">
        <v>0</v>
      </c>
      <c r="AH177">
        <v>0</v>
      </c>
      <c r="AI177">
        <v>0</v>
      </c>
      <c r="AJ177">
        <v>0</v>
      </c>
      <c r="AK177" s="128">
        <v>0</v>
      </c>
      <c r="AL177">
        <v>0</v>
      </c>
      <c r="AM177">
        <v>0</v>
      </c>
      <c r="AN177">
        <v>0</v>
      </c>
      <c r="AO177">
        <v>0</v>
      </c>
      <c r="AP177">
        <v>0</v>
      </c>
      <c r="AQ177">
        <v>0</v>
      </c>
      <c r="AR177">
        <v>0</v>
      </c>
      <c r="AS177">
        <v>0</v>
      </c>
    </row>
    <row r="178" spans="1:45" ht="28.8" x14ac:dyDescent="0.3">
      <c r="A178" s="105">
        <v>563</v>
      </c>
      <c r="B178" s="344" t="s">
        <v>1041</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G178">
        <v>0</v>
      </c>
      <c r="AH178">
        <v>0</v>
      </c>
      <c r="AI178">
        <v>0</v>
      </c>
      <c r="AJ178">
        <v>0</v>
      </c>
      <c r="AK178" s="128">
        <v>0</v>
      </c>
      <c r="AL178">
        <v>0</v>
      </c>
      <c r="AM178">
        <v>0</v>
      </c>
      <c r="AN178">
        <v>0</v>
      </c>
      <c r="AO178">
        <v>0</v>
      </c>
      <c r="AP178">
        <v>0</v>
      </c>
      <c r="AQ178">
        <v>0</v>
      </c>
      <c r="AR178">
        <v>0</v>
      </c>
      <c r="AS178">
        <v>0</v>
      </c>
    </row>
    <row r="179" spans="1:45" x14ac:dyDescent="0.3">
      <c r="A179" s="105">
        <v>564</v>
      </c>
      <c r="B179" s="344" t="s">
        <v>1042</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G179">
        <v>0</v>
      </c>
      <c r="AH179">
        <v>0</v>
      </c>
      <c r="AI179">
        <v>0</v>
      </c>
      <c r="AJ179">
        <v>0</v>
      </c>
      <c r="AK179" s="128">
        <v>0</v>
      </c>
      <c r="AL179">
        <v>0</v>
      </c>
      <c r="AM179">
        <v>0</v>
      </c>
      <c r="AN179">
        <v>0</v>
      </c>
      <c r="AO179">
        <v>0</v>
      </c>
      <c r="AP179">
        <v>0</v>
      </c>
      <c r="AQ179">
        <v>0</v>
      </c>
      <c r="AR179">
        <v>0</v>
      </c>
      <c r="AS179">
        <v>0</v>
      </c>
    </row>
    <row r="180" spans="1:45" x14ac:dyDescent="0.3">
      <c r="A180" s="105">
        <v>565</v>
      </c>
      <c r="B180" s="344" t="s">
        <v>1043</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G180">
        <v>0</v>
      </c>
      <c r="AH180">
        <v>0</v>
      </c>
      <c r="AI180">
        <v>0</v>
      </c>
      <c r="AJ180">
        <v>0</v>
      </c>
      <c r="AK180" s="128">
        <v>0</v>
      </c>
      <c r="AL180">
        <v>0</v>
      </c>
      <c r="AM180">
        <v>0</v>
      </c>
      <c r="AN180">
        <v>0</v>
      </c>
      <c r="AO180">
        <v>0</v>
      </c>
      <c r="AP180">
        <v>0</v>
      </c>
      <c r="AQ180">
        <v>0</v>
      </c>
      <c r="AR180">
        <v>0</v>
      </c>
      <c r="AS180">
        <v>0</v>
      </c>
    </row>
    <row r="181" spans="1:45" x14ac:dyDescent="0.3">
      <c r="A181" s="105">
        <v>566</v>
      </c>
      <c r="B181" s="344" t="s">
        <v>1044</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G181">
        <v>0</v>
      </c>
      <c r="AH181">
        <v>0</v>
      </c>
      <c r="AI181">
        <v>0</v>
      </c>
      <c r="AJ181">
        <v>0</v>
      </c>
      <c r="AK181" s="128">
        <v>0</v>
      </c>
      <c r="AL181">
        <v>0</v>
      </c>
      <c r="AM181">
        <v>0</v>
      </c>
      <c r="AN181">
        <v>0</v>
      </c>
      <c r="AO181">
        <v>0</v>
      </c>
      <c r="AP181">
        <v>0</v>
      </c>
      <c r="AQ181">
        <v>0</v>
      </c>
      <c r="AR181">
        <v>0</v>
      </c>
      <c r="AS181">
        <v>0</v>
      </c>
    </row>
    <row r="182" spans="1:45" x14ac:dyDescent="0.3">
      <c r="A182" s="105">
        <v>567</v>
      </c>
      <c r="B182" s="344" t="s">
        <v>1045</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G182">
        <v>0</v>
      </c>
      <c r="AH182">
        <v>0</v>
      </c>
      <c r="AI182">
        <v>0</v>
      </c>
      <c r="AJ182">
        <v>0</v>
      </c>
      <c r="AK182" s="128">
        <v>0</v>
      </c>
      <c r="AL182">
        <v>0</v>
      </c>
      <c r="AM182">
        <v>0</v>
      </c>
      <c r="AN182">
        <v>0</v>
      </c>
      <c r="AO182">
        <v>0</v>
      </c>
      <c r="AP182">
        <v>0</v>
      </c>
      <c r="AQ182">
        <v>0</v>
      </c>
      <c r="AR182">
        <v>0</v>
      </c>
      <c r="AS182">
        <v>0</v>
      </c>
    </row>
    <row r="183" spans="1:45" x14ac:dyDescent="0.3">
      <c r="A183" s="105">
        <v>568</v>
      </c>
      <c r="B183" s="344" t="s">
        <v>1046</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G183">
        <v>0</v>
      </c>
      <c r="AH183">
        <v>0</v>
      </c>
      <c r="AI183">
        <v>0</v>
      </c>
      <c r="AJ183">
        <v>0</v>
      </c>
      <c r="AK183" s="128">
        <v>0</v>
      </c>
      <c r="AL183">
        <v>0</v>
      </c>
      <c r="AM183">
        <v>0</v>
      </c>
      <c r="AN183">
        <v>0</v>
      </c>
      <c r="AO183">
        <v>0</v>
      </c>
      <c r="AP183">
        <v>0</v>
      </c>
      <c r="AQ183">
        <v>0</v>
      </c>
      <c r="AR183">
        <v>0</v>
      </c>
      <c r="AS183">
        <v>0</v>
      </c>
    </row>
    <row r="184" spans="1:45" x14ac:dyDescent="0.3">
      <c r="A184" s="105">
        <v>569</v>
      </c>
      <c r="B184" s="344" t="s">
        <v>1047</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G184">
        <v>0</v>
      </c>
      <c r="AH184">
        <v>0</v>
      </c>
      <c r="AI184">
        <v>0</v>
      </c>
      <c r="AJ184">
        <v>0</v>
      </c>
      <c r="AK184" s="128">
        <v>0</v>
      </c>
      <c r="AL184">
        <v>0</v>
      </c>
      <c r="AM184">
        <v>0</v>
      </c>
      <c r="AN184">
        <v>0</v>
      </c>
      <c r="AO184">
        <v>0</v>
      </c>
      <c r="AP184">
        <v>0</v>
      </c>
      <c r="AQ184">
        <v>0</v>
      </c>
      <c r="AR184">
        <v>0</v>
      </c>
      <c r="AS184">
        <v>0</v>
      </c>
    </row>
    <row r="185" spans="1:45" ht="28.8" x14ac:dyDescent="0.3">
      <c r="A185" s="105">
        <v>571</v>
      </c>
      <c r="B185" s="344" t="s">
        <v>1048</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G185">
        <v>0</v>
      </c>
      <c r="AH185">
        <v>0</v>
      </c>
      <c r="AI185">
        <v>0</v>
      </c>
      <c r="AJ185">
        <v>0</v>
      </c>
      <c r="AK185" s="128">
        <v>0</v>
      </c>
      <c r="AL185">
        <v>0</v>
      </c>
      <c r="AM185">
        <v>0</v>
      </c>
      <c r="AN185">
        <v>0</v>
      </c>
      <c r="AO185">
        <v>0</v>
      </c>
      <c r="AP185">
        <v>0</v>
      </c>
      <c r="AQ185">
        <v>0</v>
      </c>
      <c r="AR185">
        <v>0</v>
      </c>
      <c r="AS185">
        <v>0</v>
      </c>
    </row>
    <row r="186" spans="1:45" x14ac:dyDescent="0.3">
      <c r="A186" s="105">
        <v>572</v>
      </c>
      <c r="B186" s="344" t="s">
        <v>1049</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G186">
        <v>0</v>
      </c>
      <c r="AH186">
        <v>0</v>
      </c>
      <c r="AI186">
        <v>0</v>
      </c>
      <c r="AJ186">
        <v>0</v>
      </c>
      <c r="AK186" s="128">
        <v>0</v>
      </c>
      <c r="AL186">
        <v>0</v>
      </c>
      <c r="AM186">
        <v>0</v>
      </c>
      <c r="AN186">
        <v>0</v>
      </c>
      <c r="AO186">
        <v>0</v>
      </c>
      <c r="AP186">
        <v>0</v>
      </c>
      <c r="AQ186">
        <v>0</v>
      </c>
      <c r="AR186">
        <v>0</v>
      </c>
      <c r="AS186">
        <v>0</v>
      </c>
    </row>
    <row r="187" spans="1:45" x14ac:dyDescent="0.3">
      <c r="A187" s="105">
        <v>573</v>
      </c>
      <c r="B187" s="344" t="s">
        <v>1050</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G187">
        <v>0</v>
      </c>
      <c r="AH187">
        <v>0</v>
      </c>
      <c r="AI187">
        <v>0</v>
      </c>
      <c r="AJ187">
        <v>0</v>
      </c>
      <c r="AK187" s="128">
        <v>0</v>
      </c>
      <c r="AL187">
        <v>0</v>
      </c>
      <c r="AM187">
        <v>0</v>
      </c>
      <c r="AN187">
        <v>0</v>
      </c>
      <c r="AO187">
        <v>0</v>
      </c>
      <c r="AP187">
        <v>0</v>
      </c>
      <c r="AQ187">
        <v>0</v>
      </c>
      <c r="AR187">
        <v>0</v>
      </c>
      <c r="AS187">
        <v>0</v>
      </c>
    </row>
    <row r="188" spans="1:45" x14ac:dyDescent="0.3">
      <c r="A188" s="105">
        <v>575</v>
      </c>
      <c r="B188" s="344" t="s">
        <v>124</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G188">
        <v>0</v>
      </c>
      <c r="AH188">
        <v>0</v>
      </c>
      <c r="AI188">
        <v>26012475</v>
      </c>
      <c r="AJ188">
        <v>0</v>
      </c>
      <c r="AK188" s="128">
        <v>0</v>
      </c>
      <c r="AL188">
        <v>0</v>
      </c>
      <c r="AM188">
        <v>0</v>
      </c>
      <c r="AN188">
        <v>0</v>
      </c>
      <c r="AO188">
        <v>0</v>
      </c>
      <c r="AP188">
        <v>0</v>
      </c>
      <c r="AQ188">
        <v>0</v>
      </c>
      <c r="AR188">
        <v>0</v>
      </c>
      <c r="AS188">
        <v>0</v>
      </c>
    </row>
    <row r="189" spans="1:45" x14ac:dyDescent="0.3">
      <c r="A189" s="105">
        <v>576</v>
      </c>
      <c r="B189" s="344" t="s">
        <v>125</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G189">
        <v>0</v>
      </c>
      <c r="AH189">
        <v>0</v>
      </c>
      <c r="AI189">
        <v>0</v>
      </c>
      <c r="AJ189">
        <v>0</v>
      </c>
      <c r="AK189" s="128">
        <v>0</v>
      </c>
      <c r="AL189">
        <v>0</v>
      </c>
      <c r="AM189">
        <v>0</v>
      </c>
      <c r="AN189">
        <v>0</v>
      </c>
      <c r="AO189">
        <v>0</v>
      </c>
      <c r="AP189">
        <v>0</v>
      </c>
      <c r="AQ189">
        <v>0</v>
      </c>
      <c r="AR189">
        <v>0</v>
      </c>
      <c r="AS189">
        <v>0</v>
      </c>
    </row>
    <row r="190" spans="1:45" ht="28.8" x14ac:dyDescent="0.3">
      <c r="A190" s="105">
        <v>577</v>
      </c>
      <c r="B190" s="344" t="s">
        <v>345</v>
      </c>
      <c r="E190">
        <v>2</v>
      </c>
      <c r="F190">
        <v>2</v>
      </c>
      <c r="G190">
        <v>2</v>
      </c>
      <c r="H190">
        <v>2</v>
      </c>
      <c r="I190">
        <v>2</v>
      </c>
      <c r="J190">
        <v>2</v>
      </c>
      <c r="K190">
        <v>2</v>
      </c>
      <c r="L190">
        <v>2</v>
      </c>
      <c r="M190">
        <v>2</v>
      </c>
      <c r="O190">
        <v>2</v>
      </c>
      <c r="P190">
        <v>2</v>
      </c>
      <c r="R190">
        <v>2</v>
      </c>
      <c r="T190">
        <v>2</v>
      </c>
      <c r="U190">
        <v>2</v>
      </c>
      <c r="V190">
        <v>1</v>
      </c>
      <c r="W190">
        <v>2</v>
      </c>
      <c r="X190">
        <v>2</v>
      </c>
      <c r="Y190">
        <v>2</v>
      </c>
      <c r="AB190">
        <v>2</v>
      </c>
      <c r="AC190">
        <v>2</v>
      </c>
      <c r="AG190">
        <v>2</v>
      </c>
      <c r="AH190">
        <v>2</v>
      </c>
      <c r="AI190">
        <v>2</v>
      </c>
      <c r="AJ190">
        <v>2</v>
      </c>
      <c r="AM190">
        <v>2</v>
      </c>
      <c r="AQ190">
        <v>2</v>
      </c>
      <c r="AR190">
        <v>2</v>
      </c>
      <c r="AS190">
        <v>2</v>
      </c>
    </row>
    <row r="191" spans="1:45" x14ac:dyDescent="0.3">
      <c r="A191" s="105">
        <v>578</v>
      </c>
      <c r="B191" s="344" t="s">
        <v>1051</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G191">
        <v>0</v>
      </c>
      <c r="AH191">
        <v>0</v>
      </c>
      <c r="AI191">
        <v>0</v>
      </c>
      <c r="AJ191">
        <v>0</v>
      </c>
      <c r="AK191" s="128">
        <v>0</v>
      </c>
      <c r="AL191">
        <v>0</v>
      </c>
      <c r="AM191">
        <v>0</v>
      </c>
      <c r="AN191">
        <v>0</v>
      </c>
      <c r="AO191">
        <v>0</v>
      </c>
      <c r="AP191">
        <v>0</v>
      </c>
      <c r="AQ191">
        <v>0</v>
      </c>
      <c r="AR191">
        <v>0</v>
      </c>
      <c r="AS191">
        <v>0</v>
      </c>
    </row>
    <row r="192" spans="1:45" x14ac:dyDescent="0.3">
      <c r="A192" s="105">
        <v>579</v>
      </c>
      <c r="B192" s="344" t="s">
        <v>1052</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G192">
        <v>0</v>
      </c>
      <c r="AH192">
        <v>0</v>
      </c>
      <c r="AI192">
        <v>0</v>
      </c>
      <c r="AJ192">
        <v>0</v>
      </c>
      <c r="AK192" s="128">
        <v>0</v>
      </c>
      <c r="AL192">
        <v>0</v>
      </c>
      <c r="AM192">
        <v>0</v>
      </c>
      <c r="AN192">
        <v>0</v>
      </c>
      <c r="AO192">
        <v>0</v>
      </c>
      <c r="AP192">
        <v>0</v>
      </c>
      <c r="AQ192">
        <v>0</v>
      </c>
      <c r="AR192">
        <v>0</v>
      </c>
      <c r="AS192">
        <v>0</v>
      </c>
    </row>
    <row r="193" spans="1:45" x14ac:dyDescent="0.3">
      <c r="A193" s="105">
        <v>580</v>
      </c>
      <c r="B193" s="344" t="s">
        <v>1053</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G193">
        <v>0</v>
      </c>
      <c r="AH193">
        <v>0</v>
      </c>
      <c r="AI193">
        <v>0</v>
      </c>
      <c r="AJ193">
        <v>0</v>
      </c>
      <c r="AK193" s="128">
        <v>0</v>
      </c>
      <c r="AL193">
        <v>0</v>
      </c>
      <c r="AM193">
        <v>0</v>
      </c>
      <c r="AN193">
        <v>0</v>
      </c>
      <c r="AO193">
        <v>0</v>
      </c>
      <c r="AP193">
        <v>0</v>
      </c>
      <c r="AQ193">
        <v>0</v>
      </c>
      <c r="AR193">
        <v>0</v>
      </c>
      <c r="AS193">
        <v>0</v>
      </c>
    </row>
    <row r="194" spans="1:45" x14ac:dyDescent="0.3">
      <c r="A194" s="105">
        <v>581</v>
      </c>
      <c r="B194" s="344" t="s">
        <v>1054</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G194">
        <v>0</v>
      </c>
      <c r="AH194">
        <v>0</v>
      </c>
      <c r="AI194">
        <v>0</v>
      </c>
      <c r="AJ194">
        <v>0</v>
      </c>
      <c r="AK194" s="128">
        <v>0</v>
      </c>
      <c r="AL194">
        <v>0</v>
      </c>
      <c r="AM194">
        <v>0</v>
      </c>
      <c r="AN194">
        <v>0</v>
      </c>
      <c r="AO194">
        <v>0</v>
      </c>
      <c r="AP194">
        <v>0</v>
      </c>
      <c r="AQ194">
        <v>0</v>
      </c>
      <c r="AR194">
        <v>0</v>
      </c>
      <c r="AS194">
        <v>0</v>
      </c>
    </row>
    <row r="195" spans="1:45" x14ac:dyDescent="0.3">
      <c r="A195" s="105">
        <v>585</v>
      </c>
      <c r="B195" s="344" t="s">
        <v>1055</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G195">
        <v>0</v>
      </c>
      <c r="AH195">
        <v>0</v>
      </c>
      <c r="AI195">
        <v>0</v>
      </c>
      <c r="AJ195">
        <v>0</v>
      </c>
      <c r="AK195" s="128">
        <v>0</v>
      </c>
      <c r="AL195">
        <v>0</v>
      </c>
      <c r="AM195">
        <v>0</v>
      </c>
      <c r="AN195">
        <v>0</v>
      </c>
      <c r="AO195">
        <v>0</v>
      </c>
      <c r="AP195">
        <v>0</v>
      </c>
      <c r="AQ195">
        <v>0</v>
      </c>
      <c r="AR195">
        <v>0</v>
      </c>
      <c r="AS195">
        <v>0</v>
      </c>
    </row>
    <row r="196" spans="1:45" x14ac:dyDescent="0.3">
      <c r="A196" s="105">
        <v>586</v>
      </c>
      <c r="B196" s="344" t="s">
        <v>346</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G196">
        <v>0</v>
      </c>
      <c r="AH196">
        <v>0</v>
      </c>
      <c r="AI196">
        <v>0</v>
      </c>
      <c r="AJ196">
        <v>0</v>
      </c>
      <c r="AK196" s="128">
        <v>0</v>
      </c>
      <c r="AL196">
        <v>0</v>
      </c>
      <c r="AM196">
        <v>0</v>
      </c>
      <c r="AN196">
        <v>0</v>
      </c>
      <c r="AO196">
        <v>0</v>
      </c>
      <c r="AP196">
        <v>0</v>
      </c>
      <c r="AQ196">
        <v>0</v>
      </c>
      <c r="AR196">
        <v>0</v>
      </c>
      <c r="AS196">
        <v>0</v>
      </c>
    </row>
    <row r="197" spans="1:45" x14ac:dyDescent="0.3">
      <c r="A197" s="105">
        <v>587</v>
      </c>
      <c r="B197" s="344" t="s">
        <v>1056</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G197">
        <v>0</v>
      </c>
      <c r="AH197">
        <v>0</v>
      </c>
      <c r="AI197">
        <v>0</v>
      </c>
      <c r="AJ197">
        <v>0</v>
      </c>
      <c r="AK197" s="128">
        <v>0</v>
      </c>
      <c r="AL197">
        <v>0</v>
      </c>
      <c r="AM197">
        <v>0</v>
      </c>
      <c r="AN197">
        <v>0</v>
      </c>
      <c r="AO197">
        <v>0</v>
      </c>
      <c r="AP197">
        <v>0</v>
      </c>
      <c r="AQ197">
        <v>0</v>
      </c>
      <c r="AR197">
        <v>0</v>
      </c>
      <c r="AS197">
        <v>0</v>
      </c>
    </row>
    <row r="198" spans="1:45" x14ac:dyDescent="0.3">
      <c r="A198" s="105">
        <v>588</v>
      </c>
      <c r="B198" s="344" t="s">
        <v>1057</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G198">
        <v>0</v>
      </c>
      <c r="AH198">
        <v>0</v>
      </c>
      <c r="AI198">
        <v>0</v>
      </c>
      <c r="AJ198">
        <v>0</v>
      </c>
      <c r="AK198" s="128">
        <v>0</v>
      </c>
      <c r="AL198">
        <v>0</v>
      </c>
      <c r="AM198">
        <v>0</v>
      </c>
      <c r="AN198">
        <v>0</v>
      </c>
      <c r="AO198">
        <v>0</v>
      </c>
      <c r="AP198">
        <v>0</v>
      </c>
      <c r="AQ198">
        <v>0</v>
      </c>
      <c r="AR198">
        <v>0</v>
      </c>
      <c r="AS198">
        <v>0</v>
      </c>
    </row>
    <row r="199" spans="1:45" x14ac:dyDescent="0.3">
      <c r="A199" s="105">
        <v>589</v>
      </c>
      <c r="B199" s="344" t="s">
        <v>1058</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G199">
        <v>0</v>
      </c>
      <c r="AH199">
        <v>0</v>
      </c>
      <c r="AI199">
        <v>0</v>
      </c>
      <c r="AJ199">
        <v>0</v>
      </c>
      <c r="AK199" s="128">
        <v>0</v>
      </c>
      <c r="AL199">
        <v>0</v>
      </c>
      <c r="AM199">
        <v>0</v>
      </c>
      <c r="AN199">
        <v>0</v>
      </c>
      <c r="AO199">
        <v>0</v>
      </c>
      <c r="AP199">
        <v>0</v>
      </c>
      <c r="AQ199">
        <v>0</v>
      </c>
      <c r="AR199">
        <v>0</v>
      </c>
      <c r="AS199">
        <v>0</v>
      </c>
    </row>
    <row r="200" spans="1:45" x14ac:dyDescent="0.3">
      <c r="A200" s="105">
        <v>591</v>
      </c>
      <c r="B200" s="344" t="s">
        <v>140</v>
      </c>
      <c r="D200">
        <v>1677477</v>
      </c>
      <c r="E200">
        <v>0</v>
      </c>
      <c r="F200">
        <v>0</v>
      </c>
      <c r="G200">
        <v>5280133</v>
      </c>
      <c r="H200">
        <v>160475</v>
      </c>
      <c r="I200">
        <v>0</v>
      </c>
      <c r="J200">
        <v>0</v>
      </c>
      <c r="K200">
        <v>10311491</v>
      </c>
      <c r="L200">
        <v>17776900</v>
      </c>
      <c r="M200">
        <v>0</v>
      </c>
      <c r="N200">
        <v>496606</v>
      </c>
      <c r="O200">
        <v>11724917</v>
      </c>
      <c r="P200">
        <v>0</v>
      </c>
      <c r="Q200">
        <v>0</v>
      </c>
      <c r="R200">
        <v>0</v>
      </c>
      <c r="S200">
        <v>0</v>
      </c>
      <c r="T200">
        <v>33576022</v>
      </c>
      <c r="U200">
        <v>0</v>
      </c>
      <c r="V200">
        <v>2641616</v>
      </c>
      <c r="W200">
        <v>0</v>
      </c>
      <c r="X200">
        <v>0</v>
      </c>
      <c r="Y200">
        <v>4905144</v>
      </c>
      <c r="Z200">
        <v>0</v>
      </c>
      <c r="AA200">
        <v>0</v>
      </c>
      <c r="AB200">
        <v>0</v>
      </c>
      <c r="AC200">
        <v>0</v>
      </c>
      <c r="AD200">
        <v>733233</v>
      </c>
      <c r="AE200">
        <v>0</v>
      </c>
      <c r="AG200">
        <v>844462</v>
      </c>
      <c r="AH200">
        <v>0</v>
      </c>
      <c r="AI200">
        <v>26648058</v>
      </c>
      <c r="AJ200">
        <v>0</v>
      </c>
      <c r="AK200" s="128">
        <v>0</v>
      </c>
      <c r="AL200">
        <v>0</v>
      </c>
      <c r="AM200">
        <v>0</v>
      </c>
      <c r="AN200">
        <v>0</v>
      </c>
      <c r="AO200">
        <v>0</v>
      </c>
      <c r="AP200">
        <v>0</v>
      </c>
      <c r="AQ200">
        <v>5441475</v>
      </c>
      <c r="AR200">
        <v>1576989</v>
      </c>
      <c r="AS200">
        <v>0</v>
      </c>
    </row>
    <row r="201" spans="1:45" x14ac:dyDescent="0.3">
      <c r="A201" s="105">
        <v>592</v>
      </c>
      <c r="B201" s="344" t="s">
        <v>141</v>
      </c>
      <c r="D201">
        <v>546850</v>
      </c>
      <c r="E201">
        <v>0</v>
      </c>
      <c r="F201">
        <v>0</v>
      </c>
      <c r="G201">
        <v>-1360504</v>
      </c>
      <c r="H201">
        <v>-135475</v>
      </c>
      <c r="I201">
        <v>0</v>
      </c>
      <c r="J201">
        <v>0</v>
      </c>
      <c r="K201">
        <v>-1415821</v>
      </c>
      <c r="L201">
        <v>-1075714</v>
      </c>
      <c r="M201">
        <v>0</v>
      </c>
      <c r="N201">
        <v>54396</v>
      </c>
      <c r="O201">
        <v>194133</v>
      </c>
      <c r="P201">
        <v>0</v>
      </c>
      <c r="Q201">
        <v>0</v>
      </c>
      <c r="R201">
        <v>0</v>
      </c>
      <c r="S201">
        <v>0</v>
      </c>
      <c r="T201">
        <v>821963</v>
      </c>
      <c r="U201">
        <v>0</v>
      </c>
      <c r="V201">
        <v>193624</v>
      </c>
      <c r="W201">
        <v>0</v>
      </c>
      <c r="X201">
        <v>0</v>
      </c>
      <c r="Y201">
        <v>730360</v>
      </c>
      <c r="Z201">
        <v>0</v>
      </c>
      <c r="AA201">
        <v>0</v>
      </c>
      <c r="AB201">
        <v>0</v>
      </c>
      <c r="AC201">
        <v>0</v>
      </c>
      <c r="AD201">
        <v>-627280</v>
      </c>
      <c r="AE201">
        <v>0</v>
      </c>
      <c r="AG201">
        <v>-220185</v>
      </c>
      <c r="AH201">
        <v>0</v>
      </c>
      <c r="AI201">
        <v>123197</v>
      </c>
      <c r="AJ201">
        <v>0</v>
      </c>
      <c r="AK201" s="128">
        <v>0</v>
      </c>
      <c r="AL201">
        <v>0</v>
      </c>
      <c r="AM201">
        <v>0</v>
      </c>
      <c r="AN201">
        <v>0</v>
      </c>
      <c r="AO201">
        <v>0</v>
      </c>
      <c r="AP201">
        <v>0</v>
      </c>
      <c r="AQ201">
        <v>1440665</v>
      </c>
      <c r="AR201">
        <v>104780</v>
      </c>
      <c r="AS201">
        <v>0</v>
      </c>
    </row>
    <row r="202" spans="1:45" x14ac:dyDescent="0.3">
      <c r="A202" s="105">
        <v>593</v>
      </c>
      <c r="B202" s="344" t="s">
        <v>1059</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G202">
        <v>0</v>
      </c>
      <c r="AH202">
        <v>0</v>
      </c>
      <c r="AI202">
        <v>0</v>
      </c>
      <c r="AJ202">
        <v>0</v>
      </c>
      <c r="AK202" s="128">
        <v>0</v>
      </c>
      <c r="AL202">
        <v>0</v>
      </c>
      <c r="AM202">
        <v>0</v>
      </c>
      <c r="AN202">
        <v>0</v>
      </c>
      <c r="AO202">
        <v>0</v>
      </c>
      <c r="AP202">
        <v>0</v>
      </c>
      <c r="AQ202">
        <v>0</v>
      </c>
      <c r="AR202">
        <v>0</v>
      </c>
      <c r="AS202">
        <v>0</v>
      </c>
    </row>
    <row r="203" spans="1:45" x14ac:dyDescent="0.3">
      <c r="A203" s="105">
        <v>594</v>
      </c>
      <c r="B203" s="344" t="s">
        <v>1060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G203">
        <v>0</v>
      </c>
      <c r="AH203">
        <v>0</v>
      </c>
      <c r="AI203">
        <v>0</v>
      </c>
      <c r="AJ203">
        <v>0</v>
      </c>
      <c r="AK203" s="128">
        <v>0</v>
      </c>
      <c r="AL203">
        <v>0</v>
      </c>
      <c r="AM203">
        <v>0</v>
      </c>
      <c r="AN203">
        <v>0</v>
      </c>
      <c r="AO203">
        <v>0</v>
      </c>
      <c r="AP203">
        <v>0</v>
      </c>
      <c r="AQ203">
        <v>0</v>
      </c>
      <c r="AR203">
        <v>0</v>
      </c>
      <c r="AS203">
        <v>0</v>
      </c>
    </row>
    <row r="204" spans="1:45" x14ac:dyDescent="0.3">
      <c r="A204" s="105">
        <v>596</v>
      </c>
      <c r="B204" s="344" t="s">
        <v>1061</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G204">
        <v>0</v>
      </c>
      <c r="AH204">
        <v>0</v>
      </c>
      <c r="AI204">
        <v>0</v>
      </c>
      <c r="AJ204">
        <v>51</v>
      </c>
      <c r="AK204" s="128">
        <v>0</v>
      </c>
      <c r="AL204">
        <v>0</v>
      </c>
      <c r="AM204">
        <v>0</v>
      </c>
      <c r="AN204">
        <v>0</v>
      </c>
      <c r="AO204">
        <v>0</v>
      </c>
      <c r="AP204">
        <v>0</v>
      </c>
      <c r="AQ204">
        <v>0</v>
      </c>
      <c r="AR204">
        <v>0</v>
      </c>
      <c r="AS204">
        <v>0</v>
      </c>
    </row>
    <row r="205" spans="1:45" x14ac:dyDescent="0.3">
      <c r="A205" s="105">
        <v>597</v>
      </c>
      <c r="B205" s="344" t="s">
        <v>1062</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G205">
        <v>0</v>
      </c>
      <c r="AH205">
        <v>0</v>
      </c>
      <c r="AI205">
        <v>0</v>
      </c>
      <c r="AJ205">
        <v>299</v>
      </c>
      <c r="AK205" s="128">
        <v>0</v>
      </c>
      <c r="AL205">
        <v>0</v>
      </c>
      <c r="AM205">
        <v>0</v>
      </c>
      <c r="AN205">
        <v>0</v>
      </c>
      <c r="AO205">
        <v>0</v>
      </c>
      <c r="AP205">
        <v>0</v>
      </c>
      <c r="AQ205">
        <v>0</v>
      </c>
      <c r="AR205">
        <v>0</v>
      </c>
      <c r="AS205">
        <v>0</v>
      </c>
    </row>
    <row r="206" spans="1:45" x14ac:dyDescent="0.3">
      <c r="A206" s="105">
        <v>598</v>
      </c>
      <c r="B206" s="344" t="s">
        <v>147</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G206">
        <v>0</v>
      </c>
      <c r="AH206">
        <v>0</v>
      </c>
      <c r="AI206">
        <v>0</v>
      </c>
      <c r="AJ206">
        <v>0</v>
      </c>
      <c r="AK206" s="128">
        <v>0</v>
      </c>
      <c r="AL206">
        <v>0</v>
      </c>
      <c r="AM206">
        <v>0</v>
      </c>
      <c r="AN206">
        <v>0</v>
      </c>
      <c r="AO206">
        <v>0</v>
      </c>
      <c r="AP206">
        <v>0</v>
      </c>
      <c r="AQ206">
        <v>0</v>
      </c>
      <c r="AR206">
        <v>0</v>
      </c>
      <c r="AS206">
        <v>0</v>
      </c>
    </row>
    <row r="207" spans="1:45" x14ac:dyDescent="0.3">
      <c r="A207" s="105">
        <v>599</v>
      </c>
      <c r="B207" s="344" t="s">
        <v>146</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G207">
        <v>0</v>
      </c>
      <c r="AH207">
        <v>0</v>
      </c>
      <c r="AI207">
        <v>0</v>
      </c>
      <c r="AJ207">
        <v>0</v>
      </c>
      <c r="AK207" s="128">
        <v>0</v>
      </c>
      <c r="AL207">
        <v>0</v>
      </c>
      <c r="AM207">
        <v>0</v>
      </c>
      <c r="AN207">
        <v>0</v>
      </c>
      <c r="AO207">
        <v>0</v>
      </c>
      <c r="AP207">
        <v>0</v>
      </c>
      <c r="AQ207">
        <v>0</v>
      </c>
      <c r="AR207">
        <v>0</v>
      </c>
      <c r="AS207">
        <v>0</v>
      </c>
    </row>
    <row r="208" spans="1:45" x14ac:dyDescent="0.3">
      <c r="A208" s="105">
        <v>602</v>
      </c>
      <c r="B208" s="344" t="s">
        <v>148</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G208">
        <v>0</v>
      </c>
      <c r="AH208">
        <v>0</v>
      </c>
      <c r="AI208">
        <v>0</v>
      </c>
      <c r="AJ208">
        <v>0</v>
      </c>
      <c r="AK208" s="128">
        <v>0</v>
      </c>
      <c r="AL208">
        <v>0</v>
      </c>
      <c r="AM208">
        <v>0</v>
      </c>
      <c r="AN208">
        <v>0</v>
      </c>
      <c r="AO208">
        <v>0</v>
      </c>
      <c r="AP208">
        <v>0</v>
      </c>
      <c r="AQ208">
        <v>0</v>
      </c>
      <c r="AR208">
        <v>0</v>
      </c>
      <c r="AS208">
        <v>0</v>
      </c>
    </row>
    <row r="209" spans="1:45" ht="28.8" x14ac:dyDescent="0.3">
      <c r="A209" s="105">
        <v>606</v>
      </c>
      <c r="B209" s="344" t="s">
        <v>347</v>
      </c>
      <c r="D209">
        <v>1</v>
      </c>
      <c r="G209">
        <v>1</v>
      </c>
      <c r="K209">
        <v>1</v>
      </c>
      <c r="V209">
        <v>1</v>
      </c>
      <c r="Y209">
        <v>1</v>
      </c>
      <c r="AC209">
        <v>1</v>
      </c>
      <c r="AG209">
        <v>1</v>
      </c>
      <c r="AI209">
        <v>1</v>
      </c>
      <c r="AQ209">
        <v>1</v>
      </c>
    </row>
    <row r="210" spans="1:45" ht="28.8" x14ac:dyDescent="0.3">
      <c r="A210" s="105">
        <v>619</v>
      </c>
      <c r="B210" s="344" t="s">
        <v>348</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G210">
        <v>0</v>
      </c>
      <c r="AH210">
        <v>0</v>
      </c>
      <c r="AI210">
        <v>0</v>
      </c>
      <c r="AJ210">
        <v>0</v>
      </c>
      <c r="AK210" s="128">
        <v>0</v>
      </c>
      <c r="AL210">
        <v>0</v>
      </c>
      <c r="AM210">
        <v>0</v>
      </c>
      <c r="AN210">
        <v>0</v>
      </c>
      <c r="AO210">
        <v>0</v>
      </c>
      <c r="AP210">
        <v>0</v>
      </c>
      <c r="AQ210">
        <v>0</v>
      </c>
      <c r="AR210">
        <v>0</v>
      </c>
      <c r="AS210">
        <v>0</v>
      </c>
    </row>
    <row r="211" spans="1:45" ht="43.2" x14ac:dyDescent="0.3">
      <c r="A211" s="105">
        <v>620</v>
      </c>
      <c r="B211" s="344" t="s">
        <v>349</v>
      </c>
      <c r="D211">
        <v>2</v>
      </c>
      <c r="E211">
        <v>2</v>
      </c>
      <c r="F211">
        <v>2</v>
      </c>
      <c r="G211">
        <v>2</v>
      </c>
      <c r="H211">
        <v>1</v>
      </c>
      <c r="I211">
        <v>2</v>
      </c>
      <c r="J211">
        <v>2</v>
      </c>
      <c r="K211">
        <v>1</v>
      </c>
      <c r="L211">
        <v>2</v>
      </c>
      <c r="M211">
        <v>2</v>
      </c>
      <c r="N211">
        <v>2</v>
      </c>
      <c r="O211">
        <v>2</v>
      </c>
      <c r="P211">
        <v>2</v>
      </c>
      <c r="Q211">
        <v>2</v>
      </c>
      <c r="R211">
        <v>2</v>
      </c>
      <c r="S211">
        <v>2</v>
      </c>
      <c r="T211">
        <v>2</v>
      </c>
      <c r="U211">
        <v>2</v>
      </c>
      <c r="V211">
        <v>2</v>
      </c>
      <c r="W211">
        <v>2</v>
      </c>
      <c r="X211">
        <v>2</v>
      </c>
      <c r="Y211">
        <v>2</v>
      </c>
      <c r="Z211">
        <v>2</v>
      </c>
      <c r="AA211">
        <v>2</v>
      </c>
      <c r="AB211">
        <v>2</v>
      </c>
      <c r="AC211">
        <v>2</v>
      </c>
      <c r="AD211">
        <v>2</v>
      </c>
      <c r="AE211">
        <v>2</v>
      </c>
      <c r="AG211">
        <v>2</v>
      </c>
      <c r="AH211">
        <v>2</v>
      </c>
      <c r="AI211">
        <v>2</v>
      </c>
      <c r="AJ211">
        <v>2</v>
      </c>
      <c r="AK211" s="128">
        <v>2</v>
      </c>
      <c r="AL211">
        <v>2</v>
      </c>
      <c r="AM211">
        <v>2</v>
      </c>
      <c r="AN211">
        <v>2</v>
      </c>
      <c r="AO211">
        <v>2</v>
      </c>
      <c r="AP211">
        <v>2</v>
      </c>
      <c r="AQ211">
        <v>2</v>
      </c>
      <c r="AR211">
        <v>2</v>
      </c>
      <c r="AS211">
        <v>2</v>
      </c>
    </row>
    <row r="212" spans="1:45" ht="72" x14ac:dyDescent="0.3">
      <c r="A212" s="105">
        <v>621</v>
      </c>
      <c r="B212" s="344" t="s">
        <v>1063</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G212">
        <v>0</v>
      </c>
      <c r="AH212">
        <v>0</v>
      </c>
      <c r="AI212">
        <v>0</v>
      </c>
      <c r="AJ212">
        <v>0</v>
      </c>
      <c r="AK212" s="128">
        <v>0</v>
      </c>
      <c r="AL212">
        <v>0</v>
      </c>
      <c r="AM212">
        <v>0</v>
      </c>
      <c r="AN212">
        <v>0</v>
      </c>
      <c r="AO212">
        <v>0</v>
      </c>
      <c r="AP212">
        <v>0</v>
      </c>
      <c r="AQ212">
        <v>0</v>
      </c>
      <c r="AR212">
        <v>0</v>
      </c>
      <c r="AS212">
        <v>0</v>
      </c>
    </row>
    <row r="213" spans="1:45" ht="72" x14ac:dyDescent="0.3">
      <c r="A213" s="105">
        <v>622</v>
      </c>
      <c r="B213" s="344" t="s">
        <v>350</v>
      </c>
      <c r="D213">
        <v>0</v>
      </c>
      <c r="E213">
        <v>783775</v>
      </c>
      <c r="F213">
        <v>0</v>
      </c>
      <c r="G213">
        <v>0</v>
      </c>
      <c r="H213">
        <v>0</v>
      </c>
      <c r="I213">
        <v>0</v>
      </c>
      <c r="J213">
        <v>529224</v>
      </c>
      <c r="K213">
        <v>489204</v>
      </c>
      <c r="L213">
        <v>118638</v>
      </c>
      <c r="M213">
        <v>157945</v>
      </c>
      <c r="N213">
        <v>0</v>
      </c>
      <c r="O213">
        <v>1092396</v>
      </c>
      <c r="P213">
        <v>0</v>
      </c>
      <c r="Q213">
        <v>0</v>
      </c>
      <c r="R213">
        <v>0</v>
      </c>
      <c r="S213">
        <v>0</v>
      </c>
      <c r="T213">
        <v>2934383</v>
      </c>
      <c r="U213">
        <v>58247</v>
      </c>
      <c r="V213">
        <v>0</v>
      </c>
      <c r="W213">
        <v>0</v>
      </c>
      <c r="X213">
        <v>0</v>
      </c>
      <c r="Y213">
        <v>687885</v>
      </c>
      <c r="Z213">
        <v>0</v>
      </c>
      <c r="AA213">
        <v>0</v>
      </c>
      <c r="AB213">
        <v>94696</v>
      </c>
      <c r="AC213">
        <v>21956916</v>
      </c>
      <c r="AD213">
        <v>1966458</v>
      </c>
      <c r="AE213">
        <v>0</v>
      </c>
      <c r="AG213">
        <v>0</v>
      </c>
      <c r="AH213">
        <v>0</v>
      </c>
      <c r="AI213">
        <v>0</v>
      </c>
      <c r="AJ213">
        <v>0</v>
      </c>
      <c r="AK213" s="128">
        <v>0</v>
      </c>
      <c r="AL213">
        <v>0</v>
      </c>
      <c r="AM213">
        <v>0</v>
      </c>
      <c r="AN213">
        <v>0</v>
      </c>
      <c r="AO213">
        <v>0</v>
      </c>
      <c r="AP213">
        <v>628208</v>
      </c>
      <c r="AQ213">
        <v>1030933</v>
      </c>
      <c r="AR213">
        <v>0</v>
      </c>
      <c r="AS213">
        <v>0</v>
      </c>
    </row>
    <row r="214" spans="1:45" ht="28.8" x14ac:dyDescent="0.3">
      <c r="A214" s="105">
        <v>624</v>
      </c>
      <c r="B214" s="344" t="s">
        <v>1064</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G214">
        <v>0</v>
      </c>
      <c r="AH214">
        <v>0</v>
      </c>
      <c r="AI214">
        <v>0</v>
      </c>
      <c r="AJ214">
        <v>0</v>
      </c>
      <c r="AK214" s="128">
        <v>0</v>
      </c>
      <c r="AL214">
        <v>0</v>
      </c>
      <c r="AM214">
        <v>0</v>
      </c>
      <c r="AN214">
        <v>0</v>
      </c>
      <c r="AO214">
        <v>0</v>
      </c>
      <c r="AP214">
        <v>0</v>
      </c>
      <c r="AQ214">
        <v>0</v>
      </c>
      <c r="AR214">
        <v>0</v>
      </c>
      <c r="AS214">
        <v>0</v>
      </c>
    </row>
    <row r="215" spans="1:45" ht="28.8" x14ac:dyDescent="0.3">
      <c r="A215" s="105">
        <v>626</v>
      </c>
      <c r="B215" s="344" t="s">
        <v>351</v>
      </c>
      <c r="D215">
        <v>0</v>
      </c>
      <c r="E215">
        <v>0</v>
      </c>
      <c r="F215">
        <v>1356772</v>
      </c>
      <c r="G215">
        <v>0</v>
      </c>
      <c r="H215">
        <v>0</v>
      </c>
      <c r="I215">
        <v>14296</v>
      </c>
      <c r="J215">
        <v>110973</v>
      </c>
      <c r="K215">
        <v>0</v>
      </c>
      <c r="L215">
        <v>0</v>
      </c>
      <c r="M215">
        <v>0</v>
      </c>
      <c r="N215">
        <v>0</v>
      </c>
      <c r="O215">
        <v>0</v>
      </c>
      <c r="P215">
        <v>23</v>
      </c>
      <c r="Q215">
        <v>0</v>
      </c>
      <c r="R215">
        <v>12198</v>
      </c>
      <c r="S215">
        <v>289877</v>
      </c>
      <c r="T215">
        <v>0</v>
      </c>
      <c r="U215">
        <v>138</v>
      </c>
      <c r="V215">
        <v>0</v>
      </c>
      <c r="W215">
        <v>604467</v>
      </c>
      <c r="X215">
        <v>0</v>
      </c>
      <c r="Y215">
        <v>0</v>
      </c>
      <c r="Z215">
        <v>725</v>
      </c>
      <c r="AA215">
        <v>0</v>
      </c>
      <c r="AB215">
        <v>13557</v>
      </c>
      <c r="AC215">
        <v>8688995</v>
      </c>
      <c r="AD215">
        <v>0</v>
      </c>
      <c r="AE215">
        <v>0</v>
      </c>
      <c r="AG215">
        <v>1559875</v>
      </c>
      <c r="AH215">
        <v>34452</v>
      </c>
      <c r="AI215">
        <v>14937235</v>
      </c>
      <c r="AJ215">
        <v>1398</v>
      </c>
      <c r="AK215" s="128">
        <v>917</v>
      </c>
      <c r="AL215">
        <v>0</v>
      </c>
      <c r="AM215">
        <v>0</v>
      </c>
      <c r="AN215">
        <v>506</v>
      </c>
      <c r="AO215">
        <v>446</v>
      </c>
      <c r="AP215">
        <v>89082</v>
      </c>
      <c r="AQ215">
        <v>0</v>
      </c>
      <c r="AR215">
        <v>0</v>
      </c>
      <c r="AS215">
        <v>0</v>
      </c>
    </row>
    <row r="216" spans="1:45" x14ac:dyDescent="0.3">
      <c r="A216" s="105">
        <v>627</v>
      </c>
      <c r="B216" s="344" t="s">
        <v>352</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G216">
        <v>0</v>
      </c>
      <c r="AH216">
        <v>0</v>
      </c>
      <c r="AI216">
        <v>0</v>
      </c>
      <c r="AJ216">
        <v>0</v>
      </c>
      <c r="AK216" s="128">
        <v>0</v>
      </c>
      <c r="AL216">
        <v>0</v>
      </c>
      <c r="AM216">
        <v>0</v>
      </c>
      <c r="AN216">
        <v>0</v>
      </c>
      <c r="AO216">
        <v>0</v>
      </c>
      <c r="AP216">
        <v>0</v>
      </c>
      <c r="AQ216">
        <v>0</v>
      </c>
      <c r="AR216">
        <v>0</v>
      </c>
      <c r="AS216">
        <v>0</v>
      </c>
    </row>
    <row r="217" spans="1:45" x14ac:dyDescent="0.3">
      <c r="A217" s="105">
        <v>628</v>
      </c>
      <c r="B217" s="344" t="s">
        <v>353</v>
      </c>
      <c r="D217">
        <v>0</v>
      </c>
      <c r="E217">
        <v>0</v>
      </c>
      <c r="F217">
        <v>0</v>
      </c>
      <c r="G217">
        <v>0</v>
      </c>
      <c r="H217">
        <v>0</v>
      </c>
      <c r="I217">
        <v>0</v>
      </c>
      <c r="J217">
        <v>2000</v>
      </c>
      <c r="K217">
        <v>0</v>
      </c>
      <c r="L217">
        <v>0</v>
      </c>
      <c r="M217">
        <v>0</v>
      </c>
      <c r="N217">
        <v>0</v>
      </c>
      <c r="O217">
        <v>0</v>
      </c>
      <c r="P217">
        <v>0</v>
      </c>
      <c r="Q217">
        <v>0</v>
      </c>
      <c r="R217">
        <v>0</v>
      </c>
      <c r="S217">
        <v>0</v>
      </c>
      <c r="T217">
        <v>0</v>
      </c>
      <c r="U217">
        <v>0</v>
      </c>
      <c r="V217">
        <v>0</v>
      </c>
      <c r="W217">
        <v>0</v>
      </c>
      <c r="X217">
        <v>0</v>
      </c>
      <c r="Y217">
        <v>0</v>
      </c>
      <c r="Z217">
        <v>0</v>
      </c>
      <c r="AA217">
        <v>0</v>
      </c>
      <c r="AB217">
        <v>0</v>
      </c>
      <c r="AC217">
        <v>2499523</v>
      </c>
      <c r="AD217">
        <v>0</v>
      </c>
      <c r="AE217">
        <v>0</v>
      </c>
      <c r="AG217">
        <v>75316</v>
      </c>
      <c r="AH217">
        <v>18766</v>
      </c>
      <c r="AI217">
        <v>558347</v>
      </c>
      <c r="AJ217">
        <v>0</v>
      </c>
      <c r="AK217" s="128">
        <v>0</v>
      </c>
      <c r="AL217">
        <v>0</v>
      </c>
      <c r="AM217">
        <v>0</v>
      </c>
      <c r="AN217">
        <v>0</v>
      </c>
      <c r="AO217">
        <v>0</v>
      </c>
      <c r="AP217">
        <v>0</v>
      </c>
      <c r="AQ217">
        <v>0</v>
      </c>
      <c r="AR217">
        <v>0</v>
      </c>
      <c r="AS217">
        <v>0</v>
      </c>
    </row>
    <row r="218" spans="1:45" x14ac:dyDescent="0.3">
      <c r="A218" s="105">
        <v>629</v>
      </c>
      <c r="B218" s="344" t="s">
        <v>354</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G218">
        <v>0</v>
      </c>
      <c r="AH218">
        <v>0</v>
      </c>
      <c r="AI218">
        <v>0</v>
      </c>
      <c r="AJ218">
        <v>0</v>
      </c>
      <c r="AK218" s="128">
        <v>0</v>
      </c>
      <c r="AL218">
        <v>0</v>
      </c>
      <c r="AM218">
        <v>0</v>
      </c>
      <c r="AN218">
        <v>0</v>
      </c>
      <c r="AO218">
        <v>0</v>
      </c>
      <c r="AP218">
        <v>0</v>
      </c>
      <c r="AQ218">
        <v>0</v>
      </c>
      <c r="AR218">
        <v>0</v>
      </c>
      <c r="AS218">
        <v>0</v>
      </c>
    </row>
    <row r="219" spans="1:45" ht="28.8" x14ac:dyDescent="0.3">
      <c r="A219" s="105">
        <v>630</v>
      </c>
      <c r="B219" s="344" t="s">
        <v>355</v>
      </c>
      <c r="D219">
        <v>0</v>
      </c>
      <c r="E219">
        <v>0</v>
      </c>
      <c r="F219">
        <v>0</v>
      </c>
      <c r="G219">
        <v>0</v>
      </c>
      <c r="H219">
        <v>0</v>
      </c>
      <c r="I219">
        <v>4000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G219">
        <v>0</v>
      </c>
      <c r="AH219">
        <v>0</v>
      </c>
      <c r="AI219">
        <v>0</v>
      </c>
      <c r="AJ219">
        <v>0</v>
      </c>
      <c r="AK219" s="128">
        <v>0</v>
      </c>
      <c r="AL219">
        <v>0</v>
      </c>
      <c r="AM219">
        <v>0</v>
      </c>
      <c r="AN219">
        <v>0</v>
      </c>
      <c r="AO219">
        <v>0</v>
      </c>
      <c r="AP219">
        <v>0</v>
      </c>
      <c r="AQ219">
        <v>0</v>
      </c>
      <c r="AR219">
        <v>0</v>
      </c>
      <c r="AS219">
        <v>0</v>
      </c>
    </row>
    <row r="220" spans="1:45" x14ac:dyDescent="0.3">
      <c r="A220" s="105">
        <v>631</v>
      </c>
      <c r="B220" s="344" t="s">
        <v>356</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G220">
        <v>0</v>
      </c>
      <c r="AH220">
        <v>0</v>
      </c>
      <c r="AI220">
        <v>0</v>
      </c>
      <c r="AJ220">
        <v>0</v>
      </c>
      <c r="AK220" s="128">
        <v>0</v>
      </c>
      <c r="AL220">
        <v>0</v>
      </c>
      <c r="AM220">
        <v>0</v>
      </c>
      <c r="AN220">
        <v>0</v>
      </c>
      <c r="AO220">
        <v>0</v>
      </c>
      <c r="AP220">
        <v>0</v>
      </c>
      <c r="AQ220">
        <v>0</v>
      </c>
      <c r="AR220">
        <v>0</v>
      </c>
      <c r="AS220">
        <v>0</v>
      </c>
    </row>
    <row r="221" spans="1:45" x14ac:dyDescent="0.3">
      <c r="A221" s="105">
        <v>632</v>
      </c>
      <c r="B221" s="344" t="s">
        <v>1065</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G221">
        <v>0</v>
      </c>
      <c r="AH221">
        <v>0</v>
      </c>
      <c r="AI221">
        <v>0</v>
      </c>
      <c r="AJ221">
        <v>0</v>
      </c>
      <c r="AK221" s="128">
        <v>0</v>
      </c>
      <c r="AL221">
        <v>0</v>
      </c>
      <c r="AM221">
        <v>0</v>
      </c>
      <c r="AN221">
        <v>0</v>
      </c>
      <c r="AO221">
        <v>0</v>
      </c>
      <c r="AP221">
        <v>0</v>
      </c>
      <c r="AQ221">
        <v>0</v>
      </c>
      <c r="AR221">
        <v>0</v>
      </c>
      <c r="AS221">
        <v>0</v>
      </c>
    </row>
    <row r="222" spans="1:45" ht="28.8" x14ac:dyDescent="0.3">
      <c r="A222" s="105">
        <v>633</v>
      </c>
      <c r="B222" s="344" t="s">
        <v>1066</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G222">
        <v>0</v>
      </c>
      <c r="AH222">
        <v>0</v>
      </c>
      <c r="AI222">
        <v>0</v>
      </c>
      <c r="AJ222">
        <v>0</v>
      </c>
      <c r="AK222" s="128">
        <v>0</v>
      </c>
      <c r="AL222">
        <v>0</v>
      </c>
      <c r="AM222">
        <v>0</v>
      </c>
      <c r="AN222">
        <v>0</v>
      </c>
      <c r="AO222">
        <v>0</v>
      </c>
      <c r="AP222">
        <v>0</v>
      </c>
      <c r="AQ222">
        <v>0</v>
      </c>
      <c r="AR222">
        <v>0</v>
      </c>
      <c r="AS222">
        <v>0</v>
      </c>
    </row>
    <row r="223" spans="1:45" x14ac:dyDescent="0.3">
      <c r="A223" s="105">
        <v>634</v>
      </c>
      <c r="B223" s="344" t="s">
        <v>1067</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G223">
        <v>0</v>
      </c>
      <c r="AH223">
        <v>0</v>
      </c>
      <c r="AI223">
        <v>0</v>
      </c>
      <c r="AJ223">
        <v>0</v>
      </c>
      <c r="AK223" s="128">
        <v>0</v>
      </c>
      <c r="AL223">
        <v>0</v>
      </c>
      <c r="AM223">
        <v>0</v>
      </c>
      <c r="AN223">
        <v>0</v>
      </c>
      <c r="AO223">
        <v>0</v>
      </c>
      <c r="AP223">
        <v>0</v>
      </c>
      <c r="AQ223">
        <v>0</v>
      </c>
      <c r="AR223">
        <v>0</v>
      </c>
      <c r="AS223">
        <v>0</v>
      </c>
    </row>
    <row r="224" spans="1:45" x14ac:dyDescent="0.3">
      <c r="A224" s="105">
        <v>635</v>
      </c>
      <c r="B224" s="344" t="s">
        <v>1068</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G224">
        <v>0</v>
      </c>
      <c r="AH224">
        <v>0</v>
      </c>
      <c r="AI224">
        <v>0</v>
      </c>
      <c r="AJ224">
        <v>0</v>
      </c>
      <c r="AK224" s="128">
        <v>0</v>
      </c>
      <c r="AL224">
        <v>0</v>
      </c>
      <c r="AM224">
        <v>0</v>
      </c>
      <c r="AN224">
        <v>0</v>
      </c>
      <c r="AO224">
        <v>0</v>
      </c>
      <c r="AP224">
        <v>0</v>
      </c>
      <c r="AQ224">
        <v>0</v>
      </c>
      <c r="AR224">
        <v>0</v>
      </c>
      <c r="AS224">
        <v>0</v>
      </c>
    </row>
    <row r="225" spans="1:45" ht="57.6" x14ac:dyDescent="0.3">
      <c r="A225" s="105">
        <v>636</v>
      </c>
      <c r="B225" s="344" t="s">
        <v>1069</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G225">
        <v>0</v>
      </c>
      <c r="AH225">
        <v>0</v>
      </c>
      <c r="AI225">
        <v>0</v>
      </c>
      <c r="AJ225">
        <v>0</v>
      </c>
      <c r="AK225" s="128">
        <v>0</v>
      </c>
      <c r="AL225">
        <v>0</v>
      </c>
      <c r="AM225">
        <v>0</v>
      </c>
      <c r="AN225">
        <v>0</v>
      </c>
      <c r="AO225">
        <v>0</v>
      </c>
      <c r="AP225">
        <v>0</v>
      </c>
      <c r="AQ225">
        <v>0</v>
      </c>
      <c r="AR225">
        <v>0</v>
      </c>
      <c r="AS225">
        <v>0</v>
      </c>
    </row>
    <row r="226" spans="1:45" ht="57.6" x14ac:dyDescent="0.3">
      <c r="A226" s="105">
        <v>637</v>
      </c>
      <c r="B226" s="344" t="s">
        <v>1070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G226">
        <v>0</v>
      </c>
      <c r="AH226">
        <v>0</v>
      </c>
      <c r="AI226">
        <v>0</v>
      </c>
      <c r="AJ226">
        <v>0</v>
      </c>
      <c r="AK226" s="128">
        <v>0</v>
      </c>
      <c r="AL226">
        <v>0</v>
      </c>
      <c r="AM226">
        <v>0</v>
      </c>
      <c r="AN226">
        <v>0</v>
      </c>
      <c r="AO226">
        <v>0</v>
      </c>
      <c r="AP226">
        <v>0</v>
      </c>
      <c r="AQ226">
        <v>0</v>
      </c>
      <c r="AR226">
        <v>0</v>
      </c>
      <c r="AS226">
        <v>0</v>
      </c>
    </row>
    <row r="227" spans="1:45" ht="57.6" x14ac:dyDescent="0.3">
      <c r="A227" s="105">
        <v>638</v>
      </c>
      <c r="B227" s="344" t="s">
        <v>1071</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G227">
        <v>0</v>
      </c>
      <c r="AH227">
        <v>0</v>
      </c>
      <c r="AI227">
        <v>0</v>
      </c>
      <c r="AJ227">
        <v>0</v>
      </c>
      <c r="AK227" s="128">
        <v>0</v>
      </c>
      <c r="AL227">
        <v>0</v>
      </c>
      <c r="AM227">
        <v>0</v>
      </c>
      <c r="AN227">
        <v>0</v>
      </c>
      <c r="AO227">
        <v>0</v>
      </c>
      <c r="AP227">
        <v>0</v>
      </c>
      <c r="AQ227">
        <v>0</v>
      </c>
      <c r="AR227">
        <v>0</v>
      </c>
      <c r="AS227">
        <v>0</v>
      </c>
    </row>
    <row r="228" spans="1:45" ht="100.8" x14ac:dyDescent="0.3">
      <c r="A228" s="105">
        <v>639</v>
      </c>
      <c r="B228" s="344" t="s">
        <v>1072</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G228">
        <v>0</v>
      </c>
      <c r="AH228">
        <v>0</v>
      </c>
      <c r="AI228">
        <v>0</v>
      </c>
      <c r="AJ228">
        <v>0</v>
      </c>
      <c r="AK228" s="128">
        <v>0</v>
      </c>
      <c r="AL228">
        <v>0</v>
      </c>
      <c r="AM228">
        <v>0</v>
      </c>
      <c r="AN228">
        <v>0</v>
      </c>
      <c r="AO228">
        <v>0</v>
      </c>
      <c r="AP228">
        <v>0</v>
      </c>
      <c r="AQ228">
        <v>0</v>
      </c>
      <c r="AR228">
        <v>0</v>
      </c>
      <c r="AS228">
        <v>0</v>
      </c>
    </row>
    <row r="229" spans="1:45" ht="72" x14ac:dyDescent="0.3">
      <c r="A229" s="105">
        <v>640</v>
      </c>
      <c r="B229" s="344" t="s">
        <v>1073</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G229">
        <v>0</v>
      </c>
      <c r="AH229">
        <v>0</v>
      </c>
      <c r="AI229">
        <v>0</v>
      </c>
      <c r="AJ229">
        <v>0</v>
      </c>
      <c r="AK229" s="128">
        <v>0</v>
      </c>
      <c r="AL229">
        <v>0</v>
      </c>
      <c r="AM229">
        <v>0</v>
      </c>
      <c r="AN229">
        <v>0</v>
      </c>
      <c r="AO229">
        <v>0</v>
      </c>
      <c r="AP229">
        <v>0</v>
      </c>
      <c r="AQ229">
        <v>0</v>
      </c>
      <c r="AR229">
        <v>0</v>
      </c>
      <c r="AS229">
        <v>0</v>
      </c>
    </row>
    <row r="230" spans="1:45" ht="72" x14ac:dyDescent="0.3">
      <c r="A230" s="105">
        <v>641</v>
      </c>
      <c r="B230" s="344" t="s">
        <v>1074</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G230">
        <v>0</v>
      </c>
      <c r="AH230">
        <v>0</v>
      </c>
      <c r="AI230">
        <v>0</v>
      </c>
      <c r="AJ230">
        <v>0</v>
      </c>
      <c r="AK230" s="128">
        <v>0</v>
      </c>
      <c r="AL230">
        <v>0</v>
      </c>
      <c r="AM230">
        <v>0</v>
      </c>
      <c r="AN230">
        <v>0</v>
      </c>
      <c r="AO230">
        <v>0</v>
      </c>
      <c r="AP230">
        <v>0</v>
      </c>
      <c r="AQ230">
        <v>0</v>
      </c>
      <c r="AR230">
        <v>0</v>
      </c>
      <c r="AS230">
        <v>0</v>
      </c>
    </row>
    <row r="231" spans="1:45" ht="57.6" x14ac:dyDescent="0.3">
      <c r="A231" s="105">
        <v>642</v>
      </c>
      <c r="B231" s="344" t="s">
        <v>1075</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G231">
        <v>0</v>
      </c>
      <c r="AH231">
        <v>0</v>
      </c>
      <c r="AI231">
        <v>0</v>
      </c>
      <c r="AJ231">
        <v>0</v>
      </c>
      <c r="AK231" s="128">
        <v>0</v>
      </c>
      <c r="AL231">
        <v>0</v>
      </c>
      <c r="AM231">
        <v>0</v>
      </c>
      <c r="AN231">
        <v>0</v>
      </c>
      <c r="AO231">
        <v>0</v>
      </c>
      <c r="AP231">
        <v>0</v>
      </c>
      <c r="AQ231">
        <v>0</v>
      </c>
      <c r="AR231">
        <v>0</v>
      </c>
      <c r="AS231">
        <v>0</v>
      </c>
    </row>
    <row r="232" spans="1:45" ht="43.2" x14ac:dyDescent="0.3">
      <c r="A232" s="105">
        <v>643</v>
      </c>
      <c r="B232" s="344" t="s">
        <v>1076</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G232">
        <v>0</v>
      </c>
      <c r="AH232">
        <v>0</v>
      </c>
      <c r="AI232">
        <v>0</v>
      </c>
      <c r="AJ232">
        <v>0</v>
      </c>
      <c r="AK232" s="128">
        <v>0</v>
      </c>
      <c r="AL232">
        <v>0</v>
      </c>
      <c r="AM232">
        <v>0</v>
      </c>
      <c r="AN232">
        <v>0</v>
      </c>
      <c r="AO232">
        <v>0</v>
      </c>
      <c r="AP232">
        <v>0</v>
      </c>
      <c r="AQ232">
        <v>0</v>
      </c>
      <c r="AR232">
        <v>0</v>
      </c>
      <c r="AS232">
        <v>0</v>
      </c>
    </row>
    <row r="233" spans="1:45" ht="57.6" x14ac:dyDescent="0.3">
      <c r="A233" s="105">
        <v>644</v>
      </c>
      <c r="B233" s="344" t="s">
        <v>1077</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G233">
        <v>0</v>
      </c>
      <c r="AH233">
        <v>0</v>
      </c>
      <c r="AI233">
        <v>0</v>
      </c>
      <c r="AJ233">
        <v>0</v>
      </c>
      <c r="AK233" s="128">
        <v>0</v>
      </c>
      <c r="AL233">
        <v>0</v>
      </c>
      <c r="AM233">
        <v>0</v>
      </c>
      <c r="AN233">
        <v>0</v>
      </c>
      <c r="AO233">
        <v>0</v>
      </c>
      <c r="AP233">
        <v>0</v>
      </c>
      <c r="AQ233">
        <v>0</v>
      </c>
      <c r="AR233">
        <v>0</v>
      </c>
      <c r="AS233">
        <v>0</v>
      </c>
    </row>
    <row r="234" spans="1:45" ht="28.8" x14ac:dyDescent="0.3">
      <c r="A234" s="105">
        <v>645</v>
      </c>
      <c r="B234" s="344" t="s">
        <v>174</v>
      </c>
      <c r="D234">
        <v>0</v>
      </c>
      <c r="E234">
        <v>0</v>
      </c>
      <c r="F234">
        <v>0</v>
      </c>
      <c r="G234">
        <v>0</v>
      </c>
      <c r="H234">
        <v>0</v>
      </c>
      <c r="I234">
        <v>0</v>
      </c>
      <c r="J234">
        <v>0</v>
      </c>
      <c r="K234">
        <v>0</v>
      </c>
      <c r="L234">
        <v>0</v>
      </c>
      <c r="M234">
        <v>0</v>
      </c>
      <c r="N234">
        <v>0</v>
      </c>
      <c r="O234">
        <v>0</v>
      </c>
      <c r="P234">
        <v>0</v>
      </c>
      <c r="Q234">
        <v>16643</v>
      </c>
      <c r="R234">
        <v>0</v>
      </c>
      <c r="S234">
        <v>0</v>
      </c>
      <c r="T234">
        <v>0</v>
      </c>
      <c r="U234">
        <v>40000</v>
      </c>
      <c r="V234">
        <v>0</v>
      </c>
      <c r="W234">
        <v>21775</v>
      </c>
      <c r="X234">
        <v>0</v>
      </c>
      <c r="Y234">
        <v>0</v>
      </c>
      <c r="Z234">
        <v>0</v>
      </c>
      <c r="AA234">
        <v>0</v>
      </c>
      <c r="AB234">
        <v>0</v>
      </c>
      <c r="AC234">
        <v>0</v>
      </c>
      <c r="AD234">
        <v>0</v>
      </c>
      <c r="AE234">
        <v>0</v>
      </c>
      <c r="AG234">
        <v>67955</v>
      </c>
      <c r="AH234">
        <v>1536537</v>
      </c>
      <c r="AI234">
        <v>0</v>
      </c>
      <c r="AJ234">
        <v>0</v>
      </c>
      <c r="AK234" s="128">
        <v>0</v>
      </c>
      <c r="AL234">
        <v>0</v>
      </c>
      <c r="AM234">
        <v>0</v>
      </c>
      <c r="AN234">
        <v>0</v>
      </c>
      <c r="AO234">
        <v>0</v>
      </c>
      <c r="AP234">
        <v>0</v>
      </c>
      <c r="AQ234">
        <v>0</v>
      </c>
      <c r="AR234">
        <v>0</v>
      </c>
      <c r="AS234">
        <v>115600</v>
      </c>
    </row>
    <row r="235" spans="1:45" x14ac:dyDescent="0.3">
      <c r="A235" s="105">
        <v>646</v>
      </c>
      <c r="B235" s="344" t="s">
        <v>161</v>
      </c>
      <c r="D235">
        <v>0</v>
      </c>
      <c r="E235">
        <v>0</v>
      </c>
      <c r="F235">
        <v>221798</v>
      </c>
      <c r="G235">
        <v>0</v>
      </c>
      <c r="H235">
        <v>0</v>
      </c>
      <c r="I235">
        <v>188811</v>
      </c>
      <c r="J235">
        <v>1339812</v>
      </c>
      <c r="K235">
        <v>0</v>
      </c>
      <c r="L235">
        <v>0</v>
      </c>
      <c r="M235">
        <v>0</v>
      </c>
      <c r="N235">
        <v>0</v>
      </c>
      <c r="O235">
        <v>0</v>
      </c>
      <c r="P235">
        <v>337706</v>
      </c>
      <c r="Q235">
        <v>26577</v>
      </c>
      <c r="R235">
        <v>0</v>
      </c>
      <c r="S235">
        <v>915803</v>
      </c>
      <c r="T235">
        <v>0</v>
      </c>
      <c r="U235">
        <v>73957</v>
      </c>
      <c r="V235">
        <v>0</v>
      </c>
      <c r="W235">
        <v>111059</v>
      </c>
      <c r="X235">
        <v>54798</v>
      </c>
      <c r="Y235">
        <v>0</v>
      </c>
      <c r="Z235">
        <v>67685</v>
      </c>
      <c r="AA235">
        <v>0</v>
      </c>
      <c r="AB235">
        <v>162215</v>
      </c>
      <c r="AC235">
        <v>-3652286</v>
      </c>
      <c r="AD235">
        <v>0</v>
      </c>
      <c r="AE235">
        <v>118721</v>
      </c>
      <c r="AG235">
        <v>11277364</v>
      </c>
      <c r="AH235">
        <v>747814</v>
      </c>
      <c r="AI235">
        <v>14018351</v>
      </c>
      <c r="AJ235">
        <v>746345</v>
      </c>
      <c r="AK235" s="128">
        <v>1149996</v>
      </c>
      <c r="AL235">
        <v>45416</v>
      </c>
      <c r="AM235">
        <v>39788</v>
      </c>
      <c r="AN235">
        <v>36172</v>
      </c>
      <c r="AO235">
        <v>80873</v>
      </c>
      <c r="AP235">
        <v>0</v>
      </c>
      <c r="AQ235">
        <v>0</v>
      </c>
      <c r="AR235">
        <v>0</v>
      </c>
      <c r="AS235">
        <v>174243</v>
      </c>
    </row>
    <row r="236" spans="1:45" x14ac:dyDescent="0.3">
      <c r="A236" s="105">
        <v>647</v>
      </c>
      <c r="B236" s="344" t="s">
        <v>357</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G236">
        <v>0</v>
      </c>
      <c r="AH236">
        <v>0</v>
      </c>
      <c r="AI236">
        <v>0</v>
      </c>
      <c r="AJ236">
        <v>0</v>
      </c>
      <c r="AK236" s="128">
        <v>0</v>
      </c>
      <c r="AL236">
        <v>0</v>
      </c>
      <c r="AM236">
        <v>0</v>
      </c>
      <c r="AN236">
        <v>0</v>
      </c>
      <c r="AO236">
        <v>0</v>
      </c>
      <c r="AP236">
        <v>0</v>
      </c>
      <c r="AQ236">
        <v>0</v>
      </c>
      <c r="AR236">
        <v>0</v>
      </c>
      <c r="AS236">
        <v>0</v>
      </c>
    </row>
    <row r="237" spans="1:45" x14ac:dyDescent="0.3">
      <c r="A237" s="105">
        <v>648</v>
      </c>
      <c r="B237" s="344" t="s">
        <v>1078</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G237">
        <v>0</v>
      </c>
      <c r="AH237">
        <v>0</v>
      </c>
      <c r="AI237">
        <v>0</v>
      </c>
      <c r="AJ237">
        <v>0</v>
      </c>
      <c r="AK237" s="128">
        <v>0</v>
      </c>
      <c r="AL237">
        <v>0</v>
      </c>
      <c r="AM237">
        <v>0</v>
      </c>
      <c r="AN237">
        <v>0</v>
      </c>
      <c r="AO237">
        <v>0</v>
      </c>
      <c r="AP237">
        <v>0</v>
      </c>
      <c r="AQ237">
        <v>0</v>
      </c>
      <c r="AR237">
        <v>0</v>
      </c>
      <c r="AS237">
        <v>0</v>
      </c>
    </row>
    <row r="238" spans="1:45" ht="28.8" x14ac:dyDescent="0.3">
      <c r="A238" s="105">
        <v>654</v>
      </c>
      <c r="B238" s="344" t="s">
        <v>1079</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G238">
        <v>0</v>
      </c>
      <c r="AH238">
        <v>0</v>
      </c>
      <c r="AI238">
        <v>0</v>
      </c>
      <c r="AJ238">
        <v>0</v>
      </c>
      <c r="AK238" s="128">
        <v>0</v>
      </c>
      <c r="AL238">
        <v>0</v>
      </c>
      <c r="AM238">
        <v>0</v>
      </c>
      <c r="AN238">
        <v>0</v>
      </c>
      <c r="AO238">
        <v>0</v>
      </c>
      <c r="AP238">
        <v>0</v>
      </c>
      <c r="AQ238">
        <v>0</v>
      </c>
      <c r="AR238">
        <v>0</v>
      </c>
      <c r="AS238">
        <v>0</v>
      </c>
    </row>
    <row r="239" spans="1:45" ht="28.8" x14ac:dyDescent="0.3">
      <c r="A239" s="105">
        <v>655</v>
      </c>
      <c r="B239" s="344" t="s">
        <v>1080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G239">
        <v>0</v>
      </c>
      <c r="AH239">
        <v>0</v>
      </c>
      <c r="AI239">
        <v>0</v>
      </c>
      <c r="AJ239">
        <v>0</v>
      </c>
      <c r="AK239" s="128">
        <v>0</v>
      </c>
      <c r="AL239">
        <v>0</v>
      </c>
      <c r="AM239">
        <v>0</v>
      </c>
      <c r="AN239">
        <v>0</v>
      </c>
      <c r="AO239">
        <v>0</v>
      </c>
      <c r="AP239">
        <v>0</v>
      </c>
      <c r="AQ239">
        <v>0</v>
      </c>
      <c r="AR239">
        <v>0</v>
      </c>
      <c r="AS239">
        <v>0</v>
      </c>
    </row>
    <row r="240" spans="1:45" ht="28.8" x14ac:dyDescent="0.3">
      <c r="A240" s="105">
        <v>656</v>
      </c>
      <c r="B240" s="344" t="s">
        <v>1081</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G240">
        <v>0</v>
      </c>
      <c r="AH240">
        <v>0</v>
      </c>
      <c r="AI240">
        <v>0</v>
      </c>
      <c r="AJ240">
        <v>0</v>
      </c>
      <c r="AK240" s="128">
        <v>0</v>
      </c>
      <c r="AL240">
        <v>0</v>
      </c>
      <c r="AM240">
        <v>0</v>
      </c>
      <c r="AN240">
        <v>0</v>
      </c>
      <c r="AO240">
        <v>0</v>
      </c>
      <c r="AP240">
        <v>0</v>
      </c>
      <c r="AQ240">
        <v>0</v>
      </c>
      <c r="AR240">
        <v>0</v>
      </c>
      <c r="AS240">
        <v>0</v>
      </c>
    </row>
    <row r="241" spans="1:45" ht="28.8" x14ac:dyDescent="0.3">
      <c r="A241" s="105">
        <v>657</v>
      </c>
      <c r="B241" s="344" t="s">
        <v>1082</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G241">
        <v>0</v>
      </c>
      <c r="AH241">
        <v>0</v>
      </c>
      <c r="AI241">
        <v>0</v>
      </c>
      <c r="AJ241">
        <v>0</v>
      </c>
      <c r="AK241" s="128">
        <v>0</v>
      </c>
      <c r="AL241">
        <v>0</v>
      </c>
      <c r="AM241">
        <v>0</v>
      </c>
      <c r="AN241">
        <v>0</v>
      </c>
      <c r="AO241">
        <v>0</v>
      </c>
      <c r="AP241">
        <v>0</v>
      </c>
      <c r="AQ241">
        <v>0</v>
      </c>
      <c r="AR241">
        <v>0</v>
      </c>
      <c r="AS241">
        <v>0</v>
      </c>
    </row>
    <row r="242" spans="1:45" ht="28.8" x14ac:dyDescent="0.3">
      <c r="A242" s="105">
        <v>658</v>
      </c>
      <c r="B242" s="344" t="s">
        <v>1083</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G242">
        <v>0</v>
      </c>
      <c r="AH242">
        <v>0</v>
      </c>
      <c r="AI242">
        <v>0</v>
      </c>
      <c r="AJ242">
        <v>0</v>
      </c>
      <c r="AK242" s="128">
        <v>0</v>
      </c>
      <c r="AL242">
        <v>0</v>
      </c>
      <c r="AM242">
        <v>0</v>
      </c>
      <c r="AN242">
        <v>0</v>
      </c>
      <c r="AO242">
        <v>0</v>
      </c>
      <c r="AP242">
        <v>0</v>
      </c>
      <c r="AQ242">
        <v>0</v>
      </c>
      <c r="AR242">
        <v>0</v>
      </c>
      <c r="AS242">
        <v>0</v>
      </c>
    </row>
    <row r="243" spans="1:45" x14ac:dyDescent="0.3">
      <c r="A243" s="105">
        <v>659</v>
      </c>
      <c r="B243" s="344" t="s">
        <v>358</v>
      </c>
      <c r="D243">
        <v>0</v>
      </c>
      <c r="E243">
        <v>919123</v>
      </c>
      <c r="F243">
        <v>0</v>
      </c>
      <c r="G243">
        <v>0</v>
      </c>
      <c r="H243">
        <v>0</v>
      </c>
      <c r="I243">
        <v>0</v>
      </c>
      <c r="J243">
        <v>2501393</v>
      </c>
      <c r="K243">
        <v>0</v>
      </c>
      <c r="L243">
        <v>0</v>
      </c>
      <c r="M243">
        <v>1005825</v>
      </c>
      <c r="N243">
        <v>0</v>
      </c>
      <c r="O243">
        <v>0</v>
      </c>
      <c r="P243">
        <v>0</v>
      </c>
      <c r="Q243">
        <v>0</v>
      </c>
      <c r="R243">
        <v>0</v>
      </c>
      <c r="S243">
        <v>0</v>
      </c>
      <c r="T243">
        <v>3323930</v>
      </c>
      <c r="U243">
        <v>0</v>
      </c>
      <c r="V243">
        <v>0</v>
      </c>
      <c r="W243">
        <v>0</v>
      </c>
      <c r="X243">
        <v>0</v>
      </c>
      <c r="Y243">
        <v>0</v>
      </c>
      <c r="Z243">
        <v>0</v>
      </c>
      <c r="AA243">
        <v>0</v>
      </c>
      <c r="AB243">
        <v>0</v>
      </c>
      <c r="AC243">
        <v>68474373</v>
      </c>
      <c r="AD243">
        <v>0</v>
      </c>
      <c r="AE243">
        <v>0</v>
      </c>
      <c r="AG243">
        <v>0</v>
      </c>
      <c r="AH243">
        <v>0</v>
      </c>
      <c r="AI243">
        <v>5146106</v>
      </c>
      <c r="AJ243">
        <v>0</v>
      </c>
      <c r="AK243" s="128">
        <v>0</v>
      </c>
      <c r="AL243">
        <v>0</v>
      </c>
      <c r="AM243">
        <v>0</v>
      </c>
      <c r="AN243">
        <v>0</v>
      </c>
      <c r="AO243">
        <v>0</v>
      </c>
      <c r="AP243">
        <v>0</v>
      </c>
      <c r="AQ243">
        <v>0</v>
      </c>
      <c r="AR243">
        <v>0</v>
      </c>
      <c r="AS243">
        <v>0</v>
      </c>
    </row>
    <row r="244" spans="1:45" x14ac:dyDescent="0.3">
      <c r="A244" s="105">
        <v>660</v>
      </c>
      <c r="B244" s="344" t="s">
        <v>359</v>
      </c>
      <c r="D244">
        <v>0</v>
      </c>
      <c r="E244">
        <v>0</v>
      </c>
      <c r="F244">
        <v>0</v>
      </c>
      <c r="G244">
        <v>0</v>
      </c>
      <c r="H244">
        <v>0</v>
      </c>
      <c r="I244">
        <v>0</v>
      </c>
      <c r="J244">
        <v>0</v>
      </c>
      <c r="K244">
        <v>0</v>
      </c>
      <c r="L244">
        <v>0</v>
      </c>
      <c r="M244">
        <v>0</v>
      </c>
      <c r="N244">
        <v>0</v>
      </c>
      <c r="O244">
        <v>0</v>
      </c>
      <c r="P244">
        <v>0</v>
      </c>
      <c r="Q244">
        <v>0</v>
      </c>
      <c r="R244">
        <v>0</v>
      </c>
      <c r="S244">
        <v>0</v>
      </c>
      <c r="T244">
        <v>4703121</v>
      </c>
      <c r="U244">
        <v>0</v>
      </c>
      <c r="V244">
        <v>0</v>
      </c>
      <c r="W244">
        <v>0</v>
      </c>
      <c r="X244">
        <v>0</v>
      </c>
      <c r="Y244">
        <v>0</v>
      </c>
      <c r="Z244">
        <v>0</v>
      </c>
      <c r="AA244">
        <v>0</v>
      </c>
      <c r="AB244">
        <v>0</v>
      </c>
      <c r="AC244">
        <v>0</v>
      </c>
      <c r="AD244">
        <v>0</v>
      </c>
      <c r="AE244">
        <v>0</v>
      </c>
      <c r="AG244">
        <v>0</v>
      </c>
      <c r="AH244">
        <v>0</v>
      </c>
      <c r="AI244">
        <v>0</v>
      </c>
      <c r="AJ244">
        <v>0</v>
      </c>
      <c r="AK244" s="128">
        <v>0</v>
      </c>
      <c r="AL244">
        <v>0</v>
      </c>
      <c r="AM244">
        <v>0</v>
      </c>
      <c r="AN244">
        <v>0</v>
      </c>
      <c r="AO244">
        <v>0</v>
      </c>
      <c r="AP244">
        <v>0</v>
      </c>
      <c r="AQ244">
        <v>0</v>
      </c>
      <c r="AR244">
        <v>0</v>
      </c>
      <c r="AS244">
        <v>0</v>
      </c>
    </row>
    <row r="245" spans="1:45" ht="28.8" x14ac:dyDescent="0.3">
      <c r="A245" s="105">
        <v>661</v>
      </c>
      <c r="B245" s="344" t="s">
        <v>193</v>
      </c>
      <c r="D245">
        <v>0</v>
      </c>
      <c r="E245">
        <v>0</v>
      </c>
      <c r="F245">
        <v>0</v>
      </c>
      <c r="G245">
        <v>0</v>
      </c>
      <c r="H245">
        <v>0</v>
      </c>
      <c r="I245">
        <v>0</v>
      </c>
      <c r="J245">
        <v>0</v>
      </c>
      <c r="K245">
        <v>0</v>
      </c>
      <c r="L245">
        <v>0</v>
      </c>
      <c r="M245">
        <v>0</v>
      </c>
      <c r="N245">
        <v>0</v>
      </c>
      <c r="O245">
        <v>0</v>
      </c>
      <c r="P245">
        <v>0</v>
      </c>
      <c r="Q245">
        <v>0</v>
      </c>
      <c r="R245">
        <v>0</v>
      </c>
      <c r="S245">
        <v>0</v>
      </c>
      <c r="T245">
        <v>141.5</v>
      </c>
      <c r="U245">
        <v>0</v>
      </c>
      <c r="V245">
        <v>0</v>
      </c>
      <c r="W245">
        <v>0</v>
      </c>
      <c r="X245">
        <v>0</v>
      </c>
      <c r="Y245">
        <v>0</v>
      </c>
      <c r="Z245">
        <v>0</v>
      </c>
      <c r="AA245">
        <v>0</v>
      </c>
      <c r="AB245">
        <v>0</v>
      </c>
      <c r="AC245">
        <v>0</v>
      </c>
      <c r="AD245">
        <v>0</v>
      </c>
      <c r="AE245">
        <v>0</v>
      </c>
      <c r="AG245">
        <v>0</v>
      </c>
      <c r="AH245">
        <v>0</v>
      </c>
      <c r="AI245">
        <v>0</v>
      </c>
      <c r="AJ245">
        <v>0</v>
      </c>
      <c r="AK245" s="128">
        <v>0</v>
      </c>
      <c r="AL245">
        <v>0</v>
      </c>
      <c r="AM245">
        <v>0</v>
      </c>
      <c r="AN245">
        <v>0</v>
      </c>
      <c r="AO245">
        <v>0</v>
      </c>
      <c r="AP245">
        <v>0</v>
      </c>
      <c r="AQ245">
        <v>0</v>
      </c>
      <c r="AR245">
        <v>0</v>
      </c>
      <c r="AS245">
        <v>0</v>
      </c>
    </row>
    <row r="246" spans="1:45" ht="28.8" x14ac:dyDescent="0.3">
      <c r="A246" s="105">
        <v>662</v>
      </c>
      <c r="B246" s="344" t="s">
        <v>209</v>
      </c>
      <c r="D246">
        <v>0</v>
      </c>
      <c r="G246">
        <v>0</v>
      </c>
      <c r="K246">
        <v>6393</v>
      </c>
      <c r="V246">
        <v>0</v>
      </c>
      <c r="Y246">
        <v>0</v>
      </c>
      <c r="AC246">
        <v>0</v>
      </c>
      <c r="AG246">
        <v>0</v>
      </c>
      <c r="AI246">
        <v>0</v>
      </c>
      <c r="AQ246">
        <v>0</v>
      </c>
    </row>
    <row r="247" spans="1:45" x14ac:dyDescent="0.3">
      <c r="A247" s="105">
        <v>663</v>
      </c>
      <c r="B247" s="344" t="s">
        <v>360</v>
      </c>
      <c r="D247">
        <v>0</v>
      </c>
      <c r="G247">
        <v>2555147</v>
      </c>
      <c r="K247">
        <v>2582215</v>
      </c>
      <c r="V247">
        <v>1076467</v>
      </c>
      <c r="Y247">
        <v>0</v>
      </c>
      <c r="AC247">
        <v>0</v>
      </c>
      <c r="AG247">
        <v>4537471</v>
      </c>
      <c r="AI247">
        <v>0</v>
      </c>
      <c r="AQ247">
        <v>3342673</v>
      </c>
    </row>
    <row r="248" spans="1:45" x14ac:dyDescent="0.3">
      <c r="A248" s="105">
        <v>906</v>
      </c>
      <c r="B248" s="344" t="s">
        <v>361</v>
      </c>
      <c r="D248">
        <v>1</v>
      </c>
      <c r="E248">
        <v>1</v>
      </c>
      <c r="F248">
        <v>1</v>
      </c>
      <c r="G248">
        <v>1</v>
      </c>
      <c r="H248">
        <v>1</v>
      </c>
      <c r="I248">
        <v>1</v>
      </c>
      <c r="J248">
        <v>1</v>
      </c>
      <c r="K248">
        <v>1</v>
      </c>
      <c r="L248">
        <v>1</v>
      </c>
      <c r="M248">
        <v>1</v>
      </c>
      <c r="N248">
        <v>1</v>
      </c>
      <c r="O248">
        <v>1</v>
      </c>
      <c r="P248">
        <v>1</v>
      </c>
      <c r="Q248">
        <v>1</v>
      </c>
      <c r="R248">
        <v>1</v>
      </c>
      <c r="S248">
        <v>1</v>
      </c>
      <c r="T248">
        <v>1</v>
      </c>
      <c r="U248">
        <v>1</v>
      </c>
      <c r="V248">
        <v>1</v>
      </c>
      <c r="W248">
        <v>1</v>
      </c>
      <c r="X248">
        <v>1</v>
      </c>
      <c r="Y248">
        <v>1</v>
      </c>
      <c r="Z248">
        <v>1</v>
      </c>
      <c r="AA248">
        <v>1</v>
      </c>
      <c r="AB248">
        <v>1</v>
      </c>
      <c r="AC248">
        <v>1</v>
      </c>
      <c r="AD248">
        <v>1</v>
      </c>
      <c r="AE248">
        <v>1</v>
      </c>
      <c r="AG248">
        <v>1</v>
      </c>
      <c r="AH248">
        <v>1</v>
      </c>
      <c r="AI248">
        <v>1</v>
      </c>
      <c r="AJ248">
        <v>1</v>
      </c>
      <c r="AK248" s="128">
        <v>1</v>
      </c>
      <c r="AL248">
        <v>1</v>
      </c>
      <c r="AM248">
        <v>1</v>
      </c>
      <c r="AN248">
        <v>1</v>
      </c>
      <c r="AO248">
        <v>1</v>
      </c>
      <c r="AP248">
        <v>1</v>
      </c>
      <c r="AQ248">
        <v>1</v>
      </c>
      <c r="AR248">
        <v>1</v>
      </c>
      <c r="AS248">
        <v>1</v>
      </c>
    </row>
    <row r="249" spans="1:45" ht="28.8" x14ac:dyDescent="0.3">
      <c r="A249" s="105">
        <v>907</v>
      </c>
      <c r="B249" s="344" t="s">
        <v>362</v>
      </c>
      <c r="D249">
        <v>2</v>
      </c>
      <c r="E249">
        <v>2</v>
      </c>
      <c r="F249">
        <v>2</v>
      </c>
      <c r="G249">
        <v>2</v>
      </c>
      <c r="H249">
        <v>2</v>
      </c>
      <c r="I249">
        <v>2</v>
      </c>
      <c r="J249">
        <v>2</v>
      </c>
      <c r="K249">
        <v>2</v>
      </c>
      <c r="L249">
        <v>2</v>
      </c>
      <c r="M249">
        <v>2</v>
      </c>
      <c r="N249">
        <v>2</v>
      </c>
      <c r="O249">
        <v>2</v>
      </c>
      <c r="P249">
        <v>1</v>
      </c>
      <c r="Q249">
        <v>2</v>
      </c>
      <c r="R249">
        <v>1</v>
      </c>
      <c r="S249">
        <v>2</v>
      </c>
      <c r="T249">
        <v>2</v>
      </c>
      <c r="U249">
        <v>2</v>
      </c>
      <c r="V249">
        <v>2</v>
      </c>
      <c r="W249">
        <v>2</v>
      </c>
      <c r="X249">
        <v>2</v>
      </c>
      <c r="Y249">
        <v>2</v>
      </c>
      <c r="Z249">
        <v>2</v>
      </c>
      <c r="AA249">
        <v>2</v>
      </c>
      <c r="AB249">
        <v>1</v>
      </c>
      <c r="AC249">
        <v>2</v>
      </c>
      <c r="AD249">
        <v>2</v>
      </c>
      <c r="AE249">
        <v>1</v>
      </c>
      <c r="AG249">
        <v>2</v>
      </c>
      <c r="AH249">
        <v>2</v>
      </c>
      <c r="AI249">
        <v>2</v>
      </c>
      <c r="AJ249">
        <v>2</v>
      </c>
      <c r="AK249" s="128">
        <v>2</v>
      </c>
      <c r="AL249">
        <v>2</v>
      </c>
      <c r="AM249">
        <v>2</v>
      </c>
      <c r="AN249">
        <v>2</v>
      </c>
      <c r="AO249">
        <v>2</v>
      </c>
      <c r="AP249">
        <v>2</v>
      </c>
      <c r="AQ249">
        <v>1</v>
      </c>
      <c r="AR249">
        <v>2</v>
      </c>
      <c r="AS249">
        <v>2</v>
      </c>
    </row>
    <row r="250" spans="1:45" ht="43.2" x14ac:dyDescent="0.3">
      <c r="A250" s="105">
        <v>947</v>
      </c>
      <c r="B250" s="344" t="s">
        <v>811</v>
      </c>
      <c r="D250" t="s">
        <v>506</v>
      </c>
      <c r="E250" t="s">
        <v>415</v>
      </c>
      <c r="F250" t="s">
        <v>443</v>
      </c>
      <c r="G250" t="s">
        <v>507</v>
      </c>
      <c r="H250" t="s">
        <v>455</v>
      </c>
      <c r="I250" t="s">
        <v>1084</v>
      </c>
      <c r="J250" t="s">
        <v>363</v>
      </c>
      <c r="K250" t="s">
        <v>1085</v>
      </c>
      <c r="L250" t="s">
        <v>442</v>
      </c>
      <c r="M250" t="s">
        <v>508</v>
      </c>
      <c r="N250" t="s">
        <v>509</v>
      </c>
      <c r="O250" t="s">
        <v>425</v>
      </c>
      <c r="P250" t="s">
        <v>510</v>
      </c>
      <c r="Q250" t="s">
        <v>511</v>
      </c>
      <c r="R250" t="s">
        <v>512</v>
      </c>
      <c r="S250" t="s">
        <v>513</v>
      </c>
      <c r="T250" t="s">
        <v>702</v>
      </c>
      <c r="U250" t="s">
        <v>514</v>
      </c>
      <c r="V250" t="s">
        <v>515</v>
      </c>
      <c r="W250" t="s">
        <v>516</v>
      </c>
      <c r="X250" t="s">
        <v>517</v>
      </c>
      <c r="Y250" t="s">
        <v>1086</v>
      </c>
      <c r="Z250" t="s">
        <v>518</v>
      </c>
      <c r="AA250" t="s">
        <v>519</v>
      </c>
      <c r="AB250" t="s">
        <v>363</v>
      </c>
      <c r="AC250" t="s">
        <v>520</v>
      </c>
      <c r="AD250" t="s">
        <v>521</v>
      </c>
      <c r="AE250" t="s">
        <v>512</v>
      </c>
      <c r="AG250" t="s">
        <v>522</v>
      </c>
      <c r="AH250" t="s">
        <v>523</v>
      </c>
      <c r="AI250" t="s">
        <v>524</v>
      </c>
      <c r="AJ250" t="s">
        <v>1087</v>
      </c>
      <c r="AK250" s="128" t="s">
        <v>525</v>
      </c>
      <c r="AL250" t="s">
        <v>526</v>
      </c>
      <c r="AM250" t="s">
        <v>1088</v>
      </c>
      <c r="AN250" t="s">
        <v>444</v>
      </c>
      <c r="AO250" t="s">
        <v>527</v>
      </c>
      <c r="AP250" t="s">
        <v>416</v>
      </c>
      <c r="AQ250" t="s">
        <v>444</v>
      </c>
      <c r="AR250" t="s">
        <v>528</v>
      </c>
      <c r="AS250" t="s">
        <v>529</v>
      </c>
    </row>
    <row r="251" spans="1:45" ht="43.2" x14ac:dyDescent="0.3">
      <c r="A251" s="105">
        <v>948</v>
      </c>
      <c r="B251" s="344" t="s">
        <v>820</v>
      </c>
      <c r="D251" t="s">
        <v>530</v>
      </c>
      <c r="E251" t="s">
        <v>446</v>
      </c>
      <c r="F251" t="s">
        <v>531</v>
      </c>
      <c r="G251" t="s">
        <v>532</v>
      </c>
      <c r="H251" t="s">
        <v>533</v>
      </c>
      <c r="I251" t="s">
        <v>1089</v>
      </c>
      <c r="J251" t="s">
        <v>445</v>
      </c>
      <c r="K251" t="s">
        <v>534</v>
      </c>
      <c r="L251" t="s">
        <v>535</v>
      </c>
      <c r="M251" t="s">
        <v>536</v>
      </c>
      <c r="N251" t="s">
        <v>537</v>
      </c>
      <c r="O251" t="s">
        <v>1090</v>
      </c>
      <c r="P251" t="s">
        <v>538</v>
      </c>
      <c r="Q251" t="s">
        <v>539</v>
      </c>
      <c r="R251" t="s">
        <v>540</v>
      </c>
      <c r="S251" t="s">
        <v>541</v>
      </c>
      <c r="T251" t="s">
        <v>703</v>
      </c>
      <c r="U251" t="s">
        <v>542</v>
      </c>
      <c r="V251" t="s">
        <v>543</v>
      </c>
      <c r="W251" t="s">
        <v>431</v>
      </c>
      <c r="X251" t="s">
        <v>544</v>
      </c>
      <c r="Y251" t="s">
        <v>1091</v>
      </c>
      <c r="Z251" t="s">
        <v>545</v>
      </c>
      <c r="AA251" t="s">
        <v>546</v>
      </c>
      <c r="AB251" t="s">
        <v>547</v>
      </c>
      <c r="AC251" t="s">
        <v>548</v>
      </c>
      <c r="AD251" t="s">
        <v>549</v>
      </c>
      <c r="AE251" t="s">
        <v>540</v>
      </c>
      <c r="AG251" t="s">
        <v>550</v>
      </c>
      <c r="AH251" t="s">
        <v>551</v>
      </c>
      <c r="AI251" t="s">
        <v>552</v>
      </c>
      <c r="AJ251" t="s">
        <v>1092</v>
      </c>
      <c r="AK251" s="128" t="s">
        <v>531</v>
      </c>
      <c r="AL251" t="s">
        <v>553</v>
      </c>
      <c r="AM251" t="s">
        <v>1093</v>
      </c>
      <c r="AN251" t="s">
        <v>554</v>
      </c>
      <c r="AO251" t="s">
        <v>555</v>
      </c>
      <c r="AP251" t="s">
        <v>556</v>
      </c>
      <c r="AQ251" t="s">
        <v>557</v>
      </c>
      <c r="AR251" t="s">
        <v>558</v>
      </c>
      <c r="AS251" t="s">
        <v>559</v>
      </c>
    </row>
    <row r="252" spans="1:45" ht="28.8" x14ac:dyDescent="0.3">
      <c r="A252" s="105">
        <v>949</v>
      </c>
      <c r="B252" s="344" t="s">
        <v>364</v>
      </c>
      <c r="D252" t="s">
        <v>188</v>
      </c>
      <c r="E252" t="s">
        <v>188</v>
      </c>
      <c r="F252" t="s">
        <v>188</v>
      </c>
      <c r="G252" t="s">
        <v>188</v>
      </c>
      <c r="H252" t="s">
        <v>201</v>
      </c>
      <c r="I252" t="s">
        <v>188</v>
      </c>
      <c r="J252" t="s">
        <v>188</v>
      </c>
      <c r="K252" t="s">
        <v>188</v>
      </c>
      <c r="L252" t="s">
        <v>188</v>
      </c>
      <c r="M252" t="s">
        <v>188</v>
      </c>
      <c r="N252" t="s">
        <v>188</v>
      </c>
      <c r="O252" t="s">
        <v>201</v>
      </c>
      <c r="P252" t="s">
        <v>188</v>
      </c>
      <c r="Q252" t="s">
        <v>188</v>
      </c>
      <c r="R252" t="s">
        <v>188</v>
      </c>
      <c r="S252" t="s">
        <v>188</v>
      </c>
      <c r="T252" t="s">
        <v>188</v>
      </c>
      <c r="U252" t="s">
        <v>188</v>
      </c>
      <c r="V252" t="s">
        <v>188</v>
      </c>
      <c r="W252" t="s">
        <v>188</v>
      </c>
      <c r="X252" t="s">
        <v>201</v>
      </c>
      <c r="Y252" t="s">
        <v>201</v>
      </c>
      <c r="Z252" t="s">
        <v>188</v>
      </c>
      <c r="AA252" t="s">
        <v>201</v>
      </c>
      <c r="AB252" t="s">
        <v>188</v>
      </c>
      <c r="AC252" t="s">
        <v>188</v>
      </c>
      <c r="AD252" t="s">
        <v>188</v>
      </c>
      <c r="AE252" t="s">
        <v>188</v>
      </c>
      <c r="AG252" t="s">
        <v>188</v>
      </c>
      <c r="AH252" t="s">
        <v>188</v>
      </c>
      <c r="AI252" t="s">
        <v>188</v>
      </c>
      <c r="AJ252" t="s">
        <v>188</v>
      </c>
      <c r="AK252" s="128" t="s">
        <v>188</v>
      </c>
      <c r="AL252" t="s">
        <v>188</v>
      </c>
      <c r="AM252" t="s">
        <v>188</v>
      </c>
      <c r="AN252" t="s">
        <v>188</v>
      </c>
      <c r="AO252" t="s">
        <v>188</v>
      </c>
      <c r="AP252" t="s">
        <v>426</v>
      </c>
      <c r="AQ252" t="s">
        <v>188</v>
      </c>
      <c r="AR252" t="s">
        <v>188</v>
      </c>
      <c r="AS252" t="s">
        <v>188</v>
      </c>
    </row>
    <row r="253" spans="1:45" ht="43.2" x14ac:dyDescent="0.3">
      <c r="A253" s="105">
        <v>950</v>
      </c>
      <c r="B253" s="344" t="s">
        <v>365</v>
      </c>
      <c r="D253" t="s">
        <v>417</v>
      </c>
      <c r="E253" t="s">
        <v>19</v>
      </c>
      <c r="F253" t="s">
        <v>19</v>
      </c>
      <c r="G253" t="s">
        <v>19</v>
      </c>
      <c r="H253" t="s">
        <v>19</v>
      </c>
      <c r="I253" t="s">
        <v>19</v>
      </c>
      <c r="J253" t="s">
        <v>19</v>
      </c>
      <c r="K253" t="s">
        <v>19</v>
      </c>
      <c r="L253" t="s">
        <v>19</v>
      </c>
      <c r="M253" t="s">
        <v>19</v>
      </c>
      <c r="N253" t="s">
        <v>19</v>
      </c>
      <c r="O253" t="s">
        <v>19</v>
      </c>
      <c r="P253" t="s">
        <v>19</v>
      </c>
      <c r="Q253" t="s">
        <v>19</v>
      </c>
      <c r="R253" t="s">
        <v>19</v>
      </c>
      <c r="S253" t="s">
        <v>19</v>
      </c>
      <c r="T253" t="s">
        <v>19</v>
      </c>
      <c r="U253" t="s">
        <v>19</v>
      </c>
      <c r="V253" t="s">
        <v>19</v>
      </c>
      <c r="W253" t="s">
        <v>19</v>
      </c>
      <c r="X253" t="s">
        <v>20</v>
      </c>
      <c r="Y253" t="s">
        <v>19</v>
      </c>
      <c r="Z253" t="s">
        <v>19</v>
      </c>
      <c r="AA253" t="s">
        <v>19</v>
      </c>
      <c r="AB253" t="s">
        <v>19</v>
      </c>
      <c r="AC253" t="s">
        <v>19</v>
      </c>
      <c r="AD253" t="s">
        <v>19</v>
      </c>
      <c r="AE253" t="s">
        <v>19</v>
      </c>
      <c r="AG253" t="s">
        <v>19</v>
      </c>
      <c r="AH253" t="s">
        <v>19</v>
      </c>
      <c r="AI253" t="s">
        <v>19</v>
      </c>
      <c r="AJ253" t="s">
        <v>19</v>
      </c>
      <c r="AK253" s="128" t="s">
        <v>19</v>
      </c>
      <c r="AL253" t="s">
        <v>19</v>
      </c>
      <c r="AM253" t="s">
        <v>19</v>
      </c>
      <c r="AN253" t="s">
        <v>19</v>
      </c>
      <c r="AO253" t="s">
        <v>19</v>
      </c>
      <c r="AP253" t="s">
        <v>19</v>
      </c>
      <c r="AQ253" t="s">
        <v>19</v>
      </c>
      <c r="AR253" t="s">
        <v>19</v>
      </c>
      <c r="AS253" t="s">
        <v>19</v>
      </c>
    </row>
    <row r="254" spans="1:45" ht="28.8" x14ac:dyDescent="0.3">
      <c r="A254" s="105">
        <v>951</v>
      </c>
      <c r="B254" s="344" t="s">
        <v>366</v>
      </c>
      <c r="D254">
        <v>2</v>
      </c>
      <c r="E254">
        <v>2</v>
      </c>
      <c r="F254">
        <v>2</v>
      </c>
      <c r="G254">
        <v>2</v>
      </c>
      <c r="H254">
        <v>2</v>
      </c>
      <c r="I254">
        <v>2</v>
      </c>
      <c r="J254">
        <v>2</v>
      </c>
      <c r="K254">
        <v>2</v>
      </c>
      <c r="L254">
        <v>2</v>
      </c>
      <c r="M254">
        <v>2</v>
      </c>
      <c r="N254">
        <v>2</v>
      </c>
      <c r="O254">
        <v>2</v>
      </c>
      <c r="P254">
        <v>1</v>
      </c>
      <c r="Q254">
        <v>2</v>
      </c>
      <c r="R254">
        <v>2</v>
      </c>
      <c r="S254">
        <v>2</v>
      </c>
      <c r="T254">
        <v>2</v>
      </c>
      <c r="U254">
        <v>2</v>
      </c>
      <c r="V254">
        <v>2</v>
      </c>
      <c r="W254">
        <v>2</v>
      </c>
      <c r="X254">
        <v>2</v>
      </c>
      <c r="Y254">
        <v>2</v>
      </c>
      <c r="Z254">
        <v>2</v>
      </c>
      <c r="AA254">
        <v>2</v>
      </c>
      <c r="AB254">
        <v>2</v>
      </c>
      <c r="AC254">
        <v>2</v>
      </c>
      <c r="AD254">
        <v>2</v>
      </c>
      <c r="AE254">
        <v>2</v>
      </c>
      <c r="AG254">
        <v>2</v>
      </c>
      <c r="AH254">
        <v>2</v>
      </c>
      <c r="AI254">
        <v>2</v>
      </c>
      <c r="AJ254">
        <v>2</v>
      </c>
      <c r="AK254" s="128">
        <v>2</v>
      </c>
      <c r="AL254">
        <v>2</v>
      </c>
      <c r="AM254">
        <v>2</v>
      </c>
      <c r="AN254">
        <v>2</v>
      </c>
      <c r="AO254">
        <v>2</v>
      </c>
      <c r="AP254">
        <v>2</v>
      </c>
      <c r="AQ254">
        <v>2</v>
      </c>
      <c r="AR254">
        <v>2</v>
      </c>
      <c r="AS254">
        <v>2</v>
      </c>
    </row>
    <row r="255" spans="1:45" ht="57.6" x14ac:dyDescent="0.3">
      <c r="A255" s="105">
        <v>952</v>
      </c>
      <c r="B255" s="344" t="s">
        <v>367</v>
      </c>
      <c r="D255" t="s">
        <v>424</v>
      </c>
      <c r="E255" t="s">
        <v>418</v>
      </c>
      <c r="F255" t="s">
        <v>1094</v>
      </c>
      <c r="G255" t="s">
        <v>560</v>
      </c>
      <c r="H255" t="s">
        <v>418</v>
      </c>
      <c r="I255" t="s">
        <v>1095</v>
      </c>
      <c r="J255" t="s">
        <v>561</v>
      </c>
      <c r="K255" t="s">
        <v>423</v>
      </c>
      <c r="L255" t="s">
        <v>562</v>
      </c>
      <c r="M255" t="s">
        <v>563</v>
      </c>
      <c r="N255" t="s">
        <v>564</v>
      </c>
      <c r="P255" t="s">
        <v>418</v>
      </c>
      <c r="Q255" t="s">
        <v>565</v>
      </c>
      <c r="R255" t="s">
        <v>566</v>
      </c>
      <c r="S255" t="s">
        <v>563</v>
      </c>
      <c r="T255" t="s">
        <v>705</v>
      </c>
      <c r="U255" t="s">
        <v>567</v>
      </c>
      <c r="V255" t="s">
        <v>1096</v>
      </c>
      <c r="W255" t="s">
        <v>568</v>
      </c>
      <c r="Y255" t="s">
        <v>1097</v>
      </c>
      <c r="AB255" t="s">
        <v>368</v>
      </c>
      <c r="AC255" t="s">
        <v>569</v>
      </c>
      <c r="AD255" t="s">
        <v>570</v>
      </c>
      <c r="AE255" t="s">
        <v>566</v>
      </c>
      <c r="AG255" t="s">
        <v>571</v>
      </c>
      <c r="AH255" t="s">
        <v>1098</v>
      </c>
      <c r="AI255" t="s">
        <v>572</v>
      </c>
      <c r="AJ255" t="s">
        <v>1096</v>
      </c>
      <c r="AL255" t="s">
        <v>573</v>
      </c>
      <c r="AM255" t="s">
        <v>574</v>
      </c>
      <c r="AN255" t="s">
        <v>575</v>
      </c>
      <c r="AO255" t="s">
        <v>576</v>
      </c>
      <c r="AP255" t="s">
        <v>577</v>
      </c>
      <c r="AQ255" t="s">
        <v>1099</v>
      </c>
      <c r="AR255" t="s">
        <v>578</v>
      </c>
      <c r="AS255" t="s">
        <v>1096</v>
      </c>
    </row>
    <row r="256" spans="1:45" ht="28.8" x14ac:dyDescent="0.3">
      <c r="A256" s="105">
        <v>953</v>
      </c>
      <c r="B256" s="344" t="s">
        <v>369</v>
      </c>
      <c r="D256">
        <v>2</v>
      </c>
      <c r="E256">
        <v>2</v>
      </c>
      <c r="F256">
        <v>2</v>
      </c>
      <c r="G256">
        <v>2</v>
      </c>
      <c r="H256">
        <v>2</v>
      </c>
      <c r="I256">
        <v>2</v>
      </c>
      <c r="J256">
        <v>2</v>
      </c>
      <c r="K256">
        <v>2</v>
      </c>
      <c r="L256">
        <v>2</v>
      </c>
      <c r="M256">
        <v>2</v>
      </c>
      <c r="N256">
        <v>2</v>
      </c>
      <c r="O256">
        <v>2</v>
      </c>
      <c r="P256">
        <v>2</v>
      </c>
      <c r="Q256">
        <v>2</v>
      </c>
      <c r="R256">
        <v>2</v>
      </c>
      <c r="S256">
        <v>2</v>
      </c>
      <c r="T256">
        <v>2</v>
      </c>
      <c r="U256">
        <v>2</v>
      </c>
      <c r="V256">
        <v>2</v>
      </c>
      <c r="W256">
        <v>2</v>
      </c>
      <c r="X256">
        <v>2</v>
      </c>
      <c r="Y256">
        <v>2</v>
      </c>
      <c r="Z256">
        <v>2</v>
      </c>
      <c r="AA256">
        <v>2</v>
      </c>
      <c r="AB256">
        <v>2</v>
      </c>
      <c r="AC256">
        <v>2</v>
      </c>
      <c r="AD256">
        <v>2</v>
      </c>
      <c r="AE256">
        <v>2</v>
      </c>
      <c r="AG256">
        <v>2</v>
      </c>
      <c r="AH256">
        <v>2</v>
      </c>
      <c r="AI256">
        <v>2</v>
      </c>
      <c r="AJ256">
        <v>2</v>
      </c>
      <c r="AK256" s="128">
        <v>2</v>
      </c>
      <c r="AL256">
        <v>2</v>
      </c>
      <c r="AM256">
        <v>2</v>
      </c>
      <c r="AN256">
        <v>2</v>
      </c>
      <c r="AO256">
        <v>2</v>
      </c>
      <c r="AP256">
        <v>2</v>
      </c>
      <c r="AQ256">
        <v>2</v>
      </c>
      <c r="AR256">
        <v>2</v>
      </c>
      <c r="AS256">
        <v>2</v>
      </c>
    </row>
    <row r="257" spans="1:45" ht="57.6" x14ac:dyDescent="0.3">
      <c r="A257" s="105">
        <v>954</v>
      </c>
      <c r="B257" s="344" t="s">
        <v>186</v>
      </c>
      <c r="D257" t="s">
        <v>417</v>
      </c>
      <c r="E257" t="s">
        <v>19</v>
      </c>
      <c r="F257" t="s">
        <v>19</v>
      </c>
      <c r="G257" t="s">
        <v>19</v>
      </c>
      <c r="H257" t="s">
        <v>19</v>
      </c>
      <c r="I257" t="s">
        <v>19</v>
      </c>
      <c r="J257" t="s">
        <v>19</v>
      </c>
      <c r="K257" t="s">
        <v>19</v>
      </c>
      <c r="L257" t="s">
        <v>19</v>
      </c>
      <c r="M257" t="s">
        <v>19</v>
      </c>
      <c r="N257" t="s">
        <v>19</v>
      </c>
      <c r="O257" t="s">
        <v>19</v>
      </c>
      <c r="P257" t="s">
        <v>19</v>
      </c>
      <c r="Q257" t="s">
        <v>19</v>
      </c>
      <c r="R257" t="s">
        <v>19</v>
      </c>
      <c r="S257" t="s">
        <v>19</v>
      </c>
      <c r="T257" t="s">
        <v>19</v>
      </c>
      <c r="U257" t="s">
        <v>19</v>
      </c>
      <c r="V257" t="s">
        <v>19</v>
      </c>
      <c r="W257" t="s">
        <v>19</v>
      </c>
      <c r="X257" t="s">
        <v>19</v>
      </c>
      <c r="Y257" t="s">
        <v>19</v>
      </c>
      <c r="Z257" t="s">
        <v>19</v>
      </c>
      <c r="AA257" t="s">
        <v>19</v>
      </c>
      <c r="AB257" t="s">
        <v>19</v>
      </c>
      <c r="AC257" t="s">
        <v>19</v>
      </c>
      <c r="AD257" t="s">
        <v>19</v>
      </c>
      <c r="AE257" t="s">
        <v>19</v>
      </c>
      <c r="AG257" t="s">
        <v>19</v>
      </c>
      <c r="AH257" t="s">
        <v>19</v>
      </c>
      <c r="AI257" t="s">
        <v>417</v>
      </c>
      <c r="AJ257" t="s">
        <v>19</v>
      </c>
      <c r="AK257" s="128" t="s">
        <v>19</v>
      </c>
      <c r="AL257" t="s">
        <v>19</v>
      </c>
      <c r="AM257" t="s">
        <v>19</v>
      </c>
      <c r="AN257" t="s">
        <v>19</v>
      </c>
      <c r="AO257" t="s">
        <v>19</v>
      </c>
      <c r="AP257" t="s">
        <v>19</v>
      </c>
      <c r="AQ257" t="s">
        <v>19</v>
      </c>
      <c r="AR257" t="s">
        <v>19</v>
      </c>
      <c r="AS257" t="s">
        <v>19</v>
      </c>
    </row>
    <row r="258" spans="1:45" ht="28.8" x14ac:dyDescent="0.3">
      <c r="A258" s="105">
        <v>955</v>
      </c>
      <c r="B258" s="344" t="s">
        <v>370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G258">
        <v>0</v>
      </c>
      <c r="AH258">
        <v>0</v>
      </c>
      <c r="AI258">
        <v>0</v>
      </c>
      <c r="AJ258">
        <v>0</v>
      </c>
      <c r="AK258" s="128">
        <v>0</v>
      </c>
      <c r="AL258">
        <v>1</v>
      </c>
      <c r="AM258">
        <v>0</v>
      </c>
      <c r="AN258">
        <v>0</v>
      </c>
      <c r="AO258">
        <v>0</v>
      </c>
      <c r="AP258">
        <v>0</v>
      </c>
      <c r="AQ258">
        <v>1</v>
      </c>
      <c r="AR258">
        <v>0</v>
      </c>
      <c r="AS258">
        <v>0</v>
      </c>
    </row>
    <row r="259" spans="1:45" ht="72" x14ac:dyDescent="0.3">
      <c r="A259" s="105">
        <v>956</v>
      </c>
      <c r="B259" s="344" t="s">
        <v>187</v>
      </c>
      <c r="D259" t="s">
        <v>417</v>
      </c>
      <c r="E259" t="s">
        <v>19</v>
      </c>
      <c r="F259" t="s">
        <v>19</v>
      </c>
      <c r="G259" t="s">
        <v>19</v>
      </c>
      <c r="H259" t="s">
        <v>19</v>
      </c>
      <c r="I259" t="s">
        <v>19</v>
      </c>
      <c r="J259" t="s">
        <v>19</v>
      </c>
      <c r="K259" t="s">
        <v>19</v>
      </c>
      <c r="L259" t="s">
        <v>19</v>
      </c>
      <c r="M259" t="s">
        <v>19</v>
      </c>
      <c r="N259" t="s">
        <v>19</v>
      </c>
      <c r="O259" t="s">
        <v>19</v>
      </c>
      <c r="P259" t="s">
        <v>19</v>
      </c>
      <c r="Q259" t="s">
        <v>19</v>
      </c>
      <c r="R259" t="s">
        <v>19</v>
      </c>
      <c r="S259" t="s">
        <v>19</v>
      </c>
      <c r="T259" t="s">
        <v>19</v>
      </c>
      <c r="U259" t="s">
        <v>19</v>
      </c>
      <c r="V259" t="s">
        <v>19</v>
      </c>
      <c r="W259" t="s">
        <v>19</v>
      </c>
      <c r="X259" t="s">
        <v>19</v>
      </c>
      <c r="Y259" t="s">
        <v>19</v>
      </c>
      <c r="Z259" t="s">
        <v>19</v>
      </c>
      <c r="AA259" t="s">
        <v>19</v>
      </c>
      <c r="AB259" t="s">
        <v>19</v>
      </c>
      <c r="AC259" t="s">
        <v>19</v>
      </c>
      <c r="AD259" t="s">
        <v>19</v>
      </c>
      <c r="AE259" t="s">
        <v>19</v>
      </c>
      <c r="AG259" t="s">
        <v>19</v>
      </c>
      <c r="AH259" t="s">
        <v>19</v>
      </c>
      <c r="AI259" t="s">
        <v>19</v>
      </c>
      <c r="AJ259" t="s">
        <v>19</v>
      </c>
      <c r="AK259" s="128" t="s">
        <v>19</v>
      </c>
      <c r="AL259" t="s">
        <v>19</v>
      </c>
      <c r="AM259" t="s">
        <v>19</v>
      </c>
      <c r="AN259" t="s">
        <v>19</v>
      </c>
      <c r="AO259" t="s">
        <v>19</v>
      </c>
      <c r="AP259" t="s">
        <v>19</v>
      </c>
      <c r="AQ259" t="s">
        <v>19</v>
      </c>
      <c r="AR259" t="s">
        <v>19</v>
      </c>
      <c r="AS259" t="s">
        <v>19</v>
      </c>
    </row>
    <row r="260" spans="1:45" ht="28.8" x14ac:dyDescent="0.3">
      <c r="A260" s="105">
        <v>957</v>
      </c>
      <c r="B260" s="344" t="s">
        <v>371</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G260">
        <v>0</v>
      </c>
      <c r="AH260">
        <v>0</v>
      </c>
      <c r="AI260">
        <v>0</v>
      </c>
      <c r="AJ260">
        <v>0</v>
      </c>
      <c r="AK260" s="128">
        <v>0</v>
      </c>
      <c r="AL260">
        <v>0</v>
      </c>
      <c r="AM260">
        <v>0</v>
      </c>
      <c r="AN260">
        <v>0</v>
      </c>
      <c r="AO260">
        <v>0</v>
      </c>
      <c r="AP260">
        <v>0</v>
      </c>
      <c r="AQ260">
        <v>0</v>
      </c>
      <c r="AR260">
        <v>0</v>
      </c>
      <c r="AS260">
        <v>0</v>
      </c>
    </row>
    <row r="261" spans="1:45" ht="72" x14ac:dyDescent="0.3">
      <c r="A261" s="105">
        <v>958</v>
      </c>
      <c r="B261" s="344" t="s">
        <v>833</v>
      </c>
      <c r="D261" t="s">
        <v>417</v>
      </c>
      <c r="E261" t="s">
        <v>19</v>
      </c>
      <c r="F261" t="s">
        <v>19</v>
      </c>
      <c r="G261" t="s">
        <v>19</v>
      </c>
      <c r="H261" t="s">
        <v>19</v>
      </c>
      <c r="I261" t="s">
        <v>19</v>
      </c>
      <c r="J261" t="s">
        <v>19</v>
      </c>
      <c r="K261" t="s">
        <v>19</v>
      </c>
      <c r="L261" t="s">
        <v>19</v>
      </c>
      <c r="M261" t="s">
        <v>19</v>
      </c>
      <c r="N261" t="s">
        <v>19</v>
      </c>
      <c r="O261" t="s">
        <v>19</v>
      </c>
      <c r="P261" t="s">
        <v>19</v>
      </c>
      <c r="Q261" t="s">
        <v>19</v>
      </c>
      <c r="R261" t="s">
        <v>19</v>
      </c>
      <c r="S261" t="s">
        <v>19</v>
      </c>
      <c r="T261" t="s">
        <v>19</v>
      </c>
      <c r="U261" t="s">
        <v>19</v>
      </c>
      <c r="V261" t="s">
        <v>19</v>
      </c>
      <c r="W261" t="s">
        <v>19</v>
      </c>
      <c r="X261" t="s">
        <v>19</v>
      </c>
      <c r="Y261" t="s">
        <v>19</v>
      </c>
      <c r="Z261" t="s">
        <v>19</v>
      </c>
      <c r="AA261" t="s">
        <v>19</v>
      </c>
      <c r="AB261" t="s">
        <v>19</v>
      </c>
      <c r="AC261" t="s">
        <v>19</v>
      </c>
      <c r="AD261" t="s">
        <v>19</v>
      </c>
      <c r="AE261" t="s">
        <v>19</v>
      </c>
      <c r="AG261" t="s">
        <v>19</v>
      </c>
      <c r="AH261" t="s">
        <v>19</v>
      </c>
      <c r="AI261" t="s">
        <v>417</v>
      </c>
      <c r="AJ261" t="s">
        <v>19</v>
      </c>
      <c r="AK261" s="128" t="s">
        <v>19</v>
      </c>
      <c r="AL261" t="s">
        <v>19</v>
      </c>
      <c r="AM261" t="s">
        <v>19</v>
      </c>
      <c r="AN261" t="s">
        <v>19</v>
      </c>
      <c r="AO261" t="s">
        <v>19</v>
      </c>
      <c r="AP261" t="s">
        <v>19</v>
      </c>
      <c r="AQ261" t="s">
        <v>19</v>
      </c>
      <c r="AR261" t="s">
        <v>19</v>
      </c>
      <c r="AS261" t="s">
        <v>19</v>
      </c>
    </row>
    <row r="262" spans="1:45" ht="57.6" x14ac:dyDescent="0.3">
      <c r="A262" s="105">
        <v>959</v>
      </c>
      <c r="B262" s="344" t="s">
        <v>372</v>
      </c>
      <c r="D262">
        <v>2</v>
      </c>
      <c r="E262">
        <v>2</v>
      </c>
      <c r="F262">
        <v>3</v>
      </c>
      <c r="G262">
        <v>2</v>
      </c>
      <c r="H262">
        <v>2</v>
      </c>
      <c r="I262">
        <v>3</v>
      </c>
      <c r="J262">
        <v>3</v>
      </c>
      <c r="K262">
        <v>3</v>
      </c>
      <c r="L262">
        <v>2</v>
      </c>
      <c r="M262">
        <v>3</v>
      </c>
      <c r="N262">
        <v>2</v>
      </c>
      <c r="O262">
        <v>3</v>
      </c>
      <c r="P262">
        <v>2</v>
      </c>
      <c r="Q262">
        <v>3</v>
      </c>
      <c r="R262">
        <v>2</v>
      </c>
      <c r="S262">
        <v>3</v>
      </c>
      <c r="T262">
        <v>0</v>
      </c>
      <c r="U262">
        <v>2</v>
      </c>
      <c r="V262">
        <v>3</v>
      </c>
      <c r="W262">
        <v>3</v>
      </c>
      <c r="X262">
        <v>3</v>
      </c>
      <c r="Y262">
        <v>3</v>
      </c>
      <c r="Z262">
        <v>3</v>
      </c>
      <c r="AA262">
        <v>3</v>
      </c>
      <c r="AB262">
        <v>3</v>
      </c>
      <c r="AC262">
        <v>2</v>
      </c>
      <c r="AD262">
        <v>3</v>
      </c>
      <c r="AE262">
        <v>2</v>
      </c>
      <c r="AG262">
        <v>2</v>
      </c>
      <c r="AH262">
        <v>2</v>
      </c>
      <c r="AI262">
        <v>3</v>
      </c>
      <c r="AJ262">
        <v>2</v>
      </c>
      <c r="AK262" s="128">
        <v>3</v>
      </c>
      <c r="AL262">
        <v>2</v>
      </c>
      <c r="AM262">
        <v>2</v>
      </c>
      <c r="AN262">
        <v>2</v>
      </c>
      <c r="AO262">
        <v>2</v>
      </c>
      <c r="AP262">
        <v>2</v>
      </c>
      <c r="AQ262">
        <v>3</v>
      </c>
      <c r="AR262">
        <v>3</v>
      </c>
      <c r="AS262">
        <v>2</v>
      </c>
    </row>
    <row r="263" spans="1:45" x14ac:dyDescent="0.3">
      <c r="A263" s="105">
        <v>960</v>
      </c>
      <c r="B263" s="344" t="s">
        <v>373</v>
      </c>
      <c r="D263" t="s">
        <v>579</v>
      </c>
      <c r="E263" t="s">
        <v>580</v>
      </c>
      <c r="F263" t="s">
        <v>581</v>
      </c>
      <c r="G263" t="s">
        <v>582</v>
      </c>
      <c r="H263" t="s">
        <v>583</v>
      </c>
      <c r="I263" t="s">
        <v>1100</v>
      </c>
      <c r="J263" t="s">
        <v>447</v>
      </c>
      <c r="K263" t="s">
        <v>584</v>
      </c>
      <c r="L263" t="s">
        <v>585</v>
      </c>
      <c r="M263" t="s">
        <v>586</v>
      </c>
      <c r="N263" t="s">
        <v>587</v>
      </c>
      <c r="O263" t="s">
        <v>1101</v>
      </c>
      <c r="P263" t="s">
        <v>588</v>
      </c>
      <c r="Q263" t="s">
        <v>589</v>
      </c>
      <c r="R263" t="s">
        <v>590</v>
      </c>
      <c r="S263" t="s">
        <v>591</v>
      </c>
      <c r="T263" t="s">
        <v>706</v>
      </c>
      <c r="U263" t="s">
        <v>592</v>
      </c>
      <c r="V263" t="s">
        <v>593</v>
      </c>
      <c r="W263" t="s">
        <v>594</v>
      </c>
      <c r="X263" t="s">
        <v>595</v>
      </c>
      <c r="Y263" t="s">
        <v>1102</v>
      </c>
      <c r="Z263" t="s">
        <v>596</v>
      </c>
      <c r="AA263" t="s">
        <v>597</v>
      </c>
      <c r="AB263" t="s">
        <v>598</v>
      </c>
      <c r="AC263" t="s">
        <v>599</v>
      </c>
      <c r="AD263" t="s">
        <v>600</v>
      </c>
      <c r="AE263" t="s">
        <v>601</v>
      </c>
      <c r="AG263" t="s">
        <v>602</v>
      </c>
      <c r="AH263" t="s">
        <v>603</v>
      </c>
      <c r="AI263" t="s">
        <v>604</v>
      </c>
      <c r="AJ263" t="s">
        <v>1103</v>
      </c>
      <c r="AK263" s="128" t="s">
        <v>605</v>
      </c>
      <c r="AL263" t="s">
        <v>606</v>
      </c>
      <c r="AM263" t="s">
        <v>607</v>
      </c>
      <c r="AN263" t="s">
        <v>608</v>
      </c>
      <c r="AO263" t="s">
        <v>609</v>
      </c>
      <c r="AP263" t="s">
        <v>610</v>
      </c>
      <c r="AQ263" t="s">
        <v>611</v>
      </c>
      <c r="AR263" t="s">
        <v>612</v>
      </c>
      <c r="AS263" t="s">
        <v>613</v>
      </c>
    </row>
    <row r="264" spans="1:45" x14ac:dyDescent="0.3">
      <c r="A264" s="105">
        <v>962</v>
      </c>
      <c r="B264" s="344" t="s">
        <v>374</v>
      </c>
      <c r="D264" t="s">
        <v>1104</v>
      </c>
      <c r="E264" t="s">
        <v>614</v>
      </c>
      <c r="F264" t="s">
        <v>375</v>
      </c>
      <c r="G264" t="s">
        <v>376</v>
      </c>
      <c r="H264" t="s">
        <v>615</v>
      </c>
      <c r="I264" t="s">
        <v>376</v>
      </c>
      <c r="J264" t="s">
        <v>376</v>
      </c>
      <c r="K264" t="s">
        <v>375</v>
      </c>
      <c r="L264" t="s">
        <v>377</v>
      </c>
      <c r="M264" t="s">
        <v>448</v>
      </c>
      <c r="N264" t="s">
        <v>376</v>
      </c>
      <c r="O264" t="s">
        <v>376</v>
      </c>
      <c r="P264" t="s">
        <v>376</v>
      </c>
      <c r="Q264" t="s">
        <v>375</v>
      </c>
      <c r="R264" t="s">
        <v>375</v>
      </c>
      <c r="S264" t="s">
        <v>419</v>
      </c>
      <c r="T264" t="s">
        <v>419</v>
      </c>
      <c r="U264" t="s">
        <v>376</v>
      </c>
      <c r="V264" t="s">
        <v>376</v>
      </c>
      <c r="W264" t="s">
        <v>376</v>
      </c>
      <c r="X264" t="s">
        <v>616</v>
      </c>
      <c r="Y264" t="s">
        <v>1105</v>
      </c>
      <c r="Z264" t="s">
        <v>617</v>
      </c>
      <c r="AA264" t="s">
        <v>618</v>
      </c>
      <c r="AB264" t="s">
        <v>376</v>
      </c>
      <c r="AC264" t="s">
        <v>449</v>
      </c>
      <c r="AD264" t="s">
        <v>376</v>
      </c>
      <c r="AE264" t="s">
        <v>375</v>
      </c>
      <c r="AG264" t="s">
        <v>619</v>
      </c>
      <c r="AH264" t="s">
        <v>376</v>
      </c>
      <c r="AI264" t="s">
        <v>620</v>
      </c>
      <c r="AJ264" t="s">
        <v>376</v>
      </c>
      <c r="AK264" s="128" t="s">
        <v>451</v>
      </c>
      <c r="AL264" t="s">
        <v>376</v>
      </c>
      <c r="AM264" t="s">
        <v>376</v>
      </c>
      <c r="AN264" t="s">
        <v>451</v>
      </c>
      <c r="AO264" t="s">
        <v>451</v>
      </c>
      <c r="AP264" t="s">
        <v>1106</v>
      </c>
      <c r="AQ264" t="s">
        <v>375</v>
      </c>
      <c r="AR264" t="s">
        <v>621</v>
      </c>
      <c r="AS264" t="s">
        <v>378</v>
      </c>
    </row>
    <row r="265" spans="1:45" x14ac:dyDescent="0.3">
      <c r="A265" s="105">
        <v>964</v>
      </c>
      <c r="B265" s="344" t="s">
        <v>379</v>
      </c>
      <c r="D265" t="s">
        <v>1107</v>
      </c>
      <c r="E265" t="s">
        <v>1108</v>
      </c>
      <c r="F265" t="s">
        <v>1109</v>
      </c>
      <c r="G265" t="s">
        <v>1107</v>
      </c>
      <c r="H265" t="s">
        <v>1110</v>
      </c>
      <c r="I265" t="s">
        <v>1111</v>
      </c>
      <c r="J265" t="s">
        <v>1112</v>
      </c>
      <c r="K265" t="s">
        <v>1107</v>
      </c>
      <c r="L265" t="s">
        <v>1113</v>
      </c>
      <c r="M265" t="s">
        <v>1108</v>
      </c>
      <c r="N265" t="s">
        <v>1107</v>
      </c>
      <c r="O265" t="s">
        <v>1114</v>
      </c>
      <c r="P265" t="s">
        <v>1115</v>
      </c>
      <c r="Q265" t="s">
        <v>1116</v>
      </c>
      <c r="R265" t="s">
        <v>1117</v>
      </c>
      <c r="S265" t="s">
        <v>1107</v>
      </c>
      <c r="T265" t="s">
        <v>1118</v>
      </c>
      <c r="U265" t="s">
        <v>1119</v>
      </c>
      <c r="V265" t="s">
        <v>1107</v>
      </c>
      <c r="W265" t="s">
        <v>1108</v>
      </c>
      <c r="X265" t="s">
        <v>1120</v>
      </c>
      <c r="Y265" t="s">
        <v>1121</v>
      </c>
      <c r="Z265" t="s">
        <v>1122</v>
      </c>
      <c r="AA265" t="s">
        <v>1122</v>
      </c>
      <c r="AB265" t="s">
        <v>1123</v>
      </c>
      <c r="AC265" t="s">
        <v>1124</v>
      </c>
      <c r="AD265" t="s">
        <v>1125</v>
      </c>
      <c r="AE265" t="s">
        <v>1126</v>
      </c>
      <c r="AG265" t="s">
        <v>1127</v>
      </c>
      <c r="AH265" t="s">
        <v>1128</v>
      </c>
      <c r="AI265" t="s">
        <v>1129</v>
      </c>
      <c r="AJ265" t="s">
        <v>1130</v>
      </c>
      <c r="AK265" s="128" t="s">
        <v>1131</v>
      </c>
      <c r="AL265" t="s">
        <v>622</v>
      </c>
      <c r="AM265" t="s">
        <v>1132</v>
      </c>
      <c r="AN265" t="s">
        <v>1133</v>
      </c>
      <c r="AO265" t="s">
        <v>1133</v>
      </c>
      <c r="AP265" t="s">
        <v>1112</v>
      </c>
      <c r="AQ265" t="s">
        <v>1122</v>
      </c>
      <c r="AR265" t="s">
        <v>1134</v>
      </c>
      <c r="AS265" t="s">
        <v>1135</v>
      </c>
    </row>
    <row r="266" spans="1:45" ht="28.8" x14ac:dyDescent="0.3">
      <c r="A266" s="105">
        <v>965</v>
      </c>
      <c r="B266" s="344" t="s">
        <v>380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G266">
        <v>0</v>
      </c>
      <c r="AH266">
        <v>0</v>
      </c>
      <c r="AI266">
        <v>0</v>
      </c>
      <c r="AJ266">
        <v>0</v>
      </c>
      <c r="AK266" s="128">
        <v>0</v>
      </c>
      <c r="AL266">
        <v>0</v>
      </c>
      <c r="AM266">
        <v>0</v>
      </c>
      <c r="AN266">
        <v>0</v>
      </c>
      <c r="AO266">
        <v>0</v>
      </c>
      <c r="AP266">
        <v>0</v>
      </c>
      <c r="AQ266">
        <v>0</v>
      </c>
      <c r="AR266">
        <v>0</v>
      </c>
      <c r="AS266">
        <v>0</v>
      </c>
    </row>
    <row r="267" spans="1:45" ht="28.8" x14ac:dyDescent="0.3">
      <c r="A267" s="105">
        <v>966</v>
      </c>
      <c r="B267" s="344" t="s">
        <v>381</v>
      </c>
      <c r="D267" t="s">
        <v>623</v>
      </c>
      <c r="E267" t="s">
        <v>624</v>
      </c>
      <c r="F267" t="s">
        <v>625</v>
      </c>
      <c r="G267" t="s">
        <v>626</v>
      </c>
      <c r="H267" t="s">
        <v>627</v>
      </c>
      <c r="I267" t="s">
        <v>628</v>
      </c>
      <c r="J267" t="s">
        <v>452</v>
      </c>
      <c r="K267" t="s">
        <v>629</v>
      </c>
      <c r="L267" t="s">
        <v>630</v>
      </c>
      <c r="M267" t="s">
        <v>631</v>
      </c>
      <c r="N267" t="s">
        <v>632</v>
      </c>
      <c r="O267" t="s">
        <v>633</v>
      </c>
      <c r="P267" t="s">
        <v>634</v>
      </c>
      <c r="Q267" t="s">
        <v>635</v>
      </c>
      <c r="R267" t="s">
        <v>636</v>
      </c>
      <c r="S267" t="s">
        <v>637</v>
      </c>
      <c r="T267" t="s">
        <v>709</v>
      </c>
      <c r="U267" t="s">
        <v>638</v>
      </c>
      <c r="V267" t="s">
        <v>1136</v>
      </c>
      <c r="W267" t="s">
        <v>639</v>
      </c>
      <c r="X267" t="s">
        <v>640</v>
      </c>
      <c r="Y267" t="s">
        <v>1137</v>
      </c>
      <c r="Z267" t="s">
        <v>641</v>
      </c>
      <c r="AA267" t="s">
        <v>642</v>
      </c>
      <c r="AB267" t="s">
        <v>643</v>
      </c>
      <c r="AC267" t="s">
        <v>644</v>
      </c>
      <c r="AD267" t="s">
        <v>645</v>
      </c>
      <c r="AE267" t="s">
        <v>636</v>
      </c>
      <c r="AG267" t="s">
        <v>646</v>
      </c>
      <c r="AH267" t="s">
        <v>647</v>
      </c>
      <c r="AI267" t="s">
        <v>648</v>
      </c>
      <c r="AJ267" t="s">
        <v>724</v>
      </c>
      <c r="AK267" s="128" t="s">
        <v>649</v>
      </c>
      <c r="AL267" t="s">
        <v>650</v>
      </c>
      <c r="AM267" t="s">
        <v>651</v>
      </c>
      <c r="AN267" t="s">
        <v>652</v>
      </c>
      <c r="AO267" t="s">
        <v>653</v>
      </c>
      <c r="AP267" t="s">
        <v>654</v>
      </c>
      <c r="AQ267" t="s">
        <v>655</v>
      </c>
      <c r="AR267" t="s">
        <v>656</v>
      </c>
      <c r="AS267" t="s">
        <v>657</v>
      </c>
    </row>
    <row r="268" spans="1:45" ht="28.8" x14ac:dyDescent="0.3">
      <c r="A268" s="105">
        <v>968</v>
      </c>
      <c r="B268" s="344" t="s">
        <v>382</v>
      </c>
      <c r="D268" t="s">
        <v>658</v>
      </c>
      <c r="E268" t="s">
        <v>659</v>
      </c>
      <c r="F268" t="s">
        <v>660</v>
      </c>
      <c r="G268" t="s">
        <v>661</v>
      </c>
      <c r="H268" t="s">
        <v>662</v>
      </c>
      <c r="I268" t="s">
        <v>1138</v>
      </c>
      <c r="J268" t="s">
        <v>453</v>
      </c>
      <c r="K268" t="s">
        <v>663</v>
      </c>
      <c r="L268" t="s">
        <v>664</v>
      </c>
      <c r="M268" t="s">
        <v>665</v>
      </c>
      <c r="N268" t="s">
        <v>666</v>
      </c>
      <c r="O268" t="s">
        <v>667</v>
      </c>
      <c r="P268" t="s">
        <v>668</v>
      </c>
      <c r="Q268" t="s">
        <v>669</v>
      </c>
      <c r="R268" t="s">
        <v>670</v>
      </c>
      <c r="S268" t="s">
        <v>671</v>
      </c>
      <c r="T268" t="s">
        <v>698</v>
      </c>
      <c r="U268" t="s">
        <v>672</v>
      </c>
      <c r="V268" t="s">
        <v>673</v>
      </c>
      <c r="W268" t="s">
        <v>674</v>
      </c>
      <c r="X268" t="s">
        <v>1139</v>
      </c>
      <c r="Y268" t="s">
        <v>1140</v>
      </c>
      <c r="Z268" t="s">
        <v>675</v>
      </c>
      <c r="AA268" t="s">
        <v>676</v>
      </c>
      <c r="AB268" t="s">
        <v>677</v>
      </c>
      <c r="AC268" t="s">
        <v>678</v>
      </c>
      <c r="AD268" t="s">
        <v>679</v>
      </c>
      <c r="AE268" t="s">
        <v>670</v>
      </c>
      <c r="AG268" t="s">
        <v>680</v>
      </c>
      <c r="AH268" t="s">
        <v>681</v>
      </c>
      <c r="AI268" t="s">
        <v>682</v>
      </c>
      <c r="AJ268" t="s">
        <v>725</v>
      </c>
      <c r="AK268" s="128" t="s">
        <v>683</v>
      </c>
      <c r="AL268" t="s">
        <v>684</v>
      </c>
      <c r="AM268" t="s">
        <v>685</v>
      </c>
      <c r="AN268" t="s">
        <v>686</v>
      </c>
      <c r="AO268" t="s">
        <v>687</v>
      </c>
      <c r="AP268" t="s">
        <v>688</v>
      </c>
      <c r="AQ268" t="s">
        <v>689</v>
      </c>
      <c r="AR268" t="s">
        <v>690</v>
      </c>
      <c r="AS268" t="s">
        <v>691</v>
      </c>
    </row>
    <row r="269" spans="1:45" ht="28.8" x14ac:dyDescent="0.3">
      <c r="A269" s="105">
        <v>973</v>
      </c>
      <c r="B269" s="344" t="s">
        <v>1141</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G269">
        <v>0</v>
      </c>
      <c r="AH269">
        <v>0</v>
      </c>
      <c r="AI269">
        <v>0</v>
      </c>
      <c r="AJ269">
        <v>0</v>
      </c>
      <c r="AK269" s="128">
        <v>0</v>
      </c>
      <c r="AL269">
        <v>0</v>
      </c>
      <c r="AM269">
        <v>0</v>
      </c>
      <c r="AN269">
        <v>0</v>
      </c>
      <c r="AO269">
        <v>0</v>
      </c>
      <c r="AP269">
        <v>0</v>
      </c>
      <c r="AQ269">
        <v>0</v>
      </c>
      <c r="AR269">
        <v>0</v>
      </c>
      <c r="AS269">
        <v>0</v>
      </c>
    </row>
    <row r="270" spans="1:45" ht="100.8" x14ac:dyDescent="0.3">
      <c r="A270" s="105">
        <v>974</v>
      </c>
      <c r="B270" s="344" t="s">
        <v>882</v>
      </c>
      <c r="D270">
        <v>2</v>
      </c>
      <c r="E270">
        <v>2</v>
      </c>
      <c r="F270">
        <v>3</v>
      </c>
      <c r="G270">
        <v>2</v>
      </c>
      <c r="H270">
        <v>2</v>
      </c>
      <c r="I270">
        <v>3</v>
      </c>
      <c r="J270">
        <v>3</v>
      </c>
      <c r="K270">
        <v>3</v>
      </c>
      <c r="L270">
        <v>2</v>
      </c>
      <c r="M270">
        <v>3</v>
      </c>
      <c r="N270">
        <v>2</v>
      </c>
      <c r="O270">
        <v>3</v>
      </c>
      <c r="P270">
        <v>2</v>
      </c>
      <c r="Q270">
        <v>3</v>
      </c>
      <c r="R270">
        <v>2</v>
      </c>
      <c r="S270">
        <v>3</v>
      </c>
      <c r="T270">
        <v>2</v>
      </c>
      <c r="U270">
        <v>2</v>
      </c>
      <c r="V270">
        <v>3</v>
      </c>
      <c r="W270">
        <v>3</v>
      </c>
      <c r="X270">
        <v>3</v>
      </c>
      <c r="Y270">
        <v>3</v>
      </c>
      <c r="Z270">
        <v>2</v>
      </c>
      <c r="AA270">
        <v>3</v>
      </c>
      <c r="AB270">
        <v>3</v>
      </c>
      <c r="AC270">
        <v>2</v>
      </c>
      <c r="AD270">
        <v>3</v>
      </c>
      <c r="AE270">
        <v>2</v>
      </c>
      <c r="AG270">
        <v>2</v>
      </c>
      <c r="AH270">
        <v>2</v>
      </c>
      <c r="AI270">
        <v>3</v>
      </c>
      <c r="AJ270">
        <v>2</v>
      </c>
      <c r="AK270" s="128">
        <v>3</v>
      </c>
      <c r="AL270">
        <v>2</v>
      </c>
      <c r="AM270">
        <v>3</v>
      </c>
      <c r="AN270">
        <v>2</v>
      </c>
      <c r="AO270">
        <v>2</v>
      </c>
      <c r="AP270">
        <v>2</v>
      </c>
      <c r="AQ270">
        <v>3</v>
      </c>
      <c r="AR270">
        <v>3</v>
      </c>
      <c r="AS270">
        <v>2</v>
      </c>
    </row>
    <row r="271" spans="1:45" ht="28.8" x14ac:dyDescent="0.3">
      <c r="A271" s="105">
        <v>975</v>
      </c>
      <c r="B271" s="344" t="s">
        <v>240</v>
      </c>
      <c r="D271">
        <v>2</v>
      </c>
      <c r="E271">
        <v>2</v>
      </c>
      <c r="F271">
        <v>1</v>
      </c>
      <c r="G271">
        <v>2</v>
      </c>
      <c r="H271">
        <v>2</v>
      </c>
      <c r="I271">
        <v>1</v>
      </c>
      <c r="J271">
        <v>2</v>
      </c>
      <c r="K271">
        <v>2</v>
      </c>
      <c r="L271">
        <v>2</v>
      </c>
      <c r="M271">
        <v>2</v>
      </c>
      <c r="N271">
        <v>1</v>
      </c>
      <c r="O271">
        <v>2</v>
      </c>
      <c r="P271">
        <v>1</v>
      </c>
      <c r="Q271">
        <v>2</v>
      </c>
      <c r="R271">
        <v>1</v>
      </c>
      <c r="S271">
        <v>2</v>
      </c>
      <c r="T271">
        <v>1</v>
      </c>
      <c r="U271">
        <v>1</v>
      </c>
      <c r="V271">
        <v>2</v>
      </c>
      <c r="W271">
        <v>2</v>
      </c>
      <c r="X271">
        <v>1</v>
      </c>
      <c r="Y271">
        <v>1</v>
      </c>
      <c r="Z271">
        <v>2</v>
      </c>
      <c r="AA271">
        <v>2</v>
      </c>
      <c r="AB271">
        <v>1</v>
      </c>
      <c r="AC271">
        <v>1</v>
      </c>
      <c r="AD271">
        <v>2</v>
      </c>
      <c r="AE271">
        <v>1</v>
      </c>
      <c r="AG271">
        <v>2</v>
      </c>
      <c r="AH271">
        <v>2</v>
      </c>
      <c r="AI271">
        <v>1</v>
      </c>
      <c r="AJ271">
        <v>1</v>
      </c>
      <c r="AK271" s="128">
        <v>2</v>
      </c>
      <c r="AL271">
        <v>1</v>
      </c>
      <c r="AM271">
        <v>2</v>
      </c>
      <c r="AN271">
        <v>2</v>
      </c>
      <c r="AO271">
        <v>2</v>
      </c>
      <c r="AP271">
        <v>2</v>
      </c>
      <c r="AQ271">
        <v>1</v>
      </c>
      <c r="AR271">
        <v>1</v>
      </c>
      <c r="AS271">
        <v>2</v>
      </c>
    </row>
    <row r="272" spans="1:45" ht="43.2" x14ac:dyDescent="0.3">
      <c r="A272" s="105">
        <v>976</v>
      </c>
      <c r="B272" s="344" t="s">
        <v>1142</v>
      </c>
      <c r="D272">
        <v>3</v>
      </c>
      <c r="E272">
        <v>3</v>
      </c>
      <c r="F272">
        <v>1</v>
      </c>
      <c r="G272">
        <v>3</v>
      </c>
      <c r="H272">
        <v>3</v>
      </c>
      <c r="I272">
        <v>1</v>
      </c>
      <c r="J272">
        <v>3</v>
      </c>
      <c r="K272">
        <v>3</v>
      </c>
      <c r="L272">
        <v>3</v>
      </c>
      <c r="M272">
        <v>3</v>
      </c>
      <c r="N272">
        <v>1</v>
      </c>
      <c r="O272">
        <v>3</v>
      </c>
      <c r="P272">
        <v>1</v>
      </c>
      <c r="Q272">
        <v>3</v>
      </c>
      <c r="R272">
        <v>3</v>
      </c>
      <c r="S272">
        <v>3</v>
      </c>
      <c r="T272">
        <v>1</v>
      </c>
      <c r="U272">
        <v>1</v>
      </c>
      <c r="V272">
        <v>3</v>
      </c>
      <c r="W272">
        <v>3</v>
      </c>
      <c r="X272">
        <v>1</v>
      </c>
      <c r="Y272">
        <v>1</v>
      </c>
      <c r="Z272">
        <v>3</v>
      </c>
      <c r="AA272">
        <v>3</v>
      </c>
      <c r="AB272">
        <v>1</v>
      </c>
      <c r="AC272">
        <v>1</v>
      </c>
      <c r="AD272">
        <v>3</v>
      </c>
      <c r="AE272">
        <v>1</v>
      </c>
      <c r="AG272">
        <v>3</v>
      </c>
      <c r="AH272">
        <v>3</v>
      </c>
      <c r="AI272">
        <v>1</v>
      </c>
      <c r="AJ272">
        <v>1</v>
      </c>
      <c r="AK272" s="128">
        <v>3</v>
      </c>
      <c r="AL272">
        <v>1</v>
      </c>
      <c r="AM272">
        <v>3</v>
      </c>
      <c r="AN272">
        <v>3</v>
      </c>
      <c r="AO272">
        <v>3</v>
      </c>
      <c r="AP272">
        <v>3</v>
      </c>
      <c r="AQ272">
        <v>1</v>
      </c>
      <c r="AR272">
        <v>1</v>
      </c>
      <c r="AS272">
        <v>3</v>
      </c>
    </row>
    <row r="273" spans="1:45" ht="43.2" x14ac:dyDescent="0.3">
      <c r="A273" s="105">
        <v>977</v>
      </c>
      <c r="B273" s="344" t="s">
        <v>1143</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G273">
        <v>0</v>
      </c>
      <c r="AH273">
        <v>0</v>
      </c>
      <c r="AI273">
        <v>0</v>
      </c>
      <c r="AJ273">
        <v>1</v>
      </c>
      <c r="AK273" s="128">
        <v>0</v>
      </c>
      <c r="AL273">
        <v>0</v>
      </c>
      <c r="AM273">
        <v>0</v>
      </c>
      <c r="AN273">
        <v>0</v>
      </c>
      <c r="AO273">
        <v>0</v>
      </c>
      <c r="AP273">
        <v>0</v>
      </c>
      <c r="AQ273">
        <v>0</v>
      </c>
      <c r="AR273">
        <v>0</v>
      </c>
      <c r="AS273">
        <v>0</v>
      </c>
    </row>
    <row r="274" spans="1:45" ht="43.2" x14ac:dyDescent="0.3">
      <c r="A274" s="105">
        <v>978</v>
      </c>
      <c r="B274" s="344" t="s">
        <v>1144</v>
      </c>
      <c r="D274">
        <v>2</v>
      </c>
      <c r="E274">
        <v>2</v>
      </c>
      <c r="F274" s="430">
        <v>2</v>
      </c>
      <c r="G274">
        <v>2</v>
      </c>
      <c r="H274">
        <v>2</v>
      </c>
      <c r="I274">
        <v>1</v>
      </c>
      <c r="J274">
        <v>2</v>
      </c>
      <c r="K274">
        <v>2</v>
      </c>
      <c r="L274">
        <v>2</v>
      </c>
      <c r="M274">
        <v>2</v>
      </c>
      <c r="N274">
        <v>1</v>
      </c>
      <c r="O274">
        <v>2</v>
      </c>
      <c r="P274">
        <v>2</v>
      </c>
      <c r="Q274">
        <v>2</v>
      </c>
      <c r="R274">
        <v>2</v>
      </c>
      <c r="S274">
        <v>2</v>
      </c>
      <c r="T274">
        <v>0</v>
      </c>
      <c r="U274">
        <v>1</v>
      </c>
      <c r="V274">
        <v>2</v>
      </c>
      <c r="W274">
        <v>2</v>
      </c>
      <c r="X274">
        <v>2</v>
      </c>
      <c r="Y274">
        <v>2</v>
      </c>
      <c r="Z274">
        <v>2</v>
      </c>
      <c r="AA274">
        <v>2</v>
      </c>
      <c r="AB274">
        <v>2</v>
      </c>
      <c r="AC274">
        <v>2</v>
      </c>
      <c r="AD274">
        <v>2</v>
      </c>
      <c r="AE274">
        <v>2</v>
      </c>
      <c r="AG274">
        <v>2</v>
      </c>
      <c r="AH274">
        <v>2</v>
      </c>
      <c r="AI274">
        <v>2</v>
      </c>
      <c r="AJ274">
        <v>2</v>
      </c>
      <c r="AK274" s="128">
        <v>2</v>
      </c>
      <c r="AL274">
        <v>2</v>
      </c>
      <c r="AM274">
        <v>2</v>
      </c>
      <c r="AN274">
        <v>2</v>
      </c>
      <c r="AO274">
        <v>2</v>
      </c>
      <c r="AP274">
        <v>2</v>
      </c>
      <c r="AQ274">
        <v>2</v>
      </c>
      <c r="AR274">
        <v>2</v>
      </c>
      <c r="AS274">
        <v>2</v>
      </c>
    </row>
    <row r="275" spans="1:45" ht="57.6" x14ac:dyDescent="0.3">
      <c r="A275" s="105">
        <v>979</v>
      </c>
      <c r="B275" s="344" t="s">
        <v>883</v>
      </c>
      <c r="D275">
        <v>1</v>
      </c>
      <c r="E275">
        <v>1</v>
      </c>
      <c r="F275">
        <v>2</v>
      </c>
      <c r="G275">
        <v>1</v>
      </c>
      <c r="H275">
        <v>1</v>
      </c>
      <c r="I275">
        <v>2</v>
      </c>
      <c r="J275">
        <v>1</v>
      </c>
      <c r="K275">
        <v>1</v>
      </c>
      <c r="L275">
        <v>1</v>
      </c>
      <c r="M275">
        <v>1</v>
      </c>
      <c r="N275">
        <v>1</v>
      </c>
      <c r="O275">
        <v>1</v>
      </c>
      <c r="P275">
        <v>1</v>
      </c>
      <c r="Q275">
        <v>1</v>
      </c>
      <c r="R275">
        <v>1</v>
      </c>
      <c r="S275">
        <v>1</v>
      </c>
      <c r="T275">
        <v>2</v>
      </c>
      <c r="U275">
        <v>1</v>
      </c>
      <c r="V275">
        <v>1</v>
      </c>
      <c r="W275">
        <v>1</v>
      </c>
      <c r="X275">
        <v>1</v>
      </c>
      <c r="Y275">
        <v>2</v>
      </c>
      <c r="Z275">
        <v>1</v>
      </c>
      <c r="AA275">
        <v>1</v>
      </c>
      <c r="AB275">
        <v>2</v>
      </c>
      <c r="AC275">
        <v>1</v>
      </c>
      <c r="AD275">
        <v>1</v>
      </c>
      <c r="AE275">
        <v>1</v>
      </c>
      <c r="AG275">
        <v>1</v>
      </c>
      <c r="AH275">
        <v>1</v>
      </c>
      <c r="AI275">
        <v>1</v>
      </c>
      <c r="AJ275">
        <v>2</v>
      </c>
      <c r="AK275" s="128">
        <v>1</v>
      </c>
      <c r="AL275">
        <v>1</v>
      </c>
      <c r="AM275">
        <v>1</v>
      </c>
      <c r="AN275">
        <v>1</v>
      </c>
      <c r="AO275">
        <v>1</v>
      </c>
      <c r="AP275">
        <v>1</v>
      </c>
      <c r="AQ275">
        <v>1</v>
      </c>
      <c r="AR275">
        <v>2</v>
      </c>
      <c r="AS275">
        <v>1</v>
      </c>
    </row>
    <row r="276" spans="1:45" ht="28.8" x14ac:dyDescent="0.3">
      <c r="A276" s="105">
        <v>980</v>
      </c>
      <c r="B276" s="344" t="s">
        <v>236</v>
      </c>
      <c r="D276" t="s">
        <v>1131</v>
      </c>
      <c r="E276" t="s">
        <v>700</v>
      </c>
      <c r="F276" t="s">
        <v>1145</v>
      </c>
      <c r="G276" t="s">
        <v>699</v>
      </c>
      <c r="H276" t="s">
        <v>1115</v>
      </c>
      <c r="I276" t="s">
        <v>1146</v>
      </c>
      <c r="J276" t="s">
        <v>1147</v>
      </c>
      <c r="K276" t="s">
        <v>1129</v>
      </c>
      <c r="L276" t="s">
        <v>1122</v>
      </c>
      <c r="M276" t="s">
        <v>701</v>
      </c>
      <c r="N276" t="s">
        <v>1148</v>
      </c>
      <c r="O276" t="s">
        <v>1149</v>
      </c>
      <c r="P276" t="s">
        <v>1150</v>
      </c>
      <c r="Q276" t="s">
        <v>701</v>
      </c>
      <c r="R276" t="s">
        <v>1127</v>
      </c>
      <c r="S276" t="s">
        <v>1120</v>
      </c>
      <c r="T276" t="s">
        <v>1151</v>
      </c>
      <c r="U276" t="s">
        <v>1152</v>
      </c>
      <c r="V276" t="s">
        <v>1147</v>
      </c>
      <c r="W276" t="s">
        <v>1153</v>
      </c>
      <c r="X276" t="s">
        <v>1146</v>
      </c>
      <c r="Y276" t="s">
        <v>1154</v>
      </c>
      <c r="Z276" t="s">
        <v>1155</v>
      </c>
      <c r="AA276" t="s">
        <v>1156</v>
      </c>
      <c r="AB276" t="s">
        <v>1157</v>
      </c>
      <c r="AC276" t="s">
        <v>1158</v>
      </c>
      <c r="AD276" t="s">
        <v>1159</v>
      </c>
      <c r="AE276" t="s">
        <v>1127</v>
      </c>
      <c r="AG276" t="s">
        <v>1132</v>
      </c>
      <c r="AH276" t="s">
        <v>1160</v>
      </c>
      <c r="AI276" t="s">
        <v>1115</v>
      </c>
      <c r="AJ276" t="s">
        <v>1161</v>
      </c>
      <c r="AK276" s="128" t="s">
        <v>1162</v>
      </c>
      <c r="AL276" t="s">
        <v>1163</v>
      </c>
      <c r="AM276" t="s">
        <v>1164</v>
      </c>
      <c r="AN276" t="s">
        <v>701</v>
      </c>
      <c r="AO276" t="s">
        <v>701</v>
      </c>
      <c r="AP276" t="s">
        <v>1165</v>
      </c>
      <c r="AQ276" t="s">
        <v>700</v>
      </c>
      <c r="AR276" t="s">
        <v>1166</v>
      </c>
      <c r="AS276" t="s">
        <v>1135</v>
      </c>
    </row>
    <row r="277" spans="1:45" ht="43.2" x14ac:dyDescent="0.3">
      <c r="A277" s="105">
        <v>984</v>
      </c>
      <c r="B277" s="344" t="s">
        <v>1167</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G277">
        <v>0</v>
      </c>
      <c r="AH277">
        <v>0</v>
      </c>
      <c r="AI277">
        <v>0</v>
      </c>
      <c r="AJ277">
        <v>0</v>
      </c>
      <c r="AK277" s="128">
        <v>0</v>
      </c>
      <c r="AL277">
        <v>0</v>
      </c>
      <c r="AM277">
        <v>0</v>
      </c>
      <c r="AN277">
        <v>0</v>
      </c>
      <c r="AO277">
        <v>0</v>
      </c>
      <c r="AP277">
        <v>0</v>
      </c>
      <c r="AQ277">
        <v>0</v>
      </c>
      <c r="AR277">
        <v>0</v>
      </c>
      <c r="AS277">
        <v>0</v>
      </c>
    </row>
    <row r="278" spans="1:45" ht="43.2" x14ac:dyDescent="0.3">
      <c r="A278" s="105">
        <v>985</v>
      </c>
      <c r="B278" s="344" t="s">
        <v>1168</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G278">
        <v>0</v>
      </c>
      <c r="AH278">
        <v>0</v>
      </c>
      <c r="AI278">
        <v>0</v>
      </c>
      <c r="AJ278">
        <v>0</v>
      </c>
      <c r="AK278" s="128">
        <v>0</v>
      </c>
      <c r="AL278">
        <v>0</v>
      </c>
      <c r="AM278">
        <v>0</v>
      </c>
      <c r="AN278">
        <v>0</v>
      </c>
      <c r="AO278">
        <v>0</v>
      </c>
      <c r="AP278">
        <v>0</v>
      </c>
      <c r="AQ278">
        <v>0</v>
      </c>
      <c r="AR278">
        <v>0</v>
      </c>
      <c r="AS278">
        <v>0</v>
      </c>
    </row>
    <row r="279" spans="1:45" ht="43.2" x14ac:dyDescent="0.3">
      <c r="A279" s="105">
        <v>986</v>
      </c>
      <c r="B279" s="344" t="s">
        <v>1169</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G279">
        <v>0</v>
      </c>
      <c r="AH279">
        <v>0</v>
      </c>
      <c r="AI279">
        <v>0</v>
      </c>
      <c r="AJ279">
        <v>0</v>
      </c>
      <c r="AK279" s="128">
        <v>0</v>
      </c>
      <c r="AL279">
        <v>0</v>
      </c>
      <c r="AM279">
        <v>0</v>
      </c>
      <c r="AN279">
        <v>0</v>
      </c>
      <c r="AO279">
        <v>0</v>
      </c>
      <c r="AP279">
        <v>0</v>
      </c>
      <c r="AQ279">
        <v>0</v>
      </c>
      <c r="AR279">
        <v>0</v>
      </c>
      <c r="AS279">
        <v>0</v>
      </c>
    </row>
    <row r="280" spans="1:45" ht="72" x14ac:dyDescent="0.3">
      <c r="A280" s="105">
        <v>987</v>
      </c>
      <c r="B280" s="344" t="s">
        <v>1170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G280">
        <v>0</v>
      </c>
      <c r="AH280">
        <v>0</v>
      </c>
      <c r="AI280">
        <v>0</v>
      </c>
      <c r="AJ280">
        <v>0</v>
      </c>
      <c r="AK280" s="128">
        <v>0</v>
      </c>
      <c r="AL280">
        <v>0</v>
      </c>
      <c r="AM280">
        <v>0</v>
      </c>
      <c r="AN280">
        <v>0</v>
      </c>
      <c r="AO280">
        <v>0</v>
      </c>
      <c r="AP280">
        <v>0</v>
      </c>
      <c r="AQ280">
        <v>0</v>
      </c>
      <c r="AR280">
        <v>0</v>
      </c>
      <c r="AS280">
        <v>0</v>
      </c>
    </row>
    <row r="281" spans="1:45" ht="28.8" x14ac:dyDescent="0.3">
      <c r="A281" s="105">
        <v>988</v>
      </c>
      <c r="B281" s="344" t="s">
        <v>1171</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G281">
        <v>0</v>
      </c>
      <c r="AH281">
        <v>0</v>
      </c>
      <c r="AI281">
        <v>0</v>
      </c>
      <c r="AJ281">
        <v>0</v>
      </c>
      <c r="AK281" s="128">
        <v>0</v>
      </c>
      <c r="AL281">
        <v>0</v>
      </c>
      <c r="AM281">
        <v>0</v>
      </c>
      <c r="AN281">
        <v>0</v>
      </c>
      <c r="AO281">
        <v>0</v>
      </c>
      <c r="AP281">
        <v>0</v>
      </c>
      <c r="AQ281">
        <v>0</v>
      </c>
      <c r="AR281">
        <v>0</v>
      </c>
      <c r="AS281">
        <v>0</v>
      </c>
    </row>
    <row r="282" spans="1:45" ht="43.2" x14ac:dyDescent="0.3">
      <c r="A282" s="105">
        <v>989</v>
      </c>
      <c r="B282" s="344" t="s">
        <v>1172</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G282">
        <v>0</v>
      </c>
      <c r="AH282">
        <v>0</v>
      </c>
      <c r="AI282">
        <v>0</v>
      </c>
      <c r="AJ282">
        <v>0</v>
      </c>
      <c r="AK282" s="128">
        <v>0</v>
      </c>
      <c r="AL282">
        <v>0</v>
      </c>
      <c r="AM282">
        <v>0</v>
      </c>
      <c r="AN282">
        <v>0</v>
      </c>
      <c r="AO282">
        <v>0</v>
      </c>
      <c r="AP282">
        <v>0</v>
      </c>
      <c r="AQ282">
        <v>0</v>
      </c>
      <c r="AR282">
        <v>0</v>
      </c>
      <c r="AS282">
        <v>0</v>
      </c>
    </row>
    <row r="283" spans="1:45" ht="28.8" x14ac:dyDescent="0.3">
      <c r="A283" s="105">
        <v>990</v>
      </c>
      <c r="B283" s="344" t="s">
        <v>1173</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G283">
        <v>0</v>
      </c>
      <c r="AH283">
        <v>0</v>
      </c>
      <c r="AI283">
        <v>0</v>
      </c>
      <c r="AJ283">
        <v>0</v>
      </c>
      <c r="AK283" s="128">
        <v>0</v>
      </c>
      <c r="AL283">
        <v>0</v>
      </c>
      <c r="AM283">
        <v>0</v>
      </c>
      <c r="AN283">
        <v>0</v>
      </c>
      <c r="AO283">
        <v>0</v>
      </c>
      <c r="AP283">
        <v>0</v>
      </c>
      <c r="AQ283">
        <v>0</v>
      </c>
      <c r="AR283">
        <v>0</v>
      </c>
      <c r="AS283">
        <v>0</v>
      </c>
    </row>
    <row r="284" spans="1:45" ht="72" x14ac:dyDescent="0.3">
      <c r="A284" s="105">
        <v>991</v>
      </c>
      <c r="B284" s="344" t="s">
        <v>1174</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G284">
        <v>0</v>
      </c>
      <c r="AH284">
        <v>0</v>
      </c>
      <c r="AI284">
        <v>0</v>
      </c>
      <c r="AJ284">
        <v>0</v>
      </c>
      <c r="AK284" s="128">
        <v>0</v>
      </c>
      <c r="AL284">
        <v>0</v>
      </c>
      <c r="AM284">
        <v>0</v>
      </c>
      <c r="AN284">
        <v>0</v>
      </c>
      <c r="AO284">
        <v>0</v>
      </c>
      <c r="AP284">
        <v>0</v>
      </c>
      <c r="AQ284">
        <v>0</v>
      </c>
      <c r="AR284">
        <v>0</v>
      </c>
      <c r="AS284">
        <v>0</v>
      </c>
    </row>
    <row r="285" spans="1:45" x14ac:dyDescent="0.3">
      <c r="A285" s="105">
        <v>995</v>
      </c>
      <c r="B285" s="344" t="s">
        <v>1175</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G285">
        <v>0</v>
      </c>
      <c r="AH285">
        <v>0</v>
      </c>
      <c r="AI285">
        <v>0</v>
      </c>
      <c r="AJ285">
        <v>0</v>
      </c>
      <c r="AK285" s="128">
        <v>0</v>
      </c>
      <c r="AL285">
        <v>0</v>
      </c>
      <c r="AM285">
        <v>0</v>
      </c>
      <c r="AN285">
        <v>0</v>
      </c>
      <c r="AO285">
        <v>0</v>
      </c>
      <c r="AP285">
        <v>0</v>
      </c>
      <c r="AQ285">
        <v>0</v>
      </c>
      <c r="AR285">
        <v>0</v>
      </c>
      <c r="AS285">
        <v>0</v>
      </c>
    </row>
    <row r="286" spans="1:45" x14ac:dyDescent="0.3">
      <c r="A286" s="105">
        <v>996</v>
      </c>
      <c r="B286" s="344" t="s">
        <v>899</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G286">
        <v>0</v>
      </c>
      <c r="AH286">
        <v>0</v>
      </c>
      <c r="AI286">
        <v>0</v>
      </c>
      <c r="AJ286">
        <v>0</v>
      </c>
      <c r="AK286" s="128">
        <v>0</v>
      </c>
      <c r="AL286">
        <v>0</v>
      </c>
      <c r="AM286">
        <v>0</v>
      </c>
      <c r="AN286">
        <v>0</v>
      </c>
      <c r="AO286">
        <v>0</v>
      </c>
      <c r="AP286">
        <v>0</v>
      </c>
      <c r="AQ286">
        <v>0</v>
      </c>
      <c r="AR286">
        <v>0</v>
      </c>
      <c r="AS286">
        <v>0</v>
      </c>
    </row>
    <row r="287" spans="1:45" x14ac:dyDescent="0.3">
      <c r="A287" s="105">
        <v>998</v>
      </c>
      <c r="B287" s="344" t="s">
        <v>107</v>
      </c>
      <c r="D287">
        <v>60</v>
      </c>
      <c r="E287">
        <v>60</v>
      </c>
      <c r="F287">
        <v>60</v>
      </c>
      <c r="G287">
        <v>60</v>
      </c>
      <c r="H287">
        <v>60</v>
      </c>
      <c r="I287">
        <v>60</v>
      </c>
      <c r="J287">
        <v>60</v>
      </c>
      <c r="K287">
        <v>60</v>
      </c>
      <c r="L287">
        <v>60</v>
      </c>
      <c r="M287">
        <v>60</v>
      </c>
      <c r="N287">
        <v>60</v>
      </c>
      <c r="O287">
        <v>60</v>
      </c>
      <c r="P287">
        <v>60</v>
      </c>
      <c r="Q287">
        <v>60</v>
      </c>
      <c r="R287">
        <v>60</v>
      </c>
      <c r="S287">
        <v>60</v>
      </c>
      <c r="T287">
        <v>60</v>
      </c>
      <c r="U287">
        <v>60</v>
      </c>
      <c r="V287">
        <v>60</v>
      </c>
      <c r="W287">
        <v>60</v>
      </c>
      <c r="X287">
        <v>60</v>
      </c>
      <c r="Y287">
        <v>60</v>
      </c>
      <c r="Z287">
        <v>60</v>
      </c>
      <c r="AA287">
        <v>60</v>
      </c>
      <c r="AB287">
        <v>60</v>
      </c>
      <c r="AC287">
        <v>60</v>
      </c>
      <c r="AD287">
        <v>60</v>
      </c>
      <c r="AE287">
        <v>60</v>
      </c>
      <c r="AF287">
        <v>60</v>
      </c>
      <c r="AG287">
        <v>60</v>
      </c>
      <c r="AH287">
        <v>60</v>
      </c>
      <c r="AI287">
        <v>60</v>
      </c>
      <c r="AJ287">
        <v>59</v>
      </c>
      <c r="AK287" s="128">
        <v>60</v>
      </c>
      <c r="AL287">
        <v>60</v>
      </c>
      <c r="AM287">
        <v>60</v>
      </c>
      <c r="AN287">
        <v>60</v>
      </c>
      <c r="AO287">
        <v>60</v>
      </c>
      <c r="AP287">
        <v>60</v>
      </c>
      <c r="AQ287">
        <v>60</v>
      </c>
      <c r="AR287">
        <v>60</v>
      </c>
      <c r="AS287">
        <v>60</v>
      </c>
    </row>
    <row r="288" spans="1:45" x14ac:dyDescent="0.3">
      <c r="A288" s="105">
        <v>999</v>
      </c>
      <c r="B288" s="344" t="s">
        <v>108</v>
      </c>
      <c r="D288">
        <v>602182</v>
      </c>
      <c r="E288">
        <v>601701</v>
      </c>
      <c r="F288">
        <v>601702</v>
      </c>
      <c r="G288">
        <v>601703</v>
      </c>
      <c r="H288">
        <v>604187</v>
      </c>
      <c r="I288">
        <v>601707</v>
      </c>
      <c r="J288">
        <v>601708</v>
      </c>
      <c r="K288">
        <v>602352</v>
      </c>
      <c r="L288">
        <v>60952</v>
      </c>
      <c r="M288">
        <v>601717</v>
      </c>
      <c r="N288">
        <v>601719</v>
      </c>
      <c r="O288">
        <v>601720</v>
      </c>
      <c r="P288">
        <v>601723</v>
      </c>
      <c r="Q288">
        <v>601781</v>
      </c>
      <c r="R288">
        <v>601782</v>
      </c>
      <c r="S288">
        <v>601724</v>
      </c>
      <c r="T288">
        <v>601725</v>
      </c>
      <c r="U288">
        <v>601726</v>
      </c>
      <c r="V288">
        <v>602154</v>
      </c>
      <c r="W288">
        <v>604030</v>
      </c>
      <c r="X288">
        <v>601738</v>
      </c>
      <c r="Y288">
        <v>601744</v>
      </c>
      <c r="Z288">
        <v>601745</v>
      </c>
      <c r="AA288">
        <v>601746</v>
      </c>
      <c r="AB288">
        <v>601748</v>
      </c>
      <c r="AC288">
        <v>601790</v>
      </c>
      <c r="AD288">
        <v>602369</v>
      </c>
      <c r="AE288">
        <v>601760</v>
      </c>
      <c r="AF288">
        <v>601761</v>
      </c>
      <c r="AG288">
        <v>601797</v>
      </c>
      <c r="AH288">
        <v>602153</v>
      </c>
      <c r="AI288">
        <v>601764</v>
      </c>
      <c r="AJ288">
        <v>591618</v>
      </c>
      <c r="AK288" s="128">
        <v>602389</v>
      </c>
      <c r="AL288">
        <v>601765</v>
      </c>
      <c r="AM288">
        <v>602178</v>
      </c>
      <c r="AN288">
        <v>602390</v>
      </c>
      <c r="AO288">
        <v>602391</v>
      </c>
      <c r="AP288">
        <v>602414</v>
      </c>
      <c r="AQ288">
        <v>602395</v>
      </c>
      <c r="AR288">
        <v>602333</v>
      </c>
      <c r="AS288">
        <v>601774</v>
      </c>
    </row>
    <row r="289" spans="1:45" x14ac:dyDescent="0.3">
      <c r="A289" s="105">
        <v>9000</v>
      </c>
      <c r="B289" s="344" t="s">
        <v>383</v>
      </c>
      <c r="C289" t="s">
        <v>155</v>
      </c>
      <c r="D289">
        <v>7484754</v>
      </c>
      <c r="E289">
        <v>9615883</v>
      </c>
      <c r="F289">
        <v>54151274</v>
      </c>
      <c r="G289">
        <v>44978482</v>
      </c>
      <c r="H289">
        <v>574439</v>
      </c>
      <c r="I289">
        <v>6971289</v>
      </c>
      <c r="J289">
        <v>28759316</v>
      </c>
      <c r="K289">
        <v>18989941</v>
      </c>
      <c r="L289">
        <v>100891002</v>
      </c>
      <c r="M289">
        <v>5624705</v>
      </c>
      <c r="N289">
        <v>1730773</v>
      </c>
      <c r="O289">
        <v>172850597</v>
      </c>
      <c r="P289">
        <v>3088267</v>
      </c>
      <c r="Q289">
        <v>1015064</v>
      </c>
      <c r="R289">
        <v>1877741</v>
      </c>
      <c r="S289">
        <v>67738388</v>
      </c>
      <c r="T289">
        <v>64090874.5</v>
      </c>
      <c r="U289">
        <v>2469981</v>
      </c>
      <c r="V289">
        <v>8567403</v>
      </c>
      <c r="W289">
        <v>5221137</v>
      </c>
      <c r="X289">
        <v>12444539</v>
      </c>
      <c r="Y289">
        <v>13562236</v>
      </c>
      <c r="Z289">
        <v>2504691</v>
      </c>
      <c r="AA289">
        <v>2030687</v>
      </c>
      <c r="AB289">
        <v>5418675</v>
      </c>
      <c r="AC289">
        <v>601495724</v>
      </c>
      <c r="AD289">
        <v>988430</v>
      </c>
      <c r="AE289">
        <v>1500102</v>
      </c>
      <c r="AF289">
        <v>601821</v>
      </c>
      <c r="AG289">
        <v>275454508</v>
      </c>
      <c r="AH289">
        <v>38432649</v>
      </c>
      <c r="AI289">
        <v>2406237753</v>
      </c>
      <c r="AJ289">
        <v>6816739.6200000001</v>
      </c>
      <c r="AK289" s="128">
        <v>14691674</v>
      </c>
      <c r="AL289">
        <v>3708745</v>
      </c>
      <c r="AM289">
        <v>3118890</v>
      </c>
      <c r="AN289">
        <v>1060356</v>
      </c>
      <c r="AO289">
        <v>1839885</v>
      </c>
      <c r="AP289">
        <v>28681053</v>
      </c>
      <c r="AQ289">
        <v>33558363</v>
      </c>
      <c r="AR289">
        <v>5143121</v>
      </c>
      <c r="AS289">
        <v>2851060</v>
      </c>
    </row>
    <row r="290" spans="1:45" x14ac:dyDescent="0.3">
      <c r="A290" s="105">
        <v>9001</v>
      </c>
      <c r="B290" s="344" t="s">
        <v>384</v>
      </c>
      <c r="C290" t="s">
        <v>385</v>
      </c>
      <c r="D290">
        <v>0</v>
      </c>
      <c r="E290">
        <v>0</v>
      </c>
      <c r="F290">
        <v>2252397</v>
      </c>
      <c r="G290">
        <v>0</v>
      </c>
      <c r="H290">
        <v>0</v>
      </c>
      <c r="I290">
        <v>839905</v>
      </c>
      <c r="J290">
        <v>2721148</v>
      </c>
      <c r="K290">
        <v>0</v>
      </c>
      <c r="L290">
        <v>0</v>
      </c>
      <c r="M290">
        <v>0</v>
      </c>
      <c r="N290">
        <v>0</v>
      </c>
      <c r="O290">
        <v>0</v>
      </c>
      <c r="P290">
        <v>337729</v>
      </c>
      <c r="Q290">
        <v>76925</v>
      </c>
      <c r="R290">
        <v>162281</v>
      </c>
      <c r="S290">
        <v>7759821</v>
      </c>
      <c r="T290">
        <v>0</v>
      </c>
      <c r="U290">
        <v>150745</v>
      </c>
      <c r="V290">
        <v>0</v>
      </c>
      <c r="W290">
        <v>807348</v>
      </c>
      <c r="X290">
        <v>2526937</v>
      </c>
      <c r="Y290">
        <v>0</v>
      </c>
      <c r="Z290">
        <v>123835</v>
      </c>
      <c r="AA290">
        <v>188139</v>
      </c>
      <c r="AB290">
        <v>271382</v>
      </c>
      <c r="AC290">
        <v>46319683</v>
      </c>
      <c r="AD290">
        <v>0</v>
      </c>
      <c r="AE290">
        <v>118997</v>
      </c>
      <c r="AF290">
        <v>0</v>
      </c>
      <c r="AG290">
        <v>41297978</v>
      </c>
      <c r="AH290">
        <v>3910494</v>
      </c>
      <c r="AI290">
        <v>610760095</v>
      </c>
      <c r="AJ290">
        <v>755796</v>
      </c>
      <c r="AK290" s="128">
        <v>2582831</v>
      </c>
      <c r="AL290">
        <v>630650</v>
      </c>
      <c r="AM290">
        <v>372104</v>
      </c>
      <c r="AN290">
        <v>39510</v>
      </c>
      <c r="AO290">
        <v>200682</v>
      </c>
      <c r="AP290">
        <v>3354190</v>
      </c>
      <c r="AQ290">
        <v>0</v>
      </c>
      <c r="AR290">
        <v>0</v>
      </c>
      <c r="AS290">
        <v>289843</v>
      </c>
    </row>
    <row r="291" spans="1:45" ht="28.8" x14ac:dyDescent="0.3">
      <c r="A291" s="105">
        <v>9002</v>
      </c>
      <c r="B291" s="344" t="s">
        <v>386</v>
      </c>
      <c r="C291" t="s">
        <v>387</v>
      </c>
      <c r="D291">
        <v>0</v>
      </c>
      <c r="E291">
        <v>0</v>
      </c>
      <c r="F291">
        <v>1356772</v>
      </c>
      <c r="G291">
        <v>0</v>
      </c>
      <c r="H291">
        <v>0</v>
      </c>
      <c r="I291">
        <v>14296</v>
      </c>
      <c r="J291">
        <v>110973</v>
      </c>
      <c r="K291">
        <v>0</v>
      </c>
      <c r="L291">
        <v>0</v>
      </c>
      <c r="M291">
        <v>0</v>
      </c>
      <c r="N291">
        <v>0</v>
      </c>
      <c r="O291">
        <v>0</v>
      </c>
      <c r="P291">
        <v>23</v>
      </c>
      <c r="Q291">
        <v>0</v>
      </c>
      <c r="R291">
        <v>12198</v>
      </c>
      <c r="S291">
        <v>289877</v>
      </c>
      <c r="T291">
        <v>0</v>
      </c>
      <c r="U291">
        <v>138</v>
      </c>
      <c r="V291">
        <v>0</v>
      </c>
      <c r="W291">
        <v>604467</v>
      </c>
      <c r="X291">
        <v>0</v>
      </c>
      <c r="Y291">
        <v>0</v>
      </c>
      <c r="Z291">
        <v>725</v>
      </c>
      <c r="AA291">
        <v>0</v>
      </c>
      <c r="AB291">
        <v>13557</v>
      </c>
      <c r="AC291">
        <v>8688995</v>
      </c>
      <c r="AD291">
        <v>0</v>
      </c>
      <c r="AE291">
        <v>0</v>
      </c>
      <c r="AF291">
        <v>0</v>
      </c>
      <c r="AG291">
        <v>1559875</v>
      </c>
      <c r="AH291">
        <v>34452</v>
      </c>
      <c r="AI291">
        <v>14937235</v>
      </c>
      <c r="AJ291">
        <v>1398</v>
      </c>
      <c r="AK291" s="128">
        <v>917</v>
      </c>
      <c r="AL291">
        <v>0</v>
      </c>
      <c r="AM291">
        <v>0</v>
      </c>
      <c r="AN291">
        <v>506</v>
      </c>
      <c r="AO291">
        <v>446</v>
      </c>
      <c r="AP291">
        <v>89082</v>
      </c>
      <c r="AQ291">
        <v>0</v>
      </c>
      <c r="AR291">
        <v>0</v>
      </c>
      <c r="AS291">
        <v>0</v>
      </c>
    </row>
    <row r="292" spans="1:45" ht="28.8" x14ac:dyDescent="0.3">
      <c r="A292" s="105">
        <v>9003</v>
      </c>
      <c r="B292" s="344" t="s">
        <v>388</v>
      </c>
      <c r="C292" t="s">
        <v>389</v>
      </c>
      <c r="D292">
        <v>0</v>
      </c>
      <c r="E292">
        <v>0</v>
      </c>
      <c r="F292">
        <v>1356772</v>
      </c>
      <c r="G292">
        <v>0</v>
      </c>
      <c r="H292">
        <v>0</v>
      </c>
      <c r="I292">
        <v>14296</v>
      </c>
      <c r="J292">
        <v>3512583</v>
      </c>
      <c r="K292">
        <v>0</v>
      </c>
      <c r="L292">
        <v>0</v>
      </c>
      <c r="M292">
        <v>0</v>
      </c>
      <c r="N292">
        <v>0</v>
      </c>
      <c r="O292">
        <v>0</v>
      </c>
      <c r="P292">
        <v>23</v>
      </c>
      <c r="Q292">
        <v>0</v>
      </c>
      <c r="R292">
        <v>12198</v>
      </c>
      <c r="S292">
        <v>289877</v>
      </c>
      <c r="T292">
        <v>0</v>
      </c>
      <c r="U292">
        <v>62891</v>
      </c>
      <c r="V292">
        <v>0</v>
      </c>
      <c r="W292">
        <v>604467</v>
      </c>
      <c r="X292">
        <v>268864</v>
      </c>
      <c r="Y292">
        <v>0</v>
      </c>
      <c r="Z292">
        <v>725</v>
      </c>
      <c r="AA292">
        <v>3015</v>
      </c>
      <c r="AB292">
        <v>121763</v>
      </c>
      <c r="AC292">
        <v>112700744</v>
      </c>
      <c r="AD292">
        <v>0</v>
      </c>
      <c r="AE292">
        <v>0</v>
      </c>
      <c r="AF292">
        <v>0</v>
      </c>
      <c r="AG292">
        <v>1665108</v>
      </c>
      <c r="AH292">
        <v>34452</v>
      </c>
      <c r="AI292">
        <v>16964150</v>
      </c>
      <c r="AJ292">
        <v>1398</v>
      </c>
      <c r="AK292" s="128">
        <v>917</v>
      </c>
      <c r="AL292">
        <v>600</v>
      </c>
      <c r="AM292">
        <v>600</v>
      </c>
      <c r="AN292">
        <v>506</v>
      </c>
      <c r="AO292">
        <v>446</v>
      </c>
      <c r="AP292">
        <v>822294</v>
      </c>
      <c r="AQ292">
        <v>0</v>
      </c>
      <c r="AR292">
        <v>0</v>
      </c>
      <c r="AS292">
        <v>0</v>
      </c>
    </row>
    <row r="293" spans="1:45" ht="57.6" x14ac:dyDescent="0.3">
      <c r="A293" s="105">
        <v>9004</v>
      </c>
      <c r="B293" s="344" t="s">
        <v>390</v>
      </c>
      <c r="C293" t="s">
        <v>391</v>
      </c>
      <c r="D293" t="s">
        <v>155</v>
      </c>
      <c r="E293" t="s">
        <v>155</v>
      </c>
      <c r="F293" t="s">
        <v>155</v>
      </c>
      <c r="G293" t="s">
        <v>155</v>
      </c>
      <c r="H293" t="s">
        <v>155</v>
      </c>
      <c r="I293" t="s">
        <v>155</v>
      </c>
      <c r="J293" t="s">
        <v>155</v>
      </c>
      <c r="K293" t="s">
        <v>155</v>
      </c>
      <c r="L293" t="s">
        <v>155</v>
      </c>
      <c r="M293" t="s">
        <v>155</v>
      </c>
      <c r="N293" t="s">
        <v>155</v>
      </c>
      <c r="O293" t="s">
        <v>155</v>
      </c>
      <c r="P293" t="s">
        <v>155</v>
      </c>
      <c r="Q293" t="s">
        <v>155</v>
      </c>
      <c r="R293" t="s">
        <v>155</v>
      </c>
      <c r="S293" t="s">
        <v>155</v>
      </c>
      <c r="T293" t="s">
        <v>155</v>
      </c>
      <c r="U293" t="s">
        <v>155</v>
      </c>
      <c r="V293" t="s">
        <v>155</v>
      </c>
      <c r="W293" t="s">
        <v>155</v>
      </c>
      <c r="X293" t="s">
        <v>155</v>
      </c>
      <c r="Y293" t="s">
        <v>155</v>
      </c>
      <c r="Z293" t="s">
        <v>155</v>
      </c>
      <c r="AA293" t="s">
        <v>155</v>
      </c>
      <c r="AB293" t="s">
        <v>155</v>
      </c>
      <c r="AC293" t="s">
        <v>155</v>
      </c>
      <c r="AD293" t="s">
        <v>155</v>
      </c>
      <c r="AE293" t="s">
        <v>155</v>
      </c>
      <c r="AF293" t="s">
        <v>155</v>
      </c>
      <c r="AG293" t="s">
        <v>155</v>
      </c>
      <c r="AH293" t="s">
        <v>155</v>
      </c>
      <c r="AI293" t="s">
        <v>155</v>
      </c>
      <c r="AJ293" t="s">
        <v>155</v>
      </c>
      <c r="AK293" s="128" t="s">
        <v>155</v>
      </c>
      <c r="AL293" t="s">
        <v>155</v>
      </c>
      <c r="AM293" t="s">
        <v>155</v>
      </c>
      <c r="AN293" t="s">
        <v>155</v>
      </c>
      <c r="AO293" t="s">
        <v>155</v>
      </c>
      <c r="AP293" t="s">
        <v>155</v>
      </c>
      <c r="AQ293" t="s">
        <v>155</v>
      </c>
      <c r="AR293" t="s">
        <v>155</v>
      </c>
      <c r="AS293" t="s">
        <v>155</v>
      </c>
    </row>
    <row r="294" spans="1:45" ht="28.8" x14ac:dyDescent="0.3">
      <c r="A294" s="105">
        <v>9005</v>
      </c>
      <c r="B294" s="344" t="s">
        <v>392</v>
      </c>
      <c r="C294" t="s">
        <v>393</v>
      </c>
      <c r="D294">
        <v>0</v>
      </c>
      <c r="E294">
        <v>0</v>
      </c>
      <c r="F294">
        <v>221798</v>
      </c>
      <c r="G294">
        <v>0</v>
      </c>
      <c r="H294">
        <v>0</v>
      </c>
      <c r="I294">
        <v>188811</v>
      </c>
      <c r="J294">
        <v>1351787</v>
      </c>
      <c r="K294">
        <v>0</v>
      </c>
      <c r="L294">
        <v>0</v>
      </c>
      <c r="M294">
        <v>0</v>
      </c>
      <c r="N294">
        <v>0</v>
      </c>
      <c r="O294">
        <v>0</v>
      </c>
      <c r="P294">
        <v>337706</v>
      </c>
      <c r="Q294">
        <v>43220</v>
      </c>
      <c r="R294">
        <v>147147</v>
      </c>
      <c r="S294">
        <v>7015803</v>
      </c>
      <c r="T294">
        <v>0</v>
      </c>
      <c r="U294">
        <v>113957</v>
      </c>
      <c r="V294">
        <v>0</v>
      </c>
      <c r="W294">
        <v>132834</v>
      </c>
      <c r="X294">
        <v>-130292</v>
      </c>
      <c r="Y294">
        <v>0</v>
      </c>
      <c r="Z294">
        <v>67697</v>
      </c>
      <c r="AA294">
        <v>185095</v>
      </c>
      <c r="AB294">
        <v>163939</v>
      </c>
      <c r="AC294">
        <v>-3652286</v>
      </c>
      <c r="AD294">
        <v>0</v>
      </c>
      <c r="AE294">
        <v>118721</v>
      </c>
      <c r="AF294">
        <v>0</v>
      </c>
      <c r="AG294">
        <v>12132338</v>
      </c>
      <c r="AH294">
        <v>3874842</v>
      </c>
      <c r="AI294">
        <v>14018351</v>
      </c>
      <c r="AJ294">
        <v>746345</v>
      </c>
      <c r="AK294" s="128">
        <v>1149996</v>
      </c>
      <c r="AL294">
        <v>66514</v>
      </c>
      <c r="AM294">
        <v>273822</v>
      </c>
      <c r="AN294">
        <v>36172</v>
      </c>
      <c r="AO294">
        <v>80873</v>
      </c>
      <c r="AP294">
        <v>900630</v>
      </c>
      <c r="AQ294">
        <v>0</v>
      </c>
      <c r="AR294">
        <v>0</v>
      </c>
      <c r="AS294">
        <v>189843</v>
      </c>
    </row>
    <row r="295" spans="1:45" x14ac:dyDescent="0.3">
      <c r="A295" s="105">
        <v>9006</v>
      </c>
      <c r="B295" s="344" t="s">
        <v>394</v>
      </c>
      <c r="C295" t="s">
        <v>395</v>
      </c>
      <c r="D295">
        <v>0</v>
      </c>
      <c r="E295">
        <v>0</v>
      </c>
      <c r="F295">
        <v>9416450</v>
      </c>
      <c r="G295">
        <v>0</v>
      </c>
      <c r="H295">
        <v>0</v>
      </c>
      <c r="I295">
        <v>367805</v>
      </c>
      <c r="J295">
        <v>2521530</v>
      </c>
      <c r="K295">
        <v>0</v>
      </c>
      <c r="L295">
        <v>0</v>
      </c>
      <c r="M295">
        <v>0</v>
      </c>
      <c r="N295">
        <v>0</v>
      </c>
      <c r="O295">
        <v>0</v>
      </c>
      <c r="P295">
        <v>16980</v>
      </c>
      <c r="Q295">
        <v>0</v>
      </c>
      <c r="R295">
        <v>55359</v>
      </c>
      <c r="S295">
        <v>1988771</v>
      </c>
      <c r="T295">
        <v>0</v>
      </c>
      <c r="U295">
        <v>178747</v>
      </c>
      <c r="V295">
        <v>0</v>
      </c>
      <c r="W295">
        <v>10332</v>
      </c>
      <c r="X295">
        <v>825239</v>
      </c>
      <c r="Y295">
        <v>0</v>
      </c>
      <c r="Z295">
        <v>103932</v>
      </c>
      <c r="AA295">
        <v>52376</v>
      </c>
      <c r="AB295">
        <v>522370</v>
      </c>
      <c r="AC295">
        <v>63852259</v>
      </c>
      <c r="AD295">
        <v>0</v>
      </c>
      <c r="AE295">
        <v>11520</v>
      </c>
      <c r="AF295">
        <v>0</v>
      </c>
      <c r="AG295">
        <v>7528314</v>
      </c>
      <c r="AH295">
        <v>3155634</v>
      </c>
      <c r="AI295">
        <v>20554208</v>
      </c>
      <c r="AJ295">
        <v>66985</v>
      </c>
      <c r="AK295" s="128">
        <v>121875</v>
      </c>
      <c r="AL295">
        <v>23863</v>
      </c>
      <c r="AM295">
        <v>66717</v>
      </c>
      <c r="AN295">
        <v>4431</v>
      </c>
      <c r="AO295">
        <v>28007</v>
      </c>
      <c r="AP295">
        <v>2261192</v>
      </c>
      <c r="AQ295">
        <v>0</v>
      </c>
      <c r="AR295">
        <v>0</v>
      </c>
      <c r="AS295">
        <v>66446</v>
      </c>
    </row>
    <row r="296" spans="1:45" ht="28.8" x14ac:dyDescent="0.3">
      <c r="A296" s="105">
        <v>9007</v>
      </c>
      <c r="B296" s="344" t="s">
        <v>454</v>
      </c>
      <c r="C296" t="s">
        <v>396</v>
      </c>
      <c r="D296">
        <v>0</v>
      </c>
      <c r="E296">
        <v>0</v>
      </c>
      <c r="F296">
        <v>2.3599999999999999E-2</v>
      </c>
      <c r="G296">
        <v>0</v>
      </c>
      <c r="H296">
        <v>0</v>
      </c>
      <c r="I296">
        <v>0.51329999999999998</v>
      </c>
      <c r="J296">
        <v>0.53610000000000002</v>
      </c>
      <c r="K296">
        <v>0</v>
      </c>
      <c r="L296">
        <v>0</v>
      </c>
      <c r="M296">
        <v>0</v>
      </c>
      <c r="N296">
        <v>0</v>
      </c>
      <c r="O296">
        <v>0</v>
      </c>
      <c r="P296">
        <v>19.888500000000001</v>
      </c>
      <c r="Q296">
        <v>0</v>
      </c>
      <c r="R296">
        <v>2.6581000000000001</v>
      </c>
      <c r="S296">
        <v>3.5276999999999998</v>
      </c>
      <c r="T296">
        <v>0</v>
      </c>
      <c r="U296">
        <v>0.63749999999999996</v>
      </c>
      <c r="V296">
        <v>0</v>
      </c>
      <c r="W296">
        <v>12.8566</v>
      </c>
      <c r="X296">
        <v>-0.15790000000000001</v>
      </c>
      <c r="Y296">
        <v>0</v>
      </c>
      <c r="Z296">
        <v>0.65139999999999998</v>
      </c>
      <c r="AA296">
        <v>3.5339999999999998</v>
      </c>
      <c r="AB296">
        <v>0.31380000000000002</v>
      </c>
      <c r="AC296">
        <v>-5.7200000000000001E-2</v>
      </c>
      <c r="AD296">
        <v>0</v>
      </c>
      <c r="AE296">
        <v>10.3056</v>
      </c>
      <c r="AF296">
        <v>0</v>
      </c>
      <c r="AG296">
        <v>1.6115999999999999</v>
      </c>
      <c r="AH296">
        <v>1.2279</v>
      </c>
      <c r="AI296">
        <v>0.68200000000000005</v>
      </c>
      <c r="AJ296">
        <v>11.141999999999999</v>
      </c>
      <c r="AK296" s="128">
        <v>9.4359000000000002</v>
      </c>
      <c r="AL296">
        <v>2.7873000000000001</v>
      </c>
      <c r="AM296">
        <v>4.1041999999999996</v>
      </c>
      <c r="AN296">
        <v>8.1633999999999993</v>
      </c>
      <c r="AO296">
        <v>2.8875999999999999</v>
      </c>
      <c r="AP296">
        <v>0.39829999999999999</v>
      </c>
      <c r="AQ296">
        <v>0</v>
      </c>
      <c r="AR296">
        <v>0</v>
      </c>
      <c r="AS296">
        <v>2.8571</v>
      </c>
    </row>
    <row r="297" spans="1:45" x14ac:dyDescent="0.3">
      <c r="A297" s="105">
        <v>9008</v>
      </c>
      <c r="B297" s="344" t="s">
        <v>397</v>
      </c>
      <c r="C297" t="s">
        <v>155</v>
      </c>
      <c r="D297">
        <v>22.72</v>
      </c>
      <c r="E297">
        <v>26.18</v>
      </c>
      <c r="F297">
        <v>0</v>
      </c>
      <c r="G297">
        <v>15.11</v>
      </c>
      <c r="H297">
        <v>6.75</v>
      </c>
      <c r="I297">
        <v>0</v>
      </c>
      <c r="J297">
        <v>0</v>
      </c>
      <c r="K297">
        <v>3.78</v>
      </c>
      <c r="L297">
        <v>1.63</v>
      </c>
      <c r="M297">
        <v>8.0299999999999994</v>
      </c>
      <c r="N297">
        <v>2.15</v>
      </c>
      <c r="O297">
        <v>35.9</v>
      </c>
      <c r="P297">
        <v>0</v>
      </c>
      <c r="Q297">
        <v>0</v>
      </c>
      <c r="R297">
        <v>0</v>
      </c>
      <c r="S297">
        <v>0</v>
      </c>
      <c r="T297">
        <v>1.62</v>
      </c>
      <c r="U297">
        <v>0</v>
      </c>
      <c r="V297">
        <v>5.88</v>
      </c>
      <c r="W297">
        <v>0</v>
      </c>
      <c r="X297">
        <v>0</v>
      </c>
      <c r="Y297">
        <v>8.93</v>
      </c>
      <c r="Z297">
        <v>0</v>
      </c>
      <c r="AA297">
        <v>0</v>
      </c>
      <c r="AB297">
        <v>0</v>
      </c>
      <c r="AC297">
        <v>0</v>
      </c>
      <c r="AD297">
        <v>17.12</v>
      </c>
      <c r="AE297">
        <v>0</v>
      </c>
      <c r="AF297">
        <v>0</v>
      </c>
      <c r="AG297">
        <v>62.14</v>
      </c>
      <c r="AH297">
        <v>0</v>
      </c>
      <c r="AI297">
        <v>0.18</v>
      </c>
      <c r="AJ297">
        <v>0</v>
      </c>
      <c r="AK297" s="128">
        <v>0</v>
      </c>
      <c r="AL297">
        <v>0</v>
      </c>
      <c r="AM297">
        <v>0</v>
      </c>
      <c r="AN297">
        <v>0</v>
      </c>
      <c r="AO297">
        <v>0</v>
      </c>
      <c r="AP297">
        <v>0</v>
      </c>
      <c r="AQ297">
        <v>19.71</v>
      </c>
      <c r="AR297">
        <v>10.38</v>
      </c>
      <c r="AS297">
        <v>0</v>
      </c>
    </row>
    <row r="298" spans="1:45" ht="28.8" x14ac:dyDescent="0.3">
      <c r="A298" s="105">
        <v>9010</v>
      </c>
      <c r="B298" s="344" t="s">
        <v>398</v>
      </c>
      <c r="C298" t="s">
        <v>399</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s="128">
        <v>0</v>
      </c>
      <c r="AL298">
        <v>0</v>
      </c>
      <c r="AM298">
        <v>0</v>
      </c>
      <c r="AN298">
        <v>0</v>
      </c>
      <c r="AO298">
        <v>0</v>
      </c>
      <c r="AP298">
        <v>0</v>
      </c>
      <c r="AQ298">
        <v>0</v>
      </c>
      <c r="AR298">
        <v>0</v>
      </c>
      <c r="AS298">
        <v>0</v>
      </c>
    </row>
    <row r="299" spans="1:45" ht="57.6" x14ac:dyDescent="0.3">
      <c r="A299" s="105">
        <v>9011</v>
      </c>
      <c r="B299" s="344" t="s">
        <v>924</v>
      </c>
      <c r="C299" t="s">
        <v>400</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s="128">
        <v>0</v>
      </c>
      <c r="AL299">
        <v>0</v>
      </c>
      <c r="AM299">
        <v>0</v>
      </c>
      <c r="AN299">
        <v>0</v>
      </c>
      <c r="AO299">
        <v>0</v>
      </c>
      <c r="AP299">
        <v>0</v>
      </c>
      <c r="AQ299">
        <v>0</v>
      </c>
      <c r="AR299">
        <v>0</v>
      </c>
      <c r="AS299">
        <v>0</v>
      </c>
    </row>
    <row r="300" spans="1:45" ht="57.6" x14ac:dyDescent="0.3">
      <c r="A300" s="105">
        <v>9012</v>
      </c>
      <c r="B300" s="344" t="s">
        <v>925</v>
      </c>
      <c r="C300" t="s">
        <v>400</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s="128">
        <v>0</v>
      </c>
      <c r="AL300">
        <v>0</v>
      </c>
      <c r="AM300">
        <v>0</v>
      </c>
      <c r="AN300">
        <v>0</v>
      </c>
      <c r="AO300">
        <v>0</v>
      </c>
      <c r="AP300">
        <v>0</v>
      </c>
      <c r="AQ300">
        <v>0</v>
      </c>
      <c r="AR300">
        <v>0</v>
      </c>
      <c r="AS300">
        <v>0</v>
      </c>
    </row>
    <row r="301" spans="1:45" x14ac:dyDescent="0.3">
      <c r="A301" s="105">
        <v>9013</v>
      </c>
      <c r="B301" s="344" t="s">
        <v>401</v>
      </c>
      <c r="C301" t="s">
        <v>402</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s="128">
        <v>0</v>
      </c>
      <c r="AL301">
        <v>0</v>
      </c>
      <c r="AM301">
        <v>0</v>
      </c>
      <c r="AN301">
        <v>0</v>
      </c>
      <c r="AO301">
        <v>0</v>
      </c>
      <c r="AP301">
        <v>0</v>
      </c>
      <c r="AQ301">
        <v>0</v>
      </c>
      <c r="AR301">
        <v>0</v>
      </c>
      <c r="AS301">
        <v>0</v>
      </c>
    </row>
    <row r="302" spans="1:45" ht="28.8" x14ac:dyDescent="0.3">
      <c r="A302" s="105">
        <v>9014</v>
      </c>
      <c r="B302" s="344" t="s">
        <v>403</v>
      </c>
      <c r="C302" t="s">
        <v>404</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s="128">
        <v>0</v>
      </c>
      <c r="AL302">
        <v>0</v>
      </c>
      <c r="AM302">
        <v>0</v>
      </c>
      <c r="AN302">
        <v>0</v>
      </c>
      <c r="AO302">
        <v>0</v>
      </c>
      <c r="AP302">
        <v>0</v>
      </c>
      <c r="AQ302">
        <v>0</v>
      </c>
      <c r="AR302">
        <v>0</v>
      </c>
      <c r="AS302">
        <v>0</v>
      </c>
    </row>
    <row r="303" spans="1:45" ht="57.6" x14ac:dyDescent="0.3">
      <c r="A303" s="105">
        <v>9015</v>
      </c>
      <c r="B303" s="344" t="s">
        <v>926</v>
      </c>
      <c r="C303" t="s">
        <v>155</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s="128">
        <v>0</v>
      </c>
      <c r="AL303">
        <v>0</v>
      </c>
      <c r="AM303">
        <v>0</v>
      </c>
      <c r="AN303">
        <v>0</v>
      </c>
      <c r="AO303">
        <v>0</v>
      </c>
      <c r="AP303">
        <v>0</v>
      </c>
      <c r="AQ303">
        <v>0</v>
      </c>
      <c r="AR303">
        <v>0</v>
      </c>
      <c r="AS303">
        <v>0</v>
      </c>
    </row>
    <row r="304" spans="1:45" ht="57.6" x14ac:dyDescent="0.3">
      <c r="A304" s="105">
        <v>9016</v>
      </c>
      <c r="B304" s="344" t="s">
        <v>927</v>
      </c>
      <c r="C304" t="s">
        <v>155</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s="128">
        <v>0</v>
      </c>
      <c r="AL304">
        <v>0</v>
      </c>
      <c r="AM304">
        <v>0</v>
      </c>
      <c r="AN304">
        <v>0</v>
      </c>
      <c r="AO304">
        <v>0</v>
      </c>
      <c r="AP304">
        <v>0</v>
      </c>
      <c r="AQ304">
        <v>0</v>
      </c>
      <c r="AR304">
        <v>0</v>
      </c>
      <c r="AS304">
        <v>0</v>
      </c>
    </row>
    <row r="305" spans="1:45" x14ac:dyDescent="0.3">
      <c r="A305" s="105">
        <v>9017</v>
      </c>
      <c r="B305" s="344" t="s">
        <v>405</v>
      </c>
      <c r="C305" t="s">
        <v>406</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s="128">
        <v>0</v>
      </c>
      <c r="AL305">
        <v>0</v>
      </c>
      <c r="AM305">
        <v>0</v>
      </c>
      <c r="AN305">
        <v>0</v>
      </c>
      <c r="AO305">
        <v>0</v>
      </c>
      <c r="AP305">
        <v>0</v>
      </c>
      <c r="AQ305">
        <v>0</v>
      </c>
      <c r="AR305">
        <v>0</v>
      </c>
      <c r="AS305">
        <v>0</v>
      </c>
    </row>
    <row r="306" spans="1:45" ht="43.2" x14ac:dyDescent="0.3">
      <c r="A306" s="105">
        <v>9018</v>
      </c>
      <c r="B306" s="344" t="s">
        <v>407</v>
      </c>
      <c r="C306" t="s">
        <v>408</v>
      </c>
      <c r="D306">
        <v>0</v>
      </c>
      <c r="E306">
        <v>0</v>
      </c>
      <c r="F306">
        <v>1356772</v>
      </c>
      <c r="G306">
        <v>0</v>
      </c>
      <c r="H306">
        <v>0</v>
      </c>
      <c r="I306">
        <v>10296</v>
      </c>
      <c r="J306">
        <v>108973</v>
      </c>
      <c r="K306">
        <v>0</v>
      </c>
      <c r="L306">
        <v>0</v>
      </c>
      <c r="M306">
        <v>0</v>
      </c>
      <c r="N306">
        <v>0</v>
      </c>
      <c r="O306">
        <v>0</v>
      </c>
      <c r="P306">
        <v>23</v>
      </c>
      <c r="Q306">
        <v>0</v>
      </c>
      <c r="R306">
        <v>12198</v>
      </c>
      <c r="S306">
        <v>289877</v>
      </c>
      <c r="T306">
        <v>0</v>
      </c>
      <c r="U306">
        <v>138</v>
      </c>
      <c r="V306">
        <v>0</v>
      </c>
      <c r="W306">
        <v>604467</v>
      </c>
      <c r="X306">
        <v>0</v>
      </c>
      <c r="Y306">
        <v>0</v>
      </c>
      <c r="Z306">
        <v>725</v>
      </c>
      <c r="AA306">
        <v>0</v>
      </c>
      <c r="AB306">
        <v>13557</v>
      </c>
      <c r="AC306">
        <v>6189472</v>
      </c>
      <c r="AD306">
        <v>0</v>
      </c>
      <c r="AE306">
        <v>0</v>
      </c>
      <c r="AF306">
        <v>0</v>
      </c>
      <c r="AG306">
        <v>1484559</v>
      </c>
      <c r="AH306">
        <v>15686</v>
      </c>
      <c r="AI306">
        <v>14378888</v>
      </c>
      <c r="AJ306">
        <v>1398</v>
      </c>
      <c r="AK306" s="128">
        <v>917</v>
      </c>
      <c r="AL306">
        <v>0</v>
      </c>
      <c r="AM306">
        <v>0</v>
      </c>
      <c r="AN306">
        <v>506</v>
      </c>
      <c r="AO306">
        <v>446</v>
      </c>
      <c r="AP306">
        <v>89082</v>
      </c>
      <c r="AQ306">
        <v>0</v>
      </c>
      <c r="AR306">
        <v>0</v>
      </c>
      <c r="AS306">
        <v>0</v>
      </c>
    </row>
    <row r="307" spans="1:45" x14ac:dyDescent="0.3">
      <c r="A307" s="105">
        <v>9019</v>
      </c>
      <c r="B307" s="344" t="s">
        <v>409</v>
      </c>
      <c r="C307" t="s">
        <v>410</v>
      </c>
      <c r="D307">
        <v>0</v>
      </c>
      <c r="E307">
        <v>0</v>
      </c>
      <c r="F307">
        <v>1356772</v>
      </c>
      <c r="G307">
        <v>0</v>
      </c>
      <c r="H307">
        <v>0</v>
      </c>
      <c r="I307">
        <v>10296</v>
      </c>
      <c r="J307">
        <v>108973</v>
      </c>
      <c r="K307">
        <v>0</v>
      </c>
      <c r="L307">
        <v>0</v>
      </c>
      <c r="M307">
        <v>0</v>
      </c>
      <c r="N307">
        <v>0</v>
      </c>
      <c r="O307">
        <v>0</v>
      </c>
      <c r="P307">
        <v>23</v>
      </c>
      <c r="Q307">
        <v>0</v>
      </c>
      <c r="R307">
        <v>12198</v>
      </c>
      <c r="S307">
        <v>289877</v>
      </c>
      <c r="T307">
        <v>0</v>
      </c>
      <c r="U307">
        <v>138</v>
      </c>
      <c r="V307">
        <v>0</v>
      </c>
      <c r="W307">
        <v>604467</v>
      </c>
      <c r="X307">
        <v>0</v>
      </c>
      <c r="Y307">
        <v>0</v>
      </c>
      <c r="Z307">
        <v>725</v>
      </c>
      <c r="AA307">
        <v>0</v>
      </c>
      <c r="AB307">
        <v>13557</v>
      </c>
      <c r="AC307">
        <v>6189472</v>
      </c>
      <c r="AD307">
        <v>0</v>
      </c>
      <c r="AE307">
        <v>0</v>
      </c>
      <c r="AF307">
        <v>0</v>
      </c>
      <c r="AG307">
        <v>1484559</v>
      </c>
      <c r="AH307">
        <v>15686</v>
      </c>
      <c r="AI307">
        <v>14378888</v>
      </c>
      <c r="AJ307">
        <v>1398</v>
      </c>
      <c r="AK307" s="128">
        <v>917</v>
      </c>
      <c r="AL307">
        <v>0</v>
      </c>
      <c r="AM307">
        <v>0</v>
      </c>
      <c r="AN307">
        <v>506</v>
      </c>
      <c r="AO307">
        <v>446</v>
      </c>
      <c r="AP307">
        <v>89082</v>
      </c>
      <c r="AQ307">
        <v>0</v>
      </c>
      <c r="AR307">
        <v>0</v>
      </c>
      <c r="AS307">
        <v>0</v>
      </c>
    </row>
    <row r="310" spans="1:45" x14ac:dyDescent="0.3">
      <c r="D310" s="400">
        <v>7484754</v>
      </c>
      <c r="E310" s="400">
        <v>9615883</v>
      </c>
      <c r="F310" s="400">
        <v>54151274</v>
      </c>
      <c r="G310" s="400">
        <v>44978482</v>
      </c>
      <c r="H310" s="400">
        <v>574439</v>
      </c>
      <c r="I310" s="400">
        <v>6971289</v>
      </c>
      <c r="J310" s="400">
        <v>28759316</v>
      </c>
      <c r="K310" s="400">
        <v>18989941</v>
      </c>
      <c r="L310" s="400">
        <v>100891002</v>
      </c>
      <c r="M310" s="400">
        <v>5624705</v>
      </c>
      <c r="N310" s="400">
        <v>1730773</v>
      </c>
      <c r="O310" s="400">
        <v>172850597</v>
      </c>
      <c r="P310" s="400">
        <v>3088267</v>
      </c>
      <c r="Q310" s="400">
        <v>1015064</v>
      </c>
      <c r="R310" s="400">
        <v>1877741</v>
      </c>
      <c r="S310" s="400">
        <v>67738388</v>
      </c>
      <c r="T310" s="400">
        <v>64090874.5</v>
      </c>
      <c r="U310" s="400">
        <v>2469981</v>
      </c>
      <c r="V310" s="400">
        <v>8567403</v>
      </c>
      <c r="W310" s="400">
        <v>5221137</v>
      </c>
      <c r="X310" s="400">
        <v>12444539</v>
      </c>
      <c r="Y310" s="400">
        <v>13562236</v>
      </c>
      <c r="Z310" s="400">
        <v>2504691</v>
      </c>
      <c r="AA310" s="400">
        <v>2030687</v>
      </c>
      <c r="AB310" s="400">
        <v>5418675</v>
      </c>
      <c r="AC310" s="400">
        <v>601495724</v>
      </c>
      <c r="AD310" s="400">
        <v>988430</v>
      </c>
      <c r="AE310" s="400">
        <v>1500102</v>
      </c>
      <c r="AG310" s="400">
        <v>275454508</v>
      </c>
      <c r="AH310" s="400">
        <v>38432649</v>
      </c>
      <c r="AI310" s="400">
        <v>2406237753</v>
      </c>
      <c r="AJ310" s="400">
        <v>14691674</v>
      </c>
      <c r="AK310" s="400">
        <v>3708745</v>
      </c>
      <c r="AL310" s="400">
        <v>3118890</v>
      </c>
      <c r="AM310" s="400">
        <v>1060356</v>
      </c>
      <c r="AN310" s="400">
        <v>1839885</v>
      </c>
      <c r="AO310" s="400">
        <v>28681053</v>
      </c>
      <c r="AP310" s="400">
        <v>33558363</v>
      </c>
      <c r="AQ310" s="400">
        <v>5143121</v>
      </c>
      <c r="AR310" s="400">
        <v>2851060</v>
      </c>
    </row>
    <row r="311" spans="1:45" x14ac:dyDescent="0.3">
      <c r="D311" s="400">
        <f>D289-D310</f>
        <v>0</v>
      </c>
      <c r="E311" s="400">
        <f t="shared" ref="E311:J311" si="0">E289-E310</f>
        <v>0</v>
      </c>
      <c r="F311" s="400">
        <f t="shared" si="0"/>
        <v>0</v>
      </c>
      <c r="G311" s="400">
        <f t="shared" si="0"/>
        <v>0</v>
      </c>
      <c r="H311" s="400">
        <f t="shared" si="0"/>
        <v>0</v>
      </c>
      <c r="I311" s="400">
        <f t="shared" si="0"/>
        <v>0</v>
      </c>
      <c r="J311" s="400">
        <f t="shared" si="0"/>
        <v>0</v>
      </c>
      <c r="K311" s="400">
        <f t="shared" ref="K311" si="1">K289-K310</f>
        <v>0</v>
      </c>
      <c r="L311" s="400">
        <f t="shared" ref="L311" si="2">L289-L310</f>
        <v>0</v>
      </c>
      <c r="M311" s="400">
        <f t="shared" ref="M311" si="3">M289-M310</f>
        <v>0</v>
      </c>
      <c r="N311" s="400">
        <f t="shared" ref="N311" si="4">N289-N310</f>
        <v>0</v>
      </c>
      <c r="O311" s="400">
        <f t="shared" ref="O311" si="5">O289-O310</f>
        <v>0</v>
      </c>
      <c r="P311" s="400">
        <f t="shared" ref="P311" si="6">P289-P310</f>
        <v>0</v>
      </c>
      <c r="Q311" s="400">
        <f t="shared" ref="Q311" si="7">Q289-Q310</f>
        <v>0</v>
      </c>
      <c r="R311" s="400">
        <f t="shared" ref="R311" si="8">R289-R310</f>
        <v>0</v>
      </c>
      <c r="S311" s="400">
        <f t="shared" ref="S311" si="9">S289-S310</f>
        <v>0</v>
      </c>
      <c r="T311" s="688">
        <f t="shared" ref="T311" si="10">T289-T310</f>
        <v>0</v>
      </c>
      <c r="U311" s="400">
        <f t="shared" ref="U311" si="11">U289-U310</f>
        <v>0</v>
      </c>
      <c r="V311" s="400">
        <f t="shared" ref="V311" si="12">V289-V310</f>
        <v>0</v>
      </c>
      <c r="W311" s="400">
        <f t="shared" ref="W311" si="13">W289-W310</f>
        <v>0</v>
      </c>
      <c r="X311" s="400">
        <f t="shared" ref="X311" si="14">X289-X310</f>
        <v>0</v>
      </c>
      <c r="Y311" s="400">
        <f t="shared" ref="Y311" si="15">Y289-Y310</f>
        <v>0</v>
      </c>
      <c r="Z311" s="400">
        <f t="shared" ref="Z311" si="16">Z289-Z310</f>
        <v>0</v>
      </c>
      <c r="AA311" s="400">
        <f t="shared" ref="AA311" si="17">AA289-AA310</f>
        <v>0</v>
      </c>
      <c r="AB311" s="400">
        <f t="shared" ref="AB311" si="18">AB289-AB310</f>
        <v>0</v>
      </c>
      <c r="AC311" s="400">
        <f t="shared" ref="AC311" si="19">AC289-AC310</f>
        <v>0</v>
      </c>
      <c r="AD311" s="400">
        <f t="shared" ref="AD311" si="20">AD289-AD310</f>
        <v>0</v>
      </c>
      <c r="AE311" s="400">
        <f t="shared" ref="AE311" si="21">AE289-AE310</f>
        <v>0</v>
      </c>
      <c r="AG311" s="400">
        <f t="shared" ref="AG311" si="22">AG289-AG310</f>
        <v>0</v>
      </c>
      <c r="AH311" s="400">
        <f t="shared" ref="AH311" si="23">AH289-AH310</f>
        <v>0</v>
      </c>
      <c r="AI311" s="400">
        <f t="shared" ref="AI311" si="24">AI289-AI310</f>
        <v>0</v>
      </c>
      <c r="AJ311" s="400">
        <f t="shared" ref="AJ311:AR311" si="25">AK289-AJ310</f>
        <v>0</v>
      </c>
      <c r="AK311" s="400">
        <f t="shared" si="25"/>
        <v>0</v>
      </c>
      <c r="AL311" s="400">
        <f t="shared" si="25"/>
        <v>0</v>
      </c>
      <c r="AM311" s="400">
        <f t="shared" si="25"/>
        <v>0</v>
      </c>
      <c r="AN311" s="400">
        <f t="shared" si="25"/>
        <v>0</v>
      </c>
      <c r="AO311" s="400">
        <f t="shared" si="25"/>
        <v>0</v>
      </c>
      <c r="AP311" s="400">
        <f t="shared" si="25"/>
        <v>0</v>
      </c>
      <c r="AQ311" s="400">
        <f t="shared" si="25"/>
        <v>0</v>
      </c>
      <c r="AR311" s="400">
        <f t="shared" si="25"/>
        <v>0</v>
      </c>
    </row>
    <row r="312" spans="1:45" s="128" customFormat="1" x14ac:dyDescent="0.3">
      <c r="A312" s="105"/>
      <c r="B312" s="344"/>
      <c r="D312" s="400"/>
      <c r="E312" s="400"/>
      <c r="F312" s="400"/>
      <c r="G312" s="400"/>
      <c r="H312" s="400"/>
      <c r="I312" s="400"/>
      <c r="J312" s="400"/>
      <c r="K312" s="400"/>
      <c r="L312" s="400"/>
      <c r="M312" s="400"/>
      <c r="N312" s="400"/>
      <c r="O312" s="400"/>
      <c r="P312" s="400"/>
      <c r="Q312" s="400"/>
      <c r="R312" s="400"/>
      <c r="S312" s="400"/>
      <c r="T312" s="688"/>
      <c r="U312" s="400"/>
      <c r="V312" s="400"/>
      <c r="W312" s="400"/>
      <c r="X312" s="400"/>
      <c r="Y312" s="400"/>
      <c r="Z312" s="400"/>
      <c r="AA312" s="400"/>
      <c r="AB312" s="400"/>
      <c r="AC312" s="400"/>
      <c r="AD312" s="400"/>
      <c r="AE312" s="400"/>
      <c r="AF312" s="400">
        <f>AF289-AF310</f>
        <v>601821</v>
      </c>
      <c r="AG312" s="400"/>
      <c r="AH312" s="400"/>
      <c r="AI312" s="400"/>
      <c r="AJ312" s="400"/>
      <c r="AK312" s="400"/>
      <c r="AL312" s="400"/>
      <c r="AM312" s="400"/>
      <c r="AN312" s="400"/>
      <c r="AO312" s="400"/>
      <c r="AP312" s="400"/>
      <c r="AQ312" s="400"/>
      <c r="AR312" s="400"/>
    </row>
    <row r="313" spans="1:45" ht="72" x14ac:dyDescent="0.3">
      <c r="D313" s="344" t="s">
        <v>465</v>
      </c>
      <c r="E313" s="344" t="s">
        <v>466</v>
      </c>
      <c r="F313" s="344" t="s">
        <v>467</v>
      </c>
      <c r="G313" s="344" t="s">
        <v>468</v>
      </c>
      <c r="H313" s="344" t="s">
        <v>469</v>
      </c>
      <c r="I313" s="344" t="s">
        <v>470</v>
      </c>
      <c r="J313" s="344" t="s">
        <v>471</v>
      </c>
      <c r="K313" s="344" t="s">
        <v>472</v>
      </c>
      <c r="L313" s="344" t="s">
        <v>1176</v>
      </c>
      <c r="M313" s="344" t="s">
        <v>474</v>
      </c>
      <c r="N313" s="344" t="s">
        <v>475</v>
      </c>
      <c r="O313" s="344" t="s">
        <v>476</v>
      </c>
      <c r="P313" s="344" t="s">
        <v>477</v>
      </c>
      <c r="Q313" s="344" t="e">
        <v>#N/A</v>
      </c>
      <c r="R313" s="344" t="s">
        <v>479</v>
      </c>
      <c r="S313" s="344" t="s">
        <v>1177</v>
      </c>
      <c r="T313" s="689" t="s">
        <v>481</v>
      </c>
      <c r="U313" s="344" t="s">
        <v>482</v>
      </c>
      <c r="V313" s="344" t="s">
        <v>483</v>
      </c>
      <c r="W313" s="344" t="s">
        <v>484</v>
      </c>
      <c r="X313" s="344" t="s">
        <v>485</v>
      </c>
      <c r="Y313" s="344" t="s">
        <v>486</v>
      </c>
      <c r="Z313" s="344" t="s">
        <v>487</v>
      </c>
      <c r="AA313" s="344" t="s">
        <v>488</v>
      </c>
      <c r="AB313" s="344" t="s">
        <v>489</v>
      </c>
      <c r="AC313" s="344" t="s">
        <v>490</v>
      </c>
      <c r="AD313" s="344" t="s">
        <v>491</v>
      </c>
      <c r="AE313" s="344" t="s">
        <v>492</v>
      </c>
      <c r="AF313" s="344" t="s">
        <v>493</v>
      </c>
      <c r="AG313" s="344" t="s">
        <v>494</v>
      </c>
      <c r="AH313" s="344" t="s">
        <v>495</v>
      </c>
      <c r="AI313" s="344" t="s">
        <v>1178</v>
      </c>
      <c r="AJ313" s="344" t="s">
        <v>497</v>
      </c>
      <c r="AK313" s="344" t="s">
        <v>498</v>
      </c>
      <c r="AL313" s="344" t="s">
        <v>499</v>
      </c>
      <c r="AM313" s="344" t="s">
        <v>500</v>
      </c>
      <c r="AN313" s="344" t="s">
        <v>501</v>
      </c>
      <c r="AO313" s="344" t="s">
        <v>502</v>
      </c>
      <c r="AP313" s="344" t="s">
        <v>503</v>
      </c>
      <c r="AQ313" s="344" t="s">
        <v>504</v>
      </c>
      <c r="AR313" s="344" t="s">
        <v>505</v>
      </c>
    </row>
  </sheetData>
  <sheetProtection algorithmName="SHA-512" hashValue="kjAZYvz49MSu9XftBnjx6N8/WdsPuF2zrd7M96tbJcKrwmLng3zpk8WY+3ExtwYKmlwkwJIN08fmjK3+N5JXHA==" saltValue="lgn/WG5FBAeP3IFT06PqP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D2" sqref="D2"/>
    </sheetView>
  </sheetViews>
  <sheetFormatPr defaultColWidth="9.109375" defaultRowHeight="14.4" x14ac:dyDescent="0.3"/>
  <cols>
    <col min="1" max="1" width="43.88671875" style="283" customWidth="1"/>
    <col min="2" max="2" width="14.77734375" style="283" customWidth="1"/>
    <col min="3" max="3" width="9.109375" style="283"/>
    <col min="4" max="4" width="13.88671875" style="283" customWidth="1"/>
    <col min="5" max="5" width="26" style="283" customWidth="1"/>
    <col min="6" max="12" width="9.109375" style="283"/>
    <col min="13" max="13" width="21.6640625" style="283" customWidth="1"/>
    <col min="14" max="14" width="16.88671875" style="283" customWidth="1"/>
    <col min="15" max="16" width="9.109375" style="283"/>
    <col min="17" max="17" width="18.109375" style="283" customWidth="1"/>
    <col min="18" max="18" width="11" style="283" customWidth="1"/>
    <col min="19" max="16384" width="9.109375" style="283"/>
  </cols>
  <sheetData>
    <row r="1" spans="1:20" ht="24" customHeight="1" x14ac:dyDescent="0.3">
      <c r="A1" s="283" t="s">
        <v>306</v>
      </c>
    </row>
    <row r="2" spans="1:20" ht="15" thickBot="1" x14ac:dyDescent="0.35">
      <c r="A2" s="281" t="s">
        <v>465</v>
      </c>
      <c r="B2" s="106">
        <v>602182</v>
      </c>
      <c r="C2" s="280">
        <v>60</v>
      </c>
      <c r="D2" s="35"/>
      <c r="E2" s="35"/>
    </row>
    <row r="3" spans="1:20" ht="15" customHeight="1" thickBot="1" x14ac:dyDescent="0.35">
      <c r="A3" s="282" t="s">
        <v>466</v>
      </c>
      <c r="B3" s="106">
        <v>601701</v>
      </c>
      <c r="C3" s="280">
        <v>60</v>
      </c>
      <c r="D3" s="34"/>
      <c r="E3" s="35"/>
      <c r="O3" s="284"/>
      <c r="P3" s="284"/>
      <c r="S3" s="284"/>
      <c r="T3" s="284"/>
    </row>
    <row r="4" spans="1:20" ht="15" customHeight="1" thickBot="1" x14ac:dyDescent="0.35">
      <c r="A4" s="282" t="s">
        <v>467</v>
      </c>
      <c r="B4" s="106">
        <v>601702</v>
      </c>
      <c r="C4" s="280">
        <v>60</v>
      </c>
      <c r="D4" s="34"/>
      <c r="E4" s="35"/>
      <c r="O4" s="284"/>
      <c r="P4" s="284"/>
      <c r="S4" s="284"/>
      <c r="T4" s="284"/>
    </row>
    <row r="5" spans="1:20" ht="15" thickBot="1" x14ac:dyDescent="0.35">
      <c r="A5" s="282" t="s">
        <v>468</v>
      </c>
      <c r="B5" s="106">
        <v>601703</v>
      </c>
      <c r="C5" s="280">
        <v>60</v>
      </c>
      <c r="D5" s="34"/>
      <c r="E5" s="35"/>
      <c r="O5" s="284"/>
      <c r="P5" s="284"/>
      <c r="S5" s="284"/>
      <c r="T5" s="284"/>
    </row>
    <row r="6" spans="1:20" ht="15" thickBot="1" x14ac:dyDescent="0.35">
      <c r="A6" s="282" t="s">
        <v>469</v>
      </c>
      <c r="B6" s="106">
        <v>604187</v>
      </c>
      <c r="C6" s="280">
        <v>60</v>
      </c>
      <c r="D6" s="34"/>
      <c r="E6" s="35"/>
      <c r="O6" s="284"/>
      <c r="P6" s="284"/>
      <c r="S6" s="284"/>
      <c r="T6" s="284"/>
    </row>
    <row r="7" spans="1:20" ht="15" thickBot="1" x14ac:dyDescent="0.35">
      <c r="A7" s="282" t="s">
        <v>470</v>
      </c>
      <c r="B7" s="106">
        <v>601707</v>
      </c>
      <c r="C7" s="280">
        <v>60</v>
      </c>
      <c r="D7" s="34"/>
      <c r="E7" s="35"/>
      <c r="O7" s="284"/>
      <c r="P7" s="284"/>
      <c r="S7" s="284"/>
      <c r="T7" s="284"/>
    </row>
    <row r="8" spans="1:20" ht="15" thickBot="1" x14ac:dyDescent="0.35">
      <c r="A8" s="282" t="s">
        <v>471</v>
      </c>
      <c r="B8" s="106">
        <v>601708</v>
      </c>
      <c r="C8" s="280">
        <v>60</v>
      </c>
      <c r="D8" s="34"/>
      <c r="E8" s="35"/>
      <c r="O8" s="284"/>
      <c r="P8" s="284"/>
      <c r="S8" s="284"/>
      <c r="T8" s="284"/>
    </row>
    <row r="9" spans="1:20" ht="15" thickBot="1" x14ac:dyDescent="0.35">
      <c r="A9" s="282" t="s">
        <v>472</v>
      </c>
      <c r="B9" s="106">
        <v>602352</v>
      </c>
      <c r="C9" s="280">
        <v>60</v>
      </c>
      <c r="D9" s="34"/>
      <c r="E9" s="35"/>
      <c r="O9" s="284"/>
      <c r="P9" s="284"/>
      <c r="S9" s="284"/>
      <c r="T9" s="284"/>
    </row>
    <row r="10" spans="1:20" ht="15" thickBot="1" x14ac:dyDescent="0.35">
      <c r="A10" s="282" t="s">
        <v>473</v>
      </c>
      <c r="B10" s="106">
        <v>60952</v>
      </c>
      <c r="C10" s="280">
        <v>60</v>
      </c>
      <c r="D10" s="34"/>
      <c r="E10" s="35"/>
      <c r="O10" s="284"/>
      <c r="P10" s="284"/>
      <c r="S10" s="284"/>
      <c r="T10" s="284"/>
    </row>
    <row r="11" spans="1:20" ht="15" thickBot="1" x14ac:dyDescent="0.35">
      <c r="A11" s="282" t="s">
        <v>474</v>
      </c>
      <c r="B11" s="106">
        <v>601717</v>
      </c>
      <c r="C11" s="280">
        <v>60</v>
      </c>
      <c r="D11" s="34"/>
      <c r="E11" s="35"/>
      <c r="O11" s="284"/>
      <c r="P11" s="284"/>
      <c r="S11" s="284"/>
      <c r="T11" s="284"/>
    </row>
    <row r="12" spans="1:20" ht="15" thickBot="1" x14ac:dyDescent="0.35">
      <c r="A12" s="282" t="s">
        <v>475</v>
      </c>
      <c r="B12" s="106">
        <v>601719</v>
      </c>
      <c r="C12" s="280">
        <v>60</v>
      </c>
      <c r="D12" s="34"/>
      <c r="E12" s="35"/>
      <c r="O12" s="284"/>
      <c r="P12" s="284"/>
      <c r="S12" s="284"/>
      <c r="T12" s="284"/>
    </row>
    <row r="13" spans="1:20" ht="29.4" thickBot="1" x14ac:dyDescent="0.35">
      <c r="A13" s="282" t="s">
        <v>476</v>
      </c>
      <c r="B13" s="106">
        <v>601720</v>
      </c>
      <c r="C13" s="280">
        <v>60</v>
      </c>
      <c r="D13" s="34"/>
      <c r="E13" s="35"/>
      <c r="O13" s="284"/>
      <c r="P13" s="284"/>
      <c r="S13" s="284"/>
      <c r="T13" s="284"/>
    </row>
    <row r="14" spans="1:20" ht="38.4" customHeight="1" thickBot="1" x14ac:dyDescent="0.35">
      <c r="A14" s="282" t="s">
        <v>477</v>
      </c>
      <c r="B14" s="106">
        <v>601723</v>
      </c>
      <c r="C14" s="280">
        <v>60</v>
      </c>
      <c r="D14" s="34"/>
      <c r="E14" s="35"/>
      <c r="O14" s="284"/>
      <c r="P14" s="284"/>
      <c r="S14" s="284"/>
      <c r="T14" s="284"/>
    </row>
    <row r="15" spans="1:20" ht="15" thickBot="1" x14ac:dyDescent="0.35">
      <c r="A15" s="282" t="s">
        <v>478</v>
      </c>
      <c r="B15" s="106">
        <v>601781</v>
      </c>
      <c r="C15" s="280">
        <v>60</v>
      </c>
      <c r="D15" s="34"/>
      <c r="E15" s="35"/>
      <c r="O15" s="284"/>
      <c r="P15" s="284"/>
      <c r="S15" s="284"/>
      <c r="T15" s="284"/>
    </row>
    <row r="16" spans="1:20" ht="29.4" thickBot="1" x14ac:dyDescent="0.35">
      <c r="A16" s="282" t="s">
        <v>479</v>
      </c>
      <c r="B16" s="106">
        <v>601782</v>
      </c>
      <c r="C16" s="280">
        <v>60</v>
      </c>
      <c r="D16" s="34"/>
      <c r="E16" s="35"/>
      <c r="O16" s="284"/>
      <c r="P16" s="284"/>
      <c r="S16" s="284"/>
      <c r="T16" s="284"/>
    </row>
    <row r="17" spans="1:20" ht="29.4" thickBot="1" x14ac:dyDescent="0.35">
      <c r="A17" s="282" t="s">
        <v>480</v>
      </c>
      <c r="B17" s="106">
        <v>601724</v>
      </c>
      <c r="C17" s="280">
        <v>60</v>
      </c>
      <c r="D17" s="34"/>
      <c r="E17" s="35"/>
      <c r="O17" s="284"/>
      <c r="P17" s="284"/>
      <c r="S17" s="284"/>
      <c r="T17" s="284"/>
    </row>
    <row r="18" spans="1:20" ht="29.4" thickBot="1" x14ac:dyDescent="0.35">
      <c r="A18" s="282" t="s">
        <v>482</v>
      </c>
      <c r="B18" s="106">
        <v>601726</v>
      </c>
      <c r="C18" s="280">
        <v>60</v>
      </c>
      <c r="D18" s="34"/>
      <c r="E18" s="35"/>
      <c r="O18" s="284"/>
      <c r="P18" s="284"/>
      <c r="S18" s="284"/>
      <c r="T18" s="284"/>
    </row>
    <row r="19" spans="1:20" ht="15" thickBot="1" x14ac:dyDescent="0.35">
      <c r="A19" s="282" t="s">
        <v>483</v>
      </c>
      <c r="B19" s="106">
        <v>602154</v>
      </c>
      <c r="C19" s="280">
        <v>60</v>
      </c>
      <c r="D19" s="34"/>
      <c r="E19" s="35"/>
      <c r="O19" s="284"/>
      <c r="P19" s="284"/>
      <c r="S19" s="284"/>
      <c r="T19" s="284"/>
    </row>
    <row r="20" spans="1:20" ht="15" thickBot="1" x14ac:dyDescent="0.35">
      <c r="A20" s="282" t="s">
        <v>484</v>
      </c>
      <c r="B20" s="106">
        <v>604030</v>
      </c>
      <c r="C20" s="280">
        <v>60</v>
      </c>
      <c r="D20" s="34"/>
      <c r="E20" s="35"/>
      <c r="O20" s="284"/>
      <c r="P20" s="284"/>
      <c r="S20" s="284"/>
      <c r="T20" s="284"/>
    </row>
    <row r="21" spans="1:20" ht="15" thickBot="1" x14ac:dyDescent="0.35">
      <c r="A21" s="282" t="s">
        <v>485</v>
      </c>
      <c r="B21" s="106">
        <v>601738</v>
      </c>
      <c r="C21" s="280">
        <v>60</v>
      </c>
      <c r="D21" s="34"/>
      <c r="E21" s="35"/>
      <c r="O21" s="284"/>
      <c r="P21" s="284"/>
      <c r="S21" s="284"/>
      <c r="T21" s="284"/>
    </row>
    <row r="22" spans="1:20" ht="15.6" customHeight="1" thickBot="1" x14ac:dyDescent="0.35">
      <c r="A22" s="282" t="s">
        <v>486</v>
      </c>
      <c r="B22" s="106">
        <v>601744</v>
      </c>
      <c r="C22" s="280">
        <v>60</v>
      </c>
      <c r="D22" s="34"/>
      <c r="E22" s="35"/>
      <c r="O22" s="284"/>
      <c r="P22" s="284"/>
      <c r="S22" s="284"/>
      <c r="T22" s="284"/>
    </row>
    <row r="23" spans="1:20" ht="18" customHeight="1" thickBot="1" x14ac:dyDescent="0.35">
      <c r="A23" s="282" t="s">
        <v>487</v>
      </c>
      <c r="B23" s="106">
        <v>601745</v>
      </c>
      <c r="C23" s="280">
        <v>60</v>
      </c>
      <c r="D23" s="34"/>
      <c r="E23" s="35"/>
      <c r="O23" s="284"/>
      <c r="P23" s="284"/>
      <c r="S23" s="284"/>
      <c r="T23" s="284"/>
    </row>
    <row r="24" spans="1:20" ht="15" thickBot="1" x14ac:dyDescent="0.35">
      <c r="A24" s="282" t="s">
        <v>488</v>
      </c>
      <c r="B24" s="106">
        <v>601746</v>
      </c>
      <c r="C24" s="280">
        <v>60</v>
      </c>
      <c r="D24" s="34"/>
      <c r="E24" s="35"/>
      <c r="O24" s="284"/>
      <c r="P24" s="284"/>
      <c r="S24" s="284"/>
      <c r="T24" s="284"/>
    </row>
    <row r="25" spans="1:20" ht="15" thickBot="1" x14ac:dyDescent="0.35">
      <c r="A25" s="282" t="s">
        <v>489</v>
      </c>
      <c r="B25" s="106">
        <v>601748</v>
      </c>
      <c r="C25" s="280">
        <v>60</v>
      </c>
      <c r="D25" s="34"/>
      <c r="E25" s="35"/>
      <c r="O25" s="284"/>
      <c r="P25" s="284"/>
      <c r="S25" s="284"/>
      <c r="T25" s="284"/>
    </row>
    <row r="26" spans="1:20" ht="15" thickBot="1" x14ac:dyDescent="0.35">
      <c r="A26" s="282" t="s">
        <v>490</v>
      </c>
      <c r="B26" s="106">
        <v>601790</v>
      </c>
      <c r="C26" s="280">
        <v>60</v>
      </c>
      <c r="D26" s="34"/>
      <c r="E26" s="35"/>
      <c r="O26" s="284"/>
      <c r="P26" s="284"/>
      <c r="S26" s="284"/>
      <c r="T26" s="284"/>
    </row>
    <row r="27" spans="1:20" s="284" customFormat="1" ht="29.4" thickBot="1" x14ac:dyDescent="0.35">
      <c r="A27" s="282" t="s">
        <v>1230</v>
      </c>
      <c r="B27" s="106">
        <v>604225</v>
      </c>
      <c r="C27" s="280">
        <v>60</v>
      </c>
      <c r="D27" s="34"/>
      <c r="E27" s="35"/>
    </row>
    <row r="28" spans="1:20" ht="15" thickBot="1" x14ac:dyDescent="0.35">
      <c r="A28" s="282" t="s">
        <v>492</v>
      </c>
      <c r="B28" s="106">
        <v>601760</v>
      </c>
      <c r="C28" s="280">
        <v>60</v>
      </c>
      <c r="D28" s="34"/>
      <c r="E28" s="35"/>
      <c r="O28" s="284"/>
      <c r="P28" s="284"/>
      <c r="S28" s="284"/>
      <c r="T28" s="284"/>
    </row>
    <row r="29" spans="1:20" ht="15" thickBot="1" x14ac:dyDescent="0.35">
      <c r="A29" s="282" t="s">
        <v>493</v>
      </c>
      <c r="B29" s="106">
        <v>601761</v>
      </c>
      <c r="C29" s="280">
        <v>60</v>
      </c>
      <c r="D29" s="34"/>
      <c r="E29" s="35"/>
      <c r="O29" s="284"/>
      <c r="P29" s="284"/>
      <c r="S29" s="284"/>
      <c r="T29" s="284"/>
    </row>
    <row r="30" spans="1:20" ht="15" thickBot="1" x14ac:dyDescent="0.35">
      <c r="A30" s="282" t="s">
        <v>494</v>
      </c>
      <c r="B30" s="106">
        <v>601797</v>
      </c>
      <c r="C30" s="280">
        <v>60</v>
      </c>
      <c r="D30" s="34"/>
      <c r="E30" s="35"/>
      <c r="O30" s="284"/>
      <c r="P30" s="284"/>
      <c r="S30" s="284"/>
      <c r="T30" s="284"/>
    </row>
    <row r="31" spans="1:20" ht="15" thickBot="1" x14ac:dyDescent="0.35">
      <c r="A31" s="282" t="s">
        <v>495</v>
      </c>
      <c r="B31" s="106">
        <v>602153</v>
      </c>
      <c r="C31" s="280">
        <v>60</v>
      </c>
      <c r="D31" s="34"/>
      <c r="E31" s="35"/>
      <c r="O31" s="284"/>
      <c r="P31" s="284"/>
      <c r="S31" s="284"/>
      <c r="T31" s="284"/>
    </row>
    <row r="32" spans="1:20" ht="29.4" thickBot="1" x14ac:dyDescent="0.35">
      <c r="A32" s="282" t="s">
        <v>496</v>
      </c>
      <c r="B32" s="106">
        <v>601764</v>
      </c>
      <c r="C32" s="280">
        <v>60</v>
      </c>
      <c r="D32" s="34"/>
      <c r="E32" s="35"/>
      <c r="O32" s="284"/>
      <c r="P32" s="284"/>
      <c r="S32" s="284"/>
      <c r="T32" s="284"/>
    </row>
    <row r="33" spans="1:20" s="284" customFormat="1" ht="15" thickBot="1" x14ac:dyDescent="0.35">
      <c r="A33" s="282" t="s">
        <v>723</v>
      </c>
      <c r="B33" s="106">
        <v>591618</v>
      </c>
      <c r="C33" s="280">
        <v>60</v>
      </c>
      <c r="D33" s="34"/>
      <c r="E33" s="35"/>
    </row>
    <row r="34" spans="1:20" ht="15" thickBot="1" x14ac:dyDescent="0.35">
      <c r="A34" s="282" t="s">
        <v>497</v>
      </c>
      <c r="B34" s="106">
        <v>602389</v>
      </c>
      <c r="C34" s="280">
        <v>60</v>
      </c>
      <c r="D34" s="34"/>
      <c r="E34" s="35"/>
      <c r="O34" s="284"/>
      <c r="P34" s="284"/>
      <c r="S34" s="284"/>
      <c r="T34" s="284"/>
    </row>
    <row r="35" spans="1:20" ht="15" thickBot="1" x14ac:dyDescent="0.35">
      <c r="A35" s="282" t="s">
        <v>498</v>
      </c>
      <c r="B35" s="106">
        <v>601765</v>
      </c>
      <c r="C35" s="280">
        <v>60</v>
      </c>
      <c r="D35" s="34"/>
      <c r="E35" s="35"/>
      <c r="O35" s="284"/>
      <c r="P35" s="284"/>
      <c r="S35" s="284"/>
      <c r="T35" s="284"/>
    </row>
    <row r="36" spans="1:20" ht="15" thickBot="1" x14ac:dyDescent="0.35">
      <c r="A36" s="282" t="s">
        <v>499</v>
      </c>
      <c r="B36" s="106">
        <v>602178</v>
      </c>
      <c r="C36" s="280">
        <v>60</v>
      </c>
      <c r="D36" s="34"/>
      <c r="E36" s="35"/>
      <c r="O36" s="284"/>
      <c r="P36" s="284"/>
      <c r="S36" s="284"/>
      <c r="T36" s="284"/>
    </row>
    <row r="37" spans="1:20" ht="15" thickBot="1" x14ac:dyDescent="0.35">
      <c r="A37" s="282" t="s">
        <v>500</v>
      </c>
      <c r="B37" s="106">
        <v>602390</v>
      </c>
      <c r="C37" s="280">
        <v>60</v>
      </c>
      <c r="D37" s="34"/>
      <c r="E37" s="35"/>
      <c r="O37" s="284"/>
      <c r="P37" s="284"/>
      <c r="S37" s="284"/>
      <c r="T37" s="284"/>
    </row>
    <row r="38" spans="1:20" ht="15" thickBot="1" x14ac:dyDescent="0.35">
      <c r="A38" s="282" t="s">
        <v>501</v>
      </c>
      <c r="B38" s="106">
        <v>602391</v>
      </c>
      <c r="C38" s="280">
        <v>60</v>
      </c>
      <c r="D38" s="34"/>
      <c r="E38" s="35"/>
      <c r="O38" s="284"/>
      <c r="P38" s="284"/>
      <c r="S38" s="284"/>
      <c r="T38" s="284"/>
    </row>
    <row r="39" spans="1:20" ht="15" thickBot="1" x14ac:dyDescent="0.35">
      <c r="A39" s="282" t="s">
        <v>502</v>
      </c>
      <c r="B39" s="106">
        <v>602414</v>
      </c>
      <c r="C39" s="280">
        <v>60</v>
      </c>
      <c r="D39" s="34"/>
      <c r="E39" s="35"/>
      <c r="O39" s="284"/>
      <c r="P39" s="284"/>
      <c r="S39" s="284"/>
      <c r="T39" s="284"/>
    </row>
    <row r="40" spans="1:20" ht="15" thickBot="1" x14ac:dyDescent="0.35">
      <c r="A40" s="282" t="s">
        <v>503</v>
      </c>
      <c r="B40" s="106">
        <v>602395</v>
      </c>
      <c r="C40" s="280">
        <v>60</v>
      </c>
      <c r="D40" s="34"/>
      <c r="E40" s="35"/>
      <c r="O40" s="284"/>
      <c r="P40" s="284"/>
      <c r="S40" s="284"/>
      <c r="T40" s="284"/>
    </row>
    <row r="41" spans="1:20" ht="15" thickBot="1" x14ac:dyDescent="0.35">
      <c r="A41" s="282" t="s">
        <v>504</v>
      </c>
      <c r="B41" s="106">
        <v>602333</v>
      </c>
      <c r="C41" s="280">
        <v>60</v>
      </c>
      <c r="D41" s="34"/>
      <c r="E41" s="35"/>
      <c r="O41" s="284"/>
      <c r="P41" s="284"/>
      <c r="S41" s="284"/>
      <c r="T41" s="284"/>
    </row>
    <row r="42" spans="1:20" ht="29.4" thickBot="1" x14ac:dyDescent="0.35">
      <c r="A42" s="282" t="s">
        <v>505</v>
      </c>
      <c r="B42" s="106">
        <v>601774</v>
      </c>
      <c r="C42" s="280">
        <v>60</v>
      </c>
      <c r="D42" s="34"/>
      <c r="E42" s="35"/>
      <c r="O42" s="284"/>
      <c r="P42" s="284"/>
      <c r="S42" s="284"/>
      <c r="T42" s="284"/>
    </row>
    <row r="43" spans="1:20" ht="15" thickBot="1" x14ac:dyDescent="0.35">
      <c r="A43" s="282"/>
      <c r="B43" s="106"/>
      <c r="C43" s="280"/>
      <c r="D43" s="34"/>
      <c r="E43" s="35"/>
      <c r="O43" s="284"/>
      <c r="P43" s="284"/>
      <c r="S43" s="284"/>
      <c r="T43" s="284"/>
    </row>
    <row r="44" spans="1:20" ht="15" thickBot="1" x14ac:dyDescent="0.35">
      <c r="A44" s="282"/>
      <c r="B44" s="106"/>
      <c r="C44" s="280"/>
      <c r="D44" s="34"/>
      <c r="E44" s="35"/>
      <c r="O44" s="284"/>
      <c r="P44" s="284"/>
      <c r="S44" s="284"/>
      <c r="T44" s="284"/>
    </row>
    <row r="45" spans="1:20" ht="19.8" customHeight="1" thickBot="1" x14ac:dyDescent="0.35">
      <c r="A45" s="282"/>
      <c r="B45" s="106"/>
      <c r="C45" s="280"/>
      <c r="D45" s="34"/>
      <c r="E45" s="35"/>
      <c r="O45" s="284"/>
      <c r="P45" s="284"/>
      <c r="S45" s="284"/>
      <c r="T45" s="284"/>
    </row>
    <row r="46" spans="1:20" ht="15" thickBot="1" x14ac:dyDescent="0.35">
      <c r="A46" s="282"/>
      <c r="B46" s="106"/>
      <c r="C46" s="280"/>
      <c r="D46" s="34"/>
      <c r="E46" s="35"/>
      <c r="O46" s="284"/>
      <c r="P46" s="284"/>
      <c r="S46" s="284"/>
      <c r="T46" s="284"/>
    </row>
    <row r="47" spans="1:20" ht="15" thickBot="1" x14ac:dyDescent="0.35">
      <c r="A47" s="282"/>
      <c r="B47" s="106"/>
      <c r="C47" s="280"/>
      <c r="D47" s="34"/>
      <c r="E47" s="35"/>
      <c r="O47" s="284"/>
      <c r="P47" s="284"/>
      <c r="S47" s="284"/>
      <c r="T47" s="284"/>
    </row>
    <row r="48" spans="1:20" ht="15" thickBot="1" x14ac:dyDescent="0.35">
      <c r="A48" s="282"/>
      <c r="B48" s="106"/>
      <c r="C48" s="280"/>
      <c r="D48" s="34"/>
      <c r="E48" s="35"/>
      <c r="O48" s="284"/>
      <c r="P48" s="284"/>
      <c r="S48" s="284"/>
      <c r="T48" s="284"/>
    </row>
    <row r="49" spans="1:20" ht="15" thickBot="1" x14ac:dyDescent="0.35">
      <c r="A49" s="282"/>
      <c r="B49" s="106"/>
      <c r="C49" s="280"/>
      <c r="D49" s="34"/>
      <c r="E49" s="35"/>
      <c r="O49" s="284"/>
      <c r="P49" s="284"/>
      <c r="S49" s="284"/>
      <c r="T49" s="284"/>
    </row>
    <row r="50" spans="1:20" ht="15" thickBot="1" x14ac:dyDescent="0.35">
      <c r="A50" s="282"/>
      <c r="B50" s="106"/>
      <c r="C50" s="280"/>
      <c r="D50" s="34"/>
      <c r="E50" s="35"/>
      <c r="O50" s="284"/>
      <c r="P50" s="284"/>
      <c r="S50" s="284"/>
      <c r="T50" s="284"/>
    </row>
    <row r="51" spans="1:20" ht="15" thickBot="1" x14ac:dyDescent="0.35">
      <c r="A51" s="282"/>
      <c r="B51" s="106"/>
      <c r="C51" s="280"/>
      <c r="D51" s="34"/>
      <c r="E51" s="35"/>
      <c r="O51" s="284"/>
      <c r="P51" s="284"/>
      <c r="S51" s="284"/>
      <c r="T51" s="284"/>
    </row>
    <row r="52" spans="1:20" ht="15" thickBot="1" x14ac:dyDescent="0.35">
      <c r="A52" s="282"/>
      <c r="B52" s="106"/>
      <c r="C52" s="280"/>
      <c r="D52" s="34"/>
      <c r="E52" s="35"/>
      <c r="O52" s="284"/>
      <c r="P52" s="284"/>
      <c r="S52" s="284"/>
      <c r="T52" s="284"/>
    </row>
    <row r="53" spans="1:20" ht="15" thickBot="1" x14ac:dyDescent="0.35">
      <c r="A53" s="282"/>
      <c r="B53" s="106"/>
      <c r="C53" s="280"/>
      <c r="D53" s="34"/>
      <c r="E53" s="35"/>
      <c r="O53" s="284"/>
      <c r="P53" s="284"/>
      <c r="S53" s="284"/>
      <c r="T53" s="284"/>
    </row>
    <row r="54" spans="1:20" ht="15" thickBot="1" x14ac:dyDescent="0.35">
      <c r="A54" s="282"/>
      <c r="B54" s="106"/>
      <c r="C54" s="280"/>
      <c r="D54" s="34"/>
      <c r="E54" s="35"/>
      <c r="O54" s="284"/>
      <c r="P54" s="284"/>
      <c r="S54" s="284"/>
      <c r="T54" s="284"/>
    </row>
    <row r="55" spans="1:20" ht="15" thickBot="1" x14ac:dyDescent="0.35">
      <c r="A55" s="282"/>
      <c r="B55" s="106"/>
      <c r="C55" s="280"/>
      <c r="D55" s="34"/>
      <c r="E55" s="35"/>
      <c r="O55" s="284"/>
      <c r="P55" s="284"/>
      <c r="S55" s="284"/>
      <c r="T55" s="284"/>
    </row>
    <row r="56" spans="1:20" ht="15" thickBot="1" x14ac:dyDescent="0.35">
      <c r="A56" s="282"/>
      <c r="B56" s="106"/>
      <c r="C56" s="280"/>
      <c r="D56" s="34"/>
      <c r="E56" s="35"/>
      <c r="O56" s="284"/>
      <c r="P56" s="284"/>
      <c r="S56" s="284"/>
      <c r="T56" s="284"/>
    </row>
    <row r="57" spans="1:20" ht="15" thickBot="1" x14ac:dyDescent="0.35">
      <c r="A57" s="282"/>
      <c r="B57" s="106"/>
      <c r="C57" s="280"/>
      <c r="D57" s="34"/>
      <c r="E57" s="35"/>
      <c r="O57" s="284"/>
      <c r="P57" s="284"/>
      <c r="S57" s="284"/>
      <c r="T57" s="284"/>
    </row>
    <row r="58" spans="1:20" ht="15" thickBot="1" x14ac:dyDescent="0.35">
      <c r="A58" s="282"/>
      <c r="B58" s="106"/>
      <c r="C58" s="280"/>
      <c r="D58" s="34"/>
      <c r="E58" s="35"/>
      <c r="O58" s="284"/>
      <c r="P58" s="284"/>
      <c r="S58" s="284"/>
      <c r="T58" s="284"/>
    </row>
    <row r="59" spans="1:20" ht="15" thickBot="1" x14ac:dyDescent="0.35">
      <c r="A59" s="282"/>
      <c r="B59" s="106"/>
      <c r="C59" s="280"/>
      <c r="D59" s="34"/>
      <c r="E59" s="35"/>
      <c r="O59" s="284"/>
      <c r="P59" s="284"/>
      <c r="S59" s="284"/>
      <c r="T59" s="284"/>
    </row>
    <row r="60" spans="1:20" ht="15" thickBot="1" x14ac:dyDescent="0.35">
      <c r="A60" s="282"/>
      <c r="B60" s="106"/>
      <c r="C60" s="280"/>
      <c r="D60" s="34"/>
      <c r="E60" s="35"/>
      <c r="O60" s="284"/>
      <c r="P60" s="284"/>
      <c r="S60" s="284"/>
      <c r="T60" s="284"/>
    </row>
    <row r="61" spans="1:20" ht="15" thickBot="1" x14ac:dyDescent="0.35">
      <c r="A61" s="282"/>
      <c r="B61" s="106"/>
      <c r="C61" s="280"/>
      <c r="D61" s="34"/>
      <c r="E61" s="35"/>
      <c r="O61" s="284"/>
      <c r="P61" s="284"/>
      <c r="S61" s="284"/>
      <c r="T61" s="284"/>
    </row>
    <row r="62" spans="1:20" ht="15" thickBot="1" x14ac:dyDescent="0.35">
      <c r="A62" s="282"/>
      <c r="B62" s="106"/>
      <c r="C62" s="280"/>
      <c r="D62" s="34"/>
      <c r="E62" s="35"/>
      <c r="O62" s="284"/>
      <c r="P62" s="284"/>
      <c r="S62" s="284"/>
      <c r="T62" s="284"/>
    </row>
    <row r="63" spans="1:20" ht="15" thickBot="1" x14ac:dyDescent="0.35">
      <c r="A63" s="282"/>
      <c r="B63" s="106"/>
      <c r="C63" s="280"/>
      <c r="D63" s="34"/>
      <c r="E63" s="35"/>
      <c r="O63" s="284"/>
      <c r="P63" s="284"/>
      <c r="S63" s="284"/>
      <c r="T63" s="284"/>
    </row>
    <row r="64" spans="1:20" ht="15" thickBot="1" x14ac:dyDescent="0.35">
      <c r="A64" s="282"/>
      <c r="B64" s="106"/>
      <c r="C64" s="280"/>
      <c r="D64" s="34"/>
      <c r="E64" s="35"/>
      <c r="O64" s="284"/>
      <c r="P64" s="284"/>
      <c r="S64" s="284"/>
      <c r="T64" s="284"/>
    </row>
    <row r="65" spans="1:20" ht="15" thickBot="1" x14ac:dyDescent="0.35">
      <c r="A65" s="282"/>
      <c r="B65" s="106"/>
      <c r="C65" s="280"/>
      <c r="D65" s="34"/>
      <c r="E65" s="35"/>
      <c r="O65" s="284"/>
      <c r="P65" s="284"/>
      <c r="S65" s="284"/>
      <c r="T65" s="284"/>
    </row>
    <row r="66" spans="1:20" ht="15" thickBot="1" x14ac:dyDescent="0.35">
      <c r="A66" s="282"/>
      <c r="B66" s="106"/>
      <c r="C66" s="280"/>
      <c r="D66" s="34"/>
      <c r="E66" s="35"/>
      <c r="O66" s="284"/>
      <c r="P66" s="284"/>
      <c r="S66" s="284"/>
      <c r="T66" s="284"/>
    </row>
    <row r="67" spans="1:20" ht="15" thickBot="1" x14ac:dyDescent="0.35">
      <c r="A67" s="282"/>
      <c r="B67" s="106"/>
      <c r="C67" s="280"/>
      <c r="D67" s="34"/>
      <c r="E67" s="35"/>
      <c r="O67" s="284"/>
      <c r="P67" s="284"/>
      <c r="S67" s="284"/>
      <c r="T67" s="284"/>
    </row>
    <row r="68" spans="1:20" x14ac:dyDescent="0.3">
      <c r="C68" s="280"/>
    </row>
    <row r="69" spans="1:20" x14ac:dyDescent="0.3">
      <c r="C69" s="280"/>
    </row>
    <row r="70" spans="1:20" x14ac:dyDescent="0.3">
      <c r="C70" s="280"/>
    </row>
    <row r="71" spans="1:20" x14ac:dyDescent="0.3">
      <c r="C71" s="280"/>
    </row>
    <row r="72" spans="1:20" x14ac:dyDescent="0.3">
      <c r="C72" s="280"/>
    </row>
    <row r="73" spans="1:20" x14ac:dyDescent="0.3">
      <c r="C73" s="280"/>
    </row>
    <row r="74" spans="1:20" x14ac:dyDescent="0.3">
      <c r="C74" s="280"/>
    </row>
    <row r="75" spans="1:20" x14ac:dyDescent="0.3">
      <c r="C75" s="280"/>
    </row>
    <row r="76" spans="1:20" x14ac:dyDescent="0.3">
      <c r="C76" s="280"/>
    </row>
    <row r="77" spans="1:20" x14ac:dyDescent="0.3">
      <c r="C77" s="280"/>
    </row>
    <row r="78" spans="1:20" x14ac:dyDescent="0.3">
      <c r="C78" s="280"/>
    </row>
    <row r="79" spans="1:20" x14ac:dyDescent="0.3">
      <c r="C79" s="280"/>
    </row>
    <row r="80" spans="1:20" x14ac:dyDescent="0.3">
      <c r="C80" s="280"/>
    </row>
    <row r="81" spans="3:3" x14ac:dyDescent="0.3">
      <c r="C81" s="280"/>
    </row>
    <row r="82" spans="3:3" x14ac:dyDescent="0.3">
      <c r="C82" s="280"/>
    </row>
    <row r="83" spans="3:3" x14ac:dyDescent="0.3">
      <c r="C83" s="280"/>
    </row>
    <row r="84" spans="3:3" x14ac:dyDescent="0.3">
      <c r="C84" s="280"/>
    </row>
    <row r="85" spans="3:3" x14ac:dyDescent="0.3">
      <c r="C85" s="280"/>
    </row>
    <row r="86" spans="3:3" x14ac:dyDescent="0.3">
      <c r="C86" s="280"/>
    </row>
    <row r="87" spans="3:3" x14ac:dyDescent="0.3">
      <c r="C87" s="280"/>
    </row>
    <row r="88" spans="3:3" x14ac:dyDescent="0.3">
      <c r="C88" s="280"/>
    </row>
    <row r="89" spans="3:3" x14ac:dyDescent="0.3">
      <c r="C89" s="280"/>
    </row>
    <row r="90" spans="3:3" x14ac:dyDescent="0.3">
      <c r="C90" s="280"/>
    </row>
    <row r="91" spans="3:3" x14ac:dyDescent="0.3">
      <c r="C91" s="280"/>
    </row>
    <row r="92" spans="3:3" x14ac:dyDescent="0.3">
      <c r="C92" s="280"/>
    </row>
    <row r="93" spans="3:3" x14ac:dyDescent="0.3">
      <c r="C93" s="280"/>
    </row>
    <row r="94" spans="3:3" x14ac:dyDescent="0.3">
      <c r="C94" s="280"/>
    </row>
  </sheetData>
  <sheetProtection algorithmName="SHA-512" hashValue="aGXFFo93fsWbCSXLampKPImPdfzTJYQ3vwldBxJGFNPJq3+tyjHhrcRfB+GLAteyX8GyR8Y1mwhacuydf0Ok3A==" saltValue="aCB905iZcNhwKxWdW5/Ig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48"/>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84" customWidth="1"/>
    <col min="5" max="5" width="17.109375" style="16" customWidth="1"/>
    <col min="6" max="6" width="21.5546875" style="284" customWidth="1"/>
    <col min="7" max="7" width="26.6640625" style="314" customWidth="1"/>
    <col min="8" max="8" width="25.109375" style="226" customWidth="1"/>
    <col min="9" max="9" width="24" style="284" customWidth="1"/>
    <col min="10" max="10" width="13.5546875" style="16" customWidth="1"/>
    <col min="11" max="11" width="11.77734375" style="16" customWidth="1"/>
    <col min="12" max="12" width="4" hidden="1" customWidth="1"/>
    <col min="13" max="13" width="11" style="16" hidden="1" customWidth="1"/>
    <col min="14" max="14" width="3.33203125" style="137"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84"/>
  </cols>
  <sheetData>
    <row r="1" spans="1:122" x14ac:dyDescent="0.3">
      <c r="B1" s="316" t="s">
        <v>176</v>
      </c>
      <c r="C1" s="316"/>
      <c r="E1" s="285" t="s">
        <v>9</v>
      </c>
      <c r="F1" s="286">
        <v>2023</v>
      </c>
      <c r="G1" s="81" t="s">
        <v>43</v>
      </c>
      <c r="H1" s="287"/>
      <c r="I1" s="288"/>
      <c r="J1" s="289"/>
      <c r="M1" s="16" t="s">
        <v>19</v>
      </c>
      <c r="O1" s="16">
        <v>1</v>
      </c>
      <c r="P1" s="16" t="s">
        <v>422</v>
      </c>
    </row>
    <row r="2" spans="1:122" ht="44.25" customHeight="1" thickBot="1" x14ac:dyDescent="0.35">
      <c r="B2" s="806" t="s">
        <v>112</v>
      </c>
      <c r="C2" s="807"/>
      <c r="D2" s="290" t="s">
        <v>306</v>
      </c>
      <c r="E2" s="804" t="s">
        <v>119</v>
      </c>
      <c r="F2" s="804"/>
      <c r="G2" s="805"/>
      <c r="H2" s="387" t="s">
        <v>1239</v>
      </c>
      <c r="M2" s="16" t="s">
        <v>20</v>
      </c>
      <c r="N2" s="137">
        <v>50</v>
      </c>
      <c r="O2" s="16">
        <v>2</v>
      </c>
      <c r="P2" s="16">
        <v>9004</v>
      </c>
    </row>
    <row r="3" spans="1:122" ht="15" thickBot="1" x14ac:dyDescent="0.35">
      <c r="B3" s="317" t="s">
        <v>0</v>
      </c>
      <c r="C3" s="318"/>
      <c r="D3" s="292" t="e">
        <f>VLOOKUP(D2,'Unit Names(H)'!A2:B138,2,FALSE)</f>
        <v>#N/A</v>
      </c>
      <c r="E3" s="343"/>
      <c r="F3" s="293"/>
      <c r="G3" s="294"/>
      <c r="H3" s="291"/>
      <c r="N3" s="137">
        <v>51</v>
      </c>
      <c r="O3" s="16">
        <v>3</v>
      </c>
    </row>
    <row r="4" spans="1:122" ht="15" thickBot="1" x14ac:dyDescent="0.35">
      <c r="B4" s="319" t="s">
        <v>264</v>
      </c>
      <c r="C4" s="320"/>
      <c r="D4" s="295"/>
      <c r="E4" s="295"/>
      <c r="F4" s="296"/>
      <c r="G4" s="297"/>
      <c r="H4" s="291"/>
      <c r="I4" s="1"/>
      <c r="M4" s="16" t="s">
        <v>135</v>
      </c>
      <c r="N4" s="137">
        <v>52</v>
      </c>
      <c r="O4" s="16">
        <v>4</v>
      </c>
    </row>
    <row r="5" spans="1:122" ht="37.5" customHeight="1" x14ac:dyDescent="0.3">
      <c r="A5" s="278" t="s">
        <v>173</v>
      </c>
      <c r="B5" s="197" t="s">
        <v>34</v>
      </c>
      <c r="C5" s="197" t="s">
        <v>45</v>
      </c>
      <c r="D5" s="298" t="s">
        <v>1</v>
      </c>
      <c r="E5" s="298">
        <v>2022</v>
      </c>
      <c r="F5" s="299">
        <v>2023</v>
      </c>
      <c r="G5" s="300" t="s">
        <v>301</v>
      </c>
      <c r="H5" s="301" t="s">
        <v>123</v>
      </c>
      <c r="I5" s="286" t="s">
        <v>3</v>
      </c>
      <c r="M5" s="16" t="s">
        <v>200</v>
      </c>
    </row>
    <row r="6" spans="1:122" ht="22.5" customHeight="1" x14ac:dyDescent="0.3">
      <c r="A6" s="196"/>
      <c r="B6" s="325" t="s">
        <v>44</v>
      </c>
      <c r="C6" s="326"/>
      <c r="D6" s="327"/>
      <c r="E6" s="328"/>
      <c r="F6" s="329"/>
      <c r="G6" s="323"/>
      <c r="H6" s="15"/>
      <c r="M6" s="16" t="s">
        <v>188</v>
      </c>
    </row>
    <row r="7" spans="1:122" s="16" customFormat="1" ht="63.75" customHeight="1" x14ac:dyDescent="0.3">
      <c r="A7" s="390">
        <v>333</v>
      </c>
      <c r="B7" s="278" t="s">
        <v>26</v>
      </c>
      <c r="C7" s="278" t="s">
        <v>46</v>
      </c>
      <c r="D7" s="18" t="s">
        <v>265</v>
      </c>
      <c r="E7" s="277" t="e">
        <f>INDEX('PY1 Data(H)'!$A$1:$CX$142,MATCH('Unit Data from Audit Worksheet'!$A7,'PY1 Data(H)'!$A$1:$A$142,0),MATCH('Unit Data from Audit Worksheet'!$D$2,'PY1 Data(H)'!$A$1:$CX$1,0))</f>
        <v>#N/A</v>
      </c>
      <c r="F7" s="136">
        <v>0</v>
      </c>
      <c r="G7" s="495">
        <f>IF(F7&lt;0,"Note: Number is normally positive.",)</f>
        <v>0</v>
      </c>
      <c r="H7" s="496"/>
      <c r="I7" s="765"/>
      <c r="J7" s="210"/>
      <c r="L7"/>
      <c r="M7" s="16" t="s">
        <v>201</v>
      </c>
      <c r="N7" s="13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8">
        <v>500</v>
      </c>
      <c r="B8" s="278" t="s">
        <v>21</v>
      </c>
      <c r="C8" s="278" t="s">
        <v>46</v>
      </c>
      <c r="D8" s="18" t="s">
        <v>266</v>
      </c>
      <c r="E8" s="277" t="e">
        <f>INDEX('PY1 Data(H)'!$A$1:$CX$142,MATCH('Unit Data from Audit Worksheet'!$A8,'PY1 Data(H)'!$A$1:$A$142,0),MATCH('Unit Data from Audit Worksheet'!$D$2,'PY1 Data(H)'!$A$1:$CX$1,0))</f>
        <v>#N/A</v>
      </c>
      <c r="F8" s="136">
        <v>0</v>
      </c>
      <c r="G8" s="495">
        <f>IF(F8&lt;0,"Note: Number is normally positive.",)</f>
        <v>0</v>
      </c>
      <c r="H8" s="496"/>
      <c r="I8" s="765"/>
      <c r="J8" s="210"/>
      <c r="L8"/>
      <c r="M8" s="16" t="s">
        <v>202</v>
      </c>
      <c r="N8" s="13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396">
        <v>385</v>
      </c>
      <c r="B9" s="3" t="s">
        <v>24</v>
      </c>
      <c r="C9" s="278" t="s">
        <v>46</v>
      </c>
      <c r="D9" s="553" t="s">
        <v>47</v>
      </c>
      <c r="E9" s="277" t="e">
        <f>INDEX('PY1 Data(H)'!$A$1:$CX$142,MATCH('Unit Data from Audit Worksheet'!$A9,'PY1 Data(H)'!$A$1:$A$142,0),MATCH('Unit Data from Audit Worksheet'!$D$2,'PY1 Data(H)'!$A$1:$CX$1,0))-INDEX('PY1 Data(H)'!$A$1:$CX$142,MATCH('Unit Data from Audit Worksheet'!$A11,'PY1 Data(H)'!$A$1:$A$142,0),MATCH('Unit Data from Audit Worksheet'!$D$2,'PY1 Data(H)'!$A$1:$CX$1,0))</f>
        <v>#N/A</v>
      </c>
      <c r="F9" s="136">
        <v>0</v>
      </c>
      <c r="G9" s="495">
        <f>IF((F7+F8)&gt;F9,"Error: Please review Account numbers (333+500)&gt;385",)</f>
        <v>0</v>
      </c>
      <c r="H9" s="497"/>
      <c r="I9" s="765"/>
      <c r="J9"/>
    </row>
    <row r="10" spans="1:122" s="16" customFormat="1" ht="90" customHeight="1" x14ac:dyDescent="0.3">
      <c r="A10" s="68">
        <v>575</v>
      </c>
      <c r="B10" s="278" t="s">
        <v>28</v>
      </c>
      <c r="C10" s="278" t="s">
        <v>46</v>
      </c>
      <c r="D10" s="554" t="s">
        <v>267</v>
      </c>
      <c r="E10" s="277" t="e">
        <f>INDEX('PY1 Data(H)'!$A$1:$CX$142,MATCH('Unit Data from Audit Worksheet'!$A10,'PY1 Data(H)'!$A$1:$A$142,0),MATCH('Unit Data from Audit Worksheet'!$D$2,'PY1 Data(H)'!$A$1:$CX$1,0))</f>
        <v>#N/A</v>
      </c>
      <c r="F10" s="136">
        <v>0</v>
      </c>
      <c r="G10" s="495">
        <f>IF(F10&lt;0,"Note: Number is normally positive.",)</f>
        <v>0</v>
      </c>
      <c r="H10" s="498"/>
      <c r="I10" s="766"/>
      <c r="J10"/>
      <c r="L10"/>
      <c r="N10" s="13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8">
        <v>576</v>
      </c>
      <c r="B11" s="278" t="s">
        <v>28</v>
      </c>
      <c r="C11" s="278" t="s">
        <v>46</v>
      </c>
      <c r="D11" s="554" t="s">
        <v>268</v>
      </c>
      <c r="E11" s="277" t="e">
        <f>INDEX('PY1 Data(H)'!$A$1:$CX$142,MATCH('Unit Data from Audit Worksheet'!$A11,'PY1 Data(H)'!$A$1:$A$142,0),MATCH('Unit Data from Audit Worksheet'!$D$2,'PY1 Data(H)'!$A$1:$CX$1,0))</f>
        <v>#N/A</v>
      </c>
      <c r="F11" s="136">
        <v>0</v>
      </c>
      <c r="G11" s="495">
        <f>IF(F11&lt;0,"Error: Enter as positive.",)</f>
        <v>0</v>
      </c>
      <c r="H11" s="498"/>
      <c r="I11" s="766"/>
      <c r="J11"/>
      <c r="L11"/>
      <c r="N11" s="13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397">
        <v>626</v>
      </c>
      <c r="B12" s="583" t="s">
        <v>206</v>
      </c>
      <c r="C12" s="583" t="s">
        <v>46</v>
      </c>
      <c r="D12" s="160" t="s">
        <v>269</v>
      </c>
      <c r="E12" s="277" t="e">
        <f>INDEX('PY1 Data(H)'!$A$1:$CX$142,MATCH('Unit Data from Audit Worksheet'!$A12,'PY1 Data(H)'!$A$1:$A$142,0),MATCH('Unit Data from Audit Worksheet'!$D$2,'PY1 Data(H)'!$A$1:$CX$1,0))-INDEX('PY1 Data(H)'!$A$1:$CX$142,MATCH('Unit Data from Audit Worksheet'!$A11,'PY1 Data(H)'!$A$1:$A$142,0),MATCH('Unit Data from Audit Worksheet'!$D$2,'PY1 Data(H)'!$A$1:$CX$1,0))</f>
        <v>#N/A</v>
      </c>
      <c r="F12" s="136">
        <v>0</v>
      </c>
      <c r="G12" s="495">
        <f>IF(F12&lt;0,"Error: Enter as positive.",)</f>
        <v>0</v>
      </c>
      <c r="H12" s="499"/>
      <c r="I12" s="767"/>
      <c r="J12"/>
    </row>
    <row r="13" spans="1:122" ht="89.25" customHeight="1" x14ac:dyDescent="0.3">
      <c r="A13" s="140">
        <v>627</v>
      </c>
      <c r="B13" s="584" t="s">
        <v>160</v>
      </c>
      <c r="C13" s="583" t="s">
        <v>46</v>
      </c>
      <c r="D13" s="160" t="s">
        <v>270</v>
      </c>
      <c r="E13" s="277" t="e">
        <f>INDEX('PY1 Data(H)'!$A$1:$CX$142,MATCH('Unit Data from Audit Worksheet'!$A13,'PY1 Data(H)'!$A$1:$A$142,0),MATCH('Unit Data from Audit Worksheet'!$D$2,'PY1 Data(H)'!$A$1:$CX$1,0))</f>
        <v>#N/A</v>
      </c>
      <c r="F13" s="136">
        <v>0</v>
      </c>
      <c r="G13" s="495">
        <f>IF(F13&gt;F12,"Please review account numbers 627 &gt;626",)</f>
        <v>0</v>
      </c>
      <c r="H13" s="499"/>
      <c r="I13" s="767"/>
      <c r="J13"/>
    </row>
    <row r="14" spans="1:122" ht="105" customHeight="1" x14ac:dyDescent="0.3">
      <c r="A14" s="140">
        <v>628</v>
      </c>
      <c r="B14" s="584" t="s">
        <v>160</v>
      </c>
      <c r="C14" s="583" t="s">
        <v>46</v>
      </c>
      <c r="D14" s="160" t="s">
        <v>271</v>
      </c>
      <c r="E14" s="277" t="e">
        <f>INDEX('PY1 Data(H)'!$A$1:$CX$142,MATCH('Unit Data from Audit Worksheet'!$A14,'PY1 Data(H)'!$A$1:$A$142,0),MATCH('Unit Data from Audit Worksheet'!$D$2,'PY1 Data(H)'!$A$1:$CX$1,0))</f>
        <v>#N/A</v>
      </c>
      <c r="F14" s="136">
        <v>0</v>
      </c>
      <c r="G14" s="495">
        <f>IF(F14&gt;F12,"Please review account numbers 628 &gt; 626",)</f>
        <v>0</v>
      </c>
      <c r="H14" s="499"/>
      <c r="I14" s="767"/>
      <c r="J14"/>
    </row>
    <row r="15" spans="1:122" ht="95.25" customHeight="1" x14ac:dyDescent="0.3">
      <c r="A15" s="140">
        <v>629</v>
      </c>
      <c r="B15" s="584" t="s">
        <v>160</v>
      </c>
      <c r="C15" s="583" t="s">
        <v>46</v>
      </c>
      <c r="D15" s="160" t="s">
        <v>272</v>
      </c>
      <c r="E15" s="277" t="e">
        <f>INDEX('PY1 Data(H)'!$A$1:$CX$142,MATCH('Unit Data from Audit Worksheet'!$A15,'PY1 Data(H)'!$A$1:$A$142,0),MATCH('Unit Data from Audit Worksheet'!$D$2,'PY1 Data(H)'!$A$1:$CX$1,0))</f>
        <v>#N/A</v>
      </c>
      <c r="F15" s="136">
        <v>0</v>
      </c>
      <c r="G15" s="495">
        <f>IF(F15&gt;F12,"Please review account numbers 629 &gt; 626",)</f>
        <v>0</v>
      </c>
      <c r="H15" s="499"/>
      <c r="I15" s="767"/>
      <c r="J15"/>
    </row>
    <row r="16" spans="1:122" ht="69" customHeight="1" x14ac:dyDescent="0.3">
      <c r="A16" s="140">
        <v>630</v>
      </c>
      <c r="B16" s="584" t="s">
        <v>160</v>
      </c>
      <c r="C16" s="583" t="s">
        <v>46</v>
      </c>
      <c r="D16" s="160" t="s">
        <v>197</v>
      </c>
      <c r="E16" s="277" t="e">
        <f>INDEX('PY1 Data(H)'!$A$1:$CX$142,MATCH('Unit Data from Audit Worksheet'!$A16,'PY1 Data(H)'!$A$1:$A$142,0),MATCH('Unit Data from Audit Worksheet'!$D$2,'PY1 Data(H)'!$A$1:$CX$1,0))</f>
        <v>#N/A</v>
      </c>
      <c r="F16" s="136">
        <v>0</v>
      </c>
      <c r="G16" s="495">
        <f>IF(F16&gt;F12,"Please review account numbers 630 &gt; 626",)</f>
        <v>0</v>
      </c>
      <c r="H16" s="499"/>
      <c r="I16" s="767"/>
      <c r="J16"/>
    </row>
    <row r="17" spans="1:10" ht="95.25" customHeight="1" x14ac:dyDescent="0.3">
      <c r="A17" s="140">
        <v>631</v>
      </c>
      <c r="B17" s="584" t="s">
        <v>160</v>
      </c>
      <c r="C17" s="583" t="s">
        <v>46</v>
      </c>
      <c r="D17" s="160" t="s">
        <v>273</v>
      </c>
      <c r="E17" s="277" t="e">
        <f>INDEX('PY1 Data(H)'!$A$1:$CX$142,MATCH('Unit Data from Audit Worksheet'!$A17,'PY1 Data(H)'!$A$1:$A$142,0),MATCH('Unit Data from Audit Worksheet'!$D$2,'PY1 Data(H)'!$A$1:$CX$1,0))</f>
        <v>#N/A</v>
      </c>
      <c r="F17" s="136">
        <v>0</v>
      </c>
      <c r="G17" s="495">
        <f>IF(F17&gt;F12,"Please review account numbers 631 &gt; 626",)</f>
        <v>0</v>
      </c>
      <c r="H17" s="499"/>
      <c r="I17" s="767"/>
      <c r="J17"/>
    </row>
    <row r="18" spans="1:10" ht="55.5" customHeight="1" x14ac:dyDescent="0.3">
      <c r="A18" s="396">
        <v>338</v>
      </c>
      <c r="B18" s="3" t="s">
        <v>22</v>
      </c>
      <c r="C18" s="278" t="s">
        <v>46</v>
      </c>
      <c r="D18" s="553" t="s">
        <v>48</v>
      </c>
      <c r="E18" s="277" t="e">
        <f>INDEX('PY1 Data(H)'!$A$1:$CX$142,MATCH('Unit Data from Audit Worksheet'!$A18,'PY1 Data(H)'!$A$1:$A$142,0),MATCH('Unit Data from Audit Worksheet'!$D$2,'PY1 Data(H)'!$A$1:$CX$1,0))-INDEX('PY1 Data(H)'!$A$1:$CX$142,MATCH('Unit Data from Audit Worksheet'!$A11,'PY1 Data(H)'!$A$1:$A$142,0),MATCH('Unit Data from Audit Worksheet'!$D$2,'PY1 Data(H)'!$A$1:$CX$1,0))</f>
        <v>#N/A</v>
      </c>
      <c r="F18" s="136">
        <v>0</v>
      </c>
      <c r="G18" s="495" t="str">
        <f>IF(F12&gt;F18,"Error: Please review accts 626 &gt; 338","")</f>
        <v/>
      </c>
      <c r="H18" s="497"/>
      <c r="I18" s="765"/>
      <c r="J18"/>
    </row>
    <row r="19" spans="1:10" ht="89.25" customHeight="1" x14ac:dyDescent="0.3">
      <c r="A19" s="68">
        <v>335</v>
      </c>
      <c r="B19" s="3" t="s">
        <v>22</v>
      </c>
      <c r="C19" s="278" t="s">
        <v>46</v>
      </c>
      <c r="D19" s="18" t="s">
        <v>274</v>
      </c>
      <c r="E19" s="277" t="e">
        <f>INDEX('PY1 Data(H)'!$A$1:$CX$142,MATCH('Unit Data from Audit Worksheet'!$A19,'PY1 Data(H)'!$A$1:$A$142,0),MATCH('Unit Data from Audit Worksheet'!$D$2,'PY1 Data(H)'!$A$1:$CX$1,0))</f>
        <v>#N/A</v>
      </c>
      <c r="F19" s="136">
        <v>0</v>
      </c>
      <c r="G19" s="495">
        <f>IF(F19&lt;0,"Error: Enter as positive.",)</f>
        <v>0</v>
      </c>
      <c r="H19" s="497"/>
      <c r="I19" s="768"/>
      <c r="J19"/>
    </row>
    <row r="20" spans="1:10" ht="48.75" customHeight="1" x14ac:dyDescent="0.3">
      <c r="A20" s="68">
        <v>252</v>
      </c>
      <c r="B20" s="3" t="s">
        <v>22</v>
      </c>
      <c r="C20" s="278" t="s">
        <v>46</v>
      </c>
      <c r="D20" s="553" t="s">
        <v>49</v>
      </c>
      <c r="E20" s="277" t="e">
        <f>INDEX('PY1 Data(H)'!$A$1:$CX$142,MATCH('Unit Data from Audit Worksheet'!$A20,'PY1 Data(H)'!$A$1:$A$142,0),MATCH('Unit Data from Audit Worksheet'!$D$2,'PY1 Data(H)'!$A$1:$CX$1,0))</f>
        <v>#N/A</v>
      </c>
      <c r="F20" s="136">
        <v>0</v>
      </c>
      <c r="G20" s="500"/>
      <c r="H20" s="497"/>
      <c r="I20" s="769"/>
      <c r="J20"/>
    </row>
    <row r="21" spans="1:10" ht="43.2" x14ac:dyDescent="0.3">
      <c r="A21" s="68">
        <v>253</v>
      </c>
      <c r="B21" s="3" t="s">
        <v>22</v>
      </c>
      <c r="C21" s="278" t="s">
        <v>46</v>
      </c>
      <c r="D21" s="553" t="s">
        <v>50</v>
      </c>
      <c r="E21" s="277" t="e">
        <f>INDEX('PY1 Data(H)'!$A$1:$CX$142,MATCH('Unit Data from Audit Worksheet'!$A21,'PY1 Data(H)'!$A$1:$A$142,0),MATCH('Unit Data from Audit Worksheet'!$D$2,'PY1 Data(H)'!$A$1:$CX$1,0))</f>
        <v>#N/A</v>
      </c>
      <c r="F21" s="136">
        <v>0</v>
      </c>
      <c r="G21" s="495"/>
      <c r="H21" s="497"/>
      <c r="I21" s="769"/>
      <c r="J21"/>
    </row>
    <row r="22" spans="1:10" ht="143.4" customHeight="1" x14ac:dyDescent="0.3">
      <c r="A22" s="68">
        <v>254</v>
      </c>
      <c r="B22" s="3" t="s">
        <v>22</v>
      </c>
      <c r="C22" s="278" t="s">
        <v>46</v>
      </c>
      <c r="D22" s="553" t="s">
        <v>275</v>
      </c>
      <c r="E22" s="277" t="e">
        <f>INDEX('PY1 Data(H)'!$A$1:$CX$142,MATCH('Unit Data from Audit Worksheet'!$A22,'PY1 Data(H)'!$A$1:$A$142,0),MATCH('Unit Data from Audit Worksheet'!$D$2,'PY1 Data(H)'!$A$1:$CX$1,0))</f>
        <v>#N/A</v>
      </c>
      <c r="F22" s="136">
        <v>0</v>
      </c>
      <c r="G22" s="495">
        <f>IF(H22=0,,"Error: Total assets and deferred outflows less total liabilities and deferred inflows do not equal total net position. Account numbers  385-338-252-253-254 = 0.  The amount the formula is off is located in the cell to the right")</f>
        <v>0</v>
      </c>
      <c r="H22" s="498">
        <f>F9-F18-F20-F21-F22</f>
        <v>0</v>
      </c>
      <c r="I22" s="769"/>
      <c r="J22"/>
    </row>
    <row r="23" spans="1:10" ht="21.75" customHeight="1" x14ac:dyDescent="0.3">
      <c r="A23" s="68"/>
      <c r="B23" s="556" t="s">
        <v>51</v>
      </c>
      <c r="C23" s="503"/>
      <c r="D23" s="557"/>
      <c r="E23" s="334"/>
      <c r="F23" s="330"/>
      <c r="G23" s="505"/>
      <c r="H23" s="497"/>
      <c r="I23" s="769"/>
      <c r="J23"/>
    </row>
    <row r="24" spans="1:10" ht="59.25" customHeight="1" x14ac:dyDescent="0.3">
      <c r="A24" s="68">
        <v>502</v>
      </c>
      <c r="B24" s="3" t="s">
        <v>21</v>
      </c>
      <c r="C24" s="278" t="s">
        <v>53</v>
      </c>
      <c r="D24" s="18" t="s">
        <v>276</v>
      </c>
      <c r="E24" s="277" t="e">
        <f>INDEX('PY1 Data(H)'!$A$1:$CX$142,MATCH('Unit Data from Audit Worksheet'!$A24,'PY1 Data(H)'!$A$1:$A$142,0),MATCH('Unit Data from Audit Worksheet'!$D$2,'PY1 Data(H)'!$A$1:$CX$1,0))</f>
        <v>#N/A</v>
      </c>
      <c r="F24" s="136">
        <v>0</v>
      </c>
      <c r="G24" s="495">
        <f>IF(F24&lt;0,"Note: Number is normally positive.",)</f>
        <v>0</v>
      </c>
      <c r="H24" s="497"/>
      <c r="I24" s="769"/>
      <c r="J24"/>
    </row>
    <row r="25" spans="1:10" ht="59.25" customHeight="1" x14ac:dyDescent="0.3">
      <c r="A25" s="68">
        <v>503</v>
      </c>
      <c r="B25" s="3" t="s">
        <v>21</v>
      </c>
      <c r="C25" s="278" t="s">
        <v>53</v>
      </c>
      <c r="D25" s="553" t="s">
        <v>52</v>
      </c>
      <c r="E25" s="277" t="e">
        <f>INDEX('PY1 Data(H)'!$A$1:$CX$142,MATCH('Unit Data from Audit Worksheet'!$A25,'PY1 Data(H)'!$A$1:$A$142,0),MATCH('Unit Data from Audit Worksheet'!$D$2,'PY1 Data(H)'!$A$1:$CX$1,0))</f>
        <v>#N/A</v>
      </c>
      <c r="F25" s="131">
        <v>0</v>
      </c>
      <c r="G25" s="495">
        <f>IF(F25&lt;0,"Note: Number is normally positive.",)</f>
        <v>0</v>
      </c>
      <c r="H25" s="497"/>
      <c r="I25" s="769"/>
      <c r="J25"/>
    </row>
    <row r="26" spans="1:10" ht="27" customHeight="1" x14ac:dyDescent="0.3">
      <c r="A26" s="68"/>
      <c r="B26" s="556" t="s">
        <v>54</v>
      </c>
      <c r="C26" s="503"/>
      <c r="D26" s="557"/>
      <c r="E26" s="334"/>
      <c r="F26" s="322"/>
      <c r="G26" s="506"/>
      <c r="H26" s="497"/>
      <c r="I26" s="769"/>
      <c r="J26"/>
    </row>
    <row r="27" spans="1:10" ht="49.5" customHeight="1" x14ac:dyDescent="0.3">
      <c r="A27" s="68">
        <v>388</v>
      </c>
      <c r="B27" s="3" t="s">
        <v>24</v>
      </c>
      <c r="C27" s="3" t="s">
        <v>59</v>
      </c>
      <c r="D27" s="553" t="s">
        <v>55</v>
      </c>
      <c r="E27" s="277" t="e">
        <f>INDEX('PY1 Data(H)'!$A$1:$CX$142,MATCH('Unit Data from Audit Worksheet'!$A27,'PY1 Data(H)'!$A$1:$A$142,0),MATCH('Unit Data from Audit Worksheet'!$D$2,'PY1 Data(H)'!$A$1:$CX$1,0))</f>
        <v>#N/A</v>
      </c>
      <c r="F27" s="136">
        <v>0</v>
      </c>
      <c r="G27" s="495">
        <f t="shared" ref="G27:G33" si="0">IF(F27&lt;0,"Error: Enter as positive.",)</f>
        <v>0</v>
      </c>
      <c r="H27" s="497"/>
      <c r="I27" s="769"/>
      <c r="J27"/>
    </row>
    <row r="28" spans="1:10" ht="51.75" customHeight="1" x14ac:dyDescent="0.3">
      <c r="A28" s="68">
        <v>339</v>
      </c>
      <c r="B28" s="3" t="s">
        <v>22</v>
      </c>
      <c r="C28" s="3" t="s">
        <v>59</v>
      </c>
      <c r="D28" s="553" t="s">
        <v>56</v>
      </c>
      <c r="E28" s="277" t="e">
        <f>INDEX('PY1 Data(H)'!$A$1:$CX$142,MATCH('Unit Data from Audit Worksheet'!$A28,'PY1 Data(H)'!$A$1:$A$142,0),MATCH('Unit Data from Audit Worksheet'!$D$2,'PY1 Data(H)'!$A$1:$CX$1,0))</f>
        <v>#N/A</v>
      </c>
      <c r="F28" s="136">
        <v>0</v>
      </c>
      <c r="G28" s="495">
        <f t="shared" si="0"/>
        <v>0</v>
      </c>
      <c r="H28" s="497"/>
      <c r="I28" s="769"/>
      <c r="J28"/>
    </row>
    <row r="29" spans="1:10" ht="50.25" customHeight="1" x14ac:dyDescent="0.3">
      <c r="A29" s="68">
        <v>504</v>
      </c>
      <c r="B29" s="3" t="s">
        <v>22</v>
      </c>
      <c r="C29" s="3" t="s">
        <v>59</v>
      </c>
      <c r="D29" s="553" t="s">
        <v>57</v>
      </c>
      <c r="E29" s="277" t="e">
        <f>INDEX('PY1 Data(H)'!$A$1:$CX$142,MATCH('Unit Data from Audit Worksheet'!$A29,'PY1 Data(H)'!$A$1:$A$142,0),MATCH('Unit Data from Audit Worksheet'!$D$2,'PY1 Data(H)'!$A$1:$CX$1,0))</f>
        <v>#N/A</v>
      </c>
      <c r="F29" s="136">
        <v>0</v>
      </c>
      <c r="G29" s="495">
        <f t="shared" si="0"/>
        <v>0</v>
      </c>
      <c r="H29" s="497"/>
      <c r="I29" s="769"/>
      <c r="J29"/>
    </row>
    <row r="30" spans="1:10" ht="60" customHeight="1" x14ac:dyDescent="0.3">
      <c r="A30" s="68">
        <v>505</v>
      </c>
      <c r="B30" s="3" t="s">
        <v>22</v>
      </c>
      <c r="C30" s="3" t="s">
        <v>59</v>
      </c>
      <c r="D30" s="558" t="s">
        <v>58</v>
      </c>
      <c r="E30" s="277" t="e">
        <f>INDEX('PY1 Data(H)'!$A$1:$CX$142,MATCH('Unit Data from Audit Worksheet'!$A30,'PY1 Data(H)'!$A$1:$A$142,0),MATCH('Unit Data from Audit Worksheet'!$D$2,'PY1 Data(H)'!$A$1:$CX$1,0))</f>
        <v>#N/A</v>
      </c>
      <c r="F30" s="136">
        <v>0</v>
      </c>
      <c r="G30" s="495">
        <f t="shared" si="0"/>
        <v>0</v>
      </c>
      <c r="H30" s="497"/>
      <c r="I30" s="769"/>
      <c r="J30"/>
    </row>
    <row r="31" spans="1:10" ht="67.95" customHeight="1" x14ac:dyDescent="0.3">
      <c r="A31" s="68">
        <v>341</v>
      </c>
      <c r="B31" s="3" t="s">
        <v>22</v>
      </c>
      <c r="C31" s="3" t="s">
        <v>59</v>
      </c>
      <c r="D31" s="18" t="s">
        <v>277</v>
      </c>
      <c r="E31" s="277" t="e">
        <f>INDEX('PY1 Data(H)'!$A$1:$CX$142,MATCH('Unit Data from Audit Worksheet'!$A31,'PY1 Data(H)'!$A$1:$A$142,0),MATCH('Unit Data from Audit Worksheet'!$D$2,'PY1 Data(H)'!$A$1:$CX$1,0))</f>
        <v>#N/A</v>
      </c>
      <c r="F31" s="136">
        <v>0</v>
      </c>
      <c r="G31" s="495">
        <f t="shared" si="0"/>
        <v>0</v>
      </c>
      <c r="H31" s="497"/>
      <c r="I31" s="769"/>
      <c r="J31"/>
    </row>
    <row r="32" spans="1:10" ht="44.25" customHeight="1" x14ac:dyDescent="0.3">
      <c r="A32" s="68">
        <v>386</v>
      </c>
      <c r="B32" s="3" t="s">
        <v>22</v>
      </c>
      <c r="C32" s="3" t="s">
        <v>59</v>
      </c>
      <c r="D32" s="553" t="s">
        <v>278</v>
      </c>
      <c r="E32" s="277" t="e">
        <f>INDEX('PY1 Data(H)'!$A$1:$CX$142,MATCH('Unit Data from Audit Worksheet'!$A32,'PY1 Data(H)'!$A$1:$A$142,0),MATCH('Unit Data from Audit Worksheet'!$D$2,'PY1 Data(H)'!$A$1:$CX$1,0))</f>
        <v>#N/A</v>
      </c>
      <c r="F32" s="136">
        <v>0</v>
      </c>
      <c r="G32" s="495">
        <f t="shared" si="0"/>
        <v>0</v>
      </c>
      <c r="H32" s="497"/>
      <c r="I32" s="769"/>
      <c r="J32"/>
    </row>
    <row r="33" spans="1:122" ht="48.75" customHeight="1" x14ac:dyDescent="0.3">
      <c r="A33" s="68">
        <v>387</v>
      </c>
      <c r="B33" s="3" t="s">
        <v>24</v>
      </c>
      <c r="C33" s="3" t="s">
        <v>59</v>
      </c>
      <c r="D33" s="553" t="s">
        <v>279</v>
      </c>
      <c r="E33" s="277" t="e">
        <f>INDEX('PY1 Data(H)'!$A$1:$CX$142,MATCH('Unit Data from Audit Worksheet'!$A33,'PY1 Data(H)'!$A$1:$A$142,0),MATCH('Unit Data from Audit Worksheet'!$D$2,'PY1 Data(H)'!$A$1:$CX$1,0))</f>
        <v>#N/A</v>
      </c>
      <c r="F33" s="136">
        <v>0</v>
      </c>
      <c r="G33" s="495">
        <f t="shared" si="0"/>
        <v>0</v>
      </c>
      <c r="H33" s="497"/>
      <c r="I33" s="769"/>
      <c r="J33"/>
    </row>
    <row r="34" spans="1:122" ht="92.25" customHeight="1" x14ac:dyDescent="0.3">
      <c r="A34" s="68">
        <v>389</v>
      </c>
      <c r="B34" s="3" t="s">
        <v>24</v>
      </c>
      <c r="C34" s="3" t="s">
        <v>59</v>
      </c>
      <c r="D34" s="18" t="s">
        <v>280</v>
      </c>
      <c r="E34" s="277" t="e">
        <f>INDEX('PY1 Data(H)'!$A$1:$CX$142,MATCH('Unit Data from Audit Worksheet'!$A34,'PY1 Data(H)'!$A$1:$A$142,0),MATCH('Unit Data from Audit Worksheet'!$D$2,'PY1 Data(H)'!$A$1:$CX$1,0))</f>
        <v>#N/A</v>
      </c>
      <c r="F34" s="135">
        <v>0</v>
      </c>
      <c r="G34" s="495"/>
      <c r="H34" s="497"/>
      <c r="I34" s="769"/>
      <c r="J34"/>
    </row>
    <row r="35" spans="1:122" ht="138" customHeight="1" x14ac:dyDescent="0.3">
      <c r="A35" s="68">
        <v>255</v>
      </c>
      <c r="B35" s="3" t="s">
        <v>22</v>
      </c>
      <c r="C35" s="3" t="s">
        <v>59</v>
      </c>
      <c r="D35" s="18" t="s">
        <v>281</v>
      </c>
      <c r="E35" s="277" t="e">
        <f>INDEX('PY1 Data(H)'!$A$1:$CX$142,MATCH('Unit Data from Audit Worksheet'!$A35,'PY1 Data(H)'!$A$1:$A$142,0),MATCH('Unit Data from Audit Worksheet'!$D$2,'PY1 Data(H)'!$A$1:$CX$1,0))</f>
        <v>#N/A</v>
      </c>
      <c r="F35" s="136">
        <v>0</v>
      </c>
      <c r="G35" s="495">
        <f>IF(H35=0,,"Error: Total revenues less total expenses do not equal total change in net position. Account numbers 339+504+505+341+386-387+389-388-255 = 0  The amount the formula is off is located in the cell to the right")</f>
        <v>0</v>
      </c>
      <c r="H35" s="498">
        <f>F28+F29+F30+F31+F32-F33+F34-F27-F35</f>
        <v>0</v>
      </c>
      <c r="I35" s="769"/>
      <c r="J35"/>
    </row>
    <row r="36" spans="1:122" ht="138" customHeight="1" x14ac:dyDescent="0.3">
      <c r="A36" s="68">
        <v>376</v>
      </c>
      <c r="B36" s="3" t="s">
        <v>22</v>
      </c>
      <c r="C36" s="3" t="s">
        <v>59</v>
      </c>
      <c r="D36" s="18" t="s">
        <v>282</v>
      </c>
      <c r="E36" s="277" t="e">
        <f>INDEX('PY1 Data(H)'!$A$1:$CX$142,MATCH('Unit Data from Audit Worksheet'!$A36,'PY1 Data(H)'!$A$1:$A$142,0),MATCH('Unit Data from Audit Worksheet'!$D$2,'PY1 Data(H)'!$A$1:$CX$1,0))</f>
        <v>#N/A</v>
      </c>
      <c r="F36" s="136">
        <v>0</v>
      </c>
      <c r="G36" s="507" t="e">
        <f>IF(H36=0,,"Error: Beginning Balance does not agree with our records.  Account numbers  252+253+254-255-376-(Prior Year 252+253+254)=0  The amount the formula is off is located in the cell to the right")</f>
        <v>#N/A</v>
      </c>
      <c r="H36" s="708" t="e">
        <f>F20+F21+F22-F35-F36-(E20+E21+E22)</f>
        <v>#N/A</v>
      </c>
      <c r="I36" s="770" t="e">
        <f>IF(H36=0," ","If the out of balance is because prior years data is not populated in cells E20,E21,E22, disregard the error message.  Do not include prior year's ending balances in cell F36")</f>
        <v>#N/A</v>
      </c>
      <c r="J36"/>
    </row>
    <row r="37" spans="1:122" ht="25.5" customHeight="1" x14ac:dyDescent="0.3">
      <c r="A37" s="68"/>
      <c r="B37" s="556" t="s">
        <v>136</v>
      </c>
      <c r="C37" s="503"/>
      <c r="D37" s="557"/>
      <c r="E37" s="334"/>
      <c r="F37" s="322"/>
      <c r="G37" s="506"/>
      <c r="H37" s="497"/>
      <c r="I37" s="769"/>
      <c r="J37"/>
    </row>
    <row r="38" spans="1:122" s="16" customFormat="1" ht="86.25" customHeight="1" x14ac:dyDescent="0.3">
      <c r="A38" s="68">
        <v>592</v>
      </c>
      <c r="B38" s="278" t="s">
        <v>23</v>
      </c>
      <c r="C38" s="278" t="s">
        <v>138</v>
      </c>
      <c r="D38" s="18" t="s">
        <v>283</v>
      </c>
      <c r="E38" s="277" t="e">
        <f>INDEX('PY1 Data(H)'!$A$1:$CX$142,MATCH('Unit Data from Audit Worksheet'!$A38,'PY1 Data(H)'!$A$1:$A$142,0),MATCH('Unit Data from Audit Worksheet'!$D$2,'PY1 Data(H)'!$A$1:$CX$1,0))</f>
        <v>#N/A</v>
      </c>
      <c r="F38" s="136">
        <v>0</v>
      </c>
      <c r="G38" s="495"/>
      <c r="H38" s="496"/>
      <c r="I38" s="765"/>
      <c r="J38"/>
      <c r="L38"/>
      <c r="N38" s="137"/>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thickBot="1" x14ac:dyDescent="0.35">
      <c r="A39" s="68">
        <v>591</v>
      </c>
      <c r="B39" s="278" t="s">
        <v>23</v>
      </c>
      <c r="C39" s="278" t="s">
        <v>138</v>
      </c>
      <c r="D39" s="553" t="s">
        <v>139</v>
      </c>
      <c r="E39" s="277" t="e">
        <f>INDEX('PY1 Data(H)'!$A$1:$CX$142,MATCH('Unit Data from Audit Worksheet'!$A39,'PY1 Data(H)'!$A$1:$A$142,0),MATCH('Unit Data from Audit Worksheet'!$D$2,'PY1 Data(H)'!$A$1:$CX$1,0))</f>
        <v>#N/A</v>
      </c>
      <c r="F39" s="136">
        <v>0</v>
      </c>
      <c r="G39" s="495">
        <f>IF(F39&lt;0,"Error: Enter as positive.",)</f>
        <v>0</v>
      </c>
      <c r="H39" s="496"/>
      <c r="I39" s="765"/>
      <c r="J39"/>
      <c r="L39"/>
      <c r="N39" s="137"/>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s="16" customFormat="1" ht="25.5" customHeight="1" thickBot="1" x14ac:dyDescent="0.35">
      <c r="A40" s="538"/>
      <c r="B40" s="690" t="s">
        <v>1181</v>
      </c>
      <c r="C40" s="691"/>
      <c r="D40" s="691"/>
      <c r="E40" s="691"/>
      <c r="F40" s="691"/>
      <c r="G40" s="692"/>
      <c r="H40" s="496"/>
      <c r="I40" s="765"/>
      <c r="J40" s="128"/>
      <c r="L40" s="128"/>
      <c r="N40" s="137"/>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row>
    <row r="41" spans="1:122" s="16" customFormat="1" ht="15" customHeight="1" x14ac:dyDescent="0.3">
      <c r="A41" s="538"/>
      <c r="B41" s="693" t="s">
        <v>1182</v>
      </c>
      <c r="C41" s="694"/>
      <c r="D41" s="694"/>
      <c r="E41" s="694"/>
      <c r="F41" s="694"/>
      <c r="G41" s="695"/>
      <c r="H41" s="496"/>
      <c r="I41" s="765"/>
      <c r="J41" s="128"/>
      <c r="L41" s="128"/>
      <c r="N41" s="137"/>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row>
    <row r="42" spans="1:122" s="16" customFormat="1" ht="15" customHeight="1" x14ac:dyDescent="0.3">
      <c r="A42" s="538"/>
      <c r="B42" s="696" t="s">
        <v>1183</v>
      </c>
      <c r="C42" s="697"/>
      <c r="D42" s="697"/>
      <c r="E42" s="697"/>
      <c r="F42" s="697"/>
      <c r="G42" s="698"/>
      <c r="H42" s="496"/>
      <c r="I42" s="765"/>
      <c r="J42" s="128"/>
      <c r="L42" s="128"/>
      <c r="N42" s="137"/>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row>
    <row r="43" spans="1:122" s="16" customFormat="1" ht="15" customHeight="1" x14ac:dyDescent="0.3">
      <c r="A43" s="538"/>
      <c r="B43" s="699" t="s">
        <v>1184</v>
      </c>
      <c r="C43" s="697"/>
      <c r="D43" s="697"/>
      <c r="E43" s="697"/>
      <c r="F43" s="697"/>
      <c r="G43" s="698"/>
      <c r="H43" s="496"/>
      <c r="I43" s="765"/>
      <c r="J43" s="128"/>
      <c r="L43" s="128"/>
      <c r="N43" s="137"/>
      <c r="Y43" s="128"/>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row>
    <row r="44" spans="1:122" s="16" customFormat="1" ht="15" customHeight="1" thickBot="1" x14ac:dyDescent="0.35">
      <c r="A44" s="538"/>
      <c r="B44" s="700" t="s">
        <v>1185</v>
      </c>
      <c r="C44" s="701"/>
      <c r="D44" s="701"/>
      <c r="E44" s="701"/>
      <c r="F44" s="701"/>
      <c r="G44" s="702"/>
      <c r="H44" s="496"/>
      <c r="I44" s="765"/>
      <c r="J44" s="128"/>
      <c r="L44" s="128"/>
      <c r="N44" s="137"/>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row>
    <row r="45" spans="1:122" s="16" customFormat="1" ht="71.25" customHeight="1" x14ac:dyDescent="0.3">
      <c r="A45" s="538">
        <v>1072</v>
      </c>
      <c r="B45" s="587"/>
      <c r="C45" s="703" t="s">
        <v>1186</v>
      </c>
      <c r="D45" s="704" t="s">
        <v>1191</v>
      </c>
      <c r="E45" s="705" t="s">
        <v>1188</v>
      </c>
      <c r="F45" s="302">
        <v>0</v>
      </c>
      <c r="G45" s="706"/>
      <c r="H45" s="496"/>
      <c r="I45" s="765"/>
      <c r="J45" s="128"/>
      <c r="L45" s="128"/>
      <c r="N45" s="137"/>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row>
    <row r="46" spans="1:122" s="16" customFormat="1" ht="71.25" customHeight="1" x14ac:dyDescent="0.3">
      <c r="A46" s="538">
        <v>1073</v>
      </c>
      <c r="B46" s="587"/>
      <c r="C46" s="707" t="s">
        <v>1186</v>
      </c>
      <c r="D46" s="704" t="s">
        <v>1192</v>
      </c>
      <c r="E46" s="705" t="s">
        <v>1188</v>
      </c>
      <c r="F46" s="302">
        <v>0</v>
      </c>
      <c r="G46" s="706"/>
      <c r="H46" s="496"/>
      <c r="I46" s="765"/>
      <c r="J46" s="128"/>
      <c r="L46" s="128"/>
      <c r="N46" s="137"/>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row>
    <row r="47" spans="1:122" s="16" customFormat="1" ht="71.25" customHeight="1" x14ac:dyDescent="0.3">
      <c r="A47" s="538">
        <v>1074</v>
      </c>
      <c r="B47" s="587"/>
      <c r="C47" s="703" t="s">
        <v>1190</v>
      </c>
      <c r="D47" s="704" t="s">
        <v>1193</v>
      </c>
      <c r="E47" s="705" t="s">
        <v>1188</v>
      </c>
      <c r="F47" s="302">
        <v>0</v>
      </c>
      <c r="G47" s="706"/>
      <c r="H47" s="496"/>
      <c r="I47" s="765"/>
      <c r="J47" s="128"/>
      <c r="L47" s="128"/>
      <c r="N47" s="137"/>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row>
    <row r="48" spans="1:122" ht="27" customHeight="1" x14ac:dyDescent="0.3">
      <c r="A48" s="68"/>
      <c r="B48" s="556" t="s">
        <v>60</v>
      </c>
      <c r="C48" s="503"/>
      <c r="D48" s="559"/>
      <c r="E48" s="334"/>
      <c r="F48" s="324"/>
      <c r="G48" s="508"/>
      <c r="H48" s="497"/>
      <c r="I48" s="769"/>
      <c r="J48"/>
    </row>
    <row r="49" spans="1:122" s="16" customFormat="1" ht="55.5" customHeight="1" x14ac:dyDescent="0.3">
      <c r="A49" s="68">
        <v>506</v>
      </c>
      <c r="B49" s="585" t="s">
        <v>21</v>
      </c>
      <c r="C49" s="585" t="s">
        <v>64</v>
      </c>
      <c r="D49" s="553" t="s">
        <v>284</v>
      </c>
      <c r="E49" s="277" t="e">
        <f>INDEX('PY1 Data(H)'!$A$1:$CX$142,MATCH('Unit Data from Audit Worksheet'!$A49,'PY1 Data(H)'!$A$1:$A$142,0),MATCH('Unit Data from Audit Worksheet'!$D$2,'PY1 Data(H)'!$A$1:$CX$1,0))</f>
        <v>#N/A</v>
      </c>
      <c r="F49" s="136">
        <v>0</v>
      </c>
      <c r="G49" s="495">
        <f>IF(F49&lt;0,"Note: Number is normally positive.",)</f>
        <v>0</v>
      </c>
      <c r="H49" s="496"/>
      <c r="I49" s="769"/>
      <c r="J49"/>
      <c r="L49"/>
      <c r="N49" s="137"/>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row>
    <row r="50" spans="1:122" s="16" customFormat="1" ht="45.75" customHeight="1" x14ac:dyDescent="0.3">
      <c r="A50" s="68">
        <v>536</v>
      </c>
      <c r="B50" s="585" t="s">
        <v>21</v>
      </c>
      <c r="C50" s="585" t="s">
        <v>64</v>
      </c>
      <c r="D50" s="553" t="s">
        <v>61</v>
      </c>
      <c r="E50" s="277" t="e">
        <f>INDEX('PY1 Data(H)'!$A$1:$CX$142,MATCH('Unit Data from Audit Worksheet'!$A50,'PY1 Data(H)'!$A$1:$A$142,0),MATCH('Unit Data from Audit Worksheet'!$D$2,'PY1 Data(H)'!$A$1:$CX$1,0))</f>
        <v>#N/A</v>
      </c>
      <c r="F50" s="136">
        <v>0</v>
      </c>
      <c r="G50" s="495">
        <f>IF(F50&lt;0,"Note: Number is normally positive.",)</f>
        <v>0</v>
      </c>
      <c r="H50" s="496"/>
      <c r="I50" s="765"/>
      <c r="J50"/>
      <c r="L50"/>
      <c r="N50" s="137"/>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s="16" customFormat="1" ht="51.75" customHeight="1" x14ac:dyDescent="0.3">
      <c r="A51" s="68">
        <v>586</v>
      </c>
      <c r="B51" s="585" t="s">
        <v>23</v>
      </c>
      <c r="C51" s="585" t="s">
        <v>64</v>
      </c>
      <c r="D51" s="560" t="s">
        <v>128</v>
      </c>
      <c r="E51" s="277" t="e">
        <f>INDEX('PY1 Data(H)'!$A$1:$CX$142,MATCH('Unit Data from Audit Worksheet'!$A51,'PY1 Data(H)'!$A$1:$A$142,0),MATCH('Unit Data from Audit Worksheet'!$D$2,'PY1 Data(H)'!$A$1:$CX$1,0))</f>
        <v>#N/A</v>
      </c>
      <c r="F51" s="136">
        <v>0</v>
      </c>
      <c r="G51" s="495">
        <f>IF(F51&lt;0,"Note: Number is normally positive.",)</f>
        <v>0</v>
      </c>
      <c r="H51" s="496"/>
      <c r="I51" s="765"/>
      <c r="J51"/>
      <c r="L51"/>
      <c r="N51" s="137"/>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row>
    <row r="52" spans="1:122" ht="37.5" customHeight="1" x14ac:dyDescent="0.3">
      <c r="A52" s="68">
        <v>379</v>
      </c>
      <c r="B52" s="585" t="s">
        <v>24</v>
      </c>
      <c r="C52" s="585" t="s">
        <v>64</v>
      </c>
      <c r="D52" s="553" t="s">
        <v>47</v>
      </c>
      <c r="E52" s="277" t="e">
        <f>INDEX('PY1 Data(H)'!$A$1:$CX$142,MATCH('Unit Data from Audit Worksheet'!$A52,'PY1 Data(H)'!$A$1:$A$142,0),MATCH('Unit Data from Audit Worksheet'!$D$2,'PY1 Data(H)'!$A$1:$CX$1,0))</f>
        <v>#N/A</v>
      </c>
      <c r="F52" s="136">
        <v>0</v>
      </c>
      <c r="G52" s="495">
        <f>IF((F49+F50)&gt;F52,"Error: Please review account numbers (506+536)&gt;379",)</f>
        <v>0</v>
      </c>
      <c r="H52" s="497"/>
      <c r="I52" s="769"/>
      <c r="J52"/>
    </row>
    <row r="53" spans="1:122" ht="99.75" customHeight="1" x14ac:dyDescent="0.3">
      <c r="A53" s="68">
        <v>4</v>
      </c>
      <c r="B53" s="585" t="s">
        <v>21</v>
      </c>
      <c r="C53" s="585" t="s">
        <v>64</v>
      </c>
      <c r="D53" s="139" t="s">
        <v>285</v>
      </c>
      <c r="E53" s="277" t="e">
        <f>INDEX('PY1 Data(H)'!$A$1:$CX$142,MATCH('Unit Data from Audit Worksheet'!$A53,'PY1 Data(H)'!$A$1:$A$142,0),MATCH('Unit Data from Audit Worksheet'!$D$2,'PY1 Data(H)'!$A$1:$CX$1,0))</f>
        <v>#N/A</v>
      </c>
      <c r="F53" s="136">
        <v>0</v>
      </c>
      <c r="G53" s="495">
        <f t="shared" ref="G53:G57" si="1">IF(F53&lt;0,"Error: Enter as positive.",)</f>
        <v>0</v>
      </c>
      <c r="H53" s="497"/>
      <c r="I53" s="769"/>
      <c r="J53"/>
    </row>
    <row r="54" spans="1:122" ht="132" customHeight="1" x14ac:dyDescent="0.3">
      <c r="A54" s="68">
        <v>5</v>
      </c>
      <c r="B54" s="585" t="s">
        <v>21</v>
      </c>
      <c r="C54" s="585" t="s">
        <v>64</v>
      </c>
      <c r="D54" s="157" t="s">
        <v>286</v>
      </c>
      <c r="E54" s="277" t="e">
        <f>INDEX('PY1 Data(H)'!$A$1:$CX$142,MATCH('Unit Data from Audit Worksheet'!$A54,'PY1 Data(H)'!$A$1:$A$142,0),MATCH('Unit Data from Audit Worksheet'!$D$2,'PY1 Data(H)'!$A$1:$CX$1,0))</f>
        <v>#N/A</v>
      </c>
      <c r="F54" s="136">
        <v>0</v>
      </c>
      <c r="G54" s="495">
        <f t="shared" si="1"/>
        <v>0</v>
      </c>
      <c r="H54" s="497"/>
      <c r="I54" s="769"/>
      <c r="J54"/>
    </row>
    <row r="55" spans="1:122" ht="93.75" customHeight="1" x14ac:dyDescent="0.3">
      <c r="A55" s="68">
        <v>380</v>
      </c>
      <c r="B55" s="585" t="s">
        <v>24</v>
      </c>
      <c r="C55" s="585" t="s">
        <v>64</v>
      </c>
      <c r="D55" s="157" t="s">
        <v>287</v>
      </c>
      <c r="E55" s="277" t="e">
        <f>INDEX('PY1 Data(H)'!$A$1:$CX$142,MATCH('Unit Data from Audit Worksheet'!$A55,'PY1 Data(H)'!$A$1:$A$142,0),MATCH('Unit Data from Audit Worksheet'!$D$2,'PY1 Data(H)'!$A$1:$CX$1,0))</f>
        <v>#N/A</v>
      </c>
      <c r="F55" s="136">
        <v>0</v>
      </c>
      <c r="G55" s="495">
        <f t="shared" si="1"/>
        <v>0</v>
      </c>
      <c r="H55" s="497"/>
      <c r="I55" s="769"/>
      <c r="J55"/>
    </row>
    <row r="56" spans="1:122" ht="48.75" customHeight="1" x14ac:dyDescent="0.3">
      <c r="A56" s="68">
        <v>391</v>
      </c>
      <c r="B56" s="585" t="s">
        <v>27</v>
      </c>
      <c r="C56" s="585" t="s">
        <v>64</v>
      </c>
      <c r="D56" s="553" t="s">
        <v>62</v>
      </c>
      <c r="E56" s="277" t="e">
        <f>INDEX('PY1 Data(H)'!$A$1:$CX$142,MATCH('Unit Data from Audit Worksheet'!$A56,'PY1 Data(H)'!$A$1:$A$142,0),MATCH('Unit Data from Audit Worksheet'!$D$2,'PY1 Data(H)'!$A$1:$CX$1,0))</f>
        <v>#N/A</v>
      </c>
      <c r="F56" s="136">
        <v>0</v>
      </c>
      <c r="G56" s="495">
        <f t="shared" si="1"/>
        <v>0</v>
      </c>
      <c r="H56" s="497"/>
      <c r="I56" s="769"/>
      <c r="J56"/>
    </row>
    <row r="57" spans="1:122" ht="51.75" customHeight="1" x14ac:dyDescent="0.3">
      <c r="A57" s="68">
        <v>7</v>
      </c>
      <c r="B57" s="585" t="s">
        <v>27</v>
      </c>
      <c r="C57" s="585" t="s">
        <v>64</v>
      </c>
      <c r="D57" s="553" t="s">
        <v>63</v>
      </c>
      <c r="E57" s="277" t="e">
        <f>INDEX('PY1 Data(H)'!$A$1:$CX$142,MATCH('Unit Data from Audit Worksheet'!$A57,'PY1 Data(H)'!$A$1:$A$142,0),MATCH('Unit Data from Audit Worksheet'!$D$2,'PY1 Data(H)'!$A$1:$CX$1,0))</f>
        <v>#N/A</v>
      </c>
      <c r="F57" s="136">
        <v>0</v>
      </c>
      <c r="G57" s="495">
        <f t="shared" si="1"/>
        <v>0</v>
      </c>
      <c r="H57" s="497"/>
      <c r="I57" s="769"/>
      <c r="J57"/>
    </row>
    <row r="58" spans="1:122" ht="78.75" customHeight="1" x14ac:dyDescent="0.3">
      <c r="A58" s="140">
        <v>645</v>
      </c>
      <c r="B58" s="584" t="s">
        <v>160</v>
      </c>
      <c r="C58" s="584" t="s">
        <v>64</v>
      </c>
      <c r="D58" s="561" t="s">
        <v>174</v>
      </c>
      <c r="E58" s="277" t="e">
        <f>INDEX('PY1 Data(H)'!$A$1:$CX$142,MATCH('Unit Data from Audit Worksheet'!$A58,'PY1 Data(H)'!$A$1:$A$142,0),MATCH('Unit Data from Audit Worksheet'!$D$2,'PY1 Data(H)'!$A$1:$CX$1,0))</f>
        <v>#N/A</v>
      </c>
      <c r="F58" s="136">
        <v>0</v>
      </c>
      <c r="G58" s="495">
        <f>IF(F58&lt;0,"Note: Number is normally positive.",)</f>
        <v>0</v>
      </c>
      <c r="H58" s="496"/>
      <c r="I58" s="765"/>
      <c r="J58"/>
    </row>
    <row r="59" spans="1:122" ht="78.75" customHeight="1" x14ac:dyDescent="0.3">
      <c r="A59" s="140">
        <v>646</v>
      </c>
      <c r="B59" s="584" t="s">
        <v>160</v>
      </c>
      <c r="C59" s="584" t="s">
        <v>64</v>
      </c>
      <c r="D59" s="139" t="s">
        <v>161</v>
      </c>
      <c r="E59" s="277" t="e">
        <f>INDEX('PY1 Data(H)'!$A$1:$CX$142,MATCH('Unit Data from Audit Worksheet'!$A59,'PY1 Data(H)'!$A$1:$A$142,0),MATCH('Unit Data from Audit Worksheet'!$D$2,'PY1 Data(H)'!$A$1:$CX$1,0))</f>
        <v>#N/A</v>
      </c>
      <c r="F59" s="136">
        <v>0</v>
      </c>
      <c r="G59" s="495">
        <f>IF(F59&lt;0,"Note: Number is normally positive.",)</f>
        <v>0</v>
      </c>
      <c r="H59" s="496"/>
      <c r="I59" s="765"/>
      <c r="J59"/>
    </row>
    <row r="60" spans="1:122" ht="82.8" customHeight="1" x14ac:dyDescent="0.3">
      <c r="A60" s="68">
        <v>9</v>
      </c>
      <c r="B60" s="585" t="s">
        <v>24</v>
      </c>
      <c r="C60" s="585" t="s">
        <v>64</v>
      </c>
      <c r="D60" s="18" t="s">
        <v>288</v>
      </c>
      <c r="E60" s="277" t="e">
        <f>INDEX('PY1 Data(H)'!$A$1:$CX$142,MATCH('Unit Data from Audit Worksheet'!$A60,'PY1 Data(H)'!$A$1:$A$142,0),MATCH('Unit Data from Audit Worksheet'!$D$2,'PY1 Data(H)'!$A$1:$CX$1,0))</f>
        <v>#N/A</v>
      </c>
      <c r="F60" s="136">
        <v>0</v>
      </c>
      <c r="G60" s="495">
        <f>IF(F52-F53-F54-F55-F60=0,,"Error: Total assets less total liabilities do not equal total fund balance. Account numbers 379-4-5-380-9= 0  The amount of the formula is in the cell to the right")</f>
        <v>0</v>
      </c>
      <c r="H60" s="498">
        <f>F52-F53-F54-F55-F60</f>
        <v>0</v>
      </c>
      <c r="I60" s="769"/>
      <c r="J60"/>
    </row>
    <row r="61" spans="1:122" s="16" customFormat="1" ht="63.75" customHeight="1" x14ac:dyDescent="0.3">
      <c r="A61" s="68">
        <v>540</v>
      </c>
      <c r="B61" s="278" t="s">
        <v>23</v>
      </c>
      <c r="C61" s="278" t="s">
        <v>289</v>
      </c>
      <c r="D61" s="553" t="s">
        <v>175</v>
      </c>
      <c r="E61" s="277" t="e">
        <f>INDEX('PY1 Data(H)'!$A$1:$CX$142,MATCH('Unit Data from Audit Worksheet'!$A61,'PY1 Data(H)'!$A$1:$A$142,0),MATCH('Unit Data from Audit Worksheet'!$D$2,'PY1 Data(H)'!$A$1:$CX$1,0))</f>
        <v>#N/A</v>
      </c>
      <c r="F61" s="136">
        <v>0</v>
      </c>
      <c r="G61" s="495"/>
      <c r="H61" s="496"/>
      <c r="I61" s="765"/>
      <c r="J61"/>
      <c r="L61"/>
      <c r="N61" s="137"/>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row>
    <row r="62" spans="1:122" s="16" customFormat="1" ht="63.75" customHeight="1" x14ac:dyDescent="0.3">
      <c r="A62" s="68">
        <v>1052</v>
      </c>
      <c r="B62" s="542" t="s">
        <v>233</v>
      </c>
      <c r="C62" s="542" t="s">
        <v>67</v>
      </c>
      <c r="D62" s="684" t="s">
        <v>456</v>
      </c>
      <c r="E62" s="277" t="e">
        <f>INDEX('PY1 Data(H)'!$A$1:$CX$142,MATCH('Unit Data from Audit Worksheet'!$A62,'PY1 Data(H)'!$A$1:$A$142,0),MATCH('Unit Data from Audit Worksheet'!$D$2,'PY1 Data(H)'!$A$1:$CX$1,0))</f>
        <v>#N/A</v>
      </c>
      <c r="F62" s="136">
        <v>0</v>
      </c>
      <c r="G62" s="495"/>
      <c r="H62" s="496"/>
      <c r="I62" s="765"/>
      <c r="J62" s="128"/>
      <c r="L62" s="128"/>
      <c r="N62" s="137"/>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row>
    <row r="63" spans="1:122" ht="30" customHeight="1" x14ac:dyDescent="0.3">
      <c r="A63" s="68"/>
      <c r="B63" s="556" t="s">
        <v>66</v>
      </c>
      <c r="C63" s="503"/>
      <c r="D63" s="557"/>
      <c r="E63" s="334"/>
      <c r="F63" s="322"/>
      <c r="G63" s="506"/>
      <c r="H63" s="497"/>
      <c r="I63" s="769"/>
      <c r="J63"/>
    </row>
    <row r="64" spans="1:122" ht="57.75" customHeight="1" x14ac:dyDescent="0.3">
      <c r="A64" s="68">
        <v>16</v>
      </c>
      <c r="B64" s="3" t="s">
        <v>25</v>
      </c>
      <c r="C64" s="3" t="s">
        <v>67</v>
      </c>
      <c r="D64" s="553" t="s">
        <v>65</v>
      </c>
      <c r="E64" s="277" t="e">
        <f>INDEX('PY1 Data(H)'!$A$1:$CX$142,MATCH('Unit Data from Audit Worksheet'!$A64,'PY1 Data(H)'!$A$1:$A$142,0),MATCH('Unit Data from Audit Worksheet'!$D$2,'PY1 Data(H)'!$A$1:$CX$1,0))</f>
        <v>#N/A</v>
      </c>
      <c r="F64" s="136">
        <v>0</v>
      </c>
      <c r="G64" s="495"/>
      <c r="H64" s="497"/>
      <c r="I64" s="769"/>
      <c r="J64"/>
    </row>
    <row r="65" spans="1:122" ht="69.75" customHeight="1" x14ac:dyDescent="0.3">
      <c r="A65" s="68">
        <v>532</v>
      </c>
      <c r="B65" s="3" t="s">
        <v>21</v>
      </c>
      <c r="C65" s="3" t="s">
        <v>67</v>
      </c>
      <c r="D65" s="562" t="s">
        <v>290</v>
      </c>
      <c r="E65" s="277" t="e">
        <f>INDEX('PY1 Data(H)'!$A$1:$CX$142,MATCH('Unit Data from Audit Worksheet'!$A65,'PY1 Data(H)'!$A$1:$A$142,0),MATCH('Unit Data from Audit Worksheet'!$D$2,'PY1 Data(H)'!$A$1:$CX$1,0))</f>
        <v>#N/A</v>
      </c>
      <c r="F65" s="136">
        <v>0</v>
      </c>
      <c r="G65" s="495">
        <f>IF(F65&lt;0,"Error: Enter as positive.",)</f>
        <v>0</v>
      </c>
      <c r="H65" s="497"/>
      <c r="I65" s="769"/>
      <c r="J65"/>
    </row>
    <row r="66" spans="1:122" ht="54" customHeight="1" x14ac:dyDescent="0.3">
      <c r="A66" s="68">
        <v>17</v>
      </c>
      <c r="B66" s="3" t="s">
        <v>24</v>
      </c>
      <c r="C66" s="3" t="s">
        <v>67</v>
      </c>
      <c r="D66" s="553" t="s">
        <v>291</v>
      </c>
      <c r="E66" s="277" t="e">
        <f>INDEX('PY1 Data(H)'!$A$1:$CX$142,MATCH('Unit Data from Audit Worksheet'!$A66,'PY1 Data(H)'!$A$1:$A$142,0),MATCH('Unit Data from Audit Worksheet'!$D$2,'PY1 Data(H)'!$A$1:$CX$1,0))</f>
        <v>#N/A</v>
      </c>
      <c r="F66" s="136">
        <v>0</v>
      </c>
      <c r="G66" s="495"/>
      <c r="H66" s="497"/>
      <c r="I66" s="769"/>
      <c r="J66"/>
    </row>
    <row r="67" spans="1:122" ht="58.5" customHeight="1" x14ac:dyDescent="0.3">
      <c r="A67" s="68">
        <v>20</v>
      </c>
      <c r="B67" s="3" t="s">
        <v>21</v>
      </c>
      <c r="C67" s="3" t="s">
        <v>67</v>
      </c>
      <c r="D67" s="553" t="s">
        <v>292</v>
      </c>
      <c r="E67" s="277" t="e">
        <f>INDEX('PY1 Data(H)'!$A$1:$CX$142,MATCH('Unit Data from Audit Worksheet'!$A67,'PY1 Data(H)'!$A$1:$A$142,0),MATCH('Unit Data from Audit Worksheet'!$D$2,'PY1 Data(H)'!$A$1:$CX$1,0))</f>
        <v>#N/A</v>
      </c>
      <c r="F67" s="136">
        <v>0</v>
      </c>
      <c r="G67" s="495">
        <f>IF(F67&lt;0,"Error: Enter as positive.",)</f>
        <v>0</v>
      </c>
      <c r="H67" s="497"/>
      <c r="I67" s="769"/>
      <c r="J67"/>
    </row>
    <row r="68" spans="1:122" ht="54" customHeight="1" x14ac:dyDescent="0.3">
      <c r="A68" s="68">
        <v>533</v>
      </c>
      <c r="B68" s="3" t="s">
        <v>21</v>
      </c>
      <c r="C68" s="3" t="s">
        <v>67</v>
      </c>
      <c r="D68" s="562" t="s">
        <v>293</v>
      </c>
      <c r="E68" s="277" t="e">
        <f>INDEX('PY1 Data(H)'!$A$1:$CX$142,MATCH('Unit Data from Audit Worksheet'!$A68,'PY1 Data(H)'!$A$1:$A$142,0),MATCH('Unit Data from Audit Worksheet'!$D$2,'PY1 Data(H)'!$A$1:$CX$1,0))</f>
        <v>#N/A</v>
      </c>
      <c r="F68" s="136">
        <v>0</v>
      </c>
      <c r="G68" s="509"/>
      <c r="H68" s="497"/>
      <c r="I68" s="769"/>
      <c r="J68"/>
    </row>
    <row r="69" spans="1:122" s="16" customFormat="1" ht="62.25" customHeight="1" x14ac:dyDescent="0.3">
      <c r="A69" s="68">
        <v>508</v>
      </c>
      <c r="B69" s="3" t="s">
        <v>21</v>
      </c>
      <c r="C69" s="3" t="s">
        <v>67</v>
      </c>
      <c r="D69" s="553" t="s">
        <v>118</v>
      </c>
      <c r="E69" s="277" t="e">
        <f>INDEX('PY1 Data(H)'!$A$1:$CX$142,MATCH('Unit Data from Audit Worksheet'!$A69,'PY1 Data(H)'!$A$1:$A$142,0),MATCH('Unit Data from Audit Worksheet'!$D$2,'PY1 Data(H)'!$A$1:$CX$1,0))</f>
        <v>#N/A</v>
      </c>
      <c r="F69" s="136">
        <v>0</v>
      </c>
      <c r="G69" s="495"/>
      <c r="H69" s="496"/>
      <c r="I69" s="765"/>
      <c r="J69"/>
      <c r="L69"/>
      <c r="N69" s="137"/>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row>
    <row r="70" spans="1:122" s="16" customFormat="1" ht="81.75" customHeight="1" x14ac:dyDescent="0.3">
      <c r="A70" s="68">
        <v>509</v>
      </c>
      <c r="B70" s="3" t="s">
        <v>21</v>
      </c>
      <c r="C70" s="3" t="s">
        <v>67</v>
      </c>
      <c r="D70" s="553" t="s">
        <v>116</v>
      </c>
      <c r="E70" s="277" t="e">
        <f>INDEX('PY1 Data(H)'!$A$1:$CX$142,MATCH('Unit Data from Audit Worksheet'!$A70,'PY1 Data(H)'!$A$1:$A$142,0),MATCH('Unit Data from Audit Worksheet'!$D$2,'PY1 Data(H)'!$A$1:$CX$1,0))</f>
        <v>#N/A</v>
      </c>
      <c r="F70" s="136">
        <v>0</v>
      </c>
      <c r="G70" s="495">
        <f>IF(F70&lt;0,"Error: Enter as positive.",)</f>
        <v>0</v>
      </c>
      <c r="H70" s="496"/>
      <c r="I70" s="765"/>
      <c r="J70"/>
      <c r="L70"/>
      <c r="N70" s="137"/>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row>
    <row r="71" spans="1:122" ht="69" customHeight="1" x14ac:dyDescent="0.3">
      <c r="A71" s="68">
        <v>22</v>
      </c>
      <c r="B71" s="3" t="s">
        <v>24</v>
      </c>
      <c r="C71" s="3" t="s">
        <v>67</v>
      </c>
      <c r="D71" s="553" t="s">
        <v>117</v>
      </c>
      <c r="E71" s="277" t="e">
        <f>INDEX('PY1 Data(H)'!$A$1:$CX$142,MATCH('Unit Data from Audit Worksheet'!$A71,'PY1 Data(H)'!$A$1:$A$142,0),MATCH('Unit Data from Audit Worksheet'!$D$2,'PY1 Data(H)'!$A$1:$CX$1,0))</f>
        <v>#N/A</v>
      </c>
      <c r="F71" s="136">
        <v>0</v>
      </c>
      <c r="G71" s="509"/>
      <c r="H71" s="497"/>
      <c r="I71" s="769"/>
      <c r="J71"/>
    </row>
    <row r="72" spans="1:122" ht="138" customHeight="1" x14ac:dyDescent="0.3">
      <c r="A72" s="68">
        <v>23</v>
      </c>
      <c r="B72" s="3" t="s">
        <v>24</v>
      </c>
      <c r="C72" s="3" t="s">
        <v>67</v>
      </c>
      <c r="D72" s="18" t="s">
        <v>294</v>
      </c>
      <c r="E72" s="277" t="e">
        <f>INDEX('PY1 Data(H)'!$A$1:$CX$142,MATCH('Unit Data from Audit Worksheet'!$A72,'PY1 Data(H)'!$A$1:$A$142,0),MATCH('Unit Data from Audit Worksheet'!$D$2,'PY1 Data(H)'!$A$1:$CX$1,0))</f>
        <v>#N/A</v>
      </c>
      <c r="F72" s="136">
        <v>0</v>
      </c>
      <c r="G72" s="495">
        <f>IF(H72=0,,"Error: Total revenues less total expenditures do not equal total change in fund balance.  Account numbers 16-532+17-20+533+22+508-509-23=0  The amount of the formula is located in the cell to the right")</f>
        <v>0</v>
      </c>
      <c r="H72" s="498">
        <f>+F64-F65+F66-F67+F68+F71+F69-F70-F72</f>
        <v>0</v>
      </c>
      <c r="I72" s="769"/>
      <c r="J72"/>
    </row>
    <row r="73" spans="1:122" ht="138" customHeight="1" x14ac:dyDescent="0.3">
      <c r="A73" s="68">
        <v>507</v>
      </c>
      <c r="B73" s="278" t="s">
        <v>24</v>
      </c>
      <c r="C73" s="278" t="s">
        <v>67</v>
      </c>
      <c r="D73" s="18" t="s">
        <v>295</v>
      </c>
      <c r="E73" s="277" t="e">
        <f>INDEX('PY1 Data(H)'!$A$1:$CX$142,MATCH('Unit Data from Audit Worksheet'!$A73,'PY1 Data(H)'!$A$1:$A$142,0),MATCH('Unit Data from Audit Worksheet'!$D$2,'PY1 Data(H)'!$A$1:$CX$1,0))</f>
        <v>#N/A</v>
      </c>
      <c r="F73" s="136">
        <v>0</v>
      </c>
      <c r="G73" s="495" t="e">
        <f>IF(F60-F72-F73=E60,,"Error: Beginning Balance does not agree with our records.  (Acct# 9-23-507)= Prior Years Acct # 9 The amount of the formula is in the cell to the right")</f>
        <v>#N/A</v>
      </c>
      <c r="H73" s="498" t="e">
        <f>+F60-F72-F73-E60</f>
        <v>#N/A</v>
      </c>
      <c r="I73" s="770" t="e">
        <f>IF(H73=0," ","If the out of balance is because prior years data is not populated in cell E60, disregard the error message. Do not include prior year's ending balance in cell F73.")</f>
        <v>#N/A</v>
      </c>
      <c r="J73"/>
    </row>
    <row r="74" spans="1:122" ht="82.5" customHeight="1" x14ac:dyDescent="0.3">
      <c r="A74" s="140">
        <v>647</v>
      </c>
      <c r="B74" s="584" t="s">
        <v>160</v>
      </c>
      <c r="C74" s="583" t="s">
        <v>162</v>
      </c>
      <c r="D74" s="139" t="s">
        <v>163</v>
      </c>
      <c r="E74" s="277" t="e">
        <f>INDEX('PY1 Data(H)'!$A$1:$CX$142,MATCH('Unit Data from Audit Worksheet'!$A74,'PY1 Data(H)'!$A$1:$A$142,0),MATCH('Unit Data from Audit Worksheet'!$D$2,'PY1 Data(H)'!$A$1:$CX$1,0))</f>
        <v>#N/A</v>
      </c>
      <c r="F74" s="136">
        <v>0</v>
      </c>
      <c r="G74" s="495">
        <f>IF(F74&lt;0,"Error: Enter as positive.",)</f>
        <v>0</v>
      </c>
      <c r="H74" s="510"/>
      <c r="I74" s="769"/>
      <c r="J74"/>
    </row>
    <row r="75" spans="1:122" ht="35.4" customHeight="1" x14ac:dyDescent="0.3">
      <c r="A75" s="474"/>
      <c r="B75" s="637" t="s">
        <v>457</v>
      </c>
      <c r="C75" s="511"/>
      <c r="D75" s="563"/>
      <c r="E75" s="511"/>
      <c r="F75" s="511"/>
      <c r="G75" s="511"/>
      <c r="H75" s="512"/>
      <c r="I75" s="769"/>
      <c r="J75" s="128"/>
      <c r="L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row>
    <row r="76" spans="1:122" ht="50.4" customHeight="1" x14ac:dyDescent="0.3">
      <c r="A76" s="487">
        <v>534</v>
      </c>
      <c r="B76" s="586" t="s">
        <v>160</v>
      </c>
      <c r="C76" s="587" t="s">
        <v>696</v>
      </c>
      <c r="D76" s="564" t="s">
        <v>697</v>
      </c>
      <c r="E76" s="277" t="e">
        <f>INDEX('PY1 Data(H)'!$A$1:$CX$142,MATCH('Unit Data from Audit Worksheet'!$A76,'PY1 Data(H)'!$A$1:$A$142,0),MATCH('Unit Data from Audit Worksheet'!$D$2,'PY1 Data(H)'!$A$1:$CX$1,0))</f>
        <v>#N/A</v>
      </c>
      <c r="F76" s="136">
        <v>0</v>
      </c>
      <c r="G76" s="513"/>
      <c r="H76" s="512"/>
      <c r="I76" s="769"/>
      <c r="J76" s="128"/>
      <c r="L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row>
    <row r="77" spans="1:122" ht="75.599999999999994" customHeight="1" x14ac:dyDescent="0.3">
      <c r="A77" s="474">
        <v>13</v>
      </c>
      <c r="B77" s="588" t="s">
        <v>134</v>
      </c>
      <c r="C77" s="589" t="s">
        <v>458</v>
      </c>
      <c r="D77" s="475" t="s">
        <v>459</v>
      </c>
      <c r="E77" s="277" t="e">
        <f>INDEX('PY1 Data(H)'!$A$1:$CX$142,MATCH('Unit Data from Audit Worksheet'!$A77,'PY1 Data(H)'!$A$1:$A$142,0),MATCH('Unit Data from Audit Worksheet'!$D$2,'PY1 Data(H)'!$A$1:$CX$1,0))</f>
        <v>#N/A</v>
      </c>
      <c r="F77" s="136">
        <v>0</v>
      </c>
      <c r="G77" s="495"/>
      <c r="H77" s="512"/>
      <c r="I77" s="769"/>
      <c r="J77" s="128"/>
      <c r="L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8"/>
      <c r="DQ77" s="128"/>
      <c r="DR77" s="128"/>
    </row>
    <row r="78" spans="1:122" ht="173.4" customHeight="1" x14ac:dyDescent="0.3">
      <c r="A78" s="474">
        <v>14</v>
      </c>
      <c r="B78" s="588" t="s">
        <v>134</v>
      </c>
      <c r="C78" s="589" t="s">
        <v>458</v>
      </c>
      <c r="D78" s="475" t="s">
        <v>460</v>
      </c>
      <c r="E78" s="277" t="e">
        <f>INDEX('PY1 Data(H)'!$A$1:$CX$142,MATCH('Unit Data from Audit Worksheet'!$A78,'PY1 Data(H)'!$A$1:$A$142,0),MATCH('Unit Data from Audit Worksheet'!$D$2,'PY1 Data(H)'!$A$1:$CX$1,0))</f>
        <v>#N/A</v>
      </c>
      <c r="F78" s="136">
        <v>0</v>
      </c>
      <c r="G78" s="495"/>
      <c r="H78" s="512"/>
      <c r="I78" s="769"/>
      <c r="J78" s="128"/>
      <c r="L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c r="DO78" s="128"/>
      <c r="DP78" s="128"/>
      <c r="DQ78" s="128"/>
      <c r="DR78" s="128"/>
    </row>
    <row r="79" spans="1:122" ht="85.8" customHeight="1" x14ac:dyDescent="0.3">
      <c r="A79" s="474">
        <v>32</v>
      </c>
      <c r="B79" s="588" t="s">
        <v>160</v>
      </c>
      <c r="C79" s="589" t="s">
        <v>461</v>
      </c>
      <c r="D79" s="475" t="s">
        <v>462</v>
      </c>
      <c r="E79" s="277" t="e">
        <f>INDEX('PY1 Data(H)'!$A$1:$CX$142,MATCH('Unit Data from Audit Worksheet'!$A79,'PY1 Data(H)'!$A$1:$A$142,0),MATCH('Unit Data from Audit Worksheet'!$D$2,'PY1 Data(H)'!$A$1:$CX$1,0))</f>
        <v>#N/A</v>
      </c>
      <c r="F79" s="136">
        <v>0</v>
      </c>
      <c r="G79" s="495"/>
      <c r="H79" s="512"/>
      <c r="I79" s="769"/>
      <c r="J79" s="128"/>
      <c r="L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c r="DO79" s="128"/>
      <c r="DP79" s="128"/>
      <c r="DQ79" s="128"/>
      <c r="DR79" s="128"/>
    </row>
    <row r="80" spans="1:122" ht="94.2" customHeight="1" x14ac:dyDescent="0.3">
      <c r="A80" s="474">
        <v>31</v>
      </c>
      <c r="B80" s="588" t="s">
        <v>160</v>
      </c>
      <c r="C80" s="589" t="s">
        <v>461</v>
      </c>
      <c r="D80" s="475" t="s">
        <v>463</v>
      </c>
      <c r="E80" s="277" t="e">
        <f>INDEX('PY1 Data(H)'!$A$1:$CX$142,MATCH('Unit Data from Audit Worksheet'!$A80,'PY1 Data(H)'!$A$1:$A$142,0),MATCH('Unit Data from Audit Worksheet'!$D$2,'PY1 Data(H)'!$A$1:$CX$1,0))</f>
        <v>#N/A</v>
      </c>
      <c r="F80" s="136">
        <v>0</v>
      </c>
      <c r="G80" s="495"/>
      <c r="H80" s="512"/>
      <c r="I80" s="769"/>
      <c r="J80" s="128"/>
      <c r="L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c r="DO80" s="128"/>
      <c r="DP80" s="128"/>
      <c r="DQ80" s="128"/>
      <c r="DR80" s="128"/>
    </row>
    <row r="81" spans="1:1880" ht="87" customHeight="1" x14ac:dyDescent="0.3">
      <c r="A81" s="474">
        <v>193</v>
      </c>
      <c r="B81" s="588" t="s">
        <v>160</v>
      </c>
      <c r="C81" s="589" t="s">
        <v>464</v>
      </c>
      <c r="D81" s="475" t="s">
        <v>111</v>
      </c>
      <c r="E81" s="277" t="e">
        <f>INDEX('PY1 Data(H)'!$A$1:$CX$142,MATCH('Unit Data from Audit Worksheet'!$A81,'PY1 Data(H)'!$A$1:$A$142,0),MATCH('Unit Data from Audit Worksheet'!$D$2,'PY1 Data(H)'!$A$1:$CX$1,0))</f>
        <v>#N/A</v>
      </c>
      <c r="F81" s="136">
        <v>0</v>
      </c>
      <c r="G81" s="495"/>
      <c r="H81" s="512"/>
      <c r="I81" s="769"/>
      <c r="J81" s="128"/>
      <c r="L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c r="DO81" s="128"/>
      <c r="DP81" s="128"/>
      <c r="DQ81" s="128"/>
      <c r="DR81" s="128"/>
    </row>
    <row r="82" spans="1:1880" ht="85.2" customHeight="1" x14ac:dyDescent="0.3">
      <c r="A82" s="474">
        <v>33</v>
      </c>
      <c r="B82" s="588" t="s">
        <v>160</v>
      </c>
      <c r="C82" s="589" t="s">
        <v>464</v>
      </c>
      <c r="D82" s="475" t="s">
        <v>110</v>
      </c>
      <c r="E82" s="277" t="e">
        <f>INDEX('PY1 Data(H)'!$A$1:$CX$142,MATCH('Unit Data from Audit Worksheet'!$A82,'PY1 Data(H)'!$A$1:$A$142,0),MATCH('Unit Data from Audit Worksheet'!$D$2,'PY1 Data(H)'!$A$1:$CX$1,0))</f>
        <v>#N/A</v>
      </c>
      <c r="F82" s="136">
        <v>0</v>
      </c>
      <c r="G82" s="495"/>
      <c r="H82" s="512"/>
      <c r="I82" s="769"/>
      <c r="J82" s="128"/>
      <c r="L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row>
    <row r="83" spans="1:1880" ht="25.2" customHeight="1" x14ac:dyDescent="0.3">
      <c r="A83" s="68"/>
      <c r="B83" s="502" t="s">
        <v>29</v>
      </c>
      <c r="C83" s="503"/>
      <c r="D83" s="556"/>
      <c r="E83" s="502"/>
      <c r="F83" s="332"/>
      <c r="G83" s="505"/>
      <c r="H83" s="497"/>
      <c r="I83" s="769"/>
      <c r="J83"/>
    </row>
    <row r="84" spans="1:1880" s="16" customFormat="1" ht="106.5" customHeight="1" x14ac:dyDescent="0.3">
      <c r="A84" s="68">
        <v>512</v>
      </c>
      <c r="B84" s="196"/>
      <c r="C84" s="590" t="s">
        <v>68</v>
      </c>
      <c r="D84" s="18" t="s">
        <v>296</v>
      </c>
      <c r="E84" s="277" t="e">
        <f>INDEX('PY1 Data(H)'!$A$1:$CX$142,MATCH('Unit Data from Audit Worksheet'!$A84,'PY1 Data(H)'!$A$1:$A$142,0),MATCH('Unit Data from Audit Worksheet'!$D$2,'PY1 Data(H)'!$A$1:$CX$1,0))</f>
        <v>#N/A</v>
      </c>
      <c r="F84" s="135">
        <v>0</v>
      </c>
      <c r="G84" s="495">
        <f>IF(F84&lt;0,"Error: Enter as positive.",)</f>
        <v>0</v>
      </c>
      <c r="H84" s="496"/>
      <c r="I84" s="765"/>
      <c r="J84" s="394"/>
      <c r="L84" s="394"/>
      <c r="N84" s="138"/>
      <c r="Y84" s="394"/>
      <c r="Z84" s="394"/>
      <c r="AA84" s="394"/>
      <c r="AB84" s="394"/>
      <c r="AC84" s="394"/>
      <c r="AD84" s="394"/>
      <c r="AE84" s="394"/>
      <c r="AF84" s="394"/>
      <c r="AG84" s="394"/>
      <c r="AH84" s="394"/>
      <c r="AI84" s="394"/>
      <c r="AJ84" s="394"/>
      <c r="AK84" s="394"/>
      <c r="AL84" s="394"/>
      <c r="AM84" s="394"/>
      <c r="AN84" s="394"/>
      <c r="AO84" s="394"/>
      <c r="AP84" s="394"/>
      <c r="AQ84" s="394"/>
      <c r="AR84" s="394"/>
      <c r="AS84" s="394"/>
      <c r="AT84" s="394"/>
      <c r="AU84" s="394"/>
      <c r="AV84" s="394"/>
      <c r="AW84" s="394"/>
      <c r="AX84" s="394"/>
      <c r="AY84" s="394"/>
      <c r="AZ84" s="394"/>
      <c r="BA84" s="394"/>
      <c r="BB84" s="394"/>
      <c r="BC84" s="394"/>
      <c r="BD84" s="394"/>
      <c r="BE84" s="394"/>
      <c r="BF84" s="394"/>
      <c r="BG84" s="394"/>
      <c r="BH84" s="394"/>
      <c r="BI84" s="394"/>
      <c r="BJ84" s="394"/>
      <c r="BK84" s="394"/>
      <c r="BL84" s="394"/>
      <c r="BM84" s="394"/>
      <c r="BN84" s="394"/>
      <c r="BO84" s="394"/>
      <c r="BP84" s="394"/>
      <c r="BQ84" s="394"/>
      <c r="BR84" s="394"/>
      <c r="BS84" s="394"/>
      <c r="BT84" s="394"/>
      <c r="BU84" s="394"/>
      <c r="BV84" s="394"/>
      <c r="BW84" s="394"/>
      <c r="BX84" s="394"/>
      <c r="BY84" s="394"/>
      <c r="BZ84" s="394"/>
      <c r="CA84" s="394"/>
      <c r="CB84" s="394"/>
      <c r="CC84" s="394"/>
      <c r="CD84" s="394"/>
      <c r="CE84" s="394"/>
      <c r="CF84" s="394"/>
      <c r="CG84" s="394"/>
      <c r="CH84" s="394"/>
      <c r="CI84" s="394"/>
      <c r="CJ84" s="394"/>
      <c r="CK84" s="394"/>
      <c r="CL84" s="394"/>
      <c r="CM84" s="394"/>
      <c r="CN84" s="394"/>
      <c r="CO84" s="394"/>
      <c r="CP84" s="394"/>
      <c r="CQ84" s="394"/>
      <c r="CR84" s="394"/>
      <c r="CS84" s="394"/>
      <c r="CT84" s="394"/>
      <c r="CU84" s="394"/>
      <c r="CV84" s="394"/>
      <c r="CW84" s="394"/>
      <c r="CX84" s="394"/>
      <c r="CY84" s="394"/>
      <c r="CZ84" s="394"/>
      <c r="DA84" s="394"/>
      <c r="DB84" s="394"/>
      <c r="DC84" s="394"/>
      <c r="DD84" s="394"/>
      <c r="DE84" s="394"/>
      <c r="DF84" s="394"/>
      <c r="DG84" s="394"/>
      <c r="DH84" s="394"/>
      <c r="DI84" s="394"/>
      <c r="DJ84" s="394"/>
      <c r="DK84" s="394"/>
      <c r="DL84" s="394"/>
      <c r="DM84" s="394"/>
      <c r="DN84" s="394"/>
      <c r="DO84" s="394"/>
      <c r="DP84" s="394"/>
      <c r="DQ84" s="394"/>
      <c r="DR84" s="394"/>
    </row>
    <row r="85" spans="1:1880" x14ac:dyDescent="0.3">
      <c r="A85" s="68"/>
      <c r="B85" s="556" t="s">
        <v>115</v>
      </c>
      <c r="C85" s="503"/>
      <c r="D85" s="557"/>
      <c r="E85" s="333"/>
      <c r="F85" s="332"/>
      <c r="G85" s="505"/>
      <c r="H85" s="496"/>
      <c r="I85" s="765"/>
      <c r="J85"/>
    </row>
    <row r="86" spans="1:1880" ht="121.5" customHeight="1" x14ac:dyDescent="0.3">
      <c r="A86" s="68">
        <v>535</v>
      </c>
      <c r="B86" s="278" t="s">
        <v>21</v>
      </c>
      <c r="C86" s="278" t="s">
        <v>69</v>
      </c>
      <c r="D86" s="18" t="s">
        <v>297</v>
      </c>
      <c r="E86" s="277" t="e">
        <f>INDEX('PY1 Data(H)'!$A$1:$CX$142,MATCH('Unit Data from Audit Worksheet'!$A86,'PY1 Data(H)'!$A$1:$A$142,0),MATCH('Unit Data from Audit Worksheet'!$D$2,'PY1 Data(H)'!$A$1:$CX$1,0))</f>
        <v>#N/A</v>
      </c>
      <c r="F86" s="135">
        <v>0</v>
      </c>
      <c r="G86" s="495" t="str">
        <f>IF(F86&lt;1,"Reminder: Please make sure you have entered all cash and investments from bond/Debt proceeds, if applicable.",)</f>
        <v>Reminder: Please make sure you have entered all cash and investments from bond/Debt proceeds, if applicable.</v>
      </c>
      <c r="H86" s="496"/>
      <c r="I86" s="765"/>
      <c r="J86"/>
    </row>
    <row r="87" spans="1:1880" x14ac:dyDescent="0.3">
      <c r="A87" s="68"/>
      <c r="B87" s="556" t="s">
        <v>7</v>
      </c>
      <c r="C87" s="503"/>
      <c r="D87" s="556"/>
      <c r="E87" s="502"/>
      <c r="F87" s="331"/>
      <c r="G87" s="514"/>
      <c r="H87" s="497"/>
      <c r="I87" s="769"/>
      <c r="J87"/>
    </row>
    <row r="88" spans="1:1880" x14ac:dyDescent="0.3">
      <c r="A88" s="68"/>
      <c r="B88" s="196"/>
      <c r="C88" s="196"/>
      <c r="D88" s="565" t="s">
        <v>2</v>
      </c>
      <c r="E88" s="492"/>
      <c r="F88" s="104"/>
      <c r="G88" s="509"/>
      <c r="H88" s="497"/>
      <c r="I88" s="769"/>
      <c r="J88"/>
    </row>
    <row r="89" spans="1:1880" ht="36" customHeight="1" x14ac:dyDescent="0.3">
      <c r="A89" s="68"/>
      <c r="B89" s="196"/>
      <c r="C89" s="196"/>
      <c r="D89" s="18" t="s">
        <v>298</v>
      </c>
      <c r="E89" s="277"/>
      <c r="F89" s="104"/>
      <c r="G89" s="509"/>
      <c r="H89" s="497"/>
      <c r="I89" s="769"/>
      <c r="J89"/>
    </row>
    <row r="90" spans="1:1880" ht="45.6" customHeight="1" x14ac:dyDescent="0.3">
      <c r="A90" s="68">
        <v>334</v>
      </c>
      <c r="B90" s="3" t="s">
        <v>22</v>
      </c>
      <c r="C90" s="3" t="s">
        <v>73</v>
      </c>
      <c r="D90" s="18" t="s">
        <v>299</v>
      </c>
      <c r="E90" s="277" t="e">
        <f>INDEX('PY1 Data(H)'!$A$1:$CX$142,MATCH('Unit Data from Audit Worksheet'!$A90,'PY1 Data(H)'!$A$1:$A$142,0),MATCH('Unit Data from Audit Worksheet'!$D$2,'PY1 Data(H)'!$A$1:$CX$1,0))</f>
        <v>#N/A</v>
      </c>
      <c r="F90" s="135">
        <v>0</v>
      </c>
      <c r="G90" s="509"/>
      <c r="H90" s="497"/>
      <c r="I90" s="769"/>
      <c r="J90"/>
    </row>
    <row r="91" spans="1:1880" ht="45.6" customHeight="1" x14ac:dyDescent="0.3">
      <c r="A91" s="68">
        <v>373</v>
      </c>
      <c r="B91" s="3" t="s">
        <v>22</v>
      </c>
      <c r="C91" s="3" t="s">
        <v>73</v>
      </c>
      <c r="D91" s="553" t="s">
        <v>72</v>
      </c>
      <c r="E91" s="277" t="e">
        <f>INDEX('PY1 Data(H)'!$A$1:$CX$142,MATCH('Unit Data from Audit Worksheet'!$A91,'PY1 Data(H)'!$A$1:$A$142,0),MATCH('Unit Data from Audit Worksheet'!$D$2,'PY1 Data(H)'!$A$1:$CX$1,0))</f>
        <v>#N/A</v>
      </c>
      <c r="F91" s="135">
        <v>0</v>
      </c>
      <c r="G91" s="495">
        <f>IF(F91&lt;0,"Error: Enter as positive.",)</f>
        <v>0</v>
      </c>
      <c r="H91" s="497"/>
      <c r="I91" s="769"/>
      <c r="J91"/>
    </row>
    <row r="92" spans="1:1880" s="304" customFormat="1" ht="33" customHeight="1" x14ac:dyDescent="0.3">
      <c r="A92" s="68"/>
      <c r="B92" s="638" t="s">
        <v>158</v>
      </c>
      <c r="C92" s="591"/>
      <c r="D92" s="566"/>
      <c r="E92" s="515"/>
      <c r="F92" s="303"/>
      <c r="G92" s="516"/>
      <c r="H92" s="497"/>
      <c r="I92" s="769"/>
      <c r="J92"/>
      <c r="K92" s="16"/>
      <c r="L92"/>
      <c r="M92" s="16"/>
      <c r="N92" s="137"/>
      <c r="O92" s="16"/>
      <c r="P92" s="16"/>
      <c r="Q92" s="16"/>
      <c r="R92" s="16"/>
      <c r="S92" s="16"/>
      <c r="T92" s="16"/>
      <c r="U92" s="16"/>
      <c r="V92" s="16"/>
      <c r="W92" s="16"/>
      <c r="X92" s="16"/>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c r="JG92" s="16"/>
      <c r="JH92" s="16"/>
      <c r="JI92" s="16"/>
      <c r="JJ92" s="16"/>
      <c r="JK92" s="16"/>
      <c r="JL92" s="16"/>
      <c r="JM92" s="16"/>
      <c r="JN92" s="16"/>
      <c r="JO92" s="16"/>
      <c r="JP92" s="16"/>
      <c r="JQ92" s="16"/>
      <c r="JR92" s="16"/>
      <c r="JS92" s="16"/>
      <c r="JT92" s="16"/>
      <c r="JU92" s="16"/>
      <c r="JV92" s="16"/>
      <c r="JW92" s="16"/>
      <c r="JX92" s="16"/>
      <c r="JY92" s="16"/>
      <c r="JZ92" s="16"/>
      <c r="KA92" s="16"/>
      <c r="KB92" s="16"/>
      <c r="KC92" s="16"/>
      <c r="KD92" s="16"/>
      <c r="KE92" s="16"/>
      <c r="KF92" s="16"/>
      <c r="KG92" s="16"/>
      <c r="KH92" s="16"/>
      <c r="KI92" s="16"/>
      <c r="KJ92" s="16"/>
      <c r="KK92" s="16"/>
      <c r="KL92" s="16"/>
      <c r="KM92" s="16"/>
      <c r="KN92" s="16"/>
      <c r="KO92" s="16"/>
      <c r="KP92" s="16"/>
      <c r="KQ92" s="16"/>
      <c r="KR92" s="16"/>
      <c r="KS92" s="16"/>
      <c r="KT92" s="16"/>
      <c r="KU92" s="16"/>
      <c r="KV92" s="16"/>
      <c r="KW92" s="16"/>
      <c r="KX92" s="16"/>
      <c r="KY92" s="16"/>
      <c r="KZ92" s="16"/>
      <c r="LA92" s="16"/>
      <c r="LB92" s="16"/>
      <c r="LC92" s="16"/>
      <c r="LD92" s="16"/>
      <c r="LE92" s="16"/>
      <c r="LF92" s="16"/>
      <c r="LG92" s="16"/>
      <c r="LH92" s="16"/>
      <c r="LI92" s="16"/>
      <c r="LJ92" s="16"/>
      <c r="LK92" s="16"/>
      <c r="LL92" s="16"/>
      <c r="LM92" s="16"/>
      <c r="LN92" s="16"/>
      <c r="LO92" s="16"/>
      <c r="LP92" s="16"/>
      <c r="LQ92" s="16"/>
      <c r="LR92" s="16"/>
      <c r="LS92" s="16"/>
      <c r="LT92" s="16"/>
      <c r="LU92" s="16"/>
      <c r="LV92" s="16"/>
      <c r="LW92" s="16"/>
      <c r="LX92" s="16"/>
      <c r="LY92" s="16"/>
      <c r="LZ92" s="16"/>
      <c r="MA92" s="16"/>
      <c r="MB92" s="16"/>
      <c r="MC92" s="16"/>
      <c r="MD92" s="16"/>
      <c r="ME92" s="16"/>
      <c r="MF92" s="16"/>
      <c r="MG92" s="16"/>
      <c r="MH92" s="16"/>
      <c r="MI92" s="16"/>
      <c r="MJ92" s="16"/>
      <c r="MK92" s="16"/>
      <c r="ML92" s="16"/>
      <c r="MM92" s="16"/>
      <c r="MN92" s="16"/>
      <c r="MO92" s="16"/>
      <c r="MP92" s="16"/>
      <c r="MQ92" s="16"/>
      <c r="MR92" s="16"/>
      <c r="MS92" s="16"/>
      <c r="MT92" s="16"/>
      <c r="MU92" s="16"/>
      <c r="MV92" s="16"/>
      <c r="MW92" s="16"/>
      <c r="MX92" s="16"/>
      <c r="MY92" s="16"/>
      <c r="MZ92" s="16"/>
      <c r="NA92" s="16"/>
      <c r="NB92" s="16"/>
      <c r="NC92" s="16"/>
      <c r="ND92" s="16"/>
      <c r="NE92" s="16"/>
      <c r="NF92" s="16"/>
      <c r="NG92" s="16"/>
      <c r="NH92" s="16"/>
      <c r="NI92" s="16"/>
      <c r="NJ92" s="16"/>
      <c r="NK92" s="16"/>
      <c r="NL92" s="16"/>
      <c r="NM92" s="16"/>
      <c r="NN92" s="16"/>
      <c r="NO92" s="16"/>
      <c r="NP92" s="16"/>
      <c r="NQ92" s="16"/>
      <c r="NR92" s="16"/>
      <c r="NS92" s="16"/>
      <c r="NT92" s="16"/>
      <c r="NU92" s="16"/>
      <c r="NV92" s="16"/>
      <c r="NW92" s="16"/>
      <c r="NX92" s="16"/>
      <c r="NY92" s="16"/>
      <c r="NZ92" s="16"/>
      <c r="OA92" s="16"/>
      <c r="OB92" s="16"/>
      <c r="OC92" s="16"/>
      <c r="OD92" s="16"/>
      <c r="OE92" s="16"/>
      <c r="OF92" s="16"/>
      <c r="OG92" s="16"/>
      <c r="OH92" s="16"/>
      <c r="OI92" s="16"/>
      <c r="OJ92" s="16"/>
      <c r="OK92" s="16"/>
      <c r="OL92" s="16"/>
      <c r="OM92" s="16"/>
      <c r="ON92" s="16"/>
      <c r="OO92" s="16"/>
      <c r="OP92" s="16"/>
      <c r="OQ92" s="16"/>
      <c r="OR92" s="16"/>
      <c r="OS92" s="16"/>
      <c r="OT92" s="16"/>
      <c r="OU92" s="16"/>
      <c r="OV92" s="16"/>
      <c r="OW92" s="16"/>
      <c r="OX92" s="16"/>
      <c r="OY92" s="16"/>
      <c r="OZ92" s="16"/>
      <c r="PA92" s="16"/>
      <c r="PB92" s="16"/>
      <c r="PC92" s="16"/>
      <c r="PD92" s="16"/>
      <c r="PE92" s="16"/>
      <c r="PF92" s="16"/>
      <c r="PG92" s="16"/>
      <c r="PH92" s="16"/>
      <c r="PI92" s="16"/>
      <c r="PJ92" s="16"/>
      <c r="PK92" s="16"/>
      <c r="PL92" s="16"/>
      <c r="PM92" s="16"/>
      <c r="PN92" s="16"/>
      <c r="PO92" s="16"/>
      <c r="PP92" s="16"/>
      <c r="PQ92" s="16"/>
      <c r="PR92" s="16"/>
      <c r="PS92" s="16"/>
      <c r="PT92" s="16"/>
      <c r="PU92" s="16"/>
      <c r="PV92" s="16"/>
      <c r="PW92" s="16"/>
      <c r="PX92" s="16"/>
      <c r="PY92" s="16"/>
      <c r="PZ92" s="16"/>
      <c r="QA92" s="16"/>
      <c r="QB92" s="16"/>
      <c r="QC92" s="16"/>
      <c r="QD92" s="16"/>
      <c r="QE92" s="16"/>
      <c r="QF92" s="16"/>
      <c r="QG92" s="16"/>
      <c r="QH92" s="16"/>
      <c r="QI92" s="16"/>
      <c r="QJ92" s="16"/>
      <c r="QK92" s="16"/>
      <c r="QL92" s="16"/>
      <c r="QM92" s="16"/>
      <c r="QN92" s="16"/>
      <c r="QO92" s="16"/>
      <c r="QP92" s="16"/>
      <c r="QQ92" s="16"/>
      <c r="QR92" s="16"/>
      <c r="QS92" s="16"/>
      <c r="QT92" s="16"/>
      <c r="QU92" s="16"/>
      <c r="QV92" s="16"/>
      <c r="QW92" s="16"/>
      <c r="QX92" s="16"/>
      <c r="QY92" s="16"/>
      <c r="QZ92" s="16"/>
      <c r="RA92" s="16"/>
      <c r="RB92" s="16"/>
      <c r="RC92" s="16"/>
      <c r="RD92" s="16"/>
      <c r="RE92" s="16"/>
      <c r="RF92" s="16"/>
      <c r="RG92" s="16"/>
      <c r="RH92" s="16"/>
      <c r="RI92" s="16"/>
      <c r="RJ92" s="16"/>
      <c r="RK92" s="16"/>
      <c r="RL92" s="16"/>
      <c r="RM92" s="16"/>
      <c r="RN92" s="16"/>
      <c r="RO92" s="16"/>
      <c r="RP92" s="16"/>
      <c r="RQ92" s="16"/>
      <c r="RR92" s="16"/>
      <c r="RS92" s="16"/>
      <c r="RT92" s="16"/>
      <c r="RU92" s="16"/>
      <c r="RV92" s="16"/>
      <c r="RW92" s="16"/>
      <c r="RX92" s="16"/>
      <c r="RY92" s="16"/>
      <c r="RZ92" s="16"/>
      <c r="SA92" s="16"/>
      <c r="SB92" s="16"/>
      <c r="SC92" s="16"/>
      <c r="SD92" s="16"/>
      <c r="SE92" s="16"/>
      <c r="SF92" s="16"/>
      <c r="SG92" s="16"/>
      <c r="SH92" s="16"/>
      <c r="SI92" s="16"/>
      <c r="SJ92" s="16"/>
      <c r="SK92" s="16"/>
      <c r="SL92" s="16"/>
      <c r="SM92" s="16"/>
      <c r="SN92" s="16"/>
      <c r="SO92" s="16"/>
      <c r="SP92" s="16"/>
      <c r="SQ92" s="16"/>
      <c r="SR92" s="16"/>
      <c r="SS92" s="16"/>
      <c r="ST92" s="16"/>
      <c r="SU92" s="16"/>
      <c r="SV92" s="16"/>
      <c r="SW92" s="16"/>
      <c r="SX92" s="16"/>
      <c r="SY92" s="16"/>
      <c r="SZ92" s="16"/>
      <c r="TA92" s="16"/>
      <c r="TB92" s="16"/>
      <c r="TC92" s="16"/>
      <c r="TD92" s="16"/>
      <c r="TE92" s="16"/>
      <c r="TF92" s="16"/>
      <c r="TG92" s="16"/>
      <c r="TH92" s="16"/>
      <c r="TI92" s="16"/>
      <c r="TJ92" s="16"/>
      <c r="TK92" s="16"/>
      <c r="TL92" s="16"/>
      <c r="TM92" s="16"/>
      <c r="TN92" s="16"/>
      <c r="TO92" s="16"/>
      <c r="TP92" s="16"/>
      <c r="TQ92" s="16"/>
      <c r="TR92" s="16"/>
      <c r="TS92" s="16"/>
      <c r="TT92" s="16"/>
      <c r="TU92" s="16"/>
      <c r="TV92" s="16"/>
      <c r="TW92" s="16"/>
      <c r="TX92" s="16"/>
      <c r="TY92" s="16"/>
      <c r="TZ92" s="16"/>
      <c r="UA92" s="16"/>
      <c r="UB92" s="16"/>
      <c r="UC92" s="16"/>
      <c r="UD92" s="16"/>
      <c r="UE92" s="16"/>
      <c r="UF92" s="16"/>
      <c r="UG92" s="16"/>
      <c r="UH92" s="16"/>
      <c r="UI92" s="16"/>
      <c r="UJ92" s="16"/>
      <c r="UK92" s="16"/>
      <c r="UL92" s="16"/>
      <c r="UM92" s="16"/>
      <c r="UN92" s="16"/>
      <c r="UO92" s="16"/>
      <c r="UP92" s="16"/>
      <c r="UQ92" s="16"/>
      <c r="UR92" s="16"/>
      <c r="US92" s="16"/>
      <c r="UT92" s="16"/>
      <c r="UU92" s="16"/>
      <c r="UV92" s="16"/>
      <c r="UW92" s="16"/>
      <c r="UX92" s="16"/>
      <c r="UY92" s="16"/>
      <c r="UZ92" s="16"/>
      <c r="VA92" s="16"/>
      <c r="VB92" s="16"/>
      <c r="VC92" s="16"/>
      <c r="VD92" s="16"/>
      <c r="VE92" s="16"/>
      <c r="VF92" s="16"/>
      <c r="VG92" s="16"/>
      <c r="VH92" s="16"/>
      <c r="VI92" s="16"/>
      <c r="VJ92" s="16"/>
      <c r="VK92" s="16"/>
      <c r="VL92" s="16"/>
      <c r="VM92" s="16"/>
      <c r="VN92" s="16"/>
      <c r="VO92" s="16"/>
      <c r="VP92" s="16"/>
      <c r="VQ92" s="16"/>
      <c r="VR92" s="16"/>
      <c r="VS92" s="16"/>
      <c r="VT92" s="16"/>
      <c r="VU92" s="16"/>
      <c r="VV92" s="16"/>
      <c r="VW92" s="16"/>
      <c r="VX92" s="16"/>
      <c r="VY92" s="16"/>
      <c r="VZ92" s="16"/>
      <c r="WA92" s="16"/>
      <c r="WB92" s="16"/>
      <c r="WC92" s="16"/>
      <c r="WD92" s="16"/>
      <c r="WE92" s="16"/>
      <c r="WF92" s="16"/>
      <c r="WG92" s="16"/>
      <c r="WH92" s="16"/>
      <c r="WI92" s="16"/>
      <c r="WJ92" s="16"/>
      <c r="WK92" s="16"/>
      <c r="WL92" s="16"/>
      <c r="WM92" s="16"/>
      <c r="WN92" s="16"/>
      <c r="WO92" s="16"/>
      <c r="WP92" s="16"/>
      <c r="WQ92" s="16"/>
      <c r="WR92" s="16"/>
      <c r="WS92" s="16"/>
      <c r="WT92" s="16"/>
      <c r="WU92" s="16"/>
      <c r="WV92" s="16"/>
      <c r="WW92" s="16"/>
      <c r="WX92" s="16"/>
      <c r="WY92" s="16"/>
      <c r="WZ92" s="16"/>
      <c r="XA92" s="16"/>
      <c r="XB92" s="16"/>
      <c r="XC92" s="16"/>
      <c r="XD92" s="16"/>
      <c r="XE92" s="16"/>
      <c r="XF92" s="16"/>
      <c r="XG92" s="16"/>
      <c r="XH92" s="16"/>
      <c r="XI92" s="16"/>
      <c r="XJ92" s="16"/>
      <c r="XK92" s="16"/>
      <c r="XL92" s="16"/>
      <c r="XM92" s="16"/>
      <c r="XN92" s="16"/>
      <c r="XO92" s="16"/>
      <c r="XP92" s="16"/>
      <c r="XQ92" s="16"/>
      <c r="XR92" s="16"/>
      <c r="XS92" s="16"/>
      <c r="XT92" s="16"/>
      <c r="XU92" s="16"/>
      <c r="XV92" s="16"/>
      <c r="XW92" s="16"/>
      <c r="XX92" s="16"/>
      <c r="XY92" s="16"/>
      <c r="XZ92" s="16"/>
      <c r="YA92" s="16"/>
      <c r="YB92" s="16"/>
      <c r="YC92" s="16"/>
      <c r="YD92" s="16"/>
      <c r="YE92" s="16"/>
      <c r="YF92" s="16"/>
      <c r="YG92" s="16"/>
      <c r="YH92" s="16"/>
      <c r="YI92" s="16"/>
      <c r="YJ92" s="16"/>
      <c r="YK92" s="16"/>
      <c r="YL92" s="16"/>
      <c r="YM92" s="16"/>
      <c r="YN92" s="16"/>
      <c r="YO92" s="16"/>
      <c r="YP92" s="16"/>
      <c r="YQ92" s="16"/>
      <c r="YR92" s="16"/>
      <c r="YS92" s="16"/>
      <c r="YT92" s="16"/>
      <c r="YU92" s="16"/>
      <c r="YV92" s="16"/>
      <c r="YW92" s="16"/>
      <c r="YX92" s="16"/>
      <c r="YY92" s="16"/>
      <c r="YZ92" s="16"/>
      <c r="ZA92" s="16"/>
      <c r="ZB92" s="16"/>
      <c r="ZC92" s="16"/>
      <c r="ZD92" s="16"/>
      <c r="ZE92" s="16"/>
      <c r="ZF92" s="16"/>
      <c r="ZG92" s="16"/>
      <c r="ZH92" s="16"/>
      <c r="ZI92" s="16"/>
      <c r="ZJ92" s="16"/>
      <c r="ZK92" s="16"/>
      <c r="ZL92" s="16"/>
      <c r="ZM92" s="16"/>
      <c r="ZN92" s="16"/>
      <c r="ZO92" s="16"/>
      <c r="ZP92" s="16"/>
      <c r="ZQ92" s="16"/>
      <c r="ZR92" s="16"/>
      <c r="ZS92" s="16"/>
      <c r="ZT92" s="16"/>
      <c r="ZU92" s="16"/>
      <c r="ZV92" s="16"/>
      <c r="ZW92" s="16"/>
      <c r="ZX92" s="16"/>
      <c r="ZY92" s="16"/>
      <c r="ZZ92" s="16"/>
      <c r="AAA92" s="16"/>
      <c r="AAB92" s="16"/>
      <c r="AAC92" s="16"/>
      <c r="AAD92" s="16"/>
      <c r="AAE92" s="16"/>
      <c r="AAF92" s="16"/>
      <c r="AAG92" s="16"/>
      <c r="AAH92" s="16"/>
      <c r="AAI92" s="16"/>
      <c r="AAJ92" s="16"/>
      <c r="AAK92" s="16"/>
      <c r="AAL92" s="16"/>
      <c r="AAM92" s="16"/>
      <c r="AAN92" s="16"/>
      <c r="AAO92" s="16"/>
      <c r="AAP92" s="16"/>
      <c r="AAQ92" s="16"/>
      <c r="AAR92" s="16"/>
      <c r="AAS92" s="16"/>
      <c r="AAT92" s="16"/>
      <c r="AAU92" s="16"/>
      <c r="AAV92" s="16"/>
      <c r="AAW92" s="16"/>
      <c r="AAX92" s="16"/>
      <c r="AAY92" s="16"/>
      <c r="AAZ92" s="16"/>
      <c r="ABA92" s="16"/>
      <c r="ABB92" s="16"/>
      <c r="ABC92" s="16"/>
      <c r="ABD92" s="16"/>
      <c r="ABE92" s="16"/>
      <c r="ABF92" s="16"/>
      <c r="ABG92" s="16"/>
      <c r="ABH92" s="16"/>
      <c r="ABI92" s="16"/>
      <c r="ABJ92" s="16"/>
      <c r="ABK92" s="16"/>
      <c r="ABL92" s="16"/>
      <c r="ABM92" s="16"/>
      <c r="ABN92" s="16"/>
      <c r="ABO92" s="16"/>
      <c r="ABP92" s="16"/>
      <c r="ABQ92" s="16"/>
      <c r="ABR92" s="16"/>
      <c r="ABS92" s="16"/>
      <c r="ABT92" s="16"/>
      <c r="ABU92" s="16"/>
      <c r="ABV92" s="16"/>
      <c r="ABW92" s="16"/>
      <c r="ABX92" s="16"/>
      <c r="ABY92" s="16"/>
      <c r="ABZ92" s="16"/>
      <c r="ACA92" s="16"/>
      <c r="ACB92" s="16"/>
      <c r="ACC92" s="16"/>
      <c r="ACD92" s="16"/>
      <c r="ACE92" s="16"/>
      <c r="ACF92" s="16"/>
      <c r="ACG92" s="16"/>
      <c r="ACH92" s="16"/>
      <c r="ACI92" s="16"/>
      <c r="ACJ92" s="16"/>
      <c r="ACK92" s="16"/>
      <c r="ACL92" s="16"/>
      <c r="ACM92" s="16"/>
      <c r="ACN92" s="16"/>
      <c r="ACO92" s="16"/>
      <c r="ACP92" s="16"/>
      <c r="ACQ92" s="16"/>
      <c r="ACR92" s="16"/>
      <c r="ACS92" s="16"/>
      <c r="ACT92" s="16"/>
      <c r="ACU92" s="16"/>
      <c r="ACV92" s="16"/>
      <c r="ACW92" s="16"/>
      <c r="ACX92" s="16"/>
      <c r="ACY92" s="16"/>
      <c r="ACZ92" s="16"/>
      <c r="ADA92" s="16"/>
      <c r="ADB92" s="16"/>
      <c r="ADC92" s="16"/>
      <c r="ADD92" s="16"/>
      <c r="ADE92" s="16"/>
      <c r="ADF92" s="16"/>
      <c r="ADG92" s="16"/>
      <c r="ADH92" s="16"/>
      <c r="ADI92" s="16"/>
      <c r="ADJ92" s="16"/>
      <c r="ADK92" s="16"/>
      <c r="ADL92" s="16"/>
      <c r="ADM92" s="16"/>
      <c r="ADN92" s="16"/>
      <c r="ADO92" s="16"/>
      <c r="ADP92" s="16"/>
      <c r="ADQ92" s="16"/>
      <c r="ADR92" s="16"/>
      <c r="ADS92" s="16"/>
      <c r="ADT92" s="16"/>
      <c r="ADU92" s="16"/>
      <c r="ADV92" s="16"/>
      <c r="ADW92" s="16"/>
      <c r="ADX92" s="16"/>
      <c r="ADY92" s="16"/>
      <c r="ADZ92" s="16"/>
      <c r="AEA92" s="16"/>
      <c r="AEB92" s="16"/>
      <c r="AEC92" s="16"/>
      <c r="AED92" s="16"/>
      <c r="AEE92" s="16"/>
      <c r="AEF92" s="16"/>
      <c r="AEG92" s="16"/>
      <c r="AEH92" s="16"/>
      <c r="AEI92" s="16"/>
      <c r="AEJ92" s="16"/>
      <c r="AEK92" s="16"/>
      <c r="AEL92" s="16"/>
      <c r="AEM92" s="16"/>
      <c r="AEN92" s="16"/>
      <c r="AEO92" s="16"/>
      <c r="AEP92" s="16"/>
      <c r="AEQ92" s="16"/>
      <c r="AER92" s="16"/>
      <c r="AES92" s="16"/>
      <c r="AET92" s="16"/>
      <c r="AEU92" s="16"/>
      <c r="AEV92" s="16"/>
      <c r="AEW92" s="16"/>
      <c r="AEX92" s="16"/>
      <c r="AEY92" s="16"/>
      <c r="AEZ92" s="16"/>
      <c r="AFA92" s="16"/>
      <c r="AFB92" s="16"/>
      <c r="AFC92" s="16"/>
      <c r="AFD92" s="16"/>
      <c r="AFE92" s="16"/>
      <c r="AFF92" s="16"/>
      <c r="AFG92" s="16"/>
      <c r="AFH92" s="16"/>
      <c r="AFI92" s="16"/>
      <c r="AFJ92" s="16"/>
      <c r="AFK92" s="16"/>
      <c r="AFL92" s="16"/>
      <c r="AFM92" s="16"/>
      <c r="AFN92" s="16"/>
      <c r="AFO92" s="16"/>
      <c r="AFP92" s="16"/>
      <c r="AFQ92" s="16"/>
      <c r="AFR92" s="16"/>
      <c r="AFS92" s="16"/>
      <c r="AFT92" s="16"/>
      <c r="AFU92" s="16"/>
      <c r="AFV92" s="16"/>
      <c r="AFW92" s="16"/>
      <c r="AFX92" s="16"/>
      <c r="AFY92" s="16"/>
      <c r="AFZ92" s="16"/>
      <c r="AGA92" s="16"/>
      <c r="AGB92" s="16"/>
      <c r="AGC92" s="16"/>
      <c r="AGD92" s="16"/>
      <c r="AGE92" s="16"/>
      <c r="AGF92" s="16"/>
      <c r="AGG92" s="16"/>
      <c r="AGH92" s="16"/>
      <c r="AGI92" s="16"/>
      <c r="AGJ92" s="16"/>
      <c r="AGK92" s="16"/>
      <c r="AGL92" s="16"/>
      <c r="AGM92" s="16"/>
      <c r="AGN92" s="16"/>
      <c r="AGO92" s="16"/>
      <c r="AGP92" s="16"/>
      <c r="AGQ92" s="16"/>
      <c r="AGR92" s="16"/>
      <c r="AGS92" s="16"/>
      <c r="AGT92" s="16"/>
      <c r="AGU92" s="16"/>
      <c r="AGV92" s="16"/>
      <c r="AGW92" s="16"/>
      <c r="AGX92" s="16"/>
      <c r="AGY92" s="16"/>
      <c r="AGZ92" s="16"/>
      <c r="AHA92" s="16"/>
      <c r="AHB92" s="16"/>
      <c r="AHC92" s="16"/>
      <c r="AHD92" s="16"/>
      <c r="AHE92" s="16"/>
      <c r="AHF92" s="16"/>
      <c r="AHG92" s="16"/>
      <c r="AHH92" s="16"/>
      <c r="AHI92" s="16"/>
      <c r="AHJ92" s="16"/>
      <c r="AHK92" s="16"/>
      <c r="AHL92" s="16"/>
      <c r="AHM92" s="16"/>
      <c r="AHN92" s="16"/>
      <c r="AHO92" s="16"/>
      <c r="AHP92" s="16"/>
      <c r="AHQ92" s="16"/>
      <c r="AHR92" s="16"/>
      <c r="AHS92" s="16"/>
      <c r="AHT92" s="16"/>
      <c r="AHU92" s="16"/>
      <c r="AHV92" s="16"/>
      <c r="AHW92" s="16"/>
      <c r="AHX92" s="16"/>
      <c r="AHY92" s="16"/>
      <c r="AHZ92" s="16"/>
      <c r="AIA92" s="16"/>
      <c r="AIB92" s="16"/>
      <c r="AIC92" s="16"/>
      <c r="AID92" s="16"/>
      <c r="AIE92" s="16"/>
      <c r="AIF92" s="16"/>
      <c r="AIG92" s="16"/>
      <c r="AIH92" s="16"/>
      <c r="AII92" s="16"/>
      <c r="AIJ92" s="16"/>
      <c r="AIK92" s="16"/>
      <c r="AIL92" s="16"/>
      <c r="AIM92" s="16"/>
      <c r="AIN92" s="16"/>
      <c r="AIO92" s="16"/>
      <c r="AIP92" s="16"/>
      <c r="AIQ92" s="16"/>
      <c r="AIR92" s="16"/>
      <c r="AIS92" s="16"/>
      <c r="AIT92" s="16"/>
      <c r="AIU92" s="16"/>
      <c r="AIV92" s="16"/>
      <c r="AIW92" s="16"/>
      <c r="AIX92" s="16"/>
      <c r="AIY92" s="16"/>
      <c r="AIZ92" s="16"/>
      <c r="AJA92" s="16"/>
      <c r="AJB92" s="16"/>
      <c r="AJC92" s="16"/>
      <c r="AJD92" s="16"/>
      <c r="AJE92" s="16"/>
      <c r="AJF92" s="16"/>
      <c r="AJG92" s="16"/>
      <c r="AJH92" s="16"/>
      <c r="AJI92" s="16"/>
      <c r="AJJ92" s="16"/>
      <c r="AJK92" s="16"/>
      <c r="AJL92" s="16"/>
      <c r="AJM92" s="16"/>
      <c r="AJN92" s="16"/>
      <c r="AJO92" s="16"/>
      <c r="AJP92" s="16"/>
      <c r="AJQ92" s="16"/>
      <c r="AJR92" s="16"/>
      <c r="AJS92" s="16"/>
      <c r="AJT92" s="16"/>
      <c r="AJU92" s="16"/>
      <c r="AJV92" s="16"/>
      <c r="AJW92" s="16"/>
      <c r="AJX92" s="16"/>
      <c r="AJY92" s="16"/>
      <c r="AJZ92" s="16"/>
      <c r="AKA92" s="16"/>
      <c r="AKB92" s="16"/>
      <c r="AKC92" s="16"/>
      <c r="AKD92" s="16"/>
      <c r="AKE92" s="16"/>
      <c r="AKF92" s="16"/>
      <c r="AKG92" s="16"/>
      <c r="AKH92" s="16"/>
      <c r="AKI92" s="16"/>
      <c r="AKJ92" s="16"/>
      <c r="AKK92" s="16"/>
      <c r="AKL92" s="16"/>
      <c r="AKM92" s="16"/>
      <c r="AKN92" s="16"/>
      <c r="AKO92" s="16"/>
      <c r="AKP92" s="16"/>
      <c r="AKQ92" s="16"/>
      <c r="AKR92" s="16"/>
      <c r="AKS92" s="16"/>
      <c r="AKT92" s="16"/>
      <c r="AKU92" s="16"/>
      <c r="AKV92" s="16"/>
      <c r="AKW92" s="16"/>
      <c r="AKX92" s="16"/>
      <c r="AKY92" s="16"/>
      <c r="AKZ92" s="16"/>
      <c r="ALA92" s="16"/>
      <c r="ALB92" s="16"/>
      <c r="ALC92" s="16"/>
      <c r="ALD92" s="16"/>
      <c r="ALE92" s="16"/>
      <c r="ALF92" s="16"/>
      <c r="ALG92" s="16"/>
      <c r="ALH92" s="16"/>
      <c r="ALI92" s="16"/>
      <c r="ALJ92" s="16"/>
      <c r="ALK92" s="16"/>
      <c r="ALL92" s="16"/>
      <c r="ALM92" s="16"/>
      <c r="ALN92" s="16"/>
      <c r="ALO92" s="16"/>
      <c r="ALP92" s="16"/>
      <c r="ALQ92" s="16"/>
      <c r="ALR92" s="16"/>
      <c r="ALS92" s="16"/>
      <c r="ALT92" s="16"/>
      <c r="ALU92" s="16"/>
      <c r="ALV92" s="16"/>
      <c r="ALW92" s="16"/>
      <c r="ALX92" s="16"/>
      <c r="ALY92" s="16"/>
      <c r="ALZ92" s="16"/>
      <c r="AMA92" s="16"/>
      <c r="AMB92" s="16"/>
      <c r="AMC92" s="16"/>
      <c r="AMD92" s="16"/>
      <c r="AME92" s="16"/>
      <c r="AMF92" s="16"/>
      <c r="AMG92" s="16"/>
      <c r="AMH92" s="16"/>
      <c r="AMI92" s="16"/>
      <c r="AMJ92" s="16"/>
      <c r="AMK92" s="16"/>
      <c r="AML92" s="16"/>
      <c r="AMM92" s="16"/>
      <c r="AMN92" s="16"/>
      <c r="AMO92" s="16"/>
      <c r="AMP92" s="16"/>
      <c r="AMQ92" s="16"/>
      <c r="AMR92" s="16"/>
      <c r="AMS92" s="16"/>
      <c r="AMT92" s="16"/>
      <c r="AMU92" s="16"/>
      <c r="AMV92" s="16"/>
      <c r="AMW92" s="16"/>
      <c r="AMX92" s="16"/>
      <c r="AMY92" s="16"/>
      <c r="AMZ92" s="16"/>
      <c r="ANA92" s="16"/>
      <c r="ANB92" s="16"/>
      <c r="ANC92" s="16"/>
      <c r="AND92" s="16"/>
      <c r="ANE92" s="16"/>
      <c r="ANF92" s="16"/>
      <c r="ANG92" s="16"/>
      <c r="ANH92" s="16"/>
      <c r="ANI92" s="16"/>
      <c r="ANJ92" s="16"/>
      <c r="ANK92" s="16"/>
      <c r="ANL92" s="16"/>
      <c r="ANM92" s="16"/>
      <c r="ANN92" s="16"/>
      <c r="ANO92" s="16"/>
      <c r="ANP92" s="16"/>
      <c r="ANQ92" s="16"/>
      <c r="ANR92" s="16"/>
      <c r="ANS92" s="16"/>
      <c r="ANT92" s="16"/>
      <c r="ANU92" s="16"/>
      <c r="ANV92" s="16"/>
      <c r="ANW92" s="16"/>
      <c r="ANX92" s="16"/>
      <c r="ANY92" s="16"/>
      <c r="ANZ92" s="16"/>
      <c r="AOA92" s="16"/>
      <c r="AOB92" s="16"/>
      <c r="AOC92" s="16"/>
      <c r="AOD92" s="16"/>
      <c r="AOE92" s="16"/>
      <c r="AOF92" s="16"/>
      <c r="AOG92" s="16"/>
      <c r="AOH92" s="16"/>
      <c r="AOI92" s="16"/>
      <c r="AOJ92" s="16"/>
      <c r="AOK92" s="16"/>
      <c r="AOL92" s="16"/>
      <c r="AOM92" s="16"/>
      <c r="AON92" s="16"/>
      <c r="AOO92" s="16"/>
      <c r="AOP92" s="16"/>
      <c r="AOQ92" s="16"/>
      <c r="AOR92" s="16"/>
      <c r="AOS92" s="16"/>
      <c r="AOT92" s="16"/>
      <c r="AOU92" s="16"/>
      <c r="AOV92" s="16"/>
      <c r="AOW92" s="16"/>
      <c r="AOX92" s="16"/>
      <c r="AOY92" s="16"/>
      <c r="AOZ92" s="16"/>
      <c r="APA92" s="16"/>
      <c r="APB92" s="16"/>
      <c r="APC92" s="16"/>
      <c r="APD92" s="16"/>
      <c r="APE92" s="16"/>
      <c r="APF92" s="16"/>
      <c r="APG92" s="16"/>
      <c r="APH92" s="16"/>
      <c r="API92" s="16"/>
      <c r="APJ92" s="16"/>
      <c r="APK92" s="16"/>
      <c r="APL92" s="16"/>
      <c r="APM92" s="16"/>
      <c r="APN92" s="16"/>
      <c r="APO92" s="16"/>
      <c r="APP92" s="16"/>
      <c r="APQ92" s="16"/>
      <c r="APR92" s="16"/>
      <c r="APS92" s="16"/>
      <c r="APT92" s="16"/>
      <c r="APU92" s="16"/>
      <c r="APV92" s="16"/>
      <c r="APW92" s="16"/>
      <c r="APX92" s="16"/>
      <c r="APY92" s="16"/>
      <c r="APZ92" s="16"/>
      <c r="AQA92" s="16"/>
      <c r="AQB92" s="16"/>
      <c r="AQC92" s="16"/>
      <c r="AQD92" s="16"/>
      <c r="AQE92" s="16"/>
      <c r="AQF92" s="16"/>
      <c r="AQG92" s="16"/>
      <c r="AQH92" s="16"/>
      <c r="AQI92" s="16"/>
      <c r="AQJ92" s="16"/>
      <c r="AQK92" s="16"/>
      <c r="AQL92" s="16"/>
      <c r="AQM92" s="16"/>
      <c r="AQN92" s="16"/>
      <c r="AQO92" s="16"/>
      <c r="AQP92" s="16"/>
      <c r="AQQ92" s="16"/>
      <c r="AQR92" s="16"/>
      <c r="AQS92" s="16"/>
      <c r="AQT92" s="16"/>
      <c r="AQU92" s="16"/>
      <c r="AQV92" s="16"/>
      <c r="AQW92" s="16"/>
      <c r="AQX92" s="16"/>
      <c r="AQY92" s="16"/>
      <c r="AQZ92" s="16"/>
      <c r="ARA92" s="16"/>
      <c r="ARB92" s="16"/>
      <c r="ARC92" s="16"/>
      <c r="ARD92" s="16"/>
      <c r="ARE92" s="16"/>
      <c r="ARF92" s="16"/>
      <c r="ARG92" s="16"/>
      <c r="ARH92" s="16"/>
      <c r="ARI92" s="16"/>
      <c r="ARJ92" s="16"/>
      <c r="ARK92" s="16"/>
      <c r="ARL92" s="16"/>
      <c r="ARM92" s="16"/>
      <c r="ARN92" s="16"/>
      <c r="ARO92" s="16"/>
      <c r="ARP92" s="16"/>
      <c r="ARQ92" s="16"/>
      <c r="ARR92" s="16"/>
      <c r="ARS92" s="16"/>
      <c r="ART92" s="16"/>
      <c r="ARU92" s="16"/>
      <c r="ARV92" s="16"/>
      <c r="ARW92" s="16"/>
      <c r="ARX92" s="16"/>
      <c r="ARY92" s="16"/>
      <c r="ARZ92" s="16"/>
      <c r="ASA92" s="16"/>
      <c r="ASB92" s="16"/>
      <c r="ASC92" s="16"/>
      <c r="ASD92" s="16"/>
      <c r="ASE92" s="16"/>
      <c r="ASF92" s="16"/>
      <c r="ASG92" s="16"/>
      <c r="ASH92" s="16"/>
      <c r="ASI92" s="16"/>
      <c r="ASJ92" s="16"/>
      <c r="ASK92" s="16"/>
      <c r="ASL92" s="16"/>
      <c r="ASM92" s="16"/>
      <c r="ASN92" s="16"/>
      <c r="ASO92" s="16"/>
      <c r="ASP92" s="16"/>
      <c r="ASQ92" s="16"/>
      <c r="ASR92" s="16"/>
      <c r="ASS92" s="16"/>
      <c r="AST92" s="16"/>
      <c r="ASU92" s="16"/>
      <c r="ASV92" s="16"/>
      <c r="ASW92" s="16"/>
      <c r="ASX92" s="16"/>
      <c r="ASY92" s="16"/>
      <c r="ASZ92" s="16"/>
      <c r="ATA92" s="16"/>
      <c r="ATB92" s="16"/>
      <c r="ATC92" s="16"/>
      <c r="ATD92" s="16"/>
      <c r="ATE92" s="16"/>
      <c r="ATF92" s="16"/>
      <c r="ATG92" s="16"/>
      <c r="ATH92" s="16"/>
      <c r="ATI92" s="16"/>
      <c r="ATJ92" s="16"/>
      <c r="ATK92" s="16"/>
      <c r="ATL92" s="16"/>
      <c r="ATM92" s="16"/>
      <c r="ATN92" s="16"/>
      <c r="ATO92" s="16"/>
      <c r="ATP92" s="16"/>
      <c r="ATQ92" s="16"/>
      <c r="ATR92" s="16"/>
      <c r="ATS92" s="16"/>
      <c r="ATT92" s="16"/>
      <c r="ATU92" s="16"/>
      <c r="ATV92" s="16"/>
      <c r="ATW92" s="16"/>
      <c r="ATX92" s="16"/>
      <c r="ATY92" s="16"/>
      <c r="ATZ92" s="16"/>
      <c r="AUA92" s="16"/>
      <c r="AUB92" s="16"/>
      <c r="AUC92" s="16"/>
      <c r="AUD92" s="16"/>
      <c r="AUE92" s="16"/>
      <c r="AUF92" s="16"/>
      <c r="AUG92" s="16"/>
      <c r="AUH92" s="16"/>
      <c r="AUI92" s="16"/>
      <c r="AUJ92" s="16"/>
      <c r="AUK92" s="16"/>
      <c r="AUL92" s="16"/>
      <c r="AUM92" s="16"/>
      <c r="AUN92" s="16"/>
      <c r="AUO92" s="16"/>
      <c r="AUP92" s="16"/>
      <c r="AUQ92" s="16"/>
      <c r="AUR92" s="16"/>
      <c r="AUS92" s="16"/>
      <c r="AUT92" s="16"/>
      <c r="AUU92" s="16"/>
      <c r="AUV92" s="16"/>
      <c r="AUW92" s="16"/>
      <c r="AUX92" s="16"/>
      <c r="AUY92" s="16"/>
      <c r="AUZ92" s="16"/>
      <c r="AVA92" s="16"/>
      <c r="AVB92" s="16"/>
      <c r="AVC92" s="16"/>
      <c r="AVD92" s="16"/>
      <c r="AVE92" s="16"/>
      <c r="AVF92" s="16"/>
      <c r="AVG92" s="16"/>
      <c r="AVH92" s="16"/>
      <c r="AVI92" s="16"/>
      <c r="AVJ92" s="16"/>
      <c r="AVK92" s="16"/>
      <c r="AVL92" s="16"/>
      <c r="AVM92" s="16"/>
      <c r="AVN92" s="16"/>
      <c r="AVO92" s="16"/>
      <c r="AVP92" s="16"/>
      <c r="AVQ92" s="16"/>
      <c r="AVR92" s="16"/>
      <c r="AVS92" s="16"/>
      <c r="AVT92" s="16"/>
      <c r="AVU92" s="16"/>
      <c r="AVV92" s="16"/>
      <c r="AVW92" s="16"/>
      <c r="AVX92" s="16"/>
      <c r="AVY92" s="16"/>
      <c r="AVZ92" s="16"/>
      <c r="AWA92" s="16"/>
      <c r="AWB92" s="16"/>
      <c r="AWC92" s="16"/>
      <c r="AWD92" s="16"/>
      <c r="AWE92" s="16"/>
      <c r="AWF92" s="16"/>
      <c r="AWG92" s="16"/>
      <c r="AWH92" s="16"/>
      <c r="AWI92" s="16"/>
      <c r="AWJ92" s="16"/>
      <c r="AWK92" s="16"/>
      <c r="AWL92" s="16"/>
      <c r="AWM92" s="16"/>
      <c r="AWN92" s="16"/>
      <c r="AWO92" s="16"/>
      <c r="AWP92" s="16"/>
      <c r="AWQ92" s="16"/>
      <c r="AWR92" s="16"/>
      <c r="AWS92" s="16"/>
      <c r="AWT92" s="16"/>
      <c r="AWU92" s="16"/>
      <c r="AWV92" s="16"/>
      <c r="AWW92" s="16"/>
      <c r="AWX92" s="16"/>
      <c r="AWY92" s="16"/>
      <c r="AWZ92" s="16"/>
      <c r="AXA92" s="16"/>
      <c r="AXB92" s="16"/>
      <c r="AXC92" s="16"/>
      <c r="AXD92" s="16"/>
      <c r="AXE92" s="16"/>
      <c r="AXF92" s="16"/>
      <c r="AXG92" s="16"/>
      <c r="AXH92" s="16"/>
      <c r="AXI92" s="16"/>
      <c r="AXJ92" s="16"/>
      <c r="AXK92" s="16"/>
      <c r="AXL92" s="16"/>
      <c r="AXM92" s="16"/>
      <c r="AXN92" s="16"/>
      <c r="AXO92" s="16"/>
      <c r="AXP92" s="16"/>
      <c r="AXQ92" s="16"/>
      <c r="AXR92" s="16"/>
      <c r="AXS92" s="16"/>
      <c r="AXT92" s="16"/>
      <c r="AXU92" s="16"/>
      <c r="AXV92" s="16"/>
      <c r="AXW92" s="16"/>
      <c r="AXX92" s="16"/>
      <c r="AXY92" s="16"/>
      <c r="AXZ92" s="16"/>
      <c r="AYA92" s="16"/>
      <c r="AYB92" s="16"/>
      <c r="AYC92" s="16"/>
      <c r="AYD92" s="16"/>
      <c r="AYE92" s="16"/>
      <c r="AYF92" s="16"/>
      <c r="AYG92" s="16"/>
      <c r="AYH92" s="16"/>
      <c r="AYI92" s="16"/>
      <c r="AYJ92" s="16"/>
      <c r="AYK92" s="16"/>
      <c r="AYL92" s="16"/>
      <c r="AYM92" s="16"/>
      <c r="AYN92" s="16"/>
      <c r="AYO92" s="16"/>
      <c r="AYP92" s="16"/>
      <c r="AYQ92" s="16"/>
      <c r="AYR92" s="16"/>
      <c r="AYS92" s="16"/>
      <c r="AYT92" s="16"/>
      <c r="AYU92" s="16"/>
      <c r="AYV92" s="16"/>
      <c r="AYW92" s="16"/>
      <c r="AYX92" s="16"/>
      <c r="AYY92" s="16"/>
      <c r="AYZ92" s="16"/>
      <c r="AZA92" s="16"/>
      <c r="AZB92" s="16"/>
      <c r="AZC92" s="16"/>
      <c r="AZD92" s="16"/>
      <c r="AZE92" s="16"/>
      <c r="AZF92" s="16"/>
      <c r="AZG92" s="16"/>
      <c r="AZH92" s="16"/>
      <c r="AZI92" s="16"/>
      <c r="AZJ92" s="16"/>
      <c r="AZK92" s="16"/>
      <c r="AZL92" s="16"/>
      <c r="AZM92" s="16"/>
      <c r="AZN92" s="16"/>
      <c r="AZO92" s="16"/>
      <c r="AZP92" s="16"/>
      <c r="AZQ92" s="16"/>
      <c r="AZR92" s="16"/>
      <c r="AZS92" s="16"/>
      <c r="AZT92" s="16"/>
      <c r="AZU92" s="16"/>
      <c r="AZV92" s="16"/>
      <c r="AZW92" s="16"/>
      <c r="AZX92" s="16"/>
      <c r="AZY92" s="16"/>
      <c r="AZZ92" s="16"/>
      <c r="BAA92" s="16"/>
      <c r="BAB92" s="16"/>
      <c r="BAC92" s="16"/>
      <c r="BAD92" s="16"/>
      <c r="BAE92" s="16"/>
      <c r="BAF92" s="16"/>
      <c r="BAG92" s="16"/>
      <c r="BAH92" s="16"/>
      <c r="BAI92" s="16"/>
      <c r="BAJ92" s="16"/>
      <c r="BAK92" s="16"/>
      <c r="BAL92" s="16"/>
      <c r="BAM92" s="16"/>
      <c r="BAN92" s="16"/>
      <c r="BAO92" s="16"/>
      <c r="BAP92" s="16"/>
      <c r="BAQ92" s="16"/>
      <c r="BAR92" s="16"/>
      <c r="BAS92" s="16"/>
      <c r="BAT92" s="16"/>
      <c r="BAU92" s="16"/>
      <c r="BAV92" s="16"/>
      <c r="BAW92" s="16"/>
      <c r="BAX92" s="16"/>
      <c r="BAY92" s="16"/>
      <c r="BAZ92" s="16"/>
      <c r="BBA92" s="16"/>
      <c r="BBB92" s="16"/>
      <c r="BBC92" s="16"/>
      <c r="BBD92" s="16"/>
      <c r="BBE92" s="16"/>
      <c r="BBF92" s="16"/>
      <c r="BBG92" s="16"/>
      <c r="BBH92" s="16"/>
      <c r="BBI92" s="16"/>
      <c r="BBJ92" s="16"/>
      <c r="BBK92" s="16"/>
      <c r="BBL92" s="16"/>
      <c r="BBM92" s="16"/>
      <c r="BBN92" s="16"/>
      <c r="BBO92" s="16"/>
      <c r="BBP92" s="16"/>
      <c r="BBQ92" s="16"/>
      <c r="BBR92" s="16"/>
      <c r="BBS92" s="16"/>
      <c r="BBT92" s="16"/>
      <c r="BBU92" s="16"/>
      <c r="BBV92" s="16"/>
      <c r="BBW92" s="16"/>
      <c r="BBX92" s="16"/>
      <c r="BBY92" s="16"/>
      <c r="BBZ92" s="16"/>
      <c r="BCA92" s="16"/>
      <c r="BCB92" s="16"/>
      <c r="BCC92" s="16"/>
      <c r="BCD92" s="16"/>
      <c r="BCE92" s="16"/>
      <c r="BCF92" s="16"/>
      <c r="BCG92" s="16"/>
      <c r="BCH92" s="16"/>
      <c r="BCI92" s="16"/>
      <c r="BCJ92" s="16"/>
      <c r="BCK92" s="16"/>
      <c r="BCL92" s="16"/>
      <c r="BCM92" s="16"/>
      <c r="BCN92" s="16"/>
      <c r="BCO92" s="16"/>
      <c r="BCP92" s="16"/>
      <c r="BCQ92" s="16"/>
      <c r="BCR92" s="16"/>
      <c r="BCS92" s="16"/>
      <c r="BCT92" s="16"/>
      <c r="BCU92" s="16"/>
      <c r="BCV92" s="16"/>
      <c r="BCW92" s="16"/>
      <c r="BCX92" s="16"/>
      <c r="BCY92" s="16"/>
      <c r="BCZ92" s="16"/>
      <c r="BDA92" s="16"/>
      <c r="BDB92" s="16"/>
      <c r="BDC92" s="16"/>
      <c r="BDD92" s="16"/>
      <c r="BDE92" s="16"/>
      <c r="BDF92" s="16"/>
      <c r="BDG92" s="16"/>
      <c r="BDH92" s="16"/>
      <c r="BDI92" s="16"/>
      <c r="BDJ92" s="16"/>
      <c r="BDK92" s="16"/>
      <c r="BDL92" s="16"/>
      <c r="BDM92" s="16"/>
      <c r="BDN92" s="16"/>
      <c r="BDO92" s="16"/>
      <c r="BDP92" s="16"/>
      <c r="BDQ92" s="16"/>
      <c r="BDR92" s="16"/>
      <c r="BDS92" s="16"/>
      <c r="BDT92" s="16"/>
      <c r="BDU92" s="16"/>
      <c r="BDV92" s="16"/>
      <c r="BDW92" s="16"/>
      <c r="BDX92" s="16"/>
      <c r="BDY92" s="16"/>
      <c r="BDZ92" s="16"/>
      <c r="BEA92" s="16"/>
      <c r="BEB92" s="16"/>
      <c r="BEC92" s="16"/>
      <c r="BED92" s="16"/>
      <c r="BEE92" s="16"/>
      <c r="BEF92" s="16"/>
      <c r="BEG92" s="16"/>
      <c r="BEH92" s="16"/>
      <c r="BEI92" s="16"/>
      <c r="BEJ92" s="16"/>
      <c r="BEK92" s="16"/>
      <c r="BEL92" s="16"/>
      <c r="BEM92" s="16"/>
      <c r="BEN92" s="16"/>
      <c r="BEO92" s="16"/>
      <c r="BEP92" s="16"/>
      <c r="BEQ92" s="16"/>
      <c r="BER92" s="16"/>
      <c r="BES92" s="16"/>
      <c r="BET92" s="16"/>
      <c r="BEU92" s="16"/>
      <c r="BEV92" s="16"/>
      <c r="BEW92" s="16"/>
      <c r="BEX92" s="16"/>
      <c r="BEY92" s="16"/>
      <c r="BEZ92" s="16"/>
      <c r="BFA92" s="16"/>
      <c r="BFB92" s="16"/>
      <c r="BFC92" s="16"/>
      <c r="BFD92" s="16"/>
      <c r="BFE92" s="16"/>
      <c r="BFF92" s="16"/>
      <c r="BFG92" s="16"/>
      <c r="BFH92" s="16"/>
      <c r="BFI92" s="16"/>
      <c r="BFJ92" s="16"/>
      <c r="BFK92" s="16"/>
      <c r="BFL92" s="16"/>
      <c r="BFM92" s="16"/>
      <c r="BFN92" s="16"/>
      <c r="BFO92" s="16"/>
      <c r="BFP92" s="16"/>
      <c r="BFQ92" s="16"/>
      <c r="BFR92" s="16"/>
      <c r="BFS92" s="16"/>
      <c r="BFT92" s="16"/>
      <c r="BFU92" s="16"/>
      <c r="BFV92" s="16"/>
      <c r="BFW92" s="16"/>
      <c r="BFX92" s="16"/>
      <c r="BFY92" s="16"/>
      <c r="BFZ92" s="16"/>
      <c r="BGA92" s="16"/>
      <c r="BGB92" s="16"/>
      <c r="BGC92" s="16"/>
      <c r="BGD92" s="16"/>
      <c r="BGE92" s="16"/>
      <c r="BGF92" s="16"/>
      <c r="BGG92" s="16"/>
      <c r="BGH92" s="16"/>
      <c r="BGI92" s="16"/>
      <c r="BGJ92" s="16"/>
      <c r="BGK92" s="16"/>
      <c r="BGL92" s="16"/>
      <c r="BGM92" s="16"/>
      <c r="BGN92" s="16"/>
      <c r="BGO92" s="16"/>
      <c r="BGP92" s="16"/>
      <c r="BGQ92" s="16"/>
      <c r="BGR92" s="16"/>
      <c r="BGS92" s="16"/>
      <c r="BGT92" s="16"/>
      <c r="BGU92" s="16"/>
      <c r="BGV92" s="16"/>
      <c r="BGW92" s="16"/>
      <c r="BGX92" s="16"/>
      <c r="BGY92" s="16"/>
      <c r="BGZ92" s="16"/>
      <c r="BHA92" s="16"/>
      <c r="BHB92" s="16"/>
      <c r="BHC92" s="16"/>
      <c r="BHD92" s="16"/>
      <c r="BHE92" s="16"/>
      <c r="BHF92" s="16"/>
      <c r="BHG92" s="16"/>
      <c r="BHH92" s="16"/>
      <c r="BHI92" s="16"/>
      <c r="BHJ92" s="16"/>
      <c r="BHK92" s="16"/>
      <c r="BHL92" s="16"/>
      <c r="BHM92" s="16"/>
      <c r="BHN92" s="16"/>
      <c r="BHO92" s="16"/>
      <c r="BHP92" s="16"/>
      <c r="BHQ92" s="16"/>
      <c r="BHR92" s="16"/>
      <c r="BHS92" s="16"/>
      <c r="BHT92" s="16"/>
      <c r="BHU92" s="16"/>
      <c r="BHV92" s="16"/>
      <c r="BHW92" s="16"/>
      <c r="BHX92" s="16"/>
      <c r="BHY92" s="16"/>
      <c r="BHZ92" s="16"/>
      <c r="BIA92" s="16"/>
      <c r="BIB92" s="16"/>
      <c r="BIC92" s="16"/>
      <c r="BID92" s="16"/>
      <c r="BIE92" s="16"/>
      <c r="BIF92" s="16"/>
      <c r="BIG92" s="16"/>
      <c r="BIH92" s="16"/>
      <c r="BII92" s="16"/>
      <c r="BIJ92" s="16"/>
      <c r="BIK92" s="16"/>
      <c r="BIL92" s="16"/>
      <c r="BIM92" s="16"/>
      <c r="BIN92" s="16"/>
      <c r="BIO92" s="16"/>
      <c r="BIP92" s="16"/>
      <c r="BIQ92" s="16"/>
      <c r="BIR92" s="16"/>
      <c r="BIS92" s="16"/>
      <c r="BIT92" s="16"/>
      <c r="BIU92" s="16"/>
      <c r="BIV92" s="16"/>
      <c r="BIW92" s="16"/>
      <c r="BIX92" s="16"/>
      <c r="BIY92" s="16"/>
      <c r="BIZ92" s="16"/>
      <c r="BJA92" s="16"/>
      <c r="BJB92" s="16"/>
      <c r="BJC92" s="16"/>
      <c r="BJD92" s="16"/>
      <c r="BJE92" s="16"/>
      <c r="BJF92" s="16"/>
      <c r="BJG92" s="16"/>
      <c r="BJH92" s="16"/>
      <c r="BJI92" s="16"/>
      <c r="BJJ92" s="16"/>
      <c r="BJK92" s="16"/>
      <c r="BJL92" s="16"/>
      <c r="BJM92" s="16"/>
      <c r="BJN92" s="16"/>
      <c r="BJO92" s="16"/>
      <c r="BJP92" s="16"/>
      <c r="BJQ92" s="16"/>
      <c r="BJR92" s="16"/>
      <c r="BJS92" s="16"/>
      <c r="BJT92" s="16"/>
      <c r="BJU92" s="16"/>
      <c r="BJV92" s="16"/>
      <c r="BJW92" s="16"/>
      <c r="BJX92" s="16"/>
      <c r="BJY92" s="16"/>
      <c r="BJZ92" s="16"/>
      <c r="BKA92" s="16"/>
      <c r="BKB92" s="16"/>
      <c r="BKC92" s="16"/>
      <c r="BKD92" s="16"/>
      <c r="BKE92" s="16"/>
      <c r="BKF92" s="16"/>
      <c r="BKG92" s="16"/>
      <c r="BKH92" s="16"/>
      <c r="BKI92" s="16"/>
      <c r="BKJ92" s="16"/>
      <c r="BKK92" s="16"/>
      <c r="BKL92" s="16"/>
      <c r="BKM92" s="16"/>
      <c r="BKN92" s="16"/>
      <c r="BKO92" s="16"/>
      <c r="BKP92" s="16"/>
      <c r="BKQ92" s="16"/>
      <c r="BKR92" s="16"/>
      <c r="BKS92" s="16"/>
      <c r="BKT92" s="16"/>
      <c r="BKU92" s="16"/>
      <c r="BKV92" s="16"/>
      <c r="BKW92" s="16"/>
      <c r="BKX92" s="16"/>
      <c r="BKY92" s="16"/>
      <c r="BKZ92" s="16"/>
      <c r="BLA92" s="16"/>
      <c r="BLB92" s="16"/>
      <c r="BLC92" s="16"/>
      <c r="BLD92" s="16"/>
      <c r="BLE92" s="16"/>
      <c r="BLF92" s="16"/>
      <c r="BLG92" s="16"/>
      <c r="BLH92" s="16"/>
      <c r="BLI92" s="16"/>
      <c r="BLJ92" s="16"/>
      <c r="BLK92" s="16"/>
      <c r="BLL92" s="16"/>
      <c r="BLM92" s="16"/>
      <c r="BLN92" s="16"/>
      <c r="BLO92" s="16"/>
      <c r="BLP92" s="16"/>
      <c r="BLQ92" s="16"/>
      <c r="BLR92" s="16"/>
      <c r="BLS92" s="16"/>
      <c r="BLT92" s="16"/>
      <c r="BLU92" s="16"/>
      <c r="BLV92" s="16"/>
      <c r="BLW92" s="16"/>
      <c r="BLX92" s="16"/>
      <c r="BLY92" s="16"/>
      <c r="BLZ92" s="16"/>
      <c r="BMA92" s="16"/>
      <c r="BMB92" s="16"/>
      <c r="BMC92" s="16"/>
      <c r="BMD92" s="16"/>
      <c r="BME92" s="16"/>
      <c r="BMF92" s="16"/>
      <c r="BMG92" s="16"/>
      <c r="BMH92" s="16"/>
      <c r="BMI92" s="16"/>
      <c r="BMJ92" s="16"/>
      <c r="BMK92" s="16"/>
      <c r="BML92" s="16"/>
      <c r="BMM92" s="16"/>
      <c r="BMN92" s="16"/>
      <c r="BMO92" s="16"/>
      <c r="BMP92" s="16"/>
      <c r="BMQ92" s="16"/>
      <c r="BMR92" s="16"/>
      <c r="BMS92" s="16"/>
      <c r="BMT92" s="16"/>
      <c r="BMU92" s="16"/>
      <c r="BMV92" s="16"/>
      <c r="BMW92" s="16"/>
      <c r="BMX92" s="16"/>
      <c r="BMY92" s="16"/>
      <c r="BMZ92" s="16"/>
      <c r="BNA92" s="16"/>
      <c r="BNB92" s="16"/>
      <c r="BNC92" s="16"/>
      <c r="BND92" s="16"/>
      <c r="BNE92" s="16"/>
      <c r="BNF92" s="16"/>
      <c r="BNG92" s="16"/>
      <c r="BNH92" s="16"/>
      <c r="BNI92" s="16"/>
      <c r="BNJ92" s="16"/>
      <c r="BNK92" s="16"/>
      <c r="BNL92" s="16"/>
      <c r="BNM92" s="16"/>
      <c r="BNN92" s="16"/>
      <c r="BNO92" s="16"/>
      <c r="BNP92" s="16"/>
      <c r="BNQ92" s="16"/>
      <c r="BNR92" s="16"/>
      <c r="BNS92" s="16"/>
      <c r="BNT92" s="16"/>
      <c r="BNU92" s="16"/>
      <c r="BNV92" s="16"/>
      <c r="BNW92" s="16"/>
      <c r="BNX92" s="16"/>
      <c r="BNY92" s="16"/>
      <c r="BNZ92" s="16"/>
      <c r="BOA92" s="16"/>
      <c r="BOB92" s="16"/>
      <c r="BOC92" s="16"/>
      <c r="BOD92" s="16"/>
      <c r="BOE92" s="16"/>
      <c r="BOF92" s="16"/>
      <c r="BOG92" s="16"/>
      <c r="BOH92" s="16"/>
      <c r="BOI92" s="16"/>
      <c r="BOJ92" s="16"/>
      <c r="BOK92" s="16"/>
      <c r="BOL92" s="16"/>
      <c r="BOM92" s="16"/>
      <c r="BON92" s="16"/>
      <c r="BOO92" s="16"/>
      <c r="BOP92" s="16"/>
      <c r="BOQ92" s="16"/>
      <c r="BOR92" s="16"/>
      <c r="BOS92" s="16"/>
      <c r="BOT92" s="16"/>
      <c r="BOU92" s="16"/>
      <c r="BOV92" s="16"/>
      <c r="BOW92" s="16"/>
      <c r="BOX92" s="16"/>
      <c r="BOY92" s="16"/>
      <c r="BOZ92" s="16"/>
      <c r="BPA92" s="16"/>
      <c r="BPB92" s="16"/>
      <c r="BPC92" s="16"/>
      <c r="BPD92" s="16"/>
      <c r="BPE92" s="16"/>
      <c r="BPF92" s="16"/>
      <c r="BPG92" s="16"/>
      <c r="BPH92" s="16"/>
      <c r="BPI92" s="16"/>
      <c r="BPJ92" s="16"/>
      <c r="BPK92" s="16"/>
      <c r="BPL92" s="16"/>
      <c r="BPM92" s="16"/>
      <c r="BPN92" s="16"/>
      <c r="BPO92" s="16"/>
      <c r="BPP92" s="16"/>
      <c r="BPQ92" s="16"/>
      <c r="BPR92" s="16"/>
      <c r="BPS92" s="16"/>
      <c r="BPT92" s="16"/>
      <c r="BPU92" s="16"/>
      <c r="BPV92" s="16"/>
      <c r="BPW92" s="16"/>
      <c r="BPX92" s="16"/>
      <c r="BPY92" s="16"/>
      <c r="BPZ92" s="16"/>
      <c r="BQA92" s="16"/>
      <c r="BQB92" s="16"/>
      <c r="BQC92" s="16"/>
      <c r="BQD92" s="16"/>
      <c r="BQE92" s="16"/>
      <c r="BQF92" s="16"/>
      <c r="BQG92" s="16"/>
      <c r="BQH92" s="16"/>
      <c r="BQI92" s="16"/>
      <c r="BQJ92" s="16"/>
      <c r="BQK92" s="16"/>
      <c r="BQL92" s="16"/>
      <c r="BQM92" s="16"/>
      <c r="BQN92" s="16"/>
      <c r="BQO92" s="16"/>
      <c r="BQP92" s="16"/>
      <c r="BQQ92" s="16"/>
      <c r="BQR92" s="16"/>
      <c r="BQS92" s="16"/>
      <c r="BQT92" s="16"/>
      <c r="BQU92" s="16"/>
      <c r="BQV92" s="16"/>
      <c r="BQW92" s="16"/>
      <c r="BQX92" s="16"/>
      <c r="BQY92" s="16"/>
      <c r="BQZ92" s="16"/>
      <c r="BRA92" s="16"/>
      <c r="BRB92" s="16"/>
      <c r="BRC92" s="16"/>
      <c r="BRD92" s="16"/>
      <c r="BRE92" s="16"/>
      <c r="BRF92" s="16"/>
      <c r="BRG92" s="16"/>
      <c r="BRH92" s="16"/>
      <c r="BRI92" s="16"/>
      <c r="BRJ92" s="16"/>
      <c r="BRK92" s="16"/>
      <c r="BRL92" s="16"/>
      <c r="BRM92" s="16"/>
      <c r="BRN92" s="16"/>
      <c r="BRO92" s="16"/>
      <c r="BRP92" s="16"/>
      <c r="BRQ92" s="16"/>
      <c r="BRR92" s="16"/>
      <c r="BRS92" s="16"/>
      <c r="BRT92" s="16"/>
      <c r="BRU92" s="16"/>
      <c r="BRV92" s="16"/>
      <c r="BRW92" s="16"/>
      <c r="BRX92" s="16"/>
      <c r="BRY92" s="16"/>
      <c r="BRZ92" s="16"/>
      <c r="BSA92" s="16"/>
      <c r="BSB92" s="16"/>
      <c r="BSC92" s="16"/>
      <c r="BSD92" s="16"/>
      <c r="BSE92" s="16"/>
      <c r="BSF92" s="16"/>
      <c r="BSG92" s="16"/>
      <c r="BSH92" s="16"/>
      <c r="BSI92" s="16"/>
      <c r="BSJ92" s="16"/>
      <c r="BSK92" s="16"/>
      <c r="BSL92" s="16"/>
      <c r="BSM92" s="16"/>
      <c r="BSN92" s="16"/>
      <c r="BSO92" s="16"/>
      <c r="BSP92" s="16"/>
      <c r="BSQ92" s="16"/>
      <c r="BSR92" s="16"/>
      <c r="BSS92" s="16"/>
      <c r="BST92" s="16"/>
      <c r="BSU92" s="16"/>
      <c r="BSV92" s="16"/>
      <c r="BSW92" s="16"/>
      <c r="BSX92" s="16"/>
      <c r="BSY92" s="16"/>
      <c r="BSZ92" s="16"/>
      <c r="BTA92" s="16"/>
      <c r="BTB92" s="16"/>
      <c r="BTC92" s="16"/>
      <c r="BTD92" s="16"/>
      <c r="BTE92" s="16"/>
      <c r="BTF92" s="16"/>
      <c r="BTG92" s="16"/>
      <c r="BTH92" s="16"/>
    </row>
    <row r="93" spans="1:1880" s="304" customFormat="1" ht="110.25" customHeight="1" x14ac:dyDescent="0.3">
      <c r="A93" s="517">
        <v>622</v>
      </c>
      <c r="B93" s="592" t="s">
        <v>137</v>
      </c>
      <c r="C93" s="517" t="s">
        <v>157</v>
      </c>
      <c r="D93" s="567" t="s">
        <v>259</v>
      </c>
      <c r="E93" s="277" t="e">
        <f>INDEX('PY1 Data(H)'!$A$1:$CX$142,MATCH('Unit Data from Audit Worksheet'!$A93,'PY1 Data(H)'!$A$1:$A$142,0),MATCH('Unit Data from Audit Worksheet'!$D$2,'PY1 Data(H)'!$A$1:$CX$1,0))</f>
        <v>#N/A</v>
      </c>
      <c r="F93" s="135">
        <v>0</v>
      </c>
      <c r="G93" s="495"/>
      <c r="H93" s="497"/>
      <c r="I93" s="769"/>
      <c r="J93"/>
      <c r="K93" s="16"/>
      <c r="L93"/>
      <c r="M93" s="16"/>
      <c r="N93" s="137"/>
      <c r="O93" s="16"/>
      <c r="P93" s="16"/>
      <c r="Q93" s="16"/>
      <c r="R93" s="16"/>
      <c r="S93" s="16"/>
      <c r="T93" s="16"/>
      <c r="U93" s="16"/>
      <c r="V93" s="16"/>
      <c r="W93" s="16"/>
      <c r="X93" s="16"/>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c r="JG93" s="16"/>
      <c r="JH93" s="16"/>
      <c r="JI93" s="16"/>
      <c r="JJ93" s="16"/>
      <c r="JK93" s="16"/>
      <c r="JL93" s="16"/>
      <c r="JM93" s="16"/>
      <c r="JN93" s="16"/>
      <c r="JO93" s="16"/>
      <c r="JP93" s="16"/>
      <c r="JQ93" s="16"/>
      <c r="JR93" s="16"/>
      <c r="JS93" s="16"/>
      <c r="JT93" s="16"/>
      <c r="JU93" s="16"/>
      <c r="JV93" s="16"/>
      <c r="JW93" s="16"/>
      <c r="JX93" s="16"/>
      <c r="JY93" s="16"/>
      <c r="JZ93" s="16"/>
      <c r="KA93" s="16"/>
      <c r="KB93" s="16"/>
      <c r="KC93" s="16"/>
      <c r="KD93" s="16"/>
      <c r="KE93" s="16"/>
      <c r="KF93" s="16"/>
      <c r="KG93" s="16"/>
      <c r="KH93" s="16"/>
      <c r="KI93" s="16"/>
      <c r="KJ93" s="16"/>
      <c r="KK93" s="16"/>
      <c r="KL93" s="16"/>
      <c r="KM93" s="16"/>
      <c r="KN93" s="16"/>
      <c r="KO93" s="16"/>
      <c r="KP93" s="16"/>
      <c r="KQ93" s="16"/>
      <c r="KR93" s="16"/>
      <c r="KS93" s="16"/>
      <c r="KT93" s="16"/>
      <c r="KU93" s="16"/>
      <c r="KV93" s="16"/>
      <c r="KW93" s="16"/>
      <c r="KX93" s="16"/>
      <c r="KY93" s="16"/>
      <c r="KZ93" s="16"/>
      <c r="LA93" s="16"/>
      <c r="LB93" s="16"/>
      <c r="LC93" s="16"/>
      <c r="LD93" s="16"/>
      <c r="LE93" s="16"/>
      <c r="LF93" s="16"/>
      <c r="LG93" s="16"/>
      <c r="LH93" s="16"/>
      <c r="LI93" s="16"/>
      <c r="LJ93" s="16"/>
      <c r="LK93" s="16"/>
      <c r="LL93" s="16"/>
      <c r="LM93" s="16"/>
      <c r="LN93" s="16"/>
      <c r="LO93" s="16"/>
      <c r="LP93" s="16"/>
      <c r="LQ93" s="16"/>
      <c r="LR93" s="16"/>
      <c r="LS93" s="16"/>
      <c r="LT93" s="16"/>
      <c r="LU93" s="16"/>
      <c r="LV93" s="16"/>
      <c r="LW93" s="16"/>
      <c r="LX93" s="16"/>
      <c r="LY93" s="16"/>
      <c r="LZ93" s="16"/>
      <c r="MA93" s="16"/>
      <c r="MB93" s="16"/>
      <c r="MC93" s="16"/>
      <c r="MD93" s="16"/>
      <c r="ME93" s="16"/>
      <c r="MF93" s="16"/>
      <c r="MG93" s="16"/>
      <c r="MH93" s="16"/>
      <c r="MI93" s="16"/>
      <c r="MJ93" s="16"/>
      <c r="MK93" s="16"/>
      <c r="ML93" s="16"/>
      <c r="MM93" s="16"/>
      <c r="MN93" s="16"/>
      <c r="MO93" s="16"/>
      <c r="MP93" s="16"/>
      <c r="MQ93" s="16"/>
      <c r="MR93" s="16"/>
      <c r="MS93" s="16"/>
      <c r="MT93" s="16"/>
      <c r="MU93" s="16"/>
      <c r="MV93" s="16"/>
      <c r="MW93" s="16"/>
      <c r="MX93" s="16"/>
      <c r="MY93" s="16"/>
      <c r="MZ93" s="16"/>
      <c r="NA93" s="16"/>
      <c r="NB93" s="16"/>
      <c r="NC93" s="16"/>
      <c r="ND93" s="16"/>
      <c r="NE93" s="16"/>
      <c r="NF93" s="16"/>
      <c r="NG93" s="16"/>
      <c r="NH93" s="16"/>
      <c r="NI93" s="16"/>
      <c r="NJ93" s="16"/>
      <c r="NK93" s="16"/>
      <c r="NL93" s="16"/>
      <c r="NM93" s="16"/>
      <c r="NN93" s="16"/>
      <c r="NO93" s="16"/>
      <c r="NP93" s="16"/>
      <c r="NQ93" s="16"/>
      <c r="NR93" s="16"/>
      <c r="NS93" s="16"/>
      <c r="NT93" s="16"/>
      <c r="NU93" s="16"/>
      <c r="NV93" s="16"/>
      <c r="NW93" s="16"/>
      <c r="NX93" s="16"/>
      <c r="NY93" s="16"/>
      <c r="NZ93" s="16"/>
      <c r="OA93" s="16"/>
      <c r="OB93" s="16"/>
      <c r="OC93" s="16"/>
      <c r="OD93" s="16"/>
      <c r="OE93" s="16"/>
      <c r="OF93" s="16"/>
      <c r="OG93" s="16"/>
      <c r="OH93" s="16"/>
      <c r="OI93" s="16"/>
      <c r="OJ93" s="16"/>
      <c r="OK93" s="16"/>
      <c r="OL93" s="16"/>
      <c r="OM93" s="16"/>
      <c r="ON93" s="16"/>
      <c r="OO93" s="16"/>
      <c r="OP93" s="16"/>
      <c r="OQ93" s="16"/>
      <c r="OR93" s="16"/>
      <c r="OS93" s="16"/>
      <c r="OT93" s="16"/>
      <c r="OU93" s="16"/>
      <c r="OV93" s="16"/>
      <c r="OW93" s="16"/>
      <c r="OX93" s="16"/>
      <c r="OY93" s="16"/>
      <c r="OZ93" s="16"/>
      <c r="PA93" s="16"/>
      <c r="PB93" s="16"/>
      <c r="PC93" s="16"/>
      <c r="PD93" s="16"/>
      <c r="PE93" s="16"/>
      <c r="PF93" s="16"/>
      <c r="PG93" s="16"/>
      <c r="PH93" s="16"/>
      <c r="PI93" s="16"/>
      <c r="PJ93" s="16"/>
      <c r="PK93" s="16"/>
      <c r="PL93" s="16"/>
      <c r="PM93" s="16"/>
      <c r="PN93" s="16"/>
      <c r="PO93" s="16"/>
      <c r="PP93" s="16"/>
      <c r="PQ93" s="16"/>
      <c r="PR93" s="16"/>
      <c r="PS93" s="16"/>
      <c r="PT93" s="16"/>
      <c r="PU93" s="16"/>
      <c r="PV93" s="16"/>
      <c r="PW93" s="16"/>
      <c r="PX93" s="16"/>
      <c r="PY93" s="16"/>
      <c r="PZ93" s="16"/>
      <c r="QA93" s="16"/>
      <c r="QB93" s="16"/>
      <c r="QC93" s="16"/>
      <c r="QD93" s="16"/>
      <c r="QE93" s="16"/>
      <c r="QF93" s="16"/>
      <c r="QG93" s="16"/>
      <c r="QH93" s="16"/>
      <c r="QI93" s="16"/>
      <c r="QJ93" s="16"/>
      <c r="QK93" s="16"/>
      <c r="QL93" s="16"/>
      <c r="QM93" s="16"/>
      <c r="QN93" s="16"/>
      <c r="QO93" s="16"/>
      <c r="QP93" s="16"/>
      <c r="QQ93" s="16"/>
      <c r="QR93" s="16"/>
      <c r="QS93" s="16"/>
      <c r="QT93" s="16"/>
      <c r="QU93" s="16"/>
      <c r="QV93" s="16"/>
      <c r="QW93" s="16"/>
      <c r="QX93" s="16"/>
      <c r="QY93" s="16"/>
      <c r="QZ93" s="16"/>
      <c r="RA93" s="16"/>
      <c r="RB93" s="16"/>
      <c r="RC93" s="16"/>
      <c r="RD93" s="16"/>
      <c r="RE93" s="16"/>
      <c r="RF93" s="16"/>
      <c r="RG93" s="16"/>
      <c r="RH93" s="16"/>
      <c r="RI93" s="16"/>
      <c r="RJ93" s="16"/>
      <c r="RK93" s="16"/>
      <c r="RL93" s="16"/>
      <c r="RM93" s="16"/>
      <c r="RN93" s="16"/>
      <c r="RO93" s="16"/>
      <c r="RP93" s="16"/>
      <c r="RQ93" s="16"/>
      <c r="RR93" s="16"/>
      <c r="RS93" s="16"/>
      <c r="RT93" s="16"/>
      <c r="RU93" s="16"/>
      <c r="RV93" s="16"/>
      <c r="RW93" s="16"/>
      <c r="RX93" s="16"/>
      <c r="RY93" s="16"/>
      <c r="RZ93" s="16"/>
      <c r="SA93" s="16"/>
      <c r="SB93" s="16"/>
      <c r="SC93" s="16"/>
      <c r="SD93" s="16"/>
      <c r="SE93" s="16"/>
      <c r="SF93" s="16"/>
      <c r="SG93" s="16"/>
      <c r="SH93" s="16"/>
      <c r="SI93" s="16"/>
      <c r="SJ93" s="16"/>
      <c r="SK93" s="16"/>
      <c r="SL93" s="16"/>
      <c r="SM93" s="16"/>
      <c r="SN93" s="16"/>
      <c r="SO93" s="16"/>
      <c r="SP93" s="16"/>
      <c r="SQ93" s="16"/>
      <c r="SR93" s="16"/>
      <c r="SS93" s="16"/>
      <c r="ST93" s="16"/>
      <c r="SU93" s="16"/>
      <c r="SV93" s="16"/>
      <c r="SW93" s="16"/>
      <c r="SX93" s="16"/>
      <c r="SY93" s="16"/>
      <c r="SZ93" s="16"/>
      <c r="TA93" s="16"/>
      <c r="TB93" s="16"/>
      <c r="TC93" s="16"/>
      <c r="TD93" s="16"/>
      <c r="TE93" s="16"/>
      <c r="TF93" s="16"/>
      <c r="TG93" s="16"/>
      <c r="TH93" s="16"/>
      <c r="TI93" s="16"/>
      <c r="TJ93" s="16"/>
      <c r="TK93" s="16"/>
      <c r="TL93" s="16"/>
      <c r="TM93" s="16"/>
      <c r="TN93" s="16"/>
      <c r="TO93" s="16"/>
      <c r="TP93" s="16"/>
      <c r="TQ93" s="16"/>
      <c r="TR93" s="16"/>
      <c r="TS93" s="16"/>
      <c r="TT93" s="16"/>
      <c r="TU93" s="16"/>
      <c r="TV93" s="16"/>
      <c r="TW93" s="16"/>
      <c r="TX93" s="16"/>
      <c r="TY93" s="16"/>
      <c r="TZ93" s="16"/>
      <c r="UA93" s="16"/>
      <c r="UB93" s="16"/>
      <c r="UC93" s="16"/>
      <c r="UD93" s="16"/>
      <c r="UE93" s="16"/>
      <c r="UF93" s="16"/>
      <c r="UG93" s="16"/>
      <c r="UH93" s="16"/>
      <c r="UI93" s="16"/>
      <c r="UJ93" s="16"/>
      <c r="UK93" s="16"/>
      <c r="UL93" s="16"/>
      <c r="UM93" s="16"/>
      <c r="UN93" s="16"/>
      <c r="UO93" s="16"/>
      <c r="UP93" s="16"/>
      <c r="UQ93" s="16"/>
      <c r="UR93" s="16"/>
      <c r="US93" s="16"/>
      <c r="UT93" s="16"/>
      <c r="UU93" s="16"/>
      <c r="UV93" s="16"/>
      <c r="UW93" s="16"/>
      <c r="UX93" s="16"/>
      <c r="UY93" s="16"/>
      <c r="UZ93" s="16"/>
      <c r="VA93" s="16"/>
      <c r="VB93" s="16"/>
      <c r="VC93" s="16"/>
      <c r="VD93" s="16"/>
      <c r="VE93" s="16"/>
      <c r="VF93" s="16"/>
      <c r="VG93" s="16"/>
      <c r="VH93" s="16"/>
      <c r="VI93" s="16"/>
      <c r="VJ93" s="16"/>
      <c r="VK93" s="16"/>
      <c r="VL93" s="16"/>
      <c r="VM93" s="16"/>
      <c r="VN93" s="16"/>
      <c r="VO93" s="16"/>
      <c r="VP93" s="16"/>
      <c r="VQ93" s="16"/>
      <c r="VR93" s="16"/>
      <c r="VS93" s="16"/>
      <c r="VT93" s="16"/>
      <c r="VU93" s="16"/>
      <c r="VV93" s="16"/>
      <c r="VW93" s="16"/>
      <c r="VX93" s="16"/>
      <c r="VY93" s="16"/>
      <c r="VZ93" s="16"/>
      <c r="WA93" s="16"/>
      <c r="WB93" s="16"/>
      <c r="WC93" s="16"/>
      <c r="WD93" s="16"/>
      <c r="WE93" s="16"/>
      <c r="WF93" s="16"/>
      <c r="WG93" s="16"/>
      <c r="WH93" s="16"/>
      <c r="WI93" s="16"/>
      <c r="WJ93" s="16"/>
      <c r="WK93" s="16"/>
      <c r="WL93" s="16"/>
      <c r="WM93" s="16"/>
      <c r="WN93" s="16"/>
      <c r="WO93" s="16"/>
      <c r="WP93" s="16"/>
      <c r="WQ93" s="16"/>
      <c r="WR93" s="16"/>
      <c r="WS93" s="16"/>
      <c r="WT93" s="16"/>
      <c r="WU93" s="16"/>
      <c r="WV93" s="16"/>
      <c r="WW93" s="16"/>
      <c r="WX93" s="16"/>
      <c r="WY93" s="16"/>
      <c r="WZ93" s="16"/>
      <c r="XA93" s="16"/>
      <c r="XB93" s="16"/>
      <c r="XC93" s="16"/>
      <c r="XD93" s="16"/>
      <c r="XE93" s="16"/>
      <c r="XF93" s="16"/>
      <c r="XG93" s="16"/>
      <c r="XH93" s="16"/>
      <c r="XI93" s="16"/>
      <c r="XJ93" s="16"/>
      <c r="XK93" s="16"/>
      <c r="XL93" s="16"/>
      <c r="XM93" s="16"/>
      <c r="XN93" s="16"/>
      <c r="XO93" s="16"/>
      <c r="XP93" s="16"/>
      <c r="XQ93" s="16"/>
      <c r="XR93" s="16"/>
      <c r="XS93" s="16"/>
      <c r="XT93" s="16"/>
      <c r="XU93" s="16"/>
      <c r="XV93" s="16"/>
      <c r="XW93" s="16"/>
      <c r="XX93" s="16"/>
      <c r="XY93" s="16"/>
      <c r="XZ93" s="16"/>
      <c r="YA93" s="16"/>
      <c r="YB93" s="16"/>
      <c r="YC93" s="16"/>
      <c r="YD93" s="16"/>
      <c r="YE93" s="16"/>
      <c r="YF93" s="16"/>
      <c r="YG93" s="16"/>
      <c r="YH93" s="16"/>
      <c r="YI93" s="16"/>
      <c r="YJ93" s="16"/>
      <c r="YK93" s="16"/>
      <c r="YL93" s="16"/>
      <c r="YM93" s="16"/>
      <c r="YN93" s="16"/>
      <c r="YO93" s="16"/>
      <c r="YP93" s="16"/>
      <c r="YQ93" s="16"/>
      <c r="YR93" s="16"/>
      <c r="YS93" s="16"/>
      <c r="YT93" s="16"/>
      <c r="YU93" s="16"/>
      <c r="YV93" s="16"/>
      <c r="YW93" s="16"/>
      <c r="YX93" s="16"/>
      <c r="YY93" s="16"/>
      <c r="YZ93" s="16"/>
      <c r="ZA93" s="16"/>
      <c r="ZB93" s="16"/>
      <c r="ZC93" s="16"/>
      <c r="ZD93" s="16"/>
      <c r="ZE93" s="16"/>
      <c r="ZF93" s="16"/>
      <c r="ZG93" s="16"/>
      <c r="ZH93" s="16"/>
      <c r="ZI93" s="16"/>
      <c r="ZJ93" s="16"/>
      <c r="ZK93" s="16"/>
      <c r="ZL93" s="16"/>
      <c r="ZM93" s="16"/>
      <c r="ZN93" s="16"/>
      <c r="ZO93" s="16"/>
      <c r="ZP93" s="16"/>
      <c r="ZQ93" s="16"/>
      <c r="ZR93" s="16"/>
      <c r="ZS93" s="16"/>
      <c r="ZT93" s="16"/>
      <c r="ZU93" s="16"/>
      <c r="ZV93" s="16"/>
      <c r="ZW93" s="16"/>
      <c r="ZX93" s="16"/>
      <c r="ZY93" s="16"/>
      <c r="ZZ93" s="16"/>
      <c r="AAA93" s="16"/>
      <c r="AAB93" s="16"/>
      <c r="AAC93" s="16"/>
      <c r="AAD93" s="16"/>
      <c r="AAE93" s="16"/>
      <c r="AAF93" s="16"/>
      <c r="AAG93" s="16"/>
      <c r="AAH93" s="16"/>
      <c r="AAI93" s="16"/>
      <c r="AAJ93" s="16"/>
      <c r="AAK93" s="16"/>
      <c r="AAL93" s="16"/>
      <c r="AAM93" s="16"/>
      <c r="AAN93" s="16"/>
      <c r="AAO93" s="16"/>
      <c r="AAP93" s="16"/>
      <c r="AAQ93" s="16"/>
      <c r="AAR93" s="16"/>
      <c r="AAS93" s="16"/>
      <c r="AAT93" s="16"/>
      <c r="AAU93" s="16"/>
      <c r="AAV93" s="16"/>
      <c r="AAW93" s="16"/>
      <c r="AAX93" s="16"/>
      <c r="AAY93" s="16"/>
      <c r="AAZ93" s="16"/>
      <c r="ABA93" s="16"/>
      <c r="ABB93" s="16"/>
      <c r="ABC93" s="16"/>
      <c r="ABD93" s="16"/>
      <c r="ABE93" s="16"/>
      <c r="ABF93" s="16"/>
      <c r="ABG93" s="16"/>
      <c r="ABH93" s="16"/>
      <c r="ABI93" s="16"/>
      <c r="ABJ93" s="16"/>
      <c r="ABK93" s="16"/>
      <c r="ABL93" s="16"/>
      <c r="ABM93" s="16"/>
      <c r="ABN93" s="16"/>
      <c r="ABO93" s="16"/>
      <c r="ABP93" s="16"/>
      <c r="ABQ93" s="16"/>
      <c r="ABR93" s="16"/>
      <c r="ABS93" s="16"/>
      <c r="ABT93" s="16"/>
      <c r="ABU93" s="16"/>
      <c r="ABV93" s="16"/>
      <c r="ABW93" s="16"/>
      <c r="ABX93" s="16"/>
      <c r="ABY93" s="16"/>
      <c r="ABZ93" s="16"/>
      <c r="ACA93" s="16"/>
      <c r="ACB93" s="16"/>
      <c r="ACC93" s="16"/>
      <c r="ACD93" s="16"/>
      <c r="ACE93" s="16"/>
      <c r="ACF93" s="16"/>
      <c r="ACG93" s="16"/>
      <c r="ACH93" s="16"/>
      <c r="ACI93" s="16"/>
      <c r="ACJ93" s="16"/>
      <c r="ACK93" s="16"/>
      <c r="ACL93" s="16"/>
      <c r="ACM93" s="16"/>
      <c r="ACN93" s="16"/>
      <c r="ACO93" s="16"/>
      <c r="ACP93" s="16"/>
      <c r="ACQ93" s="16"/>
      <c r="ACR93" s="16"/>
      <c r="ACS93" s="16"/>
      <c r="ACT93" s="16"/>
      <c r="ACU93" s="16"/>
      <c r="ACV93" s="16"/>
      <c r="ACW93" s="16"/>
      <c r="ACX93" s="16"/>
      <c r="ACY93" s="16"/>
      <c r="ACZ93" s="16"/>
      <c r="ADA93" s="16"/>
      <c r="ADB93" s="16"/>
      <c r="ADC93" s="16"/>
      <c r="ADD93" s="16"/>
      <c r="ADE93" s="16"/>
      <c r="ADF93" s="16"/>
      <c r="ADG93" s="16"/>
      <c r="ADH93" s="16"/>
      <c r="ADI93" s="16"/>
      <c r="ADJ93" s="16"/>
      <c r="ADK93" s="16"/>
      <c r="ADL93" s="16"/>
      <c r="ADM93" s="16"/>
      <c r="ADN93" s="16"/>
      <c r="ADO93" s="16"/>
      <c r="ADP93" s="16"/>
      <c r="ADQ93" s="16"/>
      <c r="ADR93" s="16"/>
      <c r="ADS93" s="16"/>
      <c r="ADT93" s="16"/>
      <c r="ADU93" s="16"/>
      <c r="ADV93" s="16"/>
      <c r="ADW93" s="16"/>
      <c r="ADX93" s="16"/>
      <c r="ADY93" s="16"/>
      <c r="ADZ93" s="16"/>
      <c r="AEA93" s="16"/>
      <c r="AEB93" s="16"/>
      <c r="AEC93" s="16"/>
      <c r="AED93" s="16"/>
      <c r="AEE93" s="16"/>
      <c r="AEF93" s="16"/>
      <c r="AEG93" s="16"/>
      <c r="AEH93" s="16"/>
      <c r="AEI93" s="16"/>
      <c r="AEJ93" s="16"/>
      <c r="AEK93" s="16"/>
      <c r="AEL93" s="16"/>
      <c r="AEM93" s="16"/>
      <c r="AEN93" s="16"/>
      <c r="AEO93" s="16"/>
      <c r="AEP93" s="16"/>
      <c r="AEQ93" s="16"/>
      <c r="AER93" s="16"/>
      <c r="AES93" s="16"/>
      <c r="AET93" s="16"/>
      <c r="AEU93" s="16"/>
      <c r="AEV93" s="16"/>
      <c r="AEW93" s="16"/>
      <c r="AEX93" s="16"/>
      <c r="AEY93" s="16"/>
      <c r="AEZ93" s="16"/>
      <c r="AFA93" s="16"/>
      <c r="AFB93" s="16"/>
      <c r="AFC93" s="16"/>
      <c r="AFD93" s="16"/>
      <c r="AFE93" s="16"/>
      <c r="AFF93" s="16"/>
      <c r="AFG93" s="16"/>
      <c r="AFH93" s="16"/>
      <c r="AFI93" s="16"/>
      <c r="AFJ93" s="16"/>
      <c r="AFK93" s="16"/>
      <c r="AFL93" s="16"/>
      <c r="AFM93" s="16"/>
      <c r="AFN93" s="16"/>
      <c r="AFO93" s="16"/>
      <c r="AFP93" s="16"/>
      <c r="AFQ93" s="16"/>
      <c r="AFR93" s="16"/>
      <c r="AFS93" s="16"/>
      <c r="AFT93" s="16"/>
      <c r="AFU93" s="16"/>
      <c r="AFV93" s="16"/>
      <c r="AFW93" s="16"/>
      <c r="AFX93" s="16"/>
      <c r="AFY93" s="16"/>
      <c r="AFZ93" s="16"/>
      <c r="AGA93" s="16"/>
      <c r="AGB93" s="16"/>
      <c r="AGC93" s="16"/>
      <c r="AGD93" s="16"/>
      <c r="AGE93" s="16"/>
      <c r="AGF93" s="16"/>
      <c r="AGG93" s="16"/>
      <c r="AGH93" s="16"/>
      <c r="AGI93" s="16"/>
      <c r="AGJ93" s="16"/>
      <c r="AGK93" s="16"/>
      <c r="AGL93" s="16"/>
      <c r="AGM93" s="16"/>
      <c r="AGN93" s="16"/>
      <c r="AGO93" s="16"/>
      <c r="AGP93" s="16"/>
      <c r="AGQ93" s="16"/>
      <c r="AGR93" s="16"/>
      <c r="AGS93" s="16"/>
      <c r="AGT93" s="16"/>
      <c r="AGU93" s="16"/>
      <c r="AGV93" s="16"/>
      <c r="AGW93" s="16"/>
      <c r="AGX93" s="16"/>
      <c r="AGY93" s="16"/>
      <c r="AGZ93" s="16"/>
      <c r="AHA93" s="16"/>
      <c r="AHB93" s="16"/>
      <c r="AHC93" s="16"/>
      <c r="AHD93" s="16"/>
      <c r="AHE93" s="16"/>
      <c r="AHF93" s="16"/>
      <c r="AHG93" s="16"/>
      <c r="AHH93" s="16"/>
      <c r="AHI93" s="16"/>
      <c r="AHJ93" s="16"/>
      <c r="AHK93" s="16"/>
      <c r="AHL93" s="16"/>
      <c r="AHM93" s="16"/>
      <c r="AHN93" s="16"/>
      <c r="AHO93" s="16"/>
      <c r="AHP93" s="16"/>
      <c r="AHQ93" s="16"/>
      <c r="AHR93" s="16"/>
      <c r="AHS93" s="16"/>
      <c r="AHT93" s="16"/>
      <c r="AHU93" s="16"/>
      <c r="AHV93" s="16"/>
      <c r="AHW93" s="16"/>
      <c r="AHX93" s="16"/>
      <c r="AHY93" s="16"/>
      <c r="AHZ93" s="16"/>
      <c r="AIA93" s="16"/>
      <c r="AIB93" s="16"/>
      <c r="AIC93" s="16"/>
      <c r="AID93" s="16"/>
      <c r="AIE93" s="16"/>
      <c r="AIF93" s="16"/>
      <c r="AIG93" s="16"/>
      <c r="AIH93" s="16"/>
      <c r="AII93" s="16"/>
      <c r="AIJ93" s="16"/>
      <c r="AIK93" s="16"/>
      <c r="AIL93" s="16"/>
      <c r="AIM93" s="16"/>
      <c r="AIN93" s="16"/>
      <c r="AIO93" s="16"/>
      <c r="AIP93" s="16"/>
      <c r="AIQ93" s="16"/>
      <c r="AIR93" s="16"/>
      <c r="AIS93" s="16"/>
      <c r="AIT93" s="16"/>
      <c r="AIU93" s="16"/>
      <c r="AIV93" s="16"/>
      <c r="AIW93" s="16"/>
      <c r="AIX93" s="16"/>
      <c r="AIY93" s="16"/>
      <c r="AIZ93" s="16"/>
      <c r="AJA93" s="16"/>
      <c r="AJB93" s="16"/>
      <c r="AJC93" s="16"/>
      <c r="AJD93" s="16"/>
      <c r="AJE93" s="16"/>
      <c r="AJF93" s="16"/>
      <c r="AJG93" s="16"/>
      <c r="AJH93" s="16"/>
      <c r="AJI93" s="16"/>
      <c r="AJJ93" s="16"/>
      <c r="AJK93" s="16"/>
      <c r="AJL93" s="16"/>
      <c r="AJM93" s="16"/>
      <c r="AJN93" s="16"/>
      <c r="AJO93" s="16"/>
      <c r="AJP93" s="16"/>
      <c r="AJQ93" s="16"/>
      <c r="AJR93" s="16"/>
      <c r="AJS93" s="16"/>
      <c r="AJT93" s="16"/>
      <c r="AJU93" s="16"/>
      <c r="AJV93" s="16"/>
      <c r="AJW93" s="16"/>
      <c r="AJX93" s="16"/>
      <c r="AJY93" s="16"/>
      <c r="AJZ93" s="16"/>
      <c r="AKA93" s="16"/>
      <c r="AKB93" s="16"/>
      <c r="AKC93" s="16"/>
      <c r="AKD93" s="16"/>
      <c r="AKE93" s="16"/>
      <c r="AKF93" s="16"/>
      <c r="AKG93" s="16"/>
      <c r="AKH93" s="16"/>
      <c r="AKI93" s="16"/>
      <c r="AKJ93" s="16"/>
      <c r="AKK93" s="16"/>
      <c r="AKL93" s="16"/>
      <c r="AKM93" s="16"/>
      <c r="AKN93" s="16"/>
      <c r="AKO93" s="16"/>
      <c r="AKP93" s="16"/>
      <c r="AKQ93" s="16"/>
      <c r="AKR93" s="16"/>
      <c r="AKS93" s="16"/>
      <c r="AKT93" s="16"/>
      <c r="AKU93" s="16"/>
      <c r="AKV93" s="16"/>
      <c r="AKW93" s="16"/>
      <c r="AKX93" s="16"/>
      <c r="AKY93" s="16"/>
      <c r="AKZ93" s="16"/>
      <c r="ALA93" s="16"/>
      <c r="ALB93" s="16"/>
      <c r="ALC93" s="16"/>
      <c r="ALD93" s="16"/>
      <c r="ALE93" s="16"/>
      <c r="ALF93" s="16"/>
      <c r="ALG93" s="16"/>
      <c r="ALH93" s="16"/>
      <c r="ALI93" s="16"/>
      <c r="ALJ93" s="16"/>
      <c r="ALK93" s="16"/>
      <c r="ALL93" s="16"/>
      <c r="ALM93" s="16"/>
      <c r="ALN93" s="16"/>
      <c r="ALO93" s="16"/>
      <c r="ALP93" s="16"/>
      <c r="ALQ93" s="16"/>
      <c r="ALR93" s="16"/>
      <c r="ALS93" s="16"/>
      <c r="ALT93" s="16"/>
      <c r="ALU93" s="16"/>
      <c r="ALV93" s="16"/>
      <c r="ALW93" s="16"/>
      <c r="ALX93" s="16"/>
      <c r="ALY93" s="16"/>
      <c r="ALZ93" s="16"/>
      <c r="AMA93" s="16"/>
      <c r="AMB93" s="16"/>
      <c r="AMC93" s="16"/>
      <c r="AMD93" s="16"/>
      <c r="AME93" s="16"/>
      <c r="AMF93" s="16"/>
      <c r="AMG93" s="16"/>
      <c r="AMH93" s="16"/>
      <c r="AMI93" s="16"/>
      <c r="AMJ93" s="16"/>
      <c r="AMK93" s="16"/>
      <c r="AML93" s="16"/>
      <c r="AMM93" s="16"/>
      <c r="AMN93" s="16"/>
      <c r="AMO93" s="16"/>
      <c r="AMP93" s="16"/>
      <c r="AMQ93" s="16"/>
      <c r="AMR93" s="16"/>
      <c r="AMS93" s="16"/>
      <c r="AMT93" s="16"/>
      <c r="AMU93" s="16"/>
      <c r="AMV93" s="16"/>
      <c r="AMW93" s="16"/>
      <c r="AMX93" s="16"/>
      <c r="AMY93" s="16"/>
      <c r="AMZ93" s="16"/>
      <c r="ANA93" s="16"/>
      <c r="ANB93" s="16"/>
      <c r="ANC93" s="16"/>
      <c r="AND93" s="16"/>
      <c r="ANE93" s="16"/>
      <c r="ANF93" s="16"/>
      <c r="ANG93" s="16"/>
      <c r="ANH93" s="16"/>
      <c r="ANI93" s="16"/>
      <c r="ANJ93" s="16"/>
      <c r="ANK93" s="16"/>
      <c r="ANL93" s="16"/>
      <c r="ANM93" s="16"/>
      <c r="ANN93" s="16"/>
      <c r="ANO93" s="16"/>
      <c r="ANP93" s="16"/>
      <c r="ANQ93" s="16"/>
      <c r="ANR93" s="16"/>
      <c r="ANS93" s="16"/>
      <c r="ANT93" s="16"/>
      <c r="ANU93" s="16"/>
      <c r="ANV93" s="16"/>
      <c r="ANW93" s="16"/>
      <c r="ANX93" s="16"/>
      <c r="ANY93" s="16"/>
      <c r="ANZ93" s="16"/>
      <c r="AOA93" s="16"/>
      <c r="AOB93" s="16"/>
      <c r="AOC93" s="16"/>
      <c r="AOD93" s="16"/>
      <c r="AOE93" s="16"/>
      <c r="AOF93" s="16"/>
      <c r="AOG93" s="16"/>
      <c r="AOH93" s="16"/>
      <c r="AOI93" s="16"/>
      <c r="AOJ93" s="16"/>
      <c r="AOK93" s="16"/>
      <c r="AOL93" s="16"/>
      <c r="AOM93" s="16"/>
      <c r="AON93" s="16"/>
      <c r="AOO93" s="16"/>
      <c r="AOP93" s="16"/>
      <c r="AOQ93" s="16"/>
      <c r="AOR93" s="16"/>
      <c r="AOS93" s="16"/>
      <c r="AOT93" s="16"/>
      <c r="AOU93" s="16"/>
      <c r="AOV93" s="16"/>
      <c r="AOW93" s="16"/>
      <c r="AOX93" s="16"/>
      <c r="AOY93" s="16"/>
      <c r="AOZ93" s="16"/>
      <c r="APA93" s="16"/>
      <c r="APB93" s="16"/>
      <c r="APC93" s="16"/>
      <c r="APD93" s="16"/>
      <c r="APE93" s="16"/>
      <c r="APF93" s="16"/>
      <c r="APG93" s="16"/>
      <c r="APH93" s="16"/>
      <c r="API93" s="16"/>
      <c r="APJ93" s="16"/>
      <c r="APK93" s="16"/>
      <c r="APL93" s="16"/>
      <c r="APM93" s="16"/>
      <c r="APN93" s="16"/>
      <c r="APO93" s="16"/>
      <c r="APP93" s="16"/>
      <c r="APQ93" s="16"/>
      <c r="APR93" s="16"/>
      <c r="APS93" s="16"/>
      <c r="APT93" s="16"/>
      <c r="APU93" s="16"/>
      <c r="APV93" s="16"/>
      <c r="APW93" s="16"/>
      <c r="APX93" s="16"/>
      <c r="APY93" s="16"/>
      <c r="APZ93" s="16"/>
      <c r="AQA93" s="16"/>
      <c r="AQB93" s="16"/>
      <c r="AQC93" s="16"/>
      <c r="AQD93" s="16"/>
      <c r="AQE93" s="16"/>
      <c r="AQF93" s="16"/>
      <c r="AQG93" s="16"/>
      <c r="AQH93" s="16"/>
      <c r="AQI93" s="16"/>
      <c r="AQJ93" s="16"/>
      <c r="AQK93" s="16"/>
      <c r="AQL93" s="16"/>
      <c r="AQM93" s="16"/>
      <c r="AQN93" s="16"/>
      <c r="AQO93" s="16"/>
      <c r="AQP93" s="16"/>
      <c r="AQQ93" s="16"/>
      <c r="AQR93" s="16"/>
      <c r="AQS93" s="16"/>
      <c r="AQT93" s="16"/>
      <c r="AQU93" s="16"/>
      <c r="AQV93" s="16"/>
      <c r="AQW93" s="16"/>
      <c r="AQX93" s="16"/>
      <c r="AQY93" s="16"/>
      <c r="AQZ93" s="16"/>
      <c r="ARA93" s="16"/>
      <c r="ARB93" s="16"/>
      <c r="ARC93" s="16"/>
      <c r="ARD93" s="16"/>
      <c r="ARE93" s="16"/>
      <c r="ARF93" s="16"/>
      <c r="ARG93" s="16"/>
      <c r="ARH93" s="16"/>
      <c r="ARI93" s="16"/>
      <c r="ARJ93" s="16"/>
      <c r="ARK93" s="16"/>
      <c r="ARL93" s="16"/>
      <c r="ARM93" s="16"/>
      <c r="ARN93" s="16"/>
      <c r="ARO93" s="16"/>
      <c r="ARP93" s="16"/>
      <c r="ARQ93" s="16"/>
      <c r="ARR93" s="16"/>
      <c r="ARS93" s="16"/>
      <c r="ART93" s="16"/>
      <c r="ARU93" s="16"/>
      <c r="ARV93" s="16"/>
      <c r="ARW93" s="16"/>
      <c r="ARX93" s="16"/>
      <c r="ARY93" s="16"/>
      <c r="ARZ93" s="16"/>
      <c r="ASA93" s="16"/>
      <c r="ASB93" s="16"/>
      <c r="ASC93" s="16"/>
      <c r="ASD93" s="16"/>
      <c r="ASE93" s="16"/>
      <c r="ASF93" s="16"/>
      <c r="ASG93" s="16"/>
      <c r="ASH93" s="16"/>
      <c r="ASI93" s="16"/>
      <c r="ASJ93" s="16"/>
      <c r="ASK93" s="16"/>
      <c r="ASL93" s="16"/>
      <c r="ASM93" s="16"/>
      <c r="ASN93" s="16"/>
      <c r="ASO93" s="16"/>
      <c r="ASP93" s="16"/>
      <c r="ASQ93" s="16"/>
      <c r="ASR93" s="16"/>
      <c r="ASS93" s="16"/>
      <c r="AST93" s="16"/>
      <c r="ASU93" s="16"/>
      <c r="ASV93" s="16"/>
      <c r="ASW93" s="16"/>
      <c r="ASX93" s="16"/>
      <c r="ASY93" s="16"/>
      <c r="ASZ93" s="16"/>
      <c r="ATA93" s="16"/>
      <c r="ATB93" s="16"/>
      <c r="ATC93" s="16"/>
      <c r="ATD93" s="16"/>
      <c r="ATE93" s="16"/>
      <c r="ATF93" s="16"/>
      <c r="ATG93" s="16"/>
      <c r="ATH93" s="16"/>
      <c r="ATI93" s="16"/>
      <c r="ATJ93" s="16"/>
      <c r="ATK93" s="16"/>
      <c r="ATL93" s="16"/>
      <c r="ATM93" s="16"/>
      <c r="ATN93" s="16"/>
      <c r="ATO93" s="16"/>
      <c r="ATP93" s="16"/>
      <c r="ATQ93" s="16"/>
      <c r="ATR93" s="16"/>
      <c r="ATS93" s="16"/>
      <c r="ATT93" s="16"/>
      <c r="ATU93" s="16"/>
      <c r="ATV93" s="16"/>
      <c r="ATW93" s="16"/>
      <c r="ATX93" s="16"/>
      <c r="ATY93" s="16"/>
      <c r="ATZ93" s="16"/>
      <c r="AUA93" s="16"/>
      <c r="AUB93" s="16"/>
      <c r="AUC93" s="16"/>
      <c r="AUD93" s="16"/>
      <c r="AUE93" s="16"/>
      <c r="AUF93" s="16"/>
      <c r="AUG93" s="16"/>
      <c r="AUH93" s="16"/>
      <c r="AUI93" s="16"/>
      <c r="AUJ93" s="16"/>
      <c r="AUK93" s="16"/>
      <c r="AUL93" s="16"/>
      <c r="AUM93" s="16"/>
      <c r="AUN93" s="16"/>
      <c r="AUO93" s="16"/>
      <c r="AUP93" s="16"/>
      <c r="AUQ93" s="16"/>
      <c r="AUR93" s="16"/>
      <c r="AUS93" s="16"/>
      <c r="AUT93" s="16"/>
      <c r="AUU93" s="16"/>
      <c r="AUV93" s="16"/>
      <c r="AUW93" s="16"/>
      <c r="AUX93" s="16"/>
      <c r="AUY93" s="16"/>
      <c r="AUZ93" s="16"/>
      <c r="AVA93" s="16"/>
      <c r="AVB93" s="16"/>
      <c r="AVC93" s="16"/>
      <c r="AVD93" s="16"/>
      <c r="AVE93" s="16"/>
      <c r="AVF93" s="16"/>
      <c r="AVG93" s="16"/>
      <c r="AVH93" s="16"/>
      <c r="AVI93" s="16"/>
      <c r="AVJ93" s="16"/>
      <c r="AVK93" s="16"/>
      <c r="AVL93" s="16"/>
      <c r="AVM93" s="16"/>
      <c r="AVN93" s="16"/>
      <c r="AVO93" s="16"/>
      <c r="AVP93" s="16"/>
      <c r="AVQ93" s="16"/>
      <c r="AVR93" s="16"/>
      <c r="AVS93" s="16"/>
      <c r="AVT93" s="16"/>
      <c r="AVU93" s="16"/>
      <c r="AVV93" s="16"/>
      <c r="AVW93" s="16"/>
      <c r="AVX93" s="16"/>
      <c r="AVY93" s="16"/>
      <c r="AVZ93" s="16"/>
      <c r="AWA93" s="16"/>
      <c r="AWB93" s="16"/>
      <c r="AWC93" s="16"/>
      <c r="AWD93" s="16"/>
      <c r="AWE93" s="16"/>
      <c r="AWF93" s="16"/>
      <c r="AWG93" s="16"/>
      <c r="AWH93" s="16"/>
      <c r="AWI93" s="16"/>
      <c r="AWJ93" s="16"/>
      <c r="AWK93" s="16"/>
      <c r="AWL93" s="16"/>
      <c r="AWM93" s="16"/>
      <c r="AWN93" s="16"/>
      <c r="AWO93" s="16"/>
      <c r="AWP93" s="16"/>
      <c r="AWQ93" s="16"/>
      <c r="AWR93" s="16"/>
      <c r="AWS93" s="16"/>
      <c r="AWT93" s="16"/>
      <c r="AWU93" s="16"/>
      <c r="AWV93" s="16"/>
      <c r="AWW93" s="16"/>
      <c r="AWX93" s="16"/>
      <c r="AWY93" s="16"/>
      <c r="AWZ93" s="16"/>
      <c r="AXA93" s="16"/>
      <c r="AXB93" s="16"/>
      <c r="AXC93" s="16"/>
      <c r="AXD93" s="16"/>
      <c r="AXE93" s="16"/>
      <c r="AXF93" s="16"/>
      <c r="AXG93" s="16"/>
      <c r="AXH93" s="16"/>
      <c r="AXI93" s="16"/>
      <c r="AXJ93" s="16"/>
      <c r="AXK93" s="16"/>
      <c r="AXL93" s="16"/>
      <c r="AXM93" s="16"/>
      <c r="AXN93" s="16"/>
      <c r="AXO93" s="16"/>
      <c r="AXP93" s="16"/>
      <c r="AXQ93" s="16"/>
      <c r="AXR93" s="16"/>
      <c r="AXS93" s="16"/>
      <c r="AXT93" s="16"/>
      <c r="AXU93" s="16"/>
      <c r="AXV93" s="16"/>
      <c r="AXW93" s="16"/>
      <c r="AXX93" s="16"/>
      <c r="AXY93" s="16"/>
      <c r="AXZ93" s="16"/>
      <c r="AYA93" s="16"/>
      <c r="AYB93" s="16"/>
      <c r="AYC93" s="16"/>
      <c r="AYD93" s="16"/>
      <c r="AYE93" s="16"/>
      <c r="AYF93" s="16"/>
      <c r="AYG93" s="16"/>
      <c r="AYH93" s="16"/>
      <c r="AYI93" s="16"/>
      <c r="AYJ93" s="16"/>
      <c r="AYK93" s="16"/>
      <c r="AYL93" s="16"/>
      <c r="AYM93" s="16"/>
      <c r="AYN93" s="16"/>
      <c r="AYO93" s="16"/>
      <c r="AYP93" s="16"/>
      <c r="AYQ93" s="16"/>
      <c r="AYR93" s="16"/>
      <c r="AYS93" s="16"/>
      <c r="AYT93" s="16"/>
      <c r="AYU93" s="16"/>
      <c r="AYV93" s="16"/>
      <c r="AYW93" s="16"/>
      <c r="AYX93" s="16"/>
      <c r="AYY93" s="16"/>
      <c r="AYZ93" s="16"/>
      <c r="AZA93" s="16"/>
      <c r="AZB93" s="16"/>
      <c r="AZC93" s="16"/>
      <c r="AZD93" s="16"/>
      <c r="AZE93" s="16"/>
      <c r="AZF93" s="16"/>
      <c r="AZG93" s="16"/>
      <c r="AZH93" s="16"/>
      <c r="AZI93" s="16"/>
      <c r="AZJ93" s="16"/>
      <c r="AZK93" s="16"/>
      <c r="AZL93" s="16"/>
      <c r="AZM93" s="16"/>
      <c r="AZN93" s="16"/>
      <c r="AZO93" s="16"/>
      <c r="AZP93" s="16"/>
      <c r="AZQ93" s="16"/>
      <c r="AZR93" s="16"/>
      <c r="AZS93" s="16"/>
      <c r="AZT93" s="16"/>
      <c r="AZU93" s="16"/>
      <c r="AZV93" s="16"/>
      <c r="AZW93" s="16"/>
      <c r="AZX93" s="16"/>
      <c r="AZY93" s="16"/>
      <c r="AZZ93" s="16"/>
      <c r="BAA93" s="16"/>
      <c r="BAB93" s="16"/>
      <c r="BAC93" s="16"/>
      <c r="BAD93" s="16"/>
      <c r="BAE93" s="16"/>
      <c r="BAF93" s="16"/>
      <c r="BAG93" s="16"/>
      <c r="BAH93" s="16"/>
      <c r="BAI93" s="16"/>
      <c r="BAJ93" s="16"/>
      <c r="BAK93" s="16"/>
      <c r="BAL93" s="16"/>
      <c r="BAM93" s="16"/>
      <c r="BAN93" s="16"/>
      <c r="BAO93" s="16"/>
      <c r="BAP93" s="16"/>
      <c r="BAQ93" s="16"/>
      <c r="BAR93" s="16"/>
      <c r="BAS93" s="16"/>
      <c r="BAT93" s="16"/>
      <c r="BAU93" s="16"/>
      <c r="BAV93" s="16"/>
      <c r="BAW93" s="16"/>
      <c r="BAX93" s="16"/>
      <c r="BAY93" s="16"/>
      <c r="BAZ93" s="16"/>
      <c r="BBA93" s="16"/>
      <c r="BBB93" s="16"/>
      <c r="BBC93" s="16"/>
      <c r="BBD93" s="16"/>
      <c r="BBE93" s="16"/>
      <c r="BBF93" s="16"/>
      <c r="BBG93" s="16"/>
      <c r="BBH93" s="16"/>
      <c r="BBI93" s="16"/>
      <c r="BBJ93" s="16"/>
      <c r="BBK93" s="16"/>
      <c r="BBL93" s="16"/>
      <c r="BBM93" s="16"/>
      <c r="BBN93" s="16"/>
      <c r="BBO93" s="16"/>
      <c r="BBP93" s="16"/>
      <c r="BBQ93" s="16"/>
      <c r="BBR93" s="16"/>
      <c r="BBS93" s="16"/>
      <c r="BBT93" s="16"/>
      <c r="BBU93" s="16"/>
      <c r="BBV93" s="16"/>
      <c r="BBW93" s="16"/>
      <c r="BBX93" s="16"/>
      <c r="BBY93" s="16"/>
      <c r="BBZ93" s="16"/>
      <c r="BCA93" s="16"/>
      <c r="BCB93" s="16"/>
      <c r="BCC93" s="16"/>
      <c r="BCD93" s="16"/>
      <c r="BCE93" s="16"/>
      <c r="BCF93" s="16"/>
      <c r="BCG93" s="16"/>
      <c r="BCH93" s="16"/>
      <c r="BCI93" s="16"/>
      <c r="BCJ93" s="16"/>
      <c r="BCK93" s="16"/>
      <c r="BCL93" s="16"/>
      <c r="BCM93" s="16"/>
      <c r="BCN93" s="16"/>
      <c r="BCO93" s="16"/>
      <c r="BCP93" s="16"/>
      <c r="BCQ93" s="16"/>
      <c r="BCR93" s="16"/>
      <c r="BCS93" s="16"/>
      <c r="BCT93" s="16"/>
      <c r="BCU93" s="16"/>
      <c r="BCV93" s="16"/>
      <c r="BCW93" s="16"/>
      <c r="BCX93" s="16"/>
      <c r="BCY93" s="16"/>
      <c r="BCZ93" s="16"/>
      <c r="BDA93" s="16"/>
      <c r="BDB93" s="16"/>
      <c r="BDC93" s="16"/>
      <c r="BDD93" s="16"/>
      <c r="BDE93" s="16"/>
      <c r="BDF93" s="16"/>
      <c r="BDG93" s="16"/>
      <c r="BDH93" s="16"/>
      <c r="BDI93" s="16"/>
      <c r="BDJ93" s="16"/>
      <c r="BDK93" s="16"/>
      <c r="BDL93" s="16"/>
      <c r="BDM93" s="16"/>
      <c r="BDN93" s="16"/>
      <c r="BDO93" s="16"/>
      <c r="BDP93" s="16"/>
      <c r="BDQ93" s="16"/>
      <c r="BDR93" s="16"/>
      <c r="BDS93" s="16"/>
      <c r="BDT93" s="16"/>
      <c r="BDU93" s="16"/>
      <c r="BDV93" s="16"/>
      <c r="BDW93" s="16"/>
      <c r="BDX93" s="16"/>
      <c r="BDY93" s="16"/>
      <c r="BDZ93" s="16"/>
      <c r="BEA93" s="16"/>
      <c r="BEB93" s="16"/>
      <c r="BEC93" s="16"/>
      <c r="BED93" s="16"/>
      <c r="BEE93" s="16"/>
      <c r="BEF93" s="16"/>
      <c r="BEG93" s="16"/>
      <c r="BEH93" s="16"/>
      <c r="BEI93" s="16"/>
      <c r="BEJ93" s="16"/>
      <c r="BEK93" s="16"/>
      <c r="BEL93" s="16"/>
      <c r="BEM93" s="16"/>
      <c r="BEN93" s="16"/>
      <c r="BEO93" s="16"/>
      <c r="BEP93" s="16"/>
      <c r="BEQ93" s="16"/>
      <c r="BER93" s="16"/>
      <c r="BES93" s="16"/>
      <c r="BET93" s="16"/>
      <c r="BEU93" s="16"/>
      <c r="BEV93" s="16"/>
      <c r="BEW93" s="16"/>
      <c r="BEX93" s="16"/>
      <c r="BEY93" s="16"/>
      <c r="BEZ93" s="16"/>
      <c r="BFA93" s="16"/>
      <c r="BFB93" s="16"/>
      <c r="BFC93" s="16"/>
      <c r="BFD93" s="16"/>
      <c r="BFE93" s="16"/>
      <c r="BFF93" s="16"/>
      <c r="BFG93" s="16"/>
      <c r="BFH93" s="16"/>
      <c r="BFI93" s="16"/>
      <c r="BFJ93" s="16"/>
      <c r="BFK93" s="16"/>
      <c r="BFL93" s="16"/>
      <c r="BFM93" s="16"/>
      <c r="BFN93" s="16"/>
      <c r="BFO93" s="16"/>
      <c r="BFP93" s="16"/>
      <c r="BFQ93" s="16"/>
      <c r="BFR93" s="16"/>
      <c r="BFS93" s="16"/>
      <c r="BFT93" s="16"/>
      <c r="BFU93" s="16"/>
      <c r="BFV93" s="16"/>
      <c r="BFW93" s="16"/>
      <c r="BFX93" s="16"/>
      <c r="BFY93" s="16"/>
      <c r="BFZ93" s="16"/>
      <c r="BGA93" s="16"/>
      <c r="BGB93" s="16"/>
      <c r="BGC93" s="16"/>
      <c r="BGD93" s="16"/>
      <c r="BGE93" s="16"/>
      <c r="BGF93" s="16"/>
      <c r="BGG93" s="16"/>
      <c r="BGH93" s="16"/>
      <c r="BGI93" s="16"/>
      <c r="BGJ93" s="16"/>
      <c r="BGK93" s="16"/>
      <c r="BGL93" s="16"/>
      <c r="BGM93" s="16"/>
      <c r="BGN93" s="16"/>
      <c r="BGO93" s="16"/>
      <c r="BGP93" s="16"/>
      <c r="BGQ93" s="16"/>
      <c r="BGR93" s="16"/>
      <c r="BGS93" s="16"/>
      <c r="BGT93" s="16"/>
      <c r="BGU93" s="16"/>
      <c r="BGV93" s="16"/>
      <c r="BGW93" s="16"/>
      <c r="BGX93" s="16"/>
      <c r="BGY93" s="16"/>
      <c r="BGZ93" s="16"/>
      <c r="BHA93" s="16"/>
      <c r="BHB93" s="16"/>
      <c r="BHC93" s="16"/>
      <c r="BHD93" s="16"/>
      <c r="BHE93" s="16"/>
      <c r="BHF93" s="16"/>
      <c r="BHG93" s="16"/>
      <c r="BHH93" s="16"/>
      <c r="BHI93" s="16"/>
      <c r="BHJ93" s="16"/>
      <c r="BHK93" s="16"/>
      <c r="BHL93" s="16"/>
      <c r="BHM93" s="16"/>
      <c r="BHN93" s="16"/>
      <c r="BHO93" s="16"/>
      <c r="BHP93" s="16"/>
      <c r="BHQ93" s="16"/>
      <c r="BHR93" s="16"/>
      <c r="BHS93" s="16"/>
      <c r="BHT93" s="16"/>
      <c r="BHU93" s="16"/>
      <c r="BHV93" s="16"/>
      <c r="BHW93" s="16"/>
      <c r="BHX93" s="16"/>
      <c r="BHY93" s="16"/>
      <c r="BHZ93" s="16"/>
      <c r="BIA93" s="16"/>
      <c r="BIB93" s="16"/>
      <c r="BIC93" s="16"/>
      <c r="BID93" s="16"/>
      <c r="BIE93" s="16"/>
      <c r="BIF93" s="16"/>
      <c r="BIG93" s="16"/>
      <c r="BIH93" s="16"/>
      <c r="BII93" s="16"/>
      <c r="BIJ93" s="16"/>
      <c r="BIK93" s="16"/>
      <c r="BIL93" s="16"/>
      <c r="BIM93" s="16"/>
      <c r="BIN93" s="16"/>
      <c r="BIO93" s="16"/>
      <c r="BIP93" s="16"/>
      <c r="BIQ93" s="16"/>
      <c r="BIR93" s="16"/>
      <c r="BIS93" s="16"/>
      <c r="BIT93" s="16"/>
      <c r="BIU93" s="16"/>
      <c r="BIV93" s="16"/>
      <c r="BIW93" s="16"/>
      <c r="BIX93" s="16"/>
      <c r="BIY93" s="16"/>
      <c r="BIZ93" s="16"/>
      <c r="BJA93" s="16"/>
      <c r="BJB93" s="16"/>
      <c r="BJC93" s="16"/>
      <c r="BJD93" s="16"/>
      <c r="BJE93" s="16"/>
      <c r="BJF93" s="16"/>
      <c r="BJG93" s="16"/>
      <c r="BJH93" s="16"/>
      <c r="BJI93" s="16"/>
      <c r="BJJ93" s="16"/>
      <c r="BJK93" s="16"/>
      <c r="BJL93" s="16"/>
      <c r="BJM93" s="16"/>
      <c r="BJN93" s="16"/>
      <c r="BJO93" s="16"/>
      <c r="BJP93" s="16"/>
      <c r="BJQ93" s="16"/>
      <c r="BJR93" s="16"/>
      <c r="BJS93" s="16"/>
      <c r="BJT93" s="16"/>
      <c r="BJU93" s="16"/>
      <c r="BJV93" s="16"/>
      <c r="BJW93" s="16"/>
      <c r="BJX93" s="16"/>
      <c r="BJY93" s="16"/>
      <c r="BJZ93" s="16"/>
      <c r="BKA93" s="16"/>
      <c r="BKB93" s="16"/>
      <c r="BKC93" s="16"/>
      <c r="BKD93" s="16"/>
      <c r="BKE93" s="16"/>
      <c r="BKF93" s="16"/>
      <c r="BKG93" s="16"/>
      <c r="BKH93" s="16"/>
      <c r="BKI93" s="16"/>
      <c r="BKJ93" s="16"/>
      <c r="BKK93" s="16"/>
      <c r="BKL93" s="16"/>
      <c r="BKM93" s="16"/>
      <c r="BKN93" s="16"/>
      <c r="BKO93" s="16"/>
      <c r="BKP93" s="16"/>
      <c r="BKQ93" s="16"/>
      <c r="BKR93" s="16"/>
      <c r="BKS93" s="16"/>
      <c r="BKT93" s="16"/>
      <c r="BKU93" s="16"/>
      <c r="BKV93" s="16"/>
      <c r="BKW93" s="16"/>
      <c r="BKX93" s="16"/>
      <c r="BKY93" s="16"/>
      <c r="BKZ93" s="16"/>
      <c r="BLA93" s="16"/>
      <c r="BLB93" s="16"/>
      <c r="BLC93" s="16"/>
      <c r="BLD93" s="16"/>
      <c r="BLE93" s="16"/>
      <c r="BLF93" s="16"/>
      <c r="BLG93" s="16"/>
      <c r="BLH93" s="16"/>
      <c r="BLI93" s="16"/>
      <c r="BLJ93" s="16"/>
      <c r="BLK93" s="16"/>
      <c r="BLL93" s="16"/>
      <c r="BLM93" s="16"/>
      <c r="BLN93" s="16"/>
      <c r="BLO93" s="16"/>
      <c r="BLP93" s="16"/>
      <c r="BLQ93" s="16"/>
      <c r="BLR93" s="16"/>
      <c r="BLS93" s="16"/>
      <c r="BLT93" s="16"/>
      <c r="BLU93" s="16"/>
      <c r="BLV93" s="16"/>
      <c r="BLW93" s="16"/>
      <c r="BLX93" s="16"/>
      <c r="BLY93" s="16"/>
      <c r="BLZ93" s="16"/>
      <c r="BMA93" s="16"/>
      <c r="BMB93" s="16"/>
      <c r="BMC93" s="16"/>
      <c r="BMD93" s="16"/>
      <c r="BME93" s="16"/>
      <c r="BMF93" s="16"/>
      <c r="BMG93" s="16"/>
      <c r="BMH93" s="16"/>
      <c r="BMI93" s="16"/>
      <c r="BMJ93" s="16"/>
      <c r="BMK93" s="16"/>
      <c r="BML93" s="16"/>
      <c r="BMM93" s="16"/>
      <c r="BMN93" s="16"/>
      <c r="BMO93" s="16"/>
      <c r="BMP93" s="16"/>
      <c r="BMQ93" s="16"/>
      <c r="BMR93" s="16"/>
      <c r="BMS93" s="16"/>
      <c r="BMT93" s="16"/>
      <c r="BMU93" s="16"/>
      <c r="BMV93" s="16"/>
      <c r="BMW93" s="16"/>
      <c r="BMX93" s="16"/>
      <c r="BMY93" s="16"/>
      <c r="BMZ93" s="16"/>
      <c r="BNA93" s="16"/>
      <c r="BNB93" s="16"/>
      <c r="BNC93" s="16"/>
      <c r="BND93" s="16"/>
      <c r="BNE93" s="16"/>
      <c r="BNF93" s="16"/>
      <c r="BNG93" s="16"/>
      <c r="BNH93" s="16"/>
      <c r="BNI93" s="16"/>
      <c r="BNJ93" s="16"/>
      <c r="BNK93" s="16"/>
      <c r="BNL93" s="16"/>
      <c r="BNM93" s="16"/>
      <c r="BNN93" s="16"/>
      <c r="BNO93" s="16"/>
      <c r="BNP93" s="16"/>
      <c r="BNQ93" s="16"/>
      <c r="BNR93" s="16"/>
      <c r="BNS93" s="16"/>
      <c r="BNT93" s="16"/>
      <c r="BNU93" s="16"/>
      <c r="BNV93" s="16"/>
      <c r="BNW93" s="16"/>
      <c r="BNX93" s="16"/>
      <c r="BNY93" s="16"/>
      <c r="BNZ93" s="16"/>
      <c r="BOA93" s="16"/>
      <c r="BOB93" s="16"/>
      <c r="BOC93" s="16"/>
      <c r="BOD93" s="16"/>
      <c r="BOE93" s="16"/>
      <c r="BOF93" s="16"/>
      <c r="BOG93" s="16"/>
      <c r="BOH93" s="16"/>
      <c r="BOI93" s="16"/>
      <c r="BOJ93" s="16"/>
      <c r="BOK93" s="16"/>
      <c r="BOL93" s="16"/>
      <c r="BOM93" s="16"/>
      <c r="BON93" s="16"/>
      <c r="BOO93" s="16"/>
      <c r="BOP93" s="16"/>
      <c r="BOQ93" s="16"/>
      <c r="BOR93" s="16"/>
      <c r="BOS93" s="16"/>
      <c r="BOT93" s="16"/>
      <c r="BOU93" s="16"/>
      <c r="BOV93" s="16"/>
      <c r="BOW93" s="16"/>
      <c r="BOX93" s="16"/>
      <c r="BOY93" s="16"/>
      <c r="BOZ93" s="16"/>
      <c r="BPA93" s="16"/>
      <c r="BPB93" s="16"/>
      <c r="BPC93" s="16"/>
      <c r="BPD93" s="16"/>
      <c r="BPE93" s="16"/>
      <c r="BPF93" s="16"/>
      <c r="BPG93" s="16"/>
      <c r="BPH93" s="16"/>
      <c r="BPI93" s="16"/>
      <c r="BPJ93" s="16"/>
      <c r="BPK93" s="16"/>
      <c r="BPL93" s="16"/>
      <c r="BPM93" s="16"/>
      <c r="BPN93" s="16"/>
      <c r="BPO93" s="16"/>
      <c r="BPP93" s="16"/>
      <c r="BPQ93" s="16"/>
      <c r="BPR93" s="16"/>
      <c r="BPS93" s="16"/>
      <c r="BPT93" s="16"/>
      <c r="BPU93" s="16"/>
      <c r="BPV93" s="16"/>
      <c r="BPW93" s="16"/>
      <c r="BPX93" s="16"/>
      <c r="BPY93" s="16"/>
      <c r="BPZ93" s="16"/>
      <c r="BQA93" s="16"/>
      <c r="BQB93" s="16"/>
      <c r="BQC93" s="16"/>
      <c r="BQD93" s="16"/>
      <c r="BQE93" s="16"/>
      <c r="BQF93" s="16"/>
      <c r="BQG93" s="16"/>
      <c r="BQH93" s="16"/>
      <c r="BQI93" s="16"/>
      <c r="BQJ93" s="16"/>
      <c r="BQK93" s="16"/>
      <c r="BQL93" s="16"/>
      <c r="BQM93" s="16"/>
      <c r="BQN93" s="16"/>
      <c r="BQO93" s="16"/>
      <c r="BQP93" s="16"/>
      <c r="BQQ93" s="16"/>
      <c r="BQR93" s="16"/>
      <c r="BQS93" s="16"/>
      <c r="BQT93" s="16"/>
      <c r="BQU93" s="16"/>
      <c r="BQV93" s="16"/>
      <c r="BQW93" s="16"/>
      <c r="BQX93" s="16"/>
      <c r="BQY93" s="16"/>
      <c r="BQZ93" s="16"/>
      <c r="BRA93" s="16"/>
      <c r="BRB93" s="16"/>
      <c r="BRC93" s="16"/>
      <c r="BRD93" s="16"/>
      <c r="BRE93" s="16"/>
      <c r="BRF93" s="16"/>
      <c r="BRG93" s="16"/>
      <c r="BRH93" s="16"/>
      <c r="BRI93" s="16"/>
      <c r="BRJ93" s="16"/>
      <c r="BRK93" s="16"/>
      <c r="BRL93" s="16"/>
      <c r="BRM93" s="16"/>
      <c r="BRN93" s="16"/>
      <c r="BRO93" s="16"/>
      <c r="BRP93" s="16"/>
      <c r="BRQ93" s="16"/>
      <c r="BRR93" s="16"/>
      <c r="BRS93" s="16"/>
      <c r="BRT93" s="16"/>
      <c r="BRU93" s="16"/>
      <c r="BRV93" s="16"/>
      <c r="BRW93" s="16"/>
      <c r="BRX93" s="16"/>
      <c r="BRY93" s="16"/>
      <c r="BRZ93" s="16"/>
      <c r="BSA93" s="16"/>
      <c r="BSB93" s="16"/>
      <c r="BSC93" s="16"/>
      <c r="BSD93" s="16"/>
      <c r="BSE93" s="16"/>
      <c r="BSF93" s="16"/>
      <c r="BSG93" s="16"/>
      <c r="BSH93" s="16"/>
      <c r="BSI93" s="16"/>
      <c r="BSJ93" s="16"/>
      <c r="BSK93" s="16"/>
      <c r="BSL93" s="16"/>
      <c r="BSM93" s="16"/>
      <c r="BSN93" s="16"/>
      <c r="BSO93" s="16"/>
      <c r="BSP93" s="16"/>
      <c r="BSQ93" s="16"/>
      <c r="BSR93" s="16"/>
      <c r="BSS93" s="16"/>
      <c r="BST93" s="16"/>
      <c r="BSU93" s="16"/>
      <c r="BSV93" s="16"/>
      <c r="BSW93" s="16"/>
      <c r="BSX93" s="16"/>
      <c r="BSY93" s="16"/>
      <c r="BSZ93" s="16"/>
      <c r="BTA93" s="16"/>
      <c r="BTB93" s="16"/>
      <c r="BTC93" s="16"/>
      <c r="BTD93" s="16"/>
      <c r="BTE93" s="16"/>
      <c r="BTF93" s="16"/>
      <c r="BTG93" s="16"/>
      <c r="BTH93" s="16"/>
    </row>
    <row r="94" spans="1:1880" s="304" customFormat="1" ht="225" customHeight="1" x14ac:dyDescent="0.3">
      <c r="A94" s="68">
        <v>577</v>
      </c>
      <c r="B94" s="278"/>
      <c r="C94" s="278" t="s">
        <v>121</v>
      </c>
      <c r="D94" s="678" t="s">
        <v>1235</v>
      </c>
      <c r="E94" s="370"/>
      <c r="F94" s="135"/>
      <c r="G94" s="371" t="str">
        <f>IF(F94="Yes","In this cell - Please include the name of the plan, a brief description of the benefit and the population group that received the benefits."," ")</f>
        <v xml:space="preserve"> </v>
      </c>
      <c r="H94" s="497"/>
      <c r="I94" s="769"/>
      <c r="J94"/>
      <c r="K94" s="16"/>
      <c r="L94"/>
      <c r="M94" s="16"/>
      <c r="N94" s="137"/>
      <c r="O94" s="16"/>
      <c r="P94" s="16"/>
      <c r="Q94" s="16"/>
      <c r="R94" s="16"/>
      <c r="S94" s="16"/>
      <c r="T94" s="16"/>
      <c r="U94" s="16"/>
      <c r="V94" s="16"/>
      <c r="W94" s="16"/>
      <c r="X94" s="16"/>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c r="JG94" s="16"/>
      <c r="JH94" s="16"/>
      <c r="JI94" s="16"/>
      <c r="JJ94" s="16"/>
      <c r="JK94" s="16"/>
      <c r="JL94" s="16"/>
      <c r="JM94" s="16"/>
      <c r="JN94" s="16"/>
      <c r="JO94" s="16"/>
      <c r="JP94" s="16"/>
      <c r="JQ94" s="16"/>
      <c r="JR94" s="16"/>
      <c r="JS94" s="16"/>
      <c r="JT94" s="16"/>
      <c r="JU94" s="16"/>
      <c r="JV94" s="16"/>
      <c r="JW94" s="16"/>
      <c r="JX94" s="16"/>
      <c r="JY94" s="16"/>
      <c r="JZ94" s="16"/>
      <c r="KA94" s="16"/>
      <c r="KB94" s="16"/>
      <c r="KC94" s="16"/>
      <c r="KD94" s="16"/>
      <c r="KE94" s="16"/>
      <c r="KF94" s="16"/>
      <c r="KG94" s="16"/>
      <c r="KH94" s="16"/>
      <c r="KI94" s="16"/>
      <c r="KJ94" s="16"/>
      <c r="KK94" s="16"/>
      <c r="KL94" s="16"/>
      <c r="KM94" s="16"/>
      <c r="KN94" s="16"/>
      <c r="KO94" s="16"/>
      <c r="KP94" s="16"/>
      <c r="KQ94" s="16"/>
      <c r="KR94" s="16"/>
      <c r="KS94" s="16"/>
      <c r="KT94" s="16"/>
      <c r="KU94" s="16"/>
      <c r="KV94" s="16"/>
      <c r="KW94" s="16"/>
      <c r="KX94" s="16"/>
      <c r="KY94" s="16"/>
      <c r="KZ94" s="16"/>
      <c r="LA94" s="16"/>
      <c r="LB94" s="16"/>
      <c r="LC94" s="16"/>
      <c r="LD94" s="16"/>
      <c r="LE94" s="16"/>
      <c r="LF94" s="16"/>
      <c r="LG94" s="16"/>
      <c r="LH94" s="16"/>
      <c r="LI94" s="16"/>
      <c r="LJ94" s="16"/>
      <c r="LK94" s="16"/>
      <c r="LL94" s="16"/>
      <c r="LM94" s="16"/>
      <c r="LN94" s="16"/>
      <c r="LO94" s="16"/>
      <c r="LP94" s="16"/>
      <c r="LQ94" s="16"/>
      <c r="LR94" s="16"/>
      <c r="LS94" s="16"/>
      <c r="LT94" s="16"/>
      <c r="LU94" s="16"/>
      <c r="LV94" s="16"/>
      <c r="LW94" s="16"/>
      <c r="LX94" s="16"/>
      <c r="LY94" s="16"/>
      <c r="LZ94" s="16"/>
      <c r="MA94" s="16"/>
      <c r="MB94" s="16"/>
      <c r="MC94" s="16"/>
      <c r="MD94" s="16"/>
      <c r="ME94" s="16"/>
      <c r="MF94" s="16"/>
      <c r="MG94" s="16"/>
      <c r="MH94" s="16"/>
      <c r="MI94" s="16"/>
      <c r="MJ94" s="16"/>
      <c r="MK94" s="16"/>
      <c r="ML94" s="16"/>
      <c r="MM94" s="16"/>
      <c r="MN94" s="16"/>
      <c r="MO94" s="16"/>
      <c r="MP94" s="16"/>
      <c r="MQ94" s="16"/>
      <c r="MR94" s="16"/>
      <c r="MS94" s="16"/>
      <c r="MT94" s="16"/>
      <c r="MU94" s="16"/>
      <c r="MV94" s="16"/>
      <c r="MW94" s="16"/>
      <c r="MX94" s="16"/>
      <c r="MY94" s="16"/>
      <c r="MZ94" s="16"/>
      <c r="NA94" s="16"/>
      <c r="NB94" s="16"/>
      <c r="NC94" s="16"/>
      <c r="ND94" s="16"/>
      <c r="NE94" s="16"/>
      <c r="NF94" s="16"/>
      <c r="NG94" s="16"/>
      <c r="NH94" s="16"/>
      <c r="NI94" s="16"/>
      <c r="NJ94" s="16"/>
      <c r="NK94" s="16"/>
      <c r="NL94" s="16"/>
      <c r="NM94" s="16"/>
      <c r="NN94" s="16"/>
      <c r="NO94" s="16"/>
      <c r="NP94" s="16"/>
      <c r="NQ94" s="16"/>
      <c r="NR94" s="16"/>
      <c r="NS94" s="16"/>
      <c r="NT94" s="16"/>
      <c r="NU94" s="16"/>
      <c r="NV94" s="16"/>
      <c r="NW94" s="16"/>
      <c r="NX94" s="16"/>
      <c r="NY94" s="16"/>
      <c r="NZ94" s="16"/>
      <c r="OA94" s="16"/>
      <c r="OB94" s="16"/>
      <c r="OC94" s="16"/>
      <c r="OD94" s="16"/>
      <c r="OE94" s="16"/>
      <c r="OF94" s="16"/>
      <c r="OG94" s="16"/>
      <c r="OH94" s="16"/>
      <c r="OI94" s="16"/>
      <c r="OJ94" s="16"/>
      <c r="OK94" s="16"/>
      <c r="OL94" s="16"/>
      <c r="OM94" s="16"/>
      <c r="ON94" s="16"/>
      <c r="OO94" s="16"/>
      <c r="OP94" s="16"/>
      <c r="OQ94" s="16"/>
      <c r="OR94" s="16"/>
      <c r="OS94" s="16"/>
      <c r="OT94" s="16"/>
      <c r="OU94" s="16"/>
      <c r="OV94" s="16"/>
      <c r="OW94" s="16"/>
      <c r="OX94" s="16"/>
      <c r="OY94" s="16"/>
      <c r="OZ94" s="16"/>
      <c r="PA94" s="16"/>
      <c r="PB94" s="16"/>
      <c r="PC94" s="16"/>
      <c r="PD94" s="16"/>
      <c r="PE94" s="16"/>
      <c r="PF94" s="16"/>
      <c r="PG94" s="16"/>
      <c r="PH94" s="16"/>
      <c r="PI94" s="16"/>
      <c r="PJ94" s="16"/>
      <c r="PK94" s="16"/>
      <c r="PL94" s="16"/>
      <c r="PM94" s="16"/>
      <c r="PN94" s="16"/>
      <c r="PO94" s="16"/>
      <c r="PP94" s="16"/>
      <c r="PQ94" s="16"/>
      <c r="PR94" s="16"/>
      <c r="PS94" s="16"/>
      <c r="PT94" s="16"/>
      <c r="PU94" s="16"/>
      <c r="PV94" s="16"/>
      <c r="PW94" s="16"/>
      <c r="PX94" s="16"/>
      <c r="PY94" s="16"/>
      <c r="PZ94" s="16"/>
      <c r="QA94" s="16"/>
      <c r="QB94" s="16"/>
      <c r="QC94" s="16"/>
      <c r="QD94" s="16"/>
      <c r="QE94" s="16"/>
      <c r="QF94" s="16"/>
      <c r="QG94" s="16"/>
      <c r="QH94" s="16"/>
      <c r="QI94" s="16"/>
      <c r="QJ94" s="16"/>
      <c r="QK94" s="16"/>
      <c r="QL94" s="16"/>
      <c r="QM94" s="16"/>
      <c r="QN94" s="16"/>
      <c r="QO94" s="16"/>
      <c r="QP94" s="16"/>
      <c r="QQ94" s="16"/>
      <c r="QR94" s="16"/>
      <c r="QS94" s="16"/>
      <c r="QT94" s="16"/>
      <c r="QU94" s="16"/>
      <c r="QV94" s="16"/>
      <c r="QW94" s="16"/>
      <c r="QX94" s="16"/>
      <c r="QY94" s="16"/>
      <c r="QZ94" s="16"/>
      <c r="RA94" s="16"/>
      <c r="RB94" s="16"/>
      <c r="RC94" s="16"/>
      <c r="RD94" s="16"/>
      <c r="RE94" s="16"/>
      <c r="RF94" s="16"/>
      <c r="RG94" s="16"/>
      <c r="RH94" s="16"/>
      <c r="RI94" s="16"/>
      <c r="RJ94" s="16"/>
      <c r="RK94" s="16"/>
      <c r="RL94" s="16"/>
      <c r="RM94" s="16"/>
      <c r="RN94" s="16"/>
      <c r="RO94" s="16"/>
      <c r="RP94" s="16"/>
      <c r="RQ94" s="16"/>
      <c r="RR94" s="16"/>
      <c r="RS94" s="16"/>
      <c r="RT94" s="16"/>
      <c r="RU94" s="16"/>
      <c r="RV94" s="16"/>
      <c r="RW94" s="16"/>
      <c r="RX94" s="16"/>
      <c r="RY94" s="16"/>
      <c r="RZ94" s="16"/>
      <c r="SA94" s="16"/>
      <c r="SB94" s="16"/>
      <c r="SC94" s="16"/>
      <c r="SD94" s="16"/>
      <c r="SE94" s="16"/>
      <c r="SF94" s="16"/>
      <c r="SG94" s="16"/>
      <c r="SH94" s="16"/>
      <c r="SI94" s="16"/>
      <c r="SJ94" s="16"/>
      <c r="SK94" s="16"/>
      <c r="SL94" s="16"/>
      <c r="SM94" s="16"/>
      <c r="SN94" s="16"/>
      <c r="SO94" s="16"/>
      <c r="SP94" s="16"/>
      <c r="SQ94" s="16"/>
      <c r="SR94" s="16"/>
      <c r="SS94" s="16"/>
      <c r="ST94" s="16"/>
      <c r="SU94" s="16"/>
      <c r="SV94" s="16"/>
      <c r="SW94" s="16"/>
      <c r="SX94" s="16"/>
      <c r="SY94" s="16"/>
      <c r="SZ94" s="16"/>
      <c r="TA94" s="16"/>
      <c r="TB94" s="16"/>
      <c r="TC94" s="16"/>
      <c r="TD94" s="16"/>
      <c r="TE94" s="16"/>
      <c r="TF94" s="16"/>
      <c r="TG94" s="16"/>
      <c r="TH94" s="16"/>
      <c r="TI94" s="16"/>
      <c r="TJ94" s="16"/>
      <c r="TK94" s="16"/>
      <c r="TL94" s="16"/>
      <c r="TM94" s="16"/>
      <c r="TN94" s="16"/>
      <c r="TO94" s="16"/>
      <c r="TP94" s="16"/>
      <c r="TQ94" s="16"/>
      <c r="TR94" s="16"/>
      <c r="TS94" s="16"/>
      <c r="TT94" s="16"/>
      <c r="TU94" s="16"/>
      <c r="TV94" s="16"/>
      <c r="TW94" s="16"/>
      <c r="TX94" s="16"/>
      <c r="TY94" s="16"/>
      <c r="TZ94" s="16"/>
      <c r="UA94" s="16"/>
      <c r="UB94" s="16"/>
      <c r="UC94" s="16"/>
      <c r="UD94" s="16"/>
      <c r="UE94" s="16"/>
      <c r="UF94" s="16"/>
      <c r="UG94" s="16"/>
      <c r="UH94" s="16"/>
      <c r="UI94" s="16"/>
      <c r="UJ94" s="16"/>
      <c r="UK94" s="16"/>
      <c r="UL94" s="16"/>
      <c r="UM94" s="16"/>
      <c r="UN94" s="16"/>
      <c r="UO94" s="16"/>
      <c r="UP94" s="16"/>
      <c r="UQ94" s="16"/>
      <c r="UR94" s="16"/>
      <c r="US94" s="16"/>
      <c r="UT94" s="16"/>
      <c r="UU94" s="16"/>
      <c r="UV94" s="16"/>
      <c r="UW94" s="16"/>
      <c r="UX94" s="16"/>
      <c r="UY94" s="16"/>
      <c r="UZ94" s="16"/>
      <c r="VA94" s="16"/>
      <c r="VB94" s="16"/>
      <c r="VC94" s="16"/>
      <c r="VD94" s="16"/>
      <c r="VE94" s="16"/>
      <c r="VF94" s="16"/>
      <c r="VG94" s="16"/>
      <c r="VH94" s="16"/>
      <c r="VI94" s="16"/>
      <c r="VJ94" s="16"/>
      <c r="VK94" s="16"/>
      <c r="VL94" s="16"/>
      <c r="VM94" s="16"/>
      <c r="VN94" s="16"/>
      <c r="VO94" s="16"/>
      <c r="VP94" s="16"/>
      <c r="VQ94" s="16"/>
      <c r="VR94" s="16"/>
      <c r="VS94" s="16"/>
      <c r="VT94" s="16"/>
      <c r="VU94" s="16"/>
      <c r="VV94" s="16"/>
      <c r="VW94" s="16"/>
      <c r="VX94" s="16"/>
      <c r="VY94" s="16"/>
      <c r="VZ94" s="16"/>
      <c r="WA94" s="16"/>
      <c r="WB94" s="16"/>
      <c r="WC94" s="16"/>
      <c r="WD94" s="16"/>
      <c r="WE94" s="16"/>
      <c r="WF94" s="16"/>
      <c r="WG94" s="16"/>
      <c r="WH94" s="16"/>
      <c r="WI94" s="16"/>
      <c r="WJ94" s="16"/>
      <c r="WK94" s="16"/>
      <c r="WL94" s="16"/>
      <c r="WM94" s="16"/>
      <c r="WN94" s="16"/>
      <c r="WO94" s="16"/>
      <c r="WP94" s="16"/>
      <c r="WQ94" s="16"/>
      <c r="WR94" s="16"/>
      <c r="WS94" s="16"/>
      <c r="WT94" s="16"/>
      <c r="WU94" s="16"/>
      <c r="WV94" s="16"/>
      <c r="WW94" s="16"/>
      <c r="WX94" s="16"/>
      <c r="WY94" s="16"/>
      <c r="WZ94" s="16"/>
      <c r="XA94" s="16"/>
      <c r="XB94" s="16"/>
      <c r="XC94" s="16"/>
      <c r="XD94" s="16"/>
      <c r="XE94" s="16"/>
      <c r="XF94" s="16"/>
      <c r="XG94" s="16"/>
      <c r="XH94" s="16"/>
      <c r="XI94" s="16"/>
      <c r="XJ94" s="16"/>
      <c r="XK94" s="16"/>
      <c r="XL94" s="16"/>
      <c r="XM94" s="16"/>
      <c r="XN94" s="16"/>
      <c r="XO94" s="16"/>
      <c r="XP94" s="16"/>
      <c r="XQ94" s="16"/>
      <c r="XR94" s="16"/>
      <c r="XS94" s="16"/>
      <c r="XT94" s="16"/>
      <c r="XU94" s="16"/>
      <c r="XV94" s="16"/>
      <c r="XW94" s="16"/>
      <c r="XX94" s="16"/>
      <c r="XY94" s="16"/>
      <c r="XZ94" s="16"/>
      <c r="YA94" s="16"/>
      <c r="YB94" s="16"/>
      <c r="YC94" s="16"/>
      <c r="YD94" s="16"/>
      <c r="YE94" s="16"/>
      <c r="YF94" s="16"/>
      <c r="YG94" s="16"/>
      <c r="YH94" s="16"/>
      <c r="YI94" s="16"/>
      <c r="YJ94" s="16"/>
      <c r="YK94" s="16"/>
      <c r="YL94" s="16"/>
      <c r="YM94" s="16"/>
      <c r="YN94" s="16"/>
      <c r="YO94" s="16"/>
      <c r="YP94" s="16"/>
      <c r="YQ94" s="16"/>
      <c r="YR94" s="16"/>
      <c r="YS94" s="16"/>
      <c r="YT94" s="16"/>
      <c r="YU94" s="16"/>
      <c r="YV94" s="16"/>
      <c r="YW94" s="16"/>
      <c r="YX94" s="16"/>
      <c r="YY94" s="16"/>
      <c r="YZ94" s="16"/>
      <c r="ZA94" s="16"/>
      <c r="ZB94" s="16"/>
      <c r="ZC94" s="16"/>
      <c r="ZD94" s="16"/>
      <c r="ZE94" s="16"/>
      <c r="ZF94" s="16"/>
      <c r="ZG94" s="16"/>
      <c r="ZH94" s="16"/>
      <c r="ZI94" s="16"/>
      <c r="ZJ94" s="16"/>
      <c r="ZK94" s="16"/>
      <c r="ZL94" s="16"/>
      <c r="ZM94" s="16"/>
      <c r="ZN94" s="16"/>
      <c r="ZO94" s="16"/>
      <c r="ZP94" s="16"/>
      <c r="ZQ94" s="16"/>
      <c r="ZR94" s="16"/>
      <c r="ZS94" s="16"/>
      <c r="ZT94" s="16"/>
      <c r="ZU94" s="16"/>
      <c r="ZV94" s="16"/>
      <c r="ZW94" s="16"/>
      <c r="ZX94" s="16"/>
      <c r="ZY94" s="16"/>
      <c r="ZZ94" s="16"/>
      <c r="AAA94" s="16"/>
      <c r="AAB94" s="16"/>
      <c r="AAC94" s="16"/>
      <c r="AAD94" s="16"/>
      <c r="AAE94" s="16"/>
      <c r="AAF94" s="16"/>
      <c r="AAG94" s="16"/>
      <c r="AAH94" s="16"/>
      <c r="AAI94" s="16"/>
      <c r="AAJ94" s="16"/>
      <c r="AAK94" s="16"/>
      <c r="AAL94" s="16"/>
      <c r="AAM94" s="16"/>
      <c r="AAN94" s="16"/>
      <c r="AAO94" s="16"/>
      <c r="AAP94" s="16"/>
      <c r="AAQ94" s="16"/>
      <c r="AAR94" s="16"/>
      <c r="AAS94" s="16"/>
      <c r="AAT94" s="16"/>
      <c r="AAU94" s="16"/>
      <c r="AAV94" s="16"/>
      <c r="AAW94" s="16"/>
      <c r="AAX94" s="16"/>
      <c r="AAY94" s="16"/>
      <c r="AAZ94" s="16"/>
      <c r="ABA94" s="16"/>
      <c r="ABB94" s="16"/>
      <c r="ABC94" s="16"/>
      <c r="ABD94" s="16"/>
      <c r="ABE94" s="16"/>
      <c r="ABF94" s="16"/>
      <c r="ABG94" s="16"/>
      <c r="ABH94" s="16"/>
      <c r="ABI94" s="16"/>
      <c r="ABJ94" s="16"/>
      <c r="ABK94" s="16"/>
      <c r="ABL94" s="16"/>
      <c r="ABM94" s="16"/>
      <c r="ABN94" s="16"/>
      <c r="ABO94" s="16"/>
      <c r="ABP94" s="16"/>
      <c r="ABQ94" s="16"/>
      <c r="ABR94" s="16"/>
      <c r="ABS94" s="16"/>
      <c r="ABT94" s="16"/>
      <c r="ABU94" s="16"/>
      <c r="ABV94" s="16"/>
      <c r="ABW94" s="16"/>
      <c r="ABX94" s="16"/>
      <c r="ABY94" s="16"/>
      <c r="ABZ94" s="16"/>
      <c r="ACA94" s="16"/>
      <c r="ACB94" s="16"/>
      <c r="ACC94" s="16"/>
      <c r="ACD94" s="16"/>
      <c r="ACE94" s="16"/>
      <c r="ACF94" s="16"/>
      <c r="ACG94" s="16"/>
      <c r="ACH94" s="16"/>
      <c r="ACI94" s="16"/>
      <c r="ACJ94" s="16"/>
      <c r="ACK94" s="16"/>
      <c r="ACL94" s="16"/>
      <c r="ACM94" s="16"/>
      <c r="ACN94" s="16"/>
      <c r="ACO94" s="16"/>
      <c r="ACP94" s="16"/>
      <c r="ACQ94" s="16"/>
      <c r="ACR94" s="16"/>
      <c r="ACS94" s="16"/>
      <c r="ACT94" s="16"/>
      <c r="ACU94" s="16"/>
      <c r="ACV94" s="16"/>
      <c r="ACW94" s="16"/>
      <c r="ACX94" s="16"/>
      <c r="ACY94" s="16"/>
      <c r="ACZ94" s="16"/>
      <c r="ADA94" s="16"/>
      <c r="ADB94" s="16"/>
      <c r="ADC94" s="16"/>
      <c r="ADD94" s="16"/>
      <c r="ADE94" s="16"/>
      <c r="ADF94" s="16"/>
      <c r="ADG94" s="16"/>
      <c r="ADH94" s="16"/>
      <c r="ADI94" s="16"/>
      <c r="ADJ94" s="16"/>
      <c r="ADK94" s="16"/>
      <c r="ADL94" s="16"/>
      <c r="ADM94" s="16"/>
      <c r="ADN94" s="16"/>
      <c r="ADO94" s="16"/>
      <c r="ADP94" s="16"/>
      <c r="ADQ94" s="16"/>
      <c r="ADR94" s="16"/>
      <c r="ADS94" s="16"/>
      <c r="ADT94" s="16"/>
      <c r="ADU94" s="16"/>
      <c r="ADV94" s="16"/>
      <c r="ADW94" s="16"/>
      <c r="ADX94" s="16"/>
      <c r="ADY94" s="16"/>
      <c r="ADZ94" s="16"/>
      <c r="AEA94" s="16"/>
      <c r="AEB94" s="16"/>
      <c r="AEC94" s="16"/>
      <c r="AED94" s="16"/>
      <c r="AEE94" s="16"/>
      <c r="AEF94" s="16"/>
      <c r="AEG94" s="16"/>
      <c r="AEH94" s="16"/>
      <c r="AEI94" s="16"/>
      <c r="AEJ94" s="16"/>
      <c r="AEK94" s="16"/>
      <c r="AEL94" s="16"/>
      <c r="AEM94" s="16"/>
      <c r="AEN94" s="16"/>
      <c r="AEO94" s="16"/>
      <c r="AEP94" s="16"/>
      <c r="AEQ94" s="16"/>
      <c r="AER94" s="16"/>
      <c r="AES94" s="16"/>
      <c r="AET94" s="16"/>
      <c r="AEU94" s="16"/>
      <c r="AEV94" s="16"/>
      <c r="AEW94" s="16"/>
      <c r="AEX94" s="16"/>
      <c r="AEY94" s="16"/>
      <c r="AEZ94" s="16"/>
      <c r="AFA94" s="16"/>
      <c r="AFB94" s="16"/>
      <c r="AFC94" s="16"/>
      <c r="AFD94" s="16"/>
      <c r="AFE94" s="16"/>
      <c r="AFF94" s="16"/>
      <c r="AFG94" s="16"/>
      <c r="AFH94" s="16"/>
      <c r="AFI94" s="16"/>
      <c r="AFJ94" s="16"/>
      <c r="AFK94" s="16"/>
      <c r="AFL94" s="16"/>
      <c r="AFM94" s="16"/>
      <c r="AFN94" s="16"/>
      <c r="AFO94" s="16"/>
      <c r="AFP94" s="16"/>
      <c r="AFQ94" s="16"/>
      <c r="AFR94" s="16"/>
      <c r="AFS94" s="16"/>
      <c r="AFT94" s="16"/>
      <c r="AFU94" s="16"/>
      <c r="AFV94" s="16"/>
      <c r="AFW94" s="16"/>
      <c r="AFX94" s="16"/>
      <c r="AFY94" s="16"/>
      <c r="AFZ94" s="16"/>
      <c r="AGA94" s="16"/>
      <c r="AGB94" s="16"/>
      <c r="AGC94" s="16"/>
      <c r="AGD94" s="16"/>
      <c r="AGE94" s="16"/>
      <c r="AGF94" s="16"/>
      <c r="AGG94" s="16"/>
      <c r="AGH94" s="16"/>
      <c r="AGI94" s="16"/>
      <c r="AGJ94" s="16"/>
      <c r="AGK94" s="16"/>
      <c r="AGL94" s="16"/>
      <c r="AGM94" s="16"/>
      <c r="AGN94" s="16"/>
      <c r="AGO94" s="16"/>
      <c r="AGP94" s="16"/>
      <c r="AGQ94" s="16"/>
      <c r="AGR94" s="16"/>
      <c r="AGS94" s="16"/>
      <c r="AGT94" s="16"/>
      <c r="AGU94" s="16"/>
      <c r="AGV94" s="16"/>
      <c r="AGW94" s="16"/>
      <c r="AGX94" s="16"/>
      <c r="AGY94" s="16"/>
      <c r="AGZ94" s="16"/>
      <c r="AHA94" s="16"/>
      <c r="AHB94" s="16"/>
      <c r="AHC94" s="16"/>
      <c r="AHD94" s="16"/>
      <c r="AHE94" s="16"/>
      <c r="AHF94" s="16"/>
      <c r="AHG94" s="16"/>
      <c r="AHH94" s="16"/>
      <c r="AHI94" s="16"/>
      <c r="AHJ94" s="16"/>
      <c r="AHK94" s="16"/>
      <c r="AHL94" s="16"/>
      <c r="AHM94" s="16"/>
      <c r="AHN94" s="16"/>
      <c r="AHO94" s="16"/>
      <c r="AHP94" s="16"/>
      <c r="AHQ94" s="16"/>
      <c r="AHR94" s="16"/>
      <c r="AHS94" s="16"/>
      <c r="AHT94" s="16"/>
      <c r="AHU94" s="16"/>
      <c r="AHV94" s="16"/>
      <c r="AHW94" s="16"/>
      <c r="AHX94" s="16"/>
      <c r="AHY94" s="16"/>
      <c r="AHZ94" s="16"/>
      <c r="AIA94" s="16"/>
      <c r="AIB94" s="16"/>
      <c r="AIC94" s="16"/>
      <c r="AID94" s="16"/>
      <c r="AIE94" s="16"/>
      <c r="AIF94" s="16"/>
      <c r="AIG94" s="16"/>
      <c r="AIH94" s="16"/>
      <c r="AII94" s="16"/>
      <c r="AIJ94" s="16"/>
      <c r="AIK94" s="16"/>
      <c r="AIL94" s="16"/>
      <c r="AIM94" s="16"/>
      <c r="AIN94" s="16"/>
      <c r="AIO94" s="16"/>
      <c r="AIP94" s="16"/>
      <c r="AIQ94" s="16"/>
      <c r="AIR94" s="16"/>
      <c r="AIS94" s="16"/>
      <c r="AIT94" s="16"/>
      <c r="AIU94" s="16"/>
      <c r="AIV94" s="16"/>
      <c r="AIW94" s="16"/>
      <c r="AIX94" s="16"/>
      <c r="AIY94" s="16"/>
      <c r="AIZ94" s="16"/>
      <c r="AJA94" s="16"/>
      <c r="AJB94" s="16"/>
      <c r="AJC94" s="16"/>
      <c r="AJD94" s="16"/>
      <c r="AJE94" s="16"/>
      <c r="AJF94" s="16"/>
      <c r="AJG94" s="16"/>
      <c r="AJH94" s="16"/>
      <c r="AJI94" s="16"/>
      <c r="AJJ94" s="16"/>
      <c r="AJK94" s="16"/>
      <c r="AJL94" s="16"/>
      <c r="AJM94" s="16"/>
      <c r="AJN94" s="16"/>
      <c r="AJO94" s="16"/>
      <c r="AJP94" s="16"/>
      <c r="AJQ94" s="16"/>
      <c r="AJR94" s="16"/>
      <c r="AJS94" s="16"/>
      <c r="AJT94" s="16"/>
      <c r="AJU94" s="16"/>
      <c r="AJV94" s="16"/>
      <c r="AJW94" s="16"/>
      <c r="AJX94" s="16"/>
      <c r="AJY94" s="16"/>
      <c r="AJZ94" s="16"/>
      <c r="AKA94" s="16"/>
      <c r="AKB94" s="16"/>
      <c r="AKC94" s="16"/>
      <c r="AKD94" s="16"/>
      <c r="AKE94" s="16"/>
      <c r="AKF94" s="16"/>
      <c r="AKG94" s="16"/>
      <c r="AKH94" s="16"/>
      <c r="AKI94" s="16"/>
      <c r="AKJ94" s="16"/>
      <c r="AKK94" s="16"/>
      <c r="AKL94" s="16"/>
      <c r="AKM94" s="16"/>
      <c r="AKN94" s="16"/>
      <c r="AKO94" s="16"/>
      <c r="AKP94" s="16"/>
      <c r="AKQ94" s="16"/>
      <c r="AKR94" s="16"/>
      <c r="AKS94" s="16"/>
      <c r="AKT94" s="16"/>
      <c r="AKU94" s="16"/>
      <c r="AKV94" s="16"/>
      <c r="AKW94" s="16"/>
      <c r="AKX94" s="16"/>
      <c r="AKY94" s="16"/>
      <c r="AKZ94" s="16"/>
      <c r="ALA94" s="16"/>
      <c r="ALB94" s="16"/>
      <c r="ALC94" s="16"/>
      <c r="ALD94" s="16"/>
      <c r="ALE94" s="16"/>
      <c r="ALF94" s="16"/>
      <c r="ALG94" s="16"/>
      <c r="ALH94" s="16"/>
      <c r="ALI94" s="16"/>
      <c r="ALJ94" s="16"/>
      <c r="ALK94" s="16"/>
      <c r="ALL94" s="16"/>
      <c r="ALM94" s="16"/>
      <c r="ALN94" s="16"/>
      <c r="ALO94" s="16"/>
      <c r="ALP94" s="16"/>
      <c r="ALQ94" s="16"/>
      <c r="ALR94" s="16"/>
      <c r="ALS94" s="16"/>
      <c r="ALT94" s="16"/>
      <c r="ALU94" s="16"/>
      <c r="ALV94" s="16"/>
      <c r="ALW94" s="16"/>
      <c r="ALX94" s="16"/>
      <c r="ALY94" s="16"/>
      <c r="ALZ94" s="16"/>
      <c r="AMA94" s="16"/>
      <c r="AMB94" s="16"/>
      <c r="AMC94" s="16"/>
      <c r="AMD94" s="16"/>
      <c r="AME94" s="16"/>
      <c r="AMF94" s="16"/>
      <c r="AMG94" s="16"/>
      <c r="AMH94" s="16"/>
      <c r="AMI94" s="16"/>
      <c r="AMJ94" s="16"/>
      <c r="AMK94" s="16"/>
      <c r="AML94" s="16"/>
      <c r="AMM94" s="16"/>
      <c r="AMN94" s="16"/>
      <c r="AMO94" s="16"/>
      <c r="AMP94" s="16"/>
      <c r="AMQ94" s="16"/>
      <c r="AMR94" s="16"/>
      <c r="AMS94" s="16"/>
      <c r="AMT94" s="16"/>
      <c r="AMU94" s="16"/>
      <c r="AMV94" s="16"/>
      <c r="AMW94" s="16"/>
      <c r="AMX94" s="16"/>
      <c r="AMY94" s="16"/>
      <c r="AMZ94" s="16"/>
      <c r="ANA94" s="16"/>
      <c r="ANB94" s="16"/>
      <c r="ANC94" s="16"/>
      <c r="AND94" s="16"/>
      <c r="ANE94" s="16"/>
      <c r="ANF94" s="16"/>
      <c r="ANG94" s="16"/>
      <c r="ANH94" s="16"/>
      <c r="ANI94" s="16"/>
      <c r="ANJ94" s="16"/>
      <c r="ANK94" s="16"/>
      <c r="ANL94" s="16"/>
      <c r="ANM94" s="16"/>
      <c r="ANN94" s="16"/>
      <c r="ANO94" s="16"/>
      <c r="ANP94" s="16"/>
      <c r="ANQ94" s="16"/>
      <c r="ANR94" s="16"/>
      <c r="ANS94" s="16"/>
      <c r="ANT94" s="16"/>
      <c r="ANU94" s="16"/>
      <c r="ANV94" s="16"/>
      <c r="ANW94" s="16"/>
      <c r="ANX94" s="16"/>
      <c r="ANY94" s="16"/>
      <c r="ANZ94" s="16"/>
      <c r="AOA94" s="16"/>
      <c r="AOB94" s="16"/>
      <c r="AOC94" s="16"/>
      <c r="AOD94" s="16"/>
      <c r="AOE94" s="16"/>
      <c r="AOF94" s="16"/>
      <c r="AOG94" s="16"/>
      <c r="AOH94" s="16"/>
      <c r="AOI94" s="16"/>
      <c r="AOJ94" s="16"/>
      <c r="AOK94" s="16"/>
      <c r="AOL94" s="16"/>
      <c r="AOM94" s="16"/>
      <c r="AON94" s="16"/>
      <c r="AOO94" s="16"/>
      <c r="AOP94" s="16"/>
      <c r="AOQ94" s="16"/>
      <c r="AOR94" s="16"/>
      <c r="AOS94" s="16"/>
      <c r="AOT94" s="16"/>
      <c r="AOU94" s="16"/>
      <c r="AOV94" s="16"/>
      <c r="AOW94" s="16"/>
      <c r="AOX94" s="16"/>
      <c r="AOY94" s="16"/>
      <c r="AOZ94" s="16"/>
      <c r="APA94" s="16"/>
      <c r="APB94" s="16"/>
      <c r="APC94" s="16"/>
      <c r="APD94" s="16"/>
      <c r="APE94" s="16"/>
      <c r="APF94" s="16"/>
      <c r="APG94" s="16"/>
      <c r="APH94" s="16"/>
      <c r="API94" s="16"/>
      <c r="APJ94" s="16"/>
      <c r="APK94" s="16"/>
      <c r="APL94" s="16"/>
      <c r="APM94" s="16"/>
      <c r="APN94" s="16"/>
      <c r="APO94" s="16"/>
      <c r="APP94" s="16"/>
      <c r="APQ94" s="16"/>
      <c r="APR94" s="16"/>
      <c r="APS94" s="16"/>
      <c r="APT94" s="16"/>
      <c r="APU94" s="16"/>
      <c r="APV94" s="16"/>
      <c r="APW94" s="16"/>
      <c r="APX94" s="16"/>
      <c r="APY94" s="16"/>
      <c r="APZ94" s="16"/>
      <c r="AQA94" s="16"/>
      <c r="AQB94" s="16"/>
      <c r="AQC94" s="16"/>
      <c r="AQD94" s="16"/>
      <c r="AQE94" s="16"/>
      <c r="AQF94" s="16"/>
      <c r="AQG94" s="16"/>
      <c r="AQH94" s="16"/>
      <c r="AQI94" s="16"/>
      <c r="AQJ94" s="16"/>
      <c r="AQK94" s="16"/>
      <c r="AQL94" s="16"/>
      <c r="AQM94" s="16"/>
      <c r="AQN94" s="16"/>
      <c r="AQO94" s="16"/>
      <c r="AQP94" s="16"/>
      <c r="AQQ94" s="16"/>
      <c r="AQR94" s="16"/>
      <c r="AQS94" s="16"/>
      <c r="AQT94" s="16"/>
      <c r="AQU94" s="16"/>
      <c r="AQV94" s="16"/>
      <c r="AQW94" s="16"/>
      <c r="AQX94" s="16"/>
      <c r="AQY94" s="16"/>
      <c r="AQZ94" s="16"/>
      <c r="ARA94" s="16"/>
      <c r="ARB94" s="16"/>
      <c r="ARC94" s="16"/>
      <c r="ARD94" s="16"/>
      <c r="ARE94" s="16"/>
      <c r="ARF94" s="16"/>
      <c r="ARG94" s="16"/>
      <c r="ARH94" s="16"/>
      <c r="ARI94" s="16"/>
      <c r="ARJ94" s="16"/>
      <c r="ARK94" s="16"/>
      <c r="ARL94" s="16"/>
      <c r="ARM94" s="16"/>
      <c r="ARN94" s="16"/>
      <c r="ARO94" s="16"/>
      <c r="ARP94" s="16"/>
      <c r="ARQ94" s="16"/>
      <c r="ARR94" s="16"/>
      <c r="ARS94" s="16"/>
      <c r="ART94" s="16"/>
      <c r="ARU94" s="16"/>
      <c r="ARV94" s="16"/>
      <c r="ARW94" s="16"/>
      <c r="ARX94" s="16"/>
      <c r="ARY94" s="16"/>
      <c r="ARZ94" s="16"/>
      <c r="ASA94" s="16"/>
      <c r="ASB94" s="16"/>
      <c r="ASC94" s="16"/>
      <c r="ASD94" s="16"/>
      <c r="ASE94" s="16"/>
      <c r="ASF94" s="16"/>
      <c r="ASG94" s="16"/>
      <c r="ASH94" s="16"/>
      <c r="ASI94" s="16"/>
      <c r="ASJ94" s="16"/>
      <c r="ASK94" s="16"/>
      <c r="ASL94" s="16"/>
      <c r="ASM94" s="16"/>
      <c r="ASN94" s="16"/>
      <c r="ASO94" s="16"/>
      <c r="ASP94" s="16"/>
      <c r="ASQ94" s="16"/>
      <c r="ASR94" s="16"/>
      <c r="ASS94" s="16"/>
      <c r="AST94" s="16"/>
      <c r="ASU94" s="16"/>
      <c r="ASV94" s="16"/>
      <c r="ASW94" s="16"/>
      <c r="ASX94" s="16"/>
      <c r="ASY94" s="16"/>
      <c r="ASZ94" s="16"/>
      <c r="ATA94" s="16"/>
      <c r="ATB94" s="16"/>
      <c r="ATC94" s="16"/>
      <c r="ATD94" s="16"/>
      <c r="ATE94" s="16"/>
      <c r="ATF94" s="16"/>
      <c r="ATG94" s="16"/>
      <c r="ATH94" s="16"/>
      <c r="ATI94" s="16"/>
      <c r="ATJ94" s="16"/>
      <c r="ATK94" s="16"/>
      <c r="ATL94" s="16"/>
      <c r="ATM94" s="16"/>
      <c r="ATN94" s="16"/>
      <c r="ATO94" s="16"/>
      <c r="ATP94" s="16"/>
      <c r="ATQ94" s="16"/>
      <c r="ATR94" s="16"/>
      <c r="ATS94" s="16"/>
      <c r="ATT94" s="16"/>
      <c r="ATU94" s="16"/>
      <c r="ATV94" s="16"/>
      <c r="ATW94" s="16"/>
      <c r="ATX94" s="16"/>
      <c r="ATY94" s="16"/>
      <c r="ATZ94" s="16"/>
      <c r="AUA94" s="16"/>
      <c r="AUB94" s="16"/>
      <c r="AUC94" s="16"/>
      <c r="AUD94" s="16"/>
      <c r="AUE94" s="16"/>
      <c r="AUF94" s="16"/>
      <c r="AUG94" s="16"/>
      <c r="AUH94" s="16"/>
      <c r="AUI94" s="16"/>
      <c r="AUJ94" s="16"/>
      <c r="AUK94" s="16"/>
      <c r="AUL94" s="16"/>
      <c r="AUM94" s="16"/>
      <c r="AUN94" s="16"/>
      <c r="AUO94" s="16"/>
      <c r="AUP94" s="16"/>
      <c r="AUQ94" s="16"/>
      <c r="AUR94" s="16"/>
      <c r="AUS94" s="16"/>
      <c r="AUT94" s="16"/>
      <c r="AUU94" s="16"/>
      <c r="AUV94" s="16"/>
      <c r="AUW94" s="16"/>
      <c r="AUX94" s="16"/>
      <c r="AUY94" s="16"/>
      <c r="AUZ94" s="16"/>
      <c r="AVA94" s="16"/>
      <c r="AVB94" s="16"/>
      <c r="AVC94" s="16"/>
      <c r="AVD94" s="16"/>
      <c r="AVE94" s="16"/>
      <c r="AVF94" s="16"/>
      <c r="AVG94" s="16"/>
      <c r="AVH94" s="16"/>
      <c r="AVI94" s="16"/>
      <c r="AVJ94" s="16"/>
      <c r="AVK94" s="16"/>
      <c r="AVL94" s="16"/>
      <c r="AVM94" s="16"/>
      <c r="AVN94" s="16"/>
      <c r="AVO94" s="16"/>
      <c r="AVP94" s="16"/>
      <c r="AVQ94" s="16"/>
      <c r="AVR94" s="16"/>
      <c r="AVS94" s="16"/>
      <c r="AVT94" s="16"/>
      <c r="AVU94" s="16"/>
      <c r="AVV94" s="16"/>
      <c r="AVW94" s="16"/>
      <c r="AVX94" s="16"/>
      <c r="AVY94" s="16"/>
      <c r="AVZ94" s="16"/>
      <c r="AWA94" s="16"/>
      <c r="AWB94" s="16"/>
      <c r="AWC94" s="16"/>
      <c r="AWD94" s="16"/>
      <c r="AWE94" s="16"/>
      <c r="AWF94" s="16"/>
      <c r="AWG94" s="16"/>
      <c r="AWH94" s="16"/>
      <c r="AWI94" s="16"/>
      <c r="AWJ94" s="16"/>
      <c r="AWK94" s="16"/>
      <c r="AWL94" s="16"/>
      <c r="AWM94" s="16"/>
      <c r="AWN94" s="16"/>
      <c r="AWO94" s="16"/>
      <c r="AWP94" s="16"/>
      <c r="AWQ94" s="16"/>
      <c r="AWR94" s="16"/>
      <c r="AWS94" s="16"/>
      <c r="AWT94" s="16"/>
      <c r="AWU94" s="16"/>
      <c r="AWV94" s="16"/>
      <c r="AWW94" s="16"/>
      <c r="AWX94" s="16"/>
      <c r="AWY94" s="16"/>
      <c r="AWZ94" s="16"/>
      <c r="AXA94" s="16"/>
      <c r="AXB94" s="16"/>
      <c r="AXC94" s="16"/>
      <c r="AXD94" s="16"/>
      <c r="AXE94" s="16"/>
      <c r="AXF94" s="16"/>
      <c r="AXG94" s="16"/>
      <c r="AXH94" s="16"/>
      <c r="AXI94" s="16"/>
      <c r="AXJ94" s="16"/>
      <c r="AXK94" s="16"/>
      <c r="AXL94" s="16"/>
      <c r="AXM94" s="16"/>
      <c r="AXN94" s="16"/>
      <c r="AXO94" s="16"/>
      <c r="AXP94" s="16"/>
      <c r="AXQ94" s="16"/>
      <c r="AXR94" s="16"/>
      <c r="AXS94" s="16"/>
      <c r="AXT94" s="16"/>
      <c r="AXU94" s="16"/>
      <c r="AXV94" s="16"/>
      <c r="AXW94" s="16"/>
      <c r="AXX94" s="16"/>
      <c r="AXY94" s="16"/>
      <c r="AXZ94" s="16"/>
      <c r="AYA94" s="16"/>
      <c r="AYB94" s="16"/>
      <c r="AYC94" s="16"/>
      <c r="AYD94" s="16"/>
      <c r="AYE94" s="16"/>
      <c r="AYF94" s="16"/>
      <c r="AYG94" s="16"/>
      <c r="AYH94" s="16"/>
      <c r="AYI94" s="16"/>
      <c r="AYJ94" s="16"/>
      <c r="AYK94" s="16"/>
      <c r="AYL94" s="16"/>
      <c r="AYM94" s="16"/>
      <c r="AYN94" s="16"/>
      <c r="AYO94" s="16"/>
      <c r="AYP94" s="16"/>
      <c r="AYQ94" s="16"/>
      <c r="AYR94" s="16"/>
      <c r="AYS94" s="16"/>
      <c r="AYT94" s="16"/>
      <c r="AYU94" s="16"/>
      <c r="AYV94" s="16"/>
      <c r="AYW94" s="16"/>
      <c r="AYX94" s="16"/>
      <c r="AYY94" s="16"/>
      <c r="AYZ94" s="16"/>
      <c r="AZA94" s="16"/>
      <c r="AZB94" s="16"/>
      <c r="AZC94" s="16"/>
      <c r="AZD94" s="16"/>
      <c r="AZE94" s="16"/>
      <c r="AZF94" s="16"/>
      <c r="AZG94" s="16"/>
      <c r="AZH94" s="16"/>
      <c r="AZI94" s="16"/>
      <c r="AZJ94" s="16"/>
      <c r="AZK94" s="16"/>
      <c r="AZL94" s="16"/>
      <c r="AZM94" s="16"/>
      <c r="AZN94" s="16"/>
      <c r="AZO94" s="16"/>
      <c r="AZP94" s="16"/>
      <c r="AZQ94" s="16"/>
      <c r="AZR94" s="16"/>
      <c r="AZS94" s="16"/>
      <c r="AZT94" s="16"/>
      <c r="AZU94" s="16"/>
      <c r="AZV94" s="16"/>
      <c r="AZW94" s="16"/>
      <c r="AZX94" s="16"/>
      <c r="AZY94" s="16"/>
      <c r="AZZ94" s="16"/>
      <c r="BAA94" s="16"/>
      <c r="BAB94" s="16"/>
      <c r="BAC94" s="16"/>
      <c r="BAD94" s="16"/>
      <c r="BAE94" s="16"/>
      <c r="BAF94" s="16"/>
      <c r="BAG94" s="16"/>
      <c r="BAH94" s="16"/>
      <c r="BAI94" s="16"/>
      <c r="BAJ94" s="16"/>
      <c r="BAK94" s="16"/>
      <c r="BAL94" s="16"/>
      <c r="BAM94" s="16"/>
      <c r="BAN94" s="16"/>
      <c r="BAO94" s="16"/>
      <c r="BAP94" s="16"/>
      <c r="BAQ94" s="16"/>
      <c r="BAR94" s="16"/>
      <c r="BAS94" s="16"/>
      <c r="BAT94" s="16"/>
      <c r="BAU94" s="16"/>
      <c r="BAV94" s="16"/>
      <c r="BAW94" s="16"/>
      <c r="BAX94" s="16"/>
      <c r="BAY94" s="16"/>
      <c r="BAZ94" s="16"/>
      <c r="BBA94" s="16"/>
      <c r="BBB94" s="16"/>
      <c r="BBC94" s="16"/>
      <c r="BBD94" s="16"/>
      <c r="BBE94" s="16"/>
      <c r="BBF94" s="16"/>
      <c r="BBG94" s="16"/>
      <c r="BBH94" s="16"/>
      <c r="BBI94" s="16"/>
      <c r="BBJ94" s="16"/>
      <c r="BBK94" s="16"/>
      <c r="BBL94" s="16"/>
      <c r="BBM94" s="16"/>
      <c r="BBN94" s="16"/>
      <c r="BBO94" s="16"/>
      <c r="BBP94" s="16"/>
      <c r="BBQ94" s="16"/>
      <c r="BBR94" s="16"/>
      <c r="BBS94" s="16"/>
      <c r="BBT94" s="16"/>
      <c r="BBU94" s="16"/>
      <c r="BBV94" s="16"/>
      <c r="BBW94" s="16"/>
      <c r="BBX94" s="16"/>
      <c r="BBY94" s="16"/>
      <c r="BBZ94" s="16"/>
      <c r="BCA94" s="16"/>
      <c r="BCB94" s="16"/>
      <c r="BCC94" s="16"/>
      <c r="BCD94" s="16"/>
      <c r="BCE94" s="16"/>
      <c r="BCF94" s="16"/>
      <c r="BCG94" s="16"/>
      <c r="BCH94" s="16"/>
      <c r="BCI94" s="16"/>
      <c r="BCJ94" s="16"/>
      <c r="BCK94" s="16"/>
      <c r="BCL94" s="16"/>
      <c r="BCM94" s="16"/>
      <c r="BCN94" s="16"/>
      <c r="BCO94" s="16"/>
      <c r="BCP94" s="16"/>
      <c r="BCQ94" s="16"/>
      <c r="BCR94" s="16"/>
      <c r="BCS94" s="16"/>
      <c r="BCT94" s="16"/>
      <c r="BCU94" s="16"/>
      <c r="BCV94" s="16"/>
      <c r="BCW94" s="16"/>
      <c r="BCX94" s="16"/>
      <c r="BCY94" s="16"/>
      <c r="BCZ94" s="16"/>
      <c r="BDA94" s="16"/>
      <c r="BDB94" s="16"/>
      <c r="BDC94" s="16"/>
      <c r="BDD94" s="16"/>
      <c r="BDE94" s="16"/>
      <c r="BDF94" s="16"/>
      <c r="BDG94" s="16"/>
      <c r="BDH94" s="16"/>
      <c r="BDI94" s="16"/>
      <c r="BDJ94" s="16"/>
      <c r="BDK94" s="16"/>
      <c r="BDL94" s="16"/>
      <c r="BDM94" s="16"/>
      <c r="BDN94" s="16"/>
      <c r="BDO94" s="16"/>
      <c r="BDP94" s="16"/>
      <c r="BDQ94" s="16"/>
      <c r="BDR94" s="16"/>
      <c r="BDS94" s="16"/>
      <c r="BDT94" s="16"/>
      <c r="BDU94" s="16"/>
      <c r="BDV94" s="16"/>
      <c r="BDW94" s="16"/>
      <c r="BDX94" s="16"/>
      <c r="BDY94" s="16"/>
      <c r="BDZ94" s="16"/>
      <c r="BEA94" s="16"/>
      <c r="BEB94" s="16"/>
      <c r="BEC94" s="16"/>
      <c r="BED94" s="16"/>
      <c r="BEE94" s="16"/>
      <c r="BEF94" s="16"/>
      <c r="BEG94" s="16"/>
      <c r="BEH94" s="16"/>
      <c r="BEI94" s="16"/>
      <c r="BEJ94" s="16"/>
      <c r="BEK94" s="16"/>
      <c r="BEL94" s="16"/>
      <c r="BEM94" s="16"/>
      <c r="BEN94" s="16"/>
      <c r="BEO94" s="16"/>
      <c r="BEP94" s="16"/>
      <c r="BEQ94" s="16"/>
      <c r="BER94" s="16"/>
      <c r="BES94" s="16"/>
      <c r="BET94" s="16"/>
      <c r="BEU94" s="16"/>
      <c r="BEV94" s="16"/>
      <c r="BEW94" s="16"/>
      <c r="BEX94" s="16"/>
      <c r="BEY94" s="16"/>
      <c r="BEZ94" s="16"/>
      <c r="BFA94" s="16"/>
      <c r="BFB94" s="16"/>
      <c r="BFC94" s="16"/>
      <c r="BFD94" s="16"/>
      <c r="BFE94" s="16"/>
      <c r="BFF94" s="16"/>
      <c r="BFG94" s="16"/>
      <c r="BFH94" s="16"/>
      <c r="BFI94" s="16"/>
      <c r="BFJ94" s="16"/>
      <c r="BFK94" s="16"/>
      <c r="BFL94" s="16"/>
      <c r="BFM94" s="16"/>
      <c r="BFN94" s="16"/>
      <c r="BFO94" s="16"/>
      <c r="BFP94" s="16"/>
      <c r="BFQ94" s="16"/>
      <c r="BFR94" s="16"/>
      <c r="BFS94" s="16"/>
      <c r="BFT94" s="16"/>
      <c r="BFU94" s="16"/>
      <c r="BFV94" s="16"/>
      <c r="BFW94" s="16"/>
      <c r="BFX94" s="16"/>
      <c r="BFY94" s="16"/>
      <c r="BFZ94" s="16"/>
      <c r="BGA94" s="16"/>
      <c r="BGB94" s="16"/>
      <c r="BGC94" s="16"/>
      <c r="BGD94" s="16"/>
      <c r="BGE94" s="16"/>
      <c r="BGF94" s="16"/>
      <c r="BGG94" s="16"/>
      <c r="BGH94" s="16"/>
      <c r="BGI94" s="16"/>
      <c r="BGJ94" s="16"/>
      <c r="BGK94" s="16"/>
      <c r="BGL94" s="16"/>
      <c r="BGM94" s="16"/>
      <c r="BGN94" s="16"/>
      <c r="BGO94" s="16"/>
      <c r="BGP94" s="16"/>
      <c r="BGQ94" s="16"/>
      <c r="BGR94" s="16"/>
      <c r="BGS94" s="16"/>
      <c r="BGT94" s="16"/>
      <c r="BGU94" s="16"/>
      <c r="BGV94" s="16"/>
      <c r="BGW94" s="16"/>
      <c r="BGX94" s="16"/>
      <c r="BGY94" s="16"/>
      <c r="BGZ94" s="16"/>
      <c r="BHA94" s="16"/>
      <c r="BHB94" s="16"/>
      <c r="BHC94" s="16"/>
      <c r="BHD94" s="16"/>
      <c r="BHE94" s="16"/>
      <c r="BHF94" s="16"/>
      <c r="BHG94" s="16"/>
      <c r="BHH94" s="16"/>
      <c r="BHI94" s="16"/>
      <c r="BHJ94" s="16"/>
      <c r="BHK94" s="16"/>
      <c r="BHL94" s="16"/>
      <c r="BHM94" s="16"/>
      <c r="BHN94" s="16"/>
      <c r="BHO94" s="16"/>
      <c r="BHP94" s="16"/>
      <c r="BHQ94" s="16"/>
      <c r="BHR94" s="16"/>
      <c r="BHS94" s="16"/>
      <c r="BHT94" s="16"/>
      <c r="BHU94" s="16"/>
      <c r="BHV94" s="16"/>
      <c r="BHW94" s="16"/>
      <c r="BHX94" s="16"/>
      <c r="BHY94" s="16"/>
      <c r="BHZ94" s="16"/>
      <c r="BIA94" s="16"/>
      <c r="BIB94" s="16"/>
      <c r="BIC94" s="16"/>
      <c r="BID94" s="16"/>
      <c r="BIE94" s="16"/>
      <c r="BIF94" s="16"/>
      <c r="BIG94" s="16"/>
      <c r="BIH94" s="16"/>
      <c r="BII94" s="16"/>
      <c r="BIJ94" s="16"/>
      <c r="BIK94" s="16"/>
      <c r="BIL94" s="16"/>
      <c r="BIM94" s="16"/>
      <c r="BIN94" s="16"/>
      <c r="BIO94" s="16"/>
      <c r="BIP94" s="16"/>
      <c r="BIQ94" s="16"/>
      <c r="BIR94" s="16"/>
      <c r="BIS94" s="16"/>
      <c r="BIT94" s="16"/>
      <c r="BIU94" s="16"/>
      <c r="BIV94" s="16"/>
      <c r="BIW94" s="16"/>
      <c r="BIX94" s="16"/>
      <c r="BIY94" s="16"/>
      <c r="BIZ94" s="16"/>
      <c r="BJA94" s="16"/>
      <c r="BJB94" s="16"/>
      <c r="BJC94" s="16"/>
      <c r="BJD94" s="16"/>
      <c r="BJE94" s="16"/>
      <c r="BJF94" s="16"/>
      <c r="BJG94" s="16"/>
      <c r="BJH94" s="16"/>
      <c r="BJI94" s="16"/>
      <c r="BJJ94" s="16"/>
      <c r="BJK94" s="16"/>
      <c r="BJL94" s="16"/>
      <c r="BJM94" s="16"/>
      <c r="BJN94" s="16"/>
      <c r="BJO94" s="16"/>
      <c r="BJP94" s="16"/>
      <c r="BJQ94" s="16"/>
      <c r="BJR94" s="16"/>
      <c r="BJS94" s="16"/>
      <c r="BJT94" s="16"/>
      <c r="BJU94" s="16"/>
      <c r="BJV94" s="16"/>
      <c r="BJW94" s="16"/>
      <c r="BJX94" s="16"/>
      <c r="BJY94" s="16"/>
      <c r="BJZ94" s="16"/>
      <c r="BKA94" s="16"/>
      <c r="BKB94" s="16"/>
      <c r="BKC94" s="16"/>
      <c r="BKD94" s="16"/>
      <c r="BKE94" s="16"/>
      <c r="BKF94" s="16"/>
      <c r="BKG94" s="16"/>
      <c r="BKH94" s="16"/>
      <c r="BKI94" s="16"/>
      <c r="BKJ94" s="16"/>
      <c r="BKK94" s="16"/>
      <c r="BKL94" s="16"/>
      <c r="BKM94" s="16"/>
      <c r="BKN94" s="16"/>
      <c r="BKO94" s="16"/>
      <c r="BKP94" s="16"/>
      <c r="BKQ94" s="16"/>
      <c r="BKR94" s="16"/>
      <c r="BKS94" s="16"/>
      <c r="BKT94" s="16"/>
      <c r="BKU94" s="16"/>
      <c r="BKV94" s="16"/>
      <c r="BKW94" s="16"/>
      <c r="BKX94" s="16"/>
      <c r="BKY94" s="16"/>
      <c r="BKZ94" s="16"/>
      <c r="BLA94" s="16"/>
      <c r="BLB94" s="16"/>
      <c r="BLC94" s="16"/>
      <c r="BLD94" s="16"/>
      <c r="BLE94" s="16"/>
      <c r="BLF94" s="16"/>
      <c r="BLG94" s="16"/>
      <c r="BLH94" s="16"/>
      <c r="BLI94" s="16"/>
      <c r="BLJ94" s="16"/>
      <c r="BLK94" s="16"/>
      <c r="BLL94" s="16"/>
      <c r="BLM94" s="16"/>
      <c r="BLN94" s="16"/>
      <c r="BLO94" s="16"/>
      <c r="BLP94" s="16"/>
      <c r="BLQ94" s="16"/>
      <c r="BLR94" s="16"/>
      <c r="BLS94" s="16"/>
      <c r="BLT94" s="16"/>
      <c r="BLU94" s="16"/>
      <c r="BLV94" s="16"/>
      <c r="BLW94" s="16"/>
      <c r="BLX94" s="16"/>
      <c r="BLY94" s="16"/>
      <c r="BLZ94" s="16"/>
      <c r="BMA94" s="16"/>
      <c r="BMB94" s="16"/>
      <c r="BMC94" s="16"/>
      <c r="BMD94" s="16"/>
      <c r="BME94" s="16"/>
      <c r="BMF94" s="16"/>
      <c r="BMG94" s="16"/>
      <c r="BMH94" s="16"/>
      <c r="BMI94" s="16"/>
      <c r="BMJ94" s="16"/>
      <c r="BMK94" s="16"/>
      <c r="BML94" s="16"/>
      <c r="BMM94" s="16"/>
      <c r="BMN94" s="16"/>
      <c r="BMO94" s="16"/>
      <c r="BMP94" s="16"/>
      <c r="BMQ94" s="16"/>
      <c r="BMR94" s="16"/>
      <c r="BMS94" s="16"/>
      <c r="BMT94" s="16"/>
      <c r="BMU94" s="16"/>
      <c r="BMV94" s="16"/>
      <c r="BMW94" s="16"/>
      <c r="BMX94" s="16"/>
      <c r="BMY94" s="16"/>
      <c r="BMZ94" s="16"/>
      <c r="BNA94" s="16"/>
      <c r="BNB94" s="16"/>
      <c r="BNC94" s="16"/>
      <c r="BND94" s="16"/>
      <c r="BNE94" s="16"/>
      <c r="BNF94" s="16"/>
      <c r="BNG94" s="16"/>
      <c r="BNH94" s="16"/>
      <c r="BNI94" s="16"/>
      <c r="BNJ94" s="16"/>
      <c r="BNK94" s="16"/>
      <c r="BNL94" s="16"/>
      <c r="BNM94" s="16"/>
      <c r="BNN94" s="16"/>
      <c r="BNO94" s="16"/>
      <c r="BNP94" s="16"/>
      <c r="BNQ94" s="16"/>
      <c r="BNR94" s="16"/>
      <c r="BNS94" s="16"/>
      <c r="BNT94" s="16"/>
      <c r="BNU94" s="16"/>
      <c r="BNV94" s="16"/>
      <c r="BNW94" s="16"/>
      <c r="BNX94" s="16"/>
      <c r="BNY94" s="16"/>
      <c r="BNZ94" s="16"/>
      <c r="BOA94" s="16"/>
      <c r="BOB94" s="16"/>
      <c r="BOC94" s="16"/>
      <c r="BOD94" s="16"/>
      <c r="BOE94" s="16"/>
      <c r="BOF94" s="16"/>
      <c r="BOG94" s="16"/>
      <c r="BOH94" s="16"/>
      <c r="BOI94" s="16"/>
      <c r="BOJ94" s="16"/>
      <c r="BOK94" s="16"/>
      <c r="BOL94" s="16"/>
      <c r="BOM94" s="16"/>
      <c r="BON94" s="16"/>
      <c r="BOO94" s="16"/>
      <c r="BOP94" s="16"/>
      <c r="BOQ94" s="16"/>
      <c r="BOR94" s="16"/>
      <c r="BOS94" s="16"/>
      <c r="BOT94" s="16"/>
      <c r="BOU94" s="16"/>
      <c r="BOV94" s="16"/>
      <c r="BOW94" s="16"/>
      <c r="BOX94" s="16"/>
      <c r="BOY94" s="16"/>
      <c r="BOZ94" s="16"/>
      <c r="BPA94" s="16"/>
      <c r="BPB94" s="16"/>
      <c r="BPC94" s="16"/>
      <c r="BPD94" s="16"/>
      <c r="BPE94" s="16"/>
      <c r="BPF94" s="16"/>
      <c r="BPG94" s="16"/>
      <c r="BPH94" s="16"/>
      <c r="BPI94" s="16"/>
      <c r="BPJ94" s="16"/>
      <c r="BPK94" s="16"/>
      <c r="BPL94" s="16"/>
      <c r="BPM94" s="16"/>
      <c r="BPN94" s="16"/>
      <c r="BPO94" s="16"/>
      <c r="BPP94" s="16"/>
      <c r="BPQ94" s="16"/>
      <c r="BPR94" s="16"/>
      <c r="BPS94" s="16"/>
      <c r="BPT94" s="16"/>
      <c r="BPU94" s="16"/>
      <c r="BPV94" s="16"/>
      <c r="BPW94" s="16"/>
      <c r="BPX94" s="16"/>
      <c r="BPY94" s="16"/>
      <c r="BPZ94" s="16"/>
      <c r="BQA94" s="16"/>
      <c r="BQB94" s="16"/>
      <c r="BQC94" s="16"/>
      <c r="BQD94" s="16"/>
      <c r="BQE94" s="16"/>
      <c r="BQF94" s="16"/>
      <c r="BQG94" s="16"/>
      <c r="BQH94" s="16"/>
      <c r="BQI94" s="16"/>
      <c r="BQJ94" s="16"/>
      <c r="BQK94" s="16"/>
      <c r="BQL94" s="16"/>
      <c r="BQM94" s="16"/>
      <c r="BQN94" s="16"/>
      <c r="BQO94" s="16"/>
      <c r="BQP94" s="16"/>
      <c r="BQQ94" s="16"/>
      <c r="BQR94" s="16"/>
      <c r="BQS94" s="16"/>
      <c r="BQT94" s="16"/>
      <c r="BQU94" s="16"/>
      <c r="BQV94" s="16"/>
      <c r="BQW94" s="16"/>
      <c r="BQX94" s="16"/>
      <c r="BQY94" s="16"/>
      <c r="BQZ94" s="16"/>
      <c r="BRA94" s="16"/>
      <c r="BRB94" s="16"/>
      <c r="BRC94" s="16"/>
      <c r="BRD94" s="16"/>
      <c r="BRE94" s="16"/>
      <c r="BRF94" s="16"/>
      <c r="BRG94" s="16"/>
      <c r="BRH94" s="16"/>
      <c r="BRI94" s="16"/>
      <c r="BRJ94" s="16"/>
      <c r="BRK94" s="16"/>
      <c r="BRL94" s="16"/>
      <c r="BRM94" s="16"/>
      <c r="BRN94" s="16"/>
      <c r="BRO94" s="16"/>
      <c r="BRP94" s="16"/>
      <c r="BRQ94" s="16"/>
      <c r="BRR94" s="16"/>
      <c r="BRS94" s="16"/>
      <c r="BRT94" s="16"/>
      <c r="BRU94" s="16"/>
      <c r="BRV94" s="16"/>
      <c r="BRW94" s="16"/>
      <c r="BRX94" s="16"/>
      <c r="BRY94" s="16"/>
      <c r="BRZ94" s="16"/>
      <c r="BSA94" s="16"/>
      <c r="BSB94" s="16"/>
      <c r="BSC94" s="16"/>
      <c r="BSD94" s="16"/>
      <c r="BSE94" s="16"/>
      <c r="BSF94" s="16"/>
      <c r="BSG94" s="16"/>
      <c r="BSH94" s="16"/>
      <c r="BSI94" s="16"/>
      <c r="BSJ94" s="16"/>
      <c r="BSK94" s="16"/>
      <c r="BSL94" s="16"/>
      <c r="BSM94" s="16"/>
      <c r="BSN94" s="16"/>
      <c r="BSO94" s="16"/>
      <c r="BSP94" s="16"/>
      <c r="BSQ94" s="16"/>
      <c r="BSR94" s="16"/>
      <c r="BSS94" s="16"/>
      <c r="BST94" s="16"/>
      <c r="BSU94" s="16"/>
      <c r="BSV94" s="16"/>
      <c r="BSW94" s="16"/>
      <c r="BSX94" s="16"/>
      <c r="BSY94" s="16"/>
      <c r="BSZ94" s="16"/>
      <c r="BTA94" s="16"/>
      <c r="BTB94" s="16"/>
      <c r="BTC94" s="16"/>
      <c r="BTD94" s="16"/>
      <c r="BTE94" s="16"/>
      <c r="BTF94" s="16"/>
      <c r="BTG94" s="16"/>
      <c r="BTH94" s="16"/>
    </row>
    <row r="95" spans="1:1880" s="304" customFormat="1" ht="30.75" customHeight="1" x14ac:dyDescent="0.3">
      <c r="A95" s="68"/>
      <c r="B95" s="638" t="s">
        <v>113</v>
      </c>
      <c r="C95" s="591"/>
      <c r="D95" s="566"/>
      <c r="E95" s="515"/>
      <c r="F95" s="305"/>
      <c r="G95" s="516"/>
      <c r="H95" s="497"/>
      <c r="I95" s="769"/>
      <c r="J95"/>
      <c r="K95" s="16"/>
      <c r="L95"/>
      <c r="M95" s="16"/>
      <c r="N95" s="137"/>
      <c r="O95" s="16"/>
      <c r="P95" s="16"/>
      <c r="Q95" s="16"/>
      <c r="R95" s="16"/>
      <c r="S95" s="16"/>
      <c r="T95" s="16"/>
      <c r="U95" s="16"/>
      <c r="V95" s="16"/>
      <c r="W95" s="16"/>
      <c r="X95" s="16"/>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c r="NZ95" s="16"/>
      <c r="OA95" s="16"/>
      <c r="OB95" s="16"/>
      <c r="OC95" s="16"/>
      <c r="OD95" s="16"/>
      <c r="OE95" s="16"/>
      <c r="OF95" s="16"/>
      <c r="OG95" s="16"/>
      <c r="OH95" s="16"/>
      <c r="OI95" s="16"/>
      <c r="OJ95" s="16"/>
      <c r="OK95" s="16"/>
      <c r="OL95" s="16"/>
      <c r="OM95" s="16"/>
      <c r="ON95" s="16"/>
      <c r="OO95" s="16"/>
      <c r="OP95" s="16"/>
      <c r="OQ95" s="16"/>
      <c r="OR95" s="16"/>
      <c r="OS95" s="16"/>
      <c r="OT95" s="16"/>
      <c r="OU95" s="16"/>
      <c r="OV95" s="16"/>
      <c r="OW95" s="16"/>
      <c r="OX95" s="16"/>
      <c r="OY95" s="16"/>
      <c r="OZ95" s="16"/>
      <c r="PA95" s="16"/>
      <c r="PB95" s="16"/>
      <c r="PC95" s="16"/>
      <c r="PD95" s="16"/>
      <c r="PE95" s="16"/>
      <c r="PF95" s="16"/>
      <c r="PG95" s="16"/>
      <c r="PH95" s="16"/>
      <c r="PI95" s="16"/>
      <c r="PJ95" s="16"/>
      <c r="PK95" s="16"/>
      <c r="PL95" s="16"/>
      <c r="PM95" s="16"/>
      <c r="PN95" s="16"/>
      <c r="PO95" s="16"/>
      <c r="PP95" s="16"/>
      <c r="PQ95" s="16"/>
      <c r="PR95" s="16"/>
      <c r="PS95" s="16"/>
      <c r="PT95" s="16"/>
      <c r="PU95" s="16"/>
      <c r="PV95" s="16"/>
      <c r="PW95" s="16"/>
      <c r="PX95" s="16"/>
      <c r="PY95" s="16"/>
      <c r="PZ95" s="16"/>
      <c r="QA95" s="16"/>
      <c r="QB95" s="16"/>
      <c r="QC95" s="16"/>
      <c r="QD95" s="16"/>
      <c r="QE95" s="16"/>
      <c r="QF95" s="16"/>
      <c r="QG95" s="16"/>
      <c r="QH95" s="16"/>
      <c r="QI95" s="16"/>
      <c r="QJ95" s="16"/>
      <c r="QK95" s="16"/>
      <c r="QL95" s="16"/>
      <c r="QM95" s="16"/>
      <c r="QN95" s="16"/>
      <c r="QO95" s="16"/>
      <c r="QP95" s="16"/>
      <c r="QQ95" s="16"/>
      <c r="QR95" s="16"/>
      <c r="QS95" s="16"/>
      <c r="QT95" s="16"/>
      <c r="QU95" s="16"/>
      <c r="QV95" s="16"/>
      <c r="QW95" s="16"/>
      <c r="QX95" s="16"/>
      <c r="QY95" s="16"/>
      <c r="QZ95" s="16"/>
      <c r="RA95" s="16"/>
      <c r="RB95" s="16"/>
      <c r="RC95" s="16"/>
      <c r="RD95" s="16"/>
      <c r="RE95" s="16"/>
      <c r="RF95" s="16"/>
      <c r="RG95" s="16"/>
      <c r="RH95" s="16"/>
      <c r="RI95" s="16"/>
      <c r="RJ95" s="16"/>
      <c r="RK95" s="16"/>
      <c r="RL95" s="16"/>
      <c r="RM95" s="16"/>
      <c r="RN95" s="16"/>
      <c r="RO95" s="16"/>
      <c r="RP95" s="16"/>
      <c r="RQ95" s="16"/>
      <c r="RR95" s="16"/>
      <c r="RS95" s="16"/>
      <c r="RT95" s="16"/>
      <c r="RU95" s="16"/>
      <c r="RV95" s="16"/>
      <c r="RW95" s="16"/>
      <c r="RX95" s="16"/>
      <c r="RY95" s="16"/>
      <c r="RZ95" s="16"/>
      <c r="SA95" s="16"/>
      <c r="SB95" s="16"/>
      <c r="SC95" s="16"/>
      <c r="SD95" s="16"/>
      <c r="SE95" s="16"/>
      <c r="SF95" s="16"/>
      <c r="SG95" s="16"/>
      <c r="SH95" s="16"/>
      <c r="SI95" s="16"/>
      <c r="SJ95" s="16"/>
      <c r="SK95" s="16"/>
      <c r="SL95" s="16"/>
      <c r="SM95" s="16"/>
      <c r="SN95" s="16"/>
      <c r="SO95" s="16"/>
      <c r="SP95" s="16"/>
      <c r="SQ95" s="16"/>
      <c r="SR95" s="16"/>
      <c r="SS95" s="16"/>
      <c r="ST95" s="16"/>
      <c r="SU95" s="16"/>
      <c r="SV95" s="16"/>
      <c r="SW95" s="16"/>
      <c r="SX95" s="16"/>
      <c r="SY95" s="16"/>
      <c r="SZ95" s="16"/>
      <c r="TA95" s="16"/>
      <c r="TB95" s="16"/>
      <c r="TC95" s="16"/>
      <c r="TD95" s="16"/>
      <c r="TE95" s="16"/>
      <c r="TF95" s="16"/>
      <c r="TG95" s="16"/>
      <c r="TH95" s="16"/>
      <c r="TI95" s="16"/>
      <c r="TJ95" s="16"/>
      <c r="TK95" s="16"/>
      <c r="TL95" s="16"/>
      <c r="TM95" s="16"/>
      <c r="TN95" s="16"/>
      <c r="TO95" s="16"/>
      <c r="TP95" s="16"/>
      <c r="TQ95" s="16"/>
      <c r="TR95" s="16"/>
      <c r="TS95" s="16"/>
      <c r="TT95" s="16"/>
      <c r="TU95" s="16"/>
      <c r="TV95" s="16"/>
      <c r="TW95" s="16"/>
      <c r="TX95" s="16"/>
      <c r="TY95" s="16"/>
      <c r="TZ95" s="16"/>
      <c r="UA95" s="16"/>
      <c r="UB95" s="16"/>
      <c r="UC95" s="16"/>
      <c r="UD95" s="16"/>
      <c r="UE95" s="16"/>
      <c r="UF95" s="16"/>
      <c r="UG95" s="16"/>
      <c r="UH95" s="16"/>
      <c r="UI95" s="16"/>
      <c r="UJ95" s="16"/>
      <c r="UK95" s="16"/>
      <c r="UL95" s="16"/>
      <c r="UM95" s="16"/>
      <c r="UN95" s="16"/>
      <c r="UO95" s="16"/>
      <c r="UP95" s="16"/>
      <c r="UQ95" s="16"/>
      <c r="UR95" s="16"/>
      <c r="US95" s="16"/>
      <c r="UT95" s="16"/>
      <c r="UU95" s="16"/>
      <c r="UV95" s="16"/>
      <c r="UW95" s="16"/>
      <c r="UX95" s="16"/>
      <c r="UY95" s="16"/>
      <c r="UZ95" s="16"/>
      <c r="VA95" s="16"/>
      <c r="VB95" s="16"/>
      <c r="VC95" s="16"/>
      <c r="VD95" s="16"/>
      <c r="VE95" s="16"/>
      <c r="VF95" s="16"/>
      <c r="VG95" s="16"/>
      <c r="VH95" s="16"/>
      <c r="VI95" s="16"/>
      <c r="VJ95" s="16"/>
      <c r="VK95" s="16"/>
      <c r="VL95" s="16"/>
      <c r="VM95" s="16"/>
      <c r="VN95" s="16"/>
      <c r="VO95" s="16"/>
      <c r="VP95" s="16"/>
      <c r="VQ95" s="16"/>
      <c r="VR95" s="16"/>
      <c r="VS95" s="16"/>
      <c r="VT95" s="16"/>
      <c r="VU95" s="16"/>
      <c r="VV95" s="16"/>
      <c r="VW95" s="16"/>
      <c r="VX95" s="16"/>
      <c r="VY95" s="16"/>
      <c r="VZ95" s="16"/>
      <c r="WA95" s="16"/>
      <c r="WB95" s="16"/>
      <c r="WC95" s="16"/>
      <c r="WD95" s="16"/>
      <c r="WE95" s="16"/>
      <c r="WF95" s="16"/>
      <c r="WG95" s="16"/>
      <c r="WH95" s="16"/>
      <c r="WI95" s="16"/>
      <c r="WJ95" s="16"/>
      <c r="WK95" s="16"/>
      <c r="WL95" s="16"/>
      <c r="WM95" s="16"/>
      <c r="WN95" s="16"/>
      <c r="WO95" s="16"/>
      <c r="WP95" s="16"/>
      <c r="WQ95" s="16"/>
      <c r="WR95" s="16"/>
      <c r="WS95" s="16"/>
      <c r="WT95" s="16"/>
      <c r="WU95" s="16"/>
      <c r="WV95" s="16"/>
      <c r="WW95" s="16"/>
      <c r="WX95" s="16"/>
      <c r="WY95" s="16"/>
      <c r="WZ95" s="16"/>
      <c r="XA95" s="16"/>
      <c r="XB95" s="16"/>
      <c r="XC95" s="16"/>
      <c r="XD95" s="16"/>
      <c r="XE95" s="16"/>
      <c r="XF95" s="16"/>
      <c r="XG95" s="16"/>
      <c r="XH95" s="16"/>
      <c r="XI95" s="16"/>
      <c r="XJ95" s="16"/>
      <c r="XK95" s="16"/>
      <c r="XL95" s="16"/>
      <c r="XM95" s="16"/>
      <c r="XN95" s="16"/>
      <c r="XO95" s="16"/>
      <c r="XP95" s="16"/>
      <c r="XQ95" s="16"/>
      <c r="XR95" s="16"/>
      <c r="XS95" s="16"/>
      <c r="XT95" s="16"/>
      <c r="XU95" s="16"/>
      <c r="XV95" s="16"/>
      <c r="XW95" s="16"/>
      <c r="XX95" s="16"/>
      <c r="XY95" s="16"/>
      <c r="XZ95" s="16"/>
      <c r="YA95" s="16"/>
      <c r="YB95" s="16"/>
      <c r="YC95" s="16"/>
      <c r="YD95" s="16"/>
      <c r="YE95" s="16"/>
      <c r="YF95" s="16"/>
      <c r="YG95" s="16"/>
      <c r="YH95" s="16"/>
      <c r="YI95" s="16"/>
      <c r="YJ95" s="16"/>
      <c r="YK95" s="16"/>
      <c r="YL95" s="16"/>
      <c r="YM95" s="16"/>
      <c r="YN95" s="16"/>
      <c r="YO95" s="16"/>
      <c r="YP95" s="16"/>
      <c r="YQ95" s="16"/>
      <c r="YR95" s="16"/>
      <c r="YS95" s="16"/>
      <c r="YT95" s="16"/>
      <c r="YU95" s="16"/>
      <c r="YV95" s="16"/>
      <c r="YW95" s="16"/>
      <c r="YX95" s="16"/>
      <c r="YY95" s="16"/>
      <c r="YZ95" s="16"/>
      <c r="ZA95" s="16"/>
      <c r="ZB95" s="16"/>
      <c r="ZC95" s="16"/>
      <c r="ZD95" s="16"/>
      <c r="ZE95" s="16"/>
      <c r="ZF95" s="16"/>
      <c r="ZG95" s="16"/>
      <c r="ZH95" s="16"/>
      <c r="ZI95" s="16"/>
      <c r="ZJ95" s="16"/>
      <c r="ZK95" s="16"/>
      <c r="ZL95" s="16"/>
      <c r="ZM95" s="16"/>
      <c r="ZN95" s="16"/>
      <c r="ZO95" s="16"/>
      <c r="ZP95" s="16"/>
      <c r="ZQ95" s="16"/>
      <c r="ZR95" s="16"/>
      <c r="ZS95" s="16"/>
      <c r="ZT95" s="16"/>
      <c r="ZU95" s="16"/>
      <c r="ZV95" s="16"/>
      <c r="ZW95" s="16"/>
      <c r="ZX95" s="16"/>
      <c r="ZY95" s="16"/>
      <c r="ZZ95" s="16"/>
      <c r="AAA95" s="16"/>
      <c r="AAB95" s="16"/>
      <c r="AAC95" s="16"/>
      <c r="AAD95" s="16"/>
      <c r="AAE95" s="16"/>
      <c r="AAF95" s="16"/>
      <c r="AAG95" s="16"/>
      <c r="AAH95" s="16"/>
      <c r="AAI95" s="16"/>
      <c r="AAJ95" s="16"/>
      <c r="AAK95" s="16"/>
      <c r="AAL95" s="16"/>
      <c r="AAM95" s="16"/>
      <c r="AAN95" s="16"/>
      <c r="AAO95" s="16"/>
      <c r="AAP95" s="16"/>
      <c r="AAQ95" s="16"/>
      <c r="AAR95" s="16"/>
      <c r="AAS95" s="16"/>
      <c r="AAT95" s="16"/>
      <c r="AAU95" s="16"/>
      <c r="AAV95" s="16"/>
      <c r="AAW95" s="16"/>
      <c r="AAX95" s="16"/>
      <c r="AAY95" s="16"/>
      <c r="AAZ95" s="16"/>
      <c r="ABA95" s="16"/>
      <c r="ABB95" s="16"/>
      <c r="ABC95" s="16"/>
      <c r="ABD95" s="16"/>
      <c r="ABE95" s="16"/>
      <c r="ABF95" s="16"/>
      <c r="ABG95" s="16"/>
      <c r="ABH95" s="16"/>
      <c r="ABI95" s="16"/>
      <c r="ABJ95" s="16"/>
      <c r="ABK95" s="16"/>
      <c r="ABL95" s="16"/>
      <c r="ABM95" s="16"/>
      <c r="ABN95" s="16"/>
      <c r="ABO95" s="16"/>
      <c r="ABP95" s="16"/>
      <c r="ABQ95" s="16"/>
      <c r="ABR95" s="16"/>
      <c r="ABS95" s="16"/>
      <c r="ABT95" s="16"/>
      <c r="ABU95" s="16"/>
      <c r="ABV95" s="16"/>
      <c r="ABW95" s="16"/>
      <c r="ABX95" s="16"/>
      <c r="ABY95" s="16"/>
      <c r="ABZ95" s="16"/>
      <c r="ACA95" s="16"/>
      <c r="ACB95" s="16"/>
      <c r="ACC95" s="16"/>
      <c r="ACD95" s="16"/>
      <c r="ACE95" s="16"/>
      <c r="ACF95" s="16"/>
      <c r="ACG95" s="16"/>
      <c r="ACH95" s="16"/>
      <c r="ACI95" s="16"/>
      <c r="ACJ95" s="16"/>
      <c r="ACK95" s="16"/>
      <c r="ACL95" s="16"/>
      <c r="ACM95" s="16"/>
      <c r="ACN95" s="16"/>
      <c r="ACO95" s="16"/>
      <c r="ACP95" s="16"/>
      <c r="ACQ95" s="16"/>
      <c r="ACR95" s="16"/>
      <c r="ACS95" s="16"/>
      <c r="ACT95" s="16"/>
      <c r="ACU95" s="16"/>
      <c r="ACV95" s="16"/>
      <c r="ACW95" s="16"/>
      <c r="ACX95" s="16"/>
      <c r="ACY95" s="16"/>
      <c r="ACZ95" s="16"/>
      <c r="ADA95" s="16"/>
      <c r="ADB95" s="16"/>
      <c r="ADC95" s="16"/>
      <c r="ADD95" s="16"/>
      <c r="ADE95" s="16"/>
      <c r="ADF95" s="16"/>
      <c r="ADG95" s="16"/>
      <c r="ADH95" s="16"/>
      <c r="ADI95" s="16"/>
      <c r="ADJ95" s="16"/>
      <c r="ADK95" s="16"/>
      <c r="ADL95" s="16"/>
      <c r="ADM95" s="16"/>
      <c r="ADN95" s="16"/>
      <c r="ADO95" s="16"/>
      <c r="ADP95" s="16"/>
      <c r="ADQ95" s="16"/>
      <c r="ADR95" s="16"/>
      <c r="ADS95" s="16"/>
      <c r="ADT95" s="16"/>
      <c r="ADU95" s="16"/>
      <c r="ADV95" s="16"/>
      <c r="ADW95" s="16"/>
      <c r="ADX95" s="16"/>
      <c r="ADY95" s="16"/>
      <c r="ADZ95" s="16"/>
      <c r="AEA95" s="16"/>
      <c r="AEB95" s="16"/>
      <c r="AEC95" s="16"/>
      <c r="AED95" s="16"/>
      <c r="AEE95" s="16"/>
      <c r="AEF95" s="16"/>
      <c r="AEG95" s="16"/>
      <c r="AEH95" s="16"/>
      <c r="AEI95" s="16"/>
      <c r="AEJ95" s="16"/>
      <c r="AEK95" s="16"/>
      <c r="AEL95" s="16"/>
      <c r="AEM95" s="16"/>
      <c r="AEN95" s="16"/>
      <c r="AEO95" s="16"/>
      <c r="AEP95" s="16"/>
      <c r="AEQ95" s="16"/>
      <c r="AER95" s="16"/>
      <c r="AES95" s="16"/>
      <c r="AET95" s="16"/>
      <c r="AEU95" s="16"/>
      <c r="AEV95" s="16"/>
      <c r="AEW95" s="16"/>
      <c r="AEX95" s="16"/>
      <c r="AEY95" s="16"/>
      <c r="AEZ95" s="16"/>
      <c r="AFA95" s="16"/>
      <c r="AFB95" s="16"/>
      <c r="AFC95" s="16"/>
      <c r="AFD95" s="16"/>
      <c r="AFE95" s="16"/>
      <c r="AFF95" s="16"/>
      <c r="AFG95" s="16"/>
      <c r="AFH95" s="16"/>
      <c r="AFI95" s="16"/>
      <c r="AFJ95" s="16"/>
      <c r="AFK95" s="16"/>
      <c r="AFL95" s="16"/>
      <c r="AFM95" s="16"/>
      <c r="AFN95" s="16"/>
      <c r="AFO95" s="16"/>
      <c r="AFP95" s="16"/>
      <c r="AFQ95" s="16"/>
      <c r="AFR95" s="16"/>
      <c r="AFS95" s="16"/>
      <c r="AFT95" s="16"/>
      <c r="AFU95" s="16"/>
      <c r="AFV95" s="16"/>
      <c r="AFW95" s="16"/>
      <c r="AFX95" s="16"/>
      <c r="AFY95" s="16"/>
      <c r="AFZ95" s="16"/>
      <c r="AGA95" s="16"/>
      <c r="AGB95" s="16"/>
      <c r="AGC95" s="16"/>
      <c r="AGD95" s="16"/>
      <c r="AGE95" s="16"/>
      <c r="AGF95" s="16"/>
      <c r="AGG95" s="16"/>
      <c r="AGH95" s="16"/>
      <c r="AGI95" s="16"/>
      <c r="AGJ95" s="16"/>
      <c r="AGK95" s="16"/>
      <c r="AGL95" s="16"/>
      <c r="AGM95" s="16"/>
      <c r="AGN95" s="16"/>
      <c r="AGO95" s="16"/>
      <c r="AGP95" s="16"/>
      <c r="AGQ95" s="16"/>
      <c r="AGR95" s="16"/>
      <c r="AGS95" s="16"/>
      <c r="AGT95" s="16"/>
      <c r="AGU95" s="16"/>
      <c r="AGV95" s="16"/>
      <c r="AGW95" s="16"/>
      <c r="AGX95" s="16"/>
      <c r="AGY95" s="16"/>
      <c r="AGZ95" s="16"/>
      <c r="AHA95" s="16"/>
      <c r="AHB95" s="16"/>
      <c r="AHC95" s="16"/>
      <c r="AHD95" s="16"/>
      <c r="AHE95" s="16"/>
      <c r="AHF95" s="16"/>
      <c r="AHG95" s="16"/>
      <c r="AHH95" s="16"/>
      <c r="AHI95" s="16"/>
      <c r="AHJ95" s="16"/>
      <c r="AHK95" s="16"/>
      <c r="AHL95" s="16"/>
      <c r="AHM95" s="16"/>
      <c r="AHN95" s="16"/>
      <c r="AHO95" s="16"/>
      <c r="AHP95" s="16"/>
      <c r="AHQ95" s="16"/>
      <c r="AHR95" s="16"/>
      <c r="AHS95" s="16"/>
      <c r="AHT95" s="16"/>
      <c r="AHU95" s="16"/>
      <c r="AHV95" s="16"/>
      <c r="AHW95" s="16"/>
      <c r="AHX95" s="16"/>
      <c r="AHY95" s="16"/>
      <c r="AHZ95" s="16"/>
      <c r="AIA95" s="16"/>
      <c r="AIB95" s="16"/>
      <c r="AIC95" s="16"/>
      <c r="AID95" s="16"/>
      <c r="AIE95" s="16"/>
      <c r="AIF95" s="16"/>
      <c r="AIG95" s="16"/>
      <c r="AIH95" s="16"/>
      <c r="AII95" s="16"/>
      <c r="AIJ95" s="16"/>
      <c r="AIK95" s="16"/>
      <c r="AIL95" s="16"/>
      <c r="AIM95" s="16"/>
      <c r="AIN95" s="16"/>
      <c r="AIO95" s="16"/>
      <c r="AIP95" s="16"/>
      <c r="AIQ95" s="16"/>
      <c r="AIR95" s="16"/>
      <c r="AIS95" s="16"/>
      <c r="AIT95" s="16"/>
      <c r="AIU95" s="16"/>
      <c r="AIV95" s="16"/>
      <c r="AIW95" s="16"/>
      <c r="AIX95" s="16"/>
      <c r="AIY95" s="16"/>
      <c r="AIZ95" s="16"/>
      <c r="AJA95" s="16"/>
      <c r="AJB95" s="16"/>
      <c r="AJC95" s="16"/>
      <c r="AJD95" s="16"/>
      <c r="AJE95" s="16"/>
      <c r="AJF95" s="16"/>
      <c r="AJG95" s="16"/>
      <c r="AJH95" s="16"/>
      <c r="AJI95" s="16"/>
      <c r="AJJ95" s="16"/>
      <c r="AJK95" s="16"/>
      <c r="AJL95" s="16"/>
      <c r="AJM95" s="16"/>
      <c r="AJN95" s="16"/>
      <c r="AJO95" s="16"/>
      <c r="AJP95" s="16"/>
      <c r="AJQ95" s="16"/>
      <c r="AJR95" s="16"/>
      <c r="AJS95" s="16"/>
      <c r="AJT95" s="16"/>
      <c r="AJU95" s="16"/>
      <c r="AJV95" s="16"/>
      <c r="AJW95" s="16"/>
      <c r="AJX95" s="16"/>
      <c r="AJY95" s="16"/>
      <c r="AJZ95" s="16"/>
      <c r="AKA95" s="16"/>
      <c r="AKB95" s="16"/>
      <c r="AKC95" s="16"/>
      <c r="AKD95" s="16"/>
      <c r="AKE95" s="16"/>
      <c r="AKF95" s="16"/>
      <c r="AKG95" s="16"/>
      <c r="AKH95" s="16"/>
      <c r="AKI95" s="16"/>
      <c r="AKJ95" s="16"/>
      <c r="AKK95" s="16"/>
      <c r="AKL95" s="16"/>
      <c r="AKM95" s="16"/>
      <c r="AKN95" s="16"/>
      <c r="AKO95" s="16"/>
      <c r="AKP95" s="16"/>
      <c r="AKQ95" s="16"/>
      <c r="AKR95" s="16"/>
      <c r="AKS95" s="16"/>
      <c r="AKT95" s="16"/>
      <c r="AKU95" s="16"/>
      <c r="AKV95" s="16"/>
      <c r="AKW95" s="16"/>
      <c r="AKX95" s="16"/>
      <c r="AKY95" s="16"/>
      <c r="AKZ95" s="16"/>
      <c r="ALA95" s="16"/>
      <c r="ALB95" s="16"/>
      <c r="ALC95" s="16"/>
      <c r="ALD95" s="16"/>
      <c r="ALE95" s="16"/>
      <c r="ALF95" s="16"/>
      <c r="ALG95" s="16"/>
      <c r="ALH95" s="16"/>
      <c r="ALI95" s="16"/>
      <c r="ALJ95" s="16"/>
      <c r="ALK95" s="16"/>
      <c r="ALL95" s="16"/>
      <c r="ALM95" s="16"/>
      <c r="ALN95" s="16"/>
      <c r="ALO95" s="16"/>
      <c r="ALP95" s="16"/>
      <c r="ALQ95" s="16"/>
      <c r="ALR95" s="16"/>
      <c r="ALS95" s="16"/>
      <c r="ALT95" s="16"/>
      <c r="ALU95" s="16"/>
      <c r="ALV95" s="16"/>
      <c r="ALW95" s="16"/>
      <c r="ALX95" s="16"/>
      <c r="ALY95" s="16"/>
      <c r="ALZ95" s="16"/>
      <c r="AMA95" s="16"/>
      <c r="AMB95" s="16"/>
      <c r="AMC95" s="16"/>
      <c r="AMD95" s="16"/>
      <c r="AME95" s="16"/>
      <c r="AMF95" s="16"/>
      <c r="AMG95" s="16"/>
      <c r="AMH95" s="16"/>
      <c r="AMI95" s="16"/>
      <c r="AMJ95" s="16"/>
      <c r="AMK95" s="16"/>
      <c r="AML95" s="16"/>
      <c r="AMM95" s="16"/>
      <c r="AMN95" s="16"/>
      <c r="AMO95" s="16"/>
      <c r="AMP95" s="16"/>
      <c r="AMQ95" s="16"/>
      <c r="AMR95" s="16"/>
      <c r="AMS95" s="16"/>
      <c r="AMT95" s="16"/>
      <c r="AMU95" s="16"/>
      <c r="AMV95" s="16"/>
      <c r="AMW95" s="16"/>
      <c r="AMX95" s="16"/>
      <c r="AMY95" s="16"/>
      <c r="AMZ95" s="16"/>
      <c r="ANA95" s="16"/>
      <c r="ANB95" s="16"/>
      <c r="ANC95" s="16"/>
      <c r="AND95" s="16"/>
      <c r="ANE95" s="16"/>
      <c r="ANF95" s="16"/>
      <c r="ANG95" s="16"/>
      <c r="ANH95" s="16"/>
      <c r="ANI95" s="16"/>
      <c r="ANJ95" s="16"/>
      <c r="ANK95" s="16"/>
      <c r="ANL95" s="16"/>
      <c r="ANM95" s="16"/>
      <c r="ANN95" s="16"/>
      <c r="ANO95" s="16"/>
      <c r="ANP95" s="16"/>
      <c r="ANQ95" s="16"/>
      <c r="ANR95" s="16"/>
      <c r="ANS95" s="16"/>
      <c r="ANT95" s="16"/>
      <c r="ANU95" s="16"/>
      <c r="ANV95" s="16"/>
      <c r="ANW95" s="16"/>
      <c r="ANX95" s="16"/>
      <c r="ANY95" s="16"/>
      <c r="ANZ95" s="16"/>
      <c r="AOA95" s="16"/>
      <c r="AOB95" s="16"/>
      <c r="AOC95" s="16"/>
      <c r="AOD95" s="16"/>
      <c r="AOE95" s="16"/>
      <c r="AOF95" s="16"/>
      <c r="AOG95" s="16"/>
      <c r="AOH95" s="16"/>
      <c r="AOI95" s="16"/>
      <c r="AOJ95" s="16"/>
      <c r="AOK95" s="16"/>
      <c r="AOL95" s="16"/>
      <c r="AOM95" s="16"/>
      <c r="AON95" s="16"/>
      <c r="AOO95" s="16"/>
      <c r="AOP95" s="16"/>
      <c r="AOQ95" s="16"/>
      <c r="AOR95" s="16"/>
      <c r="AOS95" s="16"/>
      <c r="AOT95" s="16"/>
      <c r="AOU95" s="16"/>
      <c r="AOV95" s="16"/>
      <c r="AOW95" s="16"/>
      <c r="AOX95" s="16"/>
      <c r="AOY95" s="16"/>
      <c r="AOZ95" s="16"/>
      <c r="APA95" s="16"/>
      <c r="APB95" s="16"/>
      <c r="APC95" s="16"/>
      <c r="APD95" s="16"/>
      <c r="APE95" s="16"/>
      <c r="APF95" s="16"/>
      <c r="APG95" s="16"/>
      <c r="APH95" s="16"/>
      <c r="API95" s="16"/>
      <c r="APJ95" s="16"/>
      <c r="APK95" s="16"/>
      <c r="APL95" s="16"/>
      <c r="APM95" s="16"/>
      <c r="APN95" s="16"/>
      <c r="APO95" s="16"/>
      <c r="APP95" s="16"/>
      <c r="APQ95" s="16"/>
      <c r="APR95" s="16"/>
      <c r="APS95" s="16"/>
      <c r="APT95" s="16"/>
      <c r="APU95" s="16"/>
      <c r="APV95" s="16"/>
      <c r="APW95" s="16"/>
      <c r="APX95" s="16"/>
      <c r="APY95" s="16"/>
      <c r="APZ95" s="16"/>
      <c r="AQA95" s="16"/>
      <c r="AQB95" s="16"/>
      <c r="AQC95" s="16"/>
      <c r="AQD95" s="16"/>
      <c r="AQE95" s="16"/>
      <c r="AQF95" s="16"/>
      <c r="AQG95" s="16"/>
      <c r="AQH95" s="16"/>
      <c r="AQI95" s="16"/>
      <c r="AQJ95" s="16"/>
      <c r="AQK95" s="16"/>
      <c r="AQL95" s="16"/>
      <c r="AQM95" s="16"/>
      <c r="AQN95" s="16"/>
      <c r="AQO95" s="16"/>
      <c r="AQP95" s="16"/>
      <c r="AQQ95" s="16"/>
      <c r="AQR95" s="16"/>
      <c r="AQS95" s="16"/>
      <c r="AQT95" s="16"/>
      <c r="AQU95" s="16"/>
      <c r="AQV95" s="16"/>
      <c r="AQW95" s="16"/>
      <c r="AQX95" s="16"/>
      <c r="AQY95" s="16"/>
      <c r="AQZ95" s="16"/>
      <c r="ARA95" s="16"/>
      <c r="ARB95" s="16"/>
      <c r="ARC95" s="16"/>
      <c r="ARD95" s="16"/>
      <c r="ARE95" s="16"/>
      <c r="ARF95" s="16"/>
      <c r="ARG95" s="16"/>
      <c r="ARH95" s="16"/>
      <c r="ARI95" s="16"/>
      <c r="ARJ95" s="16"/>
      <c r="ARK95" s="16"/>
      <c r="ARL95" s="16"/>
      <c r="ARM95" s="16"/>
      <c r="ARN95" s="16"/>
      <c r="ARO95" s="16"/>
      <c r="ARP95" s="16"/>
      <c r="ARQ95" s="16"/>
      <c r="ARR95" s="16"/>
      <c r="ARS95" s="16"/>
      <c r="ART95" s="16"/>
      <c r="ARU95" s="16"/>
      <c r="ARV95" s="16"/>
      <c r="ARW95" s="16"/>
      <c r="ARX95" s="16"/>
      <c r="ARY95" s="16"/>
      <c r="ARZ95" s="16"/>
      <c r="ASA95" s="16"/>
      <c r="ASB95" s="16"/>
      <c r="ASC95" s="16"/>
      <c r="ASD95" s="16"/>
      <c r="ASE95" s="16"/>
      <c r="ASF95" s="16"/>
      <c r="ASG95" s="16"/>
      <c r="ASH95" s="16"/>
      <c r="ASI95" s="16"/>
      <c r="ASJ95" s="16"/>
      <c r="ASK95" s="16"/>
      <c r="ASL95" s="16"/>
      <c r="ASM95" s="16"/>
      <c r="ASN95" s="16"/>
      <c r="ASO95" s="16"/>
      <c r="ASP95" s="16"/>
      <c r="ASQ95" s="16"/>
      <c r="ASR95" s="16"/>
      <c r="ASS95" s="16"/>
      <c r="AST95" s="16"/>
      <c r="ASU95" s="16"/>
      <c r="ASV95" s="16"/>
      <c r="ASW95" s="16"/>
      <c r="ASX95" s="16"/>
      <c r="ASY95" s="16"/>
      <c r="ASZ95" s="16"/>
      <c r="ATA95" s="16"/>
      <c r="ATB95" s="16"/>
      <c r="ATC95" s="16"/>
      <c r="ATD95" s="16"/>
      <c r="ATE95" s="16"/>
      <c r="ATF95" s="16"/>
      <c r="ATG95" s="16"/>
      <c r="ATH95" s="16"/>
      <c r="ATI95" s="16"/>
      <c r="ATJ95" s="16"/>
      <c r="ATK95" s="16"/>
      <c r="ATL95" s="16"/>
      <c r="ATM95" s="16"/>
      <c r="ATN95" s="16"/>
      <c r="ATO95" s="16"/>
      <c r="ATP95" s="16"/>
      <c r="ATQ95" s="16"/>
      <c r="ATR95" s="16"/>
      <c r="ATS95" s="16"/>
      <c r="ATT95" s="16"/>
      <c r="ATU95" s="16"/>
      <c r="ATV95" s="16"/>
      <c r="ATW95" s="16"/>
      <c r="ATX95" s="16"/>
      <c r="ATY95" s="16"/>
      <c r="ATZ95" s="16"/>
      <c r="AUA95" s="16"/>
      <c r="AUB95" s="16"/>
      <c r="AUC95" s="16"/>
      <c r="AUD95" s="16"/>
      <c r="AUE95" s="16"/>
      <c r="AUF95" s="16"/>
      <c r="AUG95" s="16"/>
      <c r="AUH95" s="16"/>
      <c r="AUI95" s="16"/>
      <c r="AUJ95" s="16"/>
      <c r="AUK95" s="16"/>
      <c r="AUL95" s="16"/>
      <c r="AUM95" s="16"/>
      <c r="AUN95" s="16"/>
      <c r="AUO95" s="16"/>
      <c r="AUP95" s="16"/>
      <c r="AUQ95" s="16"/>
      <c r="AUR95" s="16"/>
      <c r="AUS95" s="16"/>
      <c r="AUT95" s="16"/>
      <c r="AUU95" s="16"/>
      <c r="AUV95" s="16"/>
      <c r="AUW95" s="16"/>
      <c r="AUX95" s="16"/>
      <c r="AUY95" s="16"/>
      <c r="AUZ95" s="16"/>
      <c r="AVA95" s="16"/>
      <c r="AVB95" s="16"/>
      <c r="AVC95" s="16"/>
      <c r="AVD95" s="16"/>
      <c r="AVE95" s="16"/>
      <c r="AVF95" s="16"/>
      <c r="AVG95" s="16"/>
      <c r="AVH95" s="16"/>
      <c r="AVI95" s="16"/>
      <c r="AVJ95" s="16"/>
      <c r="AVK95" s="16"/>
      <c r="AVL95" s="16"/>
      <c r="AVM95" s="16"/>
      <c r="AVN95" s="16"/>
      <c r="AVO95" s="16"/>
      <c r="AVP95" s="16"/>
      <c r="AVQ95" s="16"/>
      <c r="AVR95" s="16"/>
      <c r="AVS95" s="16"/>
      <c r="AVT95" s="16"/>
      <c r="AVU95" s="16"/>
      <c r="AVV95" s="16"/>
      <c r="AVW95" s="16"/>
      <c r="AVX95" s="16"/>
      <c r="AVY95" s="16"/>
      <c r="AVZ95" s="16"/>
      <c r="AWA95" s="16"/>
      <c r="AWB95" s="16"/>
      <c r="AWC95" s="16"/>
      <c r="AWD95" s="16"/>
      <c r="AWE95" s="16"/>
      <c r="AWF95" s="16"/>
      <c r="AWG95" s="16"/>
      <c r="AWH95" s="16"/>
      <c r="AWI95" s="16"/>
      <c r="AWJ95" s="16"/>
      <c r="AWK95" s="16"/>
      <c r="AWL95" s="16"/>
      <c r="AWM95" s="16"/>
      <c r="AWN95" s="16"/>
      <c r="AWO95" s="16"/>
      <c r="AWP95" s="16"/>
      <c r="AWQ95" s="16"/>
      <c r="AWR95" s="16"/>
      <c r="AWS95" s="16"/>
      <c r="AWT95" s="16"/>
      <c r="AWU95" s="16"/>
      <c r="AWV95" s="16"/>
      <c r="AWW95" s="16"/>
      <c r="AWX95" s="16"/>
      <c r="AWY95" s="16"/>
      <c r="AWZ95" s="16"/>
      <c r="AXA95" s="16"/>
      <c r="AXB95" s="16"/>
      <c r="AXC95" s="16"/>
      <c r="AXD95" s="16"/>
      <c r="AXE95" s="16"/>
      <c r="AXF95" s="16"/>
      <c r="AXG95" s="16"/>
      <c r="AXH95" s="16"/>
      <c r="AXI95" s="16"/>
      <c r="AXJ95" s="16"/>
      <c r="AXK95" s="16"/>
      <c r="AXL95" s="16"/>
      <c r="AXM95" s="16"/>
      <c r="AXN95" s="16"/>
      <c r="AXO95" s="16"/>
      <c r="AXP95" s="16"/>
      <c r="AXQ95" s="16"/>
      <c r="AXR95" s="16"/>
      <c r="AXS95" s="16"/>
      <c r="AXT95" s="16"/>
      <c r="AXU95" s="16"/>
      <c r="AXV95" s="16"/>
      <c r="AXW95" s="16"/>
      <c r="AXX95" s="16"/>
      <c r="AXY95" s="16"/>
      <c r="AXZ95" s="16"/>
      <c r="AYA95" s="16"/>
      <c r="AYB95" s="16"/>
      <c r="AYC95" s="16"/>
      <c r="AYD95" s="16"/>
      <c r="AYE95" s="16"/>
      <c r="AYF95" s="16"/>
      <c r="AYG95" s="16"/>
      <c r="AYH95" s="16"/>
      <c r="AYI95" s="16"/>
      <c r="AYJ95" s="16"/>
      <c r="AYK95" s="16"/>
      <c r="AYL95" s="16"/>
      <c r="AYM95" s="16"/>
      <c r="AYN95" s="16"/>
      <c r="AYO95" s="16"/>
      <c r="AYP95" s="16"/>
      <c r="AYQ95" s="16"/>
      <c r="AYR95" s="16"/>
      <c r="AYS95" s="16"/>
      <c r="AYT95" s="16"/>
      <c r="AYU95" s="16"/>
      <c r="AYV95" s="16"/>
      <c r="AYW95" s="16"/>
      <c r="AYX95" s="16"/>
      <c r="AYY95" s="16"/>
      <c r="AYZ95" s="16"/>
      <c r="AZA95" s="16"/>
      <c r="AZB95" s="16"/>
      <c r="AZC95" s="16"/>
      <c r="AZD95" s="16"/>
      <c r="AZE95" s="16"/>
      <c r="AZF95" s="16"/>
      <c r="AZG95" s="16"/>
      <c r="AZH95" s="16"/>
      <c r="AZI95" s="16"/>
      <c r="AZJ95" s="16"/>
      <c r="AZK95" s="16"/>
      <c r="AZL95" s="16"/>
      <c r="AZM95" s="16"/>
      <c r="AZN95" s="16"/>
      <c r="AZO95" s="16"/>
      <c r="AZP95" s="16"/>
      <c r="AZQ95" s="16"/>
      <c r="AZR95" s="16"/>
      <c r="AZS95" s="16"/>
      <c r="AZT95" s="16"/>
      <c r="AZU95" s="16"/>
      <c r="AZV95" s="16"/>
      <c r="AZW95" s="16"/>
      <c r="AZX95" s="16"/>
      <c r="AZY95" s="16"/>
      <c r="AZZ95" s="16"/>
      <c r="BAA95" s="16"/>
      <c r="BAB95" s="16"/>
      <c r="BAC95" s="16"/>
      <c r="BAD95" s="16"/>
      <c r="BAE95" s="16"/>
      <c r="BAF95" s="16"/>
      <c r="BAG95" s="16"/>
      <c r="BAH95" s="16"/>
      <c r="BAI95" s="16"/>
      <c r="BAJ95" s="16"/>
      <c r="BAK95" s="16"/>
      <c r="BAL95" s="16"/>
      <c r="BAM95" s="16"/>
      <c r="BAN95" s="16"/>
      <c r="BAO95" s="16"/>
      <c r="BAP95" s="16"/>
      <c r="BAQ95" s="16"/>
      <c r="BAR95" s="16"/>
      <c r="BAS95" s="16"/>
      <c r="BAT95" s="16"/>
      <c r="BAU95" s="16"/>
      <c r="BAV95" s="16"/>
      <c r="BAW95" s="16"/>
      <c r="BAX95" s="16"/>
      <c r="BAY95" s="16"/>
      <c r="BAZ95" s="16"/>
      <c r="BBA95" s="16"/>
      <c r="BBB95" s="16"/>
      <c r="BBC95" s="16"/>
      <c r="BBD95" s="16"/>
      <c r="BBE95" s="16"/>
      <c r="BBF95" s="16"/>
      <c r="BBG95" s="16"/>
      <c r="BBH95" s="16"/>
      <c r="BBI95" s="16"/>
      <c r="BBJ95" s="16"/>
      <c r="BBK95" s="16"/>
      <c r="BBL95" s="16"/>
      <c r="BBM95" s="16"/>
      <c r="BBN95" s="16"/>
      <c r="BBO95" s="16"/>
      <c r="BBP95" s="16"/>
      <c r="BBQ95" s="16"/>
      <c r="BBR95" s="16"/>
      <c r="BBS95" s="16"/>
      <c r="BBT95" s="16"/>
      <c r="BBU95" s="16"/>
      <c r="BBV95" s="16"/>
      <c r="BBW95" s="16"/>
      <c r="BBX95" s="16"/>
      <c r="BBY95" s="16"/>
      <c r="BBZ95" s="16"/>
      <c r="BCA95" s="16"/>
      <c r="BCB95" s="16"/>
      <c r="BCC95" s="16"/>
      <c r="BCD95" s="16"/>
      <c r="BCE95" s="16"/>
      <c r="BCF95" s="16"/>
      <c r="BCG95" s="16"/>
      <c r="BCH95" s="16"/>
      <c r="BCI95" s="16"/>
      <c r="BCJ95" s="16"/>
      <c r="BCK95" s="16"/>
      <c r="BCL95" s="16"/>
      <c r="BCM95" s="16"/>
      <c r="BCN95" s="16"/>
      <c r="BCO95" s="16"/>
      <c r="BCP95" s="16"/>
      <c r="BCQ95" s="16"/>
      <c r="BCR95" s="16"/>
      <c r="BCS95" s="16"/>
      <c r="BCT95" s="16"/>
      <c r="BCU95" s="16"/>
      <c r="BCV95" s="16"/>
      <c r="BCW95" s="16"/>
      <c r="BCX95" s="16"/>
      <c r="BCY95" s="16"/>
      <c r="BCZ95" s="16"/>
      <c r="BDA95" s="16"/>
      <c r="BDB95" s="16"/>
      <c r="BDC95" s="16"/>
      <c r="BDD95" s="16"/>
      <c r="BDE95" s="16"/>
      <c r="BDF95" s="16"/>
      <c r="BDG95" s="16"/>
      <c r="BDH95" s="16"/>
      <c r="BDI95" s="16"/>
      <c r="BDJ95" s="16"/>
      <c r="BDK95" s="16"/>
      <c r="BDL95" s="16"/>
      <c r="BDM95" s="16"/>
      <c r="BDN95" s="16"/>
      <c r="BDO95" s="16"/>
      <c r="BDP95" s="16"/>
      <c r="BDQ95" s="16"/>
      <c r="BDR95" s="16"/>
      <c r="BDS95" s="16"/>
      <c r="BDT95" s="16"/>
      <c r="BDU95" s="16"/>
      <c r="BDV95" s="16"/>
      <c r="BDW95" s="16"/>
      <c r="BDX95" s="16"/>
      <c r="BDY95" s="16"/>
      <c r="BDZ95" s="16"/>
      <c r="BEA95" s="16"/>
      <c r="BEB95" s="16"/>
      <c r="BEC95" s="16"/>
      <c r="BED95" s="16"/>
      <c r="BEE95" s="16"/>
      <c r="BEF95" s="16"/>
      <c r="BEG95" s="16"/>
      <c r="BEH95" s="16"/>
      <c r="BEI95" s="16"/>
      <c r="BEJ95" s="16"/>
      <c r="BEK95" s="16"/>
      <c r="BEL95" s="16"/>
      <c r="BEM95" s="16"/>
      <c r="BEN95" s="16"/>
      <c r="BEO95" s="16"/>
      <c r="BEP95" s="16"/>
      <c r="BEQ95" s="16"/>
      <c r="BER95" s="16"/>
      <c r="BES95" s="16"/>
      <c r="BET95" s="16"/>
      <c r="BEU95" s="16"/>
      <c r="BEV95" s="16"/>
      <c r="BEW95" s="16"/>
      <c r="BEX95" s="16"/>
      <c r="BEY95" s="16"/>
      <c r="BEZ95" s="16"/>
      <c r="BFA95" s="16"/>
      <c r="BFB95" s="16"/>
      <c r="BFC95" s="16"/>
      <c r="BFD95" s="16"/>
      <c r="BFE95" s="16"/>
      <c r="BFF95" s="16"/>
      <c r="BFG95" s="16"/>
      <c r="BFH95" s="16"/>
      <c r="BFI95" s="16"/>
      <c r="BFJ95" s="16"/>
      <c r="BFK95" s="16"/>
      <c r="BFL95" s="16"/>
      <c r="BFM95" s="16"/>
      <c r="BFN95" s="16"/>
      <c r="BFO95" s="16"/>
      <c r="BFP95" s="16"/>
      <c r="BFQ95" s="16"/>
      <c r="BFR95" s="16"/>
      <c r="BFS95" s="16"/>
      <c r="BFT95" s="16"/>
      <c r="BFU95" s="16"/>
      <c r="BFV95" s="16"/>
      <c r="BFW95" s="16"/>
      <c r="BFX95" s="16"/>
      <c r="BFY95" s="16"/>
      <c r="BFZ95" s="16"/>
      <c r="BGA95" s="16"/>
      <c r="BGB95" s="16"/>
      <c r="BGC95" s="16"/>
      <c r="BGD95" s="16"/>
      <c r="BGE95" s="16"/>
      <c r="BGF95" s="16"/>
      <c r="BGG95" s="16"/>
      <c r="BGH95" s="16"/>
      <c r="BGI95" s="16"/>
      <c r="BGJ95" s="16"/>
      <c r="BGK95" s="16"/>
      <c r="BGL95" s="16"/>
      <c r="BGM95" s="16"/>
      <c r="BGN95" s="16"/>
      <c r="BGO95" s="16"/>
      <c r="BGP95" s="16"/>
      <c r="BGQ95" s="16"/>
      <c r="BGR95" s="16"/>
      <c r="BGS95" s="16"/>
      <c r="BGT95" s="16"/>
      <c r="BGU95" s="16"/>
      <c r="BGV95" s="16"/>
      <c r="BGW95" s="16"/>
      <c r="BGX95" s="16"/>
      <c r="BGY95" s="16"/>
      <c r="BGZ95" s="16"/>
      <c r="BHA95" s="16"/>
      <c r="BHB95" s="16"/>
      <c r="BHC95" s="16"/>
      <c r="BHD95" s="16"/>
      <c r="BHE95" s="16"/>
      <c r="BHF95" s="16"/>
      <c r="BHG95" s="16"/>
      <c r="BHH95" s="16"/>
      <c r="BHI95" s="16"/>
      <c r="BHJ95" s="16"/>
      <c r="BHK95" s="16"/>
      <c r="BHL95" s="16"/>
      <c r="BHM95" s="16"/>
      <c r="BHN95" s="16"/>
      <c r="BHO95" s="16"/>
      <c r="BHP95" s="16"/>
      <c r="BHQ95" s="16"/>
      <c r="BHR95" s="16"/>
      <c r="BHS95" s="16"/>
      <c r="BHT95" s="16"/>
      <c r="BHU95" s="16"/>
      <c r="BHV95" s="16"/>
      <c r="BHW95" s="16"/>
      <c r="BHX95" s="16"/>
      <c r="BHY95" s="16"/>
      <c r="BHZ95" s="16"/>
      <c r="BIA95" s="16"/>
      <c r="BIB95" s="16"/>
      <c r="BIC95" s="16"/>
      <c r="BID95" s="16"/>
      <c r="BIE95" s="16"/>
      <c r="BIF95" s="16"/>
      <c r="BIG95" s="16"/>
      <c r="BIH95" s="16"/>
      <c r="BII95" s="16"/>
      <c r="BIJ95" s="16"/>
      <c r="BIK95" s="16"/>
      <c r="BIL95" s="16"/>
      <c r="BIM95" s="16"/>
      <c r="BIN95" s="16"/>
      <c r="BIO95" s="16"/>
      <c r="BIP95" s="16"/>
      <c r="BIQ95" s="16"/>
      <c r="BIR95" s="16"/>
      <c r="BIS95" s="16"/>
      <c r="BIT95" s="16"/>
      <c r="BIU95" s="16"/>
      <c r="BIV95" s="16"/>
      <c r="BIW95" s="16"/>
      <c r="BIX95" s="16"/>
      <c r="BIY95" s="16"/>
      <c r="BIZ95" s="16"/>
      <c r="BJA95" s="16"/>
      <c r="BJB95" s="16"/>
      <c r="BJC95" s="16"/>
      <c r="BJD95" s="16"/>
      <c r="BJE95" s="16"/>
      <c r="BJF95" s="16"/>
      <c r="BJG95" s="16"/>
      <c r="BJH95" s="16"/>
      <c r="BJI95" s="16"/>
      <c r="BJJ95" s="16"/>
      <c r="BJK95" s="16"/>
      <c r="BJL95" s="16"/>
      <c r="BJM95" s="16"/>
      <c r="BJN95" s="16"/>
      <c r="BJO95" s="16"/>
      <c r="BJP95" s="16"/>
      <c r="BJQ95" s="16"/>
      <c r="BJR95" s="16"/>
      <c r="BJS95" s="16"/>
      <c r="BJT95" s="16"/>
      <c r="BJU95" s="16"/>
      <c r="BJV95" s="16"/>
      <c r="BJW95" s="16"/>
      <c r="BJX95" s="16"/>
      <c r="BJY95" s="16"/>
      <c r="BJZ95" s="16"/>
      <c r="BKA95" s="16"/>
      <c r="BKB95" s="16"/>
      <c r="BKC95" s="16"/>
      <c r="BKD95" s="16"/>
      <c r="BKE95" s="16"/>
      <c r="BKF95" s="16"/>
      <c r="BKG95" s="16"/>
      <c r="BKH95" s="16"/>
      <c r="BKI95" s="16"/>
      <c r="BKJ95" s="16"/>
      <c r="BKK95" s="16"/>
      <c r="BKL95" s="16"/>
      <c r="BKM95" s="16"/>
      <c r="BKN95" s="16"/>
      <c r="BKO95" s="16"/>
      <c r="BKP95" s="16"/>
      <c r="BKQ95" s="16"/>
      <c r="BKR95" s="16"/>
      <c r="BKS95" s="16"/>
      <c r="BKT95" s="16"/>
      <c r="BKU95" s="16"/>
      <c r="BKV95" s="16"/>
      <c r="BKW95" s="16"/>
      <c r="BKX95" s="16"/>
      <c r="BKY95" s="16"/>
      <c r="BKZ95" s="16"/>
      <c r="BLA95" s="16"/>
      <c r="BLB95" s="16"/>
      <c r="BLC95" s="16"/>
      <c r="BLD95" s="16"/>
      <c r="BLE95" s="16"/>
      <c r="BLF95" s="16"/>
      <c r="BLG95" s="16"/>
      <c r="BLH95" s="16"/>
      <c r="BLI95" s="16"/>
      <c r="BLJ95" s="16"/>
      <c r="BLK95" s="16"/>
      <c r="BLL95" s="16"/>
      <c r="BLM95" s="16"/>
      <c r="BLN95" s="16"/>
      <c r="BLO95" s="16"/>
      <c r="BLP95" s="16"/>
      <c r="BLQ95" s="16"/>
      <c r="BLR95" s="16"/>
      <c r="BLS95" s="16"/>
      <c r="BLT95" s="16"/>
      <c r="BLU95" s="16"/>
      <c r="BLV95" s="16"/>
      <c r="BLW95" s="16"/>
      <c r="BLX95" s="16"/>
      <c r="BLY95" s="16"/>
      <c r="BLZ95" s="16"/>
      <c r="BMA95" s="16"/>
      <c r="BMB95" s="16"/>
      <c r="BMC95" s="16"/>
      <c r="BMD95" s="16"/>
      <c r="BME95" s="16"/>
      <c r="BMF95" s="16"/>
      <c r="BMG95" s="16"/>
      <c r="BMH95" s="16"/>
      <c r="BMI95" s="16"/>
      <c r="BMJ95" s="16"/>
      <c r="BMK95" s="16"/>
      <c r="BML95" s="16"/>
      <c r="BMM95" s="16"/>
      <c r="BMN95" s="16"/>
      <c r="BMO95" s="16"/>
      <c r="BMP95" s="16"/>
      <c r="BMQ95" s="16"/>
      <c r="BMR95" s="16"/>
      <c r="BMS95" s="16"/>
      <c r="BMT95" s="16"/>
      <c r="BMU95" s="16"/>
      <c r="BMV95" s="16"/>
      <c r="BMW95" s="16"/>
      <c r="BMX95" s="16"/>
      <c r="BMY95" s="16"/>
      <c r="BMZ95" s="16"/>
      <c r="BNA95" s="16"/>
      <c r="BNB95" s="16"/>
      <c r="BNC95" s="16"/>
      <c r="BND95" s="16"/>
      <c r="BNE95" s="16"/>
      <c r="BNF95" s="16"/>
      <c r="BNG95" s="16"/>
      <c r="BNH95" s="16"/>
      <c r="BNI95" s="16"/>
      <c r="BNJ95" s="16"/>
      <c r="BNK95" s="16"/>
      <c r="BNL95" s="16"/>
      <c r="BNM95" s="16"/>
      <c r="BNN95" s="16"/>
      <c r="BNO95" s="16"/>
      <c r="BNP95" s="16"/>
      <c r="BNQ95" s="16"/>
      <c r="BNR95" s="16"/>
      <c r="BNS95" s="16"/>
      <c r="BNT95" s="16"/>
      <c r="BNU95" s="16"/>
      <c r="BNV95" s="16"/>
      <c r="BNW95" s="16"/>
      <c r="BNX95" s="16"/>
      <c r="BNY95" s="16"/>
      <c r="BNZ95" s="16"/>
      <c r="BOA95" s="16"/>
      <c r="BOB95" s="16"/>
      <c r="BOC95" s="16"/>
      <c r="BOD95" s="16"/>
      <c r="BOE95" s="16"/>
      <c r="BOF95" s="16"/>
      <c r="BOG95" s="16"/>
      <c r="BOH95" s="16"/>
      <c r="BOI95" s="16"/>
      <c r="BOJ95" s="16"/>
      <c r="BOK95" s="16"/>
      <c r="BOL95" s="16"/>
      <c r="BOM95" s="16"/>
      <c r="BON95" s="16"/>
      <c r="BOO95" s="16"/>
      <c r="BOP95" s="16"/>
      <c r="BOQ95" s="16"/>
      <c r="BOR95" s="16"/>
      <c r="BOS95" s="16"/>
      <c r="BOT95" s="16"/>
      <c r="BOU95" s="16"/>
      <c r="BOV95" s="16"/>
      <c r="BOW95" s="16"/>
      <c r="BOX95" s="16"/>
      <c r="BOY95" s="16"/>
      <c r="BOZ95" s="16"/>
      <c r="BPA95" s="16"/>
      <c r="BPB95" s="16"/>
      <c r="BPC95" s="16"/>
      <c r="BPD95" s="16"/>
      <c r="BPE95" s="16"/>
      <c r="BPF95" s="16"/>
      <c r="BPG95" s="16"/>
      <c r="BPH95" s="16"/>
      <c r="BPI95" s="16"/>
      <c r="BPJ95" s="16"/>
      <c r="BPK95" s="16"/>
      <c r="BPL95" s="16"/>
      <c r="BPM95" s="16"/>
      <c r="BPN95" s="16"/>
      <c r="BPO95" s="16"/>
      <c r="BPP95" s="16"/>
      <c r="BPQ95" s="16"/>
      <c r="BPR95" s="16"/>
      <c r="BPS95" s="16"/>
      <c r="BPT95" s="16"/>
      <c r="BPU95" s="16"/>
      <c r="BPV95" s="16"/>
      <c r="BPW95" s="16"/>
      <c r="BPX95" s="16"/>
      <c r="BPY95" s="16"/>
      <c r="BPZ95" s="16"/>
      <c r="BQA95" s="16"/>
      <c r="BQB95" s="16"/>
      <c r="BQC95" s="16"/>
      <c r="BQD95" s="16"/>
      <c r="BQE95" s="16"/>
      <c r="BQF95" s="16"/>
      <c r="BQG95" s="16"/>
      <c r="BQH95" s="16"/>
      <c r="BQI95" s="16"/>
      <c r="BQJ95" s="16"/>
      <c r="BQK95" s="16"/>
      <c r="BQL95" s="16"/>
      <c r="BQM95" s="16"/>
      <c r="BQN95" s="16"/>
      <c r="BQO95" s="16"/>
      <c r="BQP95" s="16"/>
      <c r="BQQ95" s="16"/>
      <c r="BQR95" s="16"/>
      <c r="BQS95" s="16"/>
      <c r="BQT95" s="16"/>
      <c r="BQU95" s="16"/>
      <c r="BQV95" s="16"/>
      <c r="BQW95" s="16"/>
      <c r="BQX95" s="16"/>
      <c r="BQY95" s="16"/>
      <c r="BQZ95" s="16"/>
      <c r="BRA95" s="16"/>
      <c r="BRB95" s="16"/>
      <c r="BRC95" s="16"/>
      <c r="BRD95" s="16"/>
      <c r="BRE95" s="16"/>
      <c r="BRF95" s="16"/>
      <c r="BRG95" s="16"/>
      <c r="BRH95" s="16"/>
      <c r="BRI95" s="16"/>
      <c r="BRJ95" s="16"/>
      <c r="BRK95" s="16"/>
      <c r="BRL95" s="16"/>
      <c r="BRM95" s="16"/>
      <c r="BRN95" s="16"/>
      <c r="BRO95" s="16"/>
      <c r="BRP95" s="16"/>
      <c r="BRQ95" s="16"/>
      <c r="BRR95" s="16"/>
      <c r="BRS95" s="16"/>
      <c r="BRT95" s="16"/>
      <c r="BRU95" s="16"/>
      <c r="BRV95" s="16"/>
      <c r="BRW95" s="16"/>
      <c r="BRX95" s="16"/>
      <c r="BRY95" s="16"/>
      <c r="BRZ95" s="16"/>
      <c r="BSA95" s="16"/>
      <c r="BSB95" s="16"/>
      <c r="BSC95" s="16"/>
      <c r="BSD95" s="16"/>
      <c r="BSE95" s="16"/>
      <c r="BSF95" s="16"/>
      <c r="BSG95" s="16"/>
      <c r="BSH95" s="16"/>
      <c r="BSI95" s="16"/>
      <c r="BSJ95" s="16"/>
      <c r="BSK95" s="16"/>
      <c r="BSL95" s="16"/>
      <c r="BSM95" s="16"/>
      <c r="BSN95" s="16"/>
      <c r="BSO95" s="16"/>
      <c r="BSP95" s="16"/>
      <c r="BSQ95" s="16"/>
      <c r="BSR95" s="16"/>
      <c r="BSS95" s="16"/>
      <c r="BST95" s="16"/>
      <c r="BSU95" s="16"/>
      <c r="BSV95" s="16"/>
      <c r="BSW95" s="16"/>
      <c r="BSX95" s="16"/>
      <c r="BSY95" s="16"/>
      <c r="BSZ95" s="16"/>
      <c r="BTA95" s="16"/>
      <c r="BTB95" s="16"/>
      <c r="BTC95" s="16"/>
      <c r="BTD95" s="16"/>
      <c r="BTE95" s="16"/>
      <c r="BTF95" s="16"/>
      <c r="BTG95" s="16"/>
      <c r="BTH95" s="16"/>
    </row>
    <row r="96" spans="1:1880" s="304" customFormat="1" ht="81.75" customHeight="1" x14ac:dyDescent="0.3">
      <c r="A96" s="68">
        <v>598</v>
      </c>
      <c r="B96" s="278" t="s">
        <v>23</v>
      </c>
      <c r="C96" s="278" t="s">
        <v>114</v>
      </c>
      <c r="D96" s="18" t="s">
        <v>144</v>
      </c>
      <c r="E96" s="277" t="e">
        <f>INDEX('PY1 Data(H)'!$A$1:$CX$142,MATCH('Unit Data from Audit Worksheet'!$A96,'PY1 Data(H)'!$A$1:$A$142,0),MATCH('Unit Data from Audit Worksheet'!$D$2,'PY1 Data(H)'!$A$1:$CX$1,0))</f>
        <v>#N/A</v>
      </c>
      <c r="F96" s="135">
        <v>0</v>
      </c>
      <c r="G96" s="495">
        <f>IF(F96&lt;0,"Error: Enter as positive.",)</f>
        <v>0</v>
      </c>
      <c r="H96" s="495"/>
      <c r="I96" s="769"/>
      <c r="J96"/>
      <c r="K96" s="16"/>
      <c r="L96"/>
      <c r="M96" s="16"/>
      <c r="N96" s="137"/>
      <c r="O96" s="16"/>
      <c r="P96" s="16"/>
      <c r="Q96" s="16"/>
      <c r="R96" s="16"/>
      <c r="S96" s="16"/>
      <c r="T96" s="16"/>
      <c r="U96" s="16"/>
      <c r="V96" s="16"/>
      <c r="W96" s="16"/>
      <c r="X96" s="1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c r="NZ96" s="16"/>
      <c r="OA96" s="16"/>
      <c r="OB96" s="16"/>
      <c r="OC96" s="16"/>
      <c r="OD96" s="16"/>
      <c r="OE96" s="16"/>
      <c r="OF96" s="16"/>
      <c r="OG96" s="16"/>
      <c r="OH96" s="16"/>
      <c r="OI96" s="16"/>
      <c r="OJ96" s="16"/>
      <c r="OK96" s="16"/>
      <c r="OL96" s="16"/>
      <c r="OM96" s="16"/>
      <c r="ON96" s="16"/>
      <c r="OO96" s="16"/>
      <c r="OP96" s="16"/>
      <c r="OQ96" s="16"/>
      <c r="OR96" s="16"/>
      <c r="OS96" s="16"/>
      <c r="OT96" s="16"/>
      <c r="OU96" s="16"/>
      <c r="OV96" s="16"/>
      <c r="OW96" s="16"/>
      <c r="OX96" s="16"/>
      <c r="OY96" s="16"/>
      <c r="OZ96" s="16"/>
      <c r="PA96" s="16"/>
      <c r="PB96" s="16"/>
      <c r="PC96" s="16"/>
      <c r="PD96" s="16"/>
      <c r="PE96" s="16"/>
      <c r="PF96" s="16"/>
      <c r="PG96" s="16"/>
      <c r="PH96" s="16"/>
      <c r="PI96" s="16"/>
      <c r="PJ96" s="16"/>
      <c r="PK96" s="16"/>
      <c r="PL96" s="16"/>
      <c r="PM96" s="16"/>
      <c r="PN96" s="16"/>
      <c r="PO96" s="16"/>
      <c r="PP96" s="16"/>
      <c r="PQ96" s="16"/>
      <c r="PR96" s="16"/>
      <c r="PS96" s="16"/>
      <c r="PT96" s="16"/>
      <c r="PU96" s="16"/>
      <c r="PV96" s="16"/>
      <c r="PW96" s="16"/>
      <c r="PX96" s="16"/>
      <c r="PY96" s="16"/>
      <c r="PZ96" s="16"/>
      <c r="QA96" s="16"/>
      <c r="QB96" s="16"/>
      <c r="QC96" s="16"/>
      <c r="QD96" s="16"/>
      <c r="QE96" s="16"/>
      <c r="QF96" s="16"/>
      <c r="QG96" s="16"/>
      <c r="QH96" s="16"/>
      <c r="QI96" s="16"/>
      <c r="QJ96" s="16"/>
      <c r="QK96" s="16"/>
      <c r="QL96" s="16"/>
      <c r="QM96" s="16"/>
      <c r="QN96" s="16"/>
      <c r="QO96" s="16"/>
      <c r="QP96" s="16"/>
      <c r="QQ96" s="16"/>
      <c r="QR96" s="16"/>
      <c r="QS96" s="16"/>
      <c r="QT96" s="16"/>
      <c r="QU96" s="16"/>
      <c r="QV96" s="16"/>
      <c r="QW96" s="16"/>
      <c r="QX96" s="16"/>
      <c r="QY96" s="16"/>
      <c r="QZ96" s="16"/>
      <c r="RA96" s="16"/>
      <c r="RB96" s="16"/>
      <c r="RC96" s="16"/>
      <c r="RD96" s="16"/>
      <c r="RE96" s="16"/>
      <c r="RF96" s="16"/>
      <c r="RG96" s="16"/>
      <c r="RH96" s="16"/>
      <c r="RI96" s="16"/>
      <c r="RJ96" s="16"/>
      <c r="RK96" s="16"/>
      <c r="RL96" s="16"/>
      <c r="RM96" s="16"/>
      <c r="RN96" s="16"/>
      <c r="RO96" s="16"/>
      <c r="RP96" s="16"/>
      <c r="RQ96" s="16"/>
      <c r="RR96" s="16"/>
      <c r="RS96" s="16"/>
      <c r="RT96" s="16"/>
      <c r="RU96" s="16"/>
      <c r="RV96" s="16"/>
      <c r="RW96" s="16"/>
      <c r="RX96" s="16"/>
      <c r="RY96" s="16"/>
      <c r="RZ96" s="16"/>
      <c r="SA96" s="16"/>
      <c r="SB96" s="16"/>
      <c r="SC96" s="16"/>
      <c r="SD96" s="16"/>
      <c r="SE96" s="16"/>
      <c r="SF96" s="16"/>
      <c r="SG96" s="16"/>
      <c r="SH96" s="16"/>
      <c r="SI96" s="16"/>
      <c r="SJ96" s="16"/>
      <c r="SK96" s="16"/>
      <c r="SL96" s="16"/>
      <c r="SM96" s="16"/>
      <c r="SN96" s="16"/>
      <c r="SO96" s="16"/>
      <c r="SP96" s="16"/>
      <c r="SQ96" s="16"/>
      <c r="SR96" s="16"/>
      <c r="SS96" s="16"/>
      <c r="ST96" s="16"/>
      <c r="SU96" s="16"/>
      <c r="SV96" s="16"/>
      <c r="SW96" s="16"/>
      <c r="SX96" s="16"/>
      <c r="SY96" s="16"/>
      <c r="SZ96" s="16"/>
      <c r="TA96" s="16"/>
      <c r="TB96" s="16"/>
      <c r="TC96" s="16"/>
      <c r="TD96" s="16"/>
      <c r="TE96" s="16"/>
      <c r="TF96" s="16"/>
      <c r="TG96" s="16"/>
      <c r="TH96" s="16"/>
      <c r="TI96" s="16"/>
      <c r="TJ96" s="16"/>
      <c r="TK96" s="16"/>
      <c r="TL96" s="16"/>
      <c r="TM96" s="16"/>
      <c r="TN96" s="16"/>
      <c r="TO96" s="16"/>
      <c r="TP96" s="16"/>
      <c r="TQ96" s="16"/>
      <c r="TR96" s="16"/>
      <c r="TS96" s="16"/>
      <c r="TT96" s="16"/>
      <c r="TU96" s="16"/>
      <c r="TV96" s="16"/>
      <c r="TW96" s="16"/>
      <c r="TX96" s="16"/>
      <c r="TY96" s="16"/>
      <c r="TZ96" s="16"/>
      <c r="UA96" s="16"/>
      <c r="UB96" s="16"/>
      <c r="UC96" s="16"/>
      <c r="UD96" s="16"/>
      <c r="UE96" s="16"/>
      <c r="UF96" s="16"/>
      <c r="UG96" s="16"/>
      <c r="UH96" s="16"/>
      <c r="UI96" s="16"/>
      <c r="UJ96" s="16"/>
      <c r="UK96" s="16"/>
      <c r="UL96" s="16"/>
      <c r="UM96" s="16"/>
      <c r="UN96" s="16"/>
      <c r="UO96" s="16"/>
      <c r="UP96" s="16"/>
      <c r="UQ96" s="16"/>
      <c r="UR96" s="16"/>
      <c r="US96" s="16"/>
      <c r="UT96" s="16"/>
      <c r="UU96" s="16"/>
      <c r="UV96" s="16"/>
      <c r="UW96" s="16"/>
      <c r="UX96" s="16"/>
      <c r="UY96" s="16"/>
      <c r="UZ96" s="16"/>
      <c r="VA96" s="16"/>
      <c r="VB96" s="16"/>
      <c r="VC96" s="16"/>
      <c r="VD96" s="16"/>
      <c r="VE96" s="16"/>
      <c r="VF96" s="16"/>
      <c r="VG96" s="16"/>
      <c r="VH96" s="16"/>
      <c r="VI96" s="16"/>
      <c r="VJ96" s="16"/>
      <c r="VK96" s="16"/>
      <c r="VL96" s="16"/>
      <c r="VM96" s="16"/>
      <c r="VN96" s="16"/>
      <c r="VO96" s="16"/>
      <c r="VP96" s="16"/>
      <c r="VQ96" s="16"/>
      <c r="VR96" s="16"/>
      <c r="VS96" s="16"/>
      <c r="VT96" s="16"/>
      <c r="VU96" s="16"/>
      <c r="VV96" s="16"/>
      <c r="VW96" s="16"/>
      <c r="VX96" s="16"/>
      <c r="VY96" s="16"/>
      <c r="VZ96" s="16"/>
      <c r="WA96" s="16"/>
      <c r="WB96" s="16"/>
      <c r="WC96" s="16"/>
      <c r="WD96" s="16"/>
      <c r="WE96" s="16"/>
      <c r="WF96" s="16"/>
      <c r="WG96" s="16"/>
      <c r="WH96" s="16"/>
      <c r="WI96" s="16"/>
      <c r="WJ96" s="16"/>
      <c r="WK96" s="16"/>
      <c r="WL96" s="16"/>
      <c r="WM96" s="16"/>
      <c r="WN96" s="16"/>
      <c r="WO96" s="16"/>
      <c r="WP96" s="16"/>
      <c r="WQ96" s="16"/>
      <c r="WR96" s="16"/>
      <c r="WS96" s="16"/>
      <c r="WT96" s="16"/>
      <c r="WU96" s="16"/>
      <c r="WV96" s="16"/>
      <c r="WW96" s="16"/>
      <c r="WX96" s="16"/>
      <c r="WY96" s="16"/>
      <c r="WZ96" s="16"/>
      <c r="XA96" s="16"/>
      <c r="XB96" s="16"/>
      <c r="XC96" s="16"/>
      <c r="XD96" s="16"/>
      <c r="XE96" s="16"/>
      <c r="XF96" s="16"/>
      <c r="XG96" s="16"/>
      <c r="XH96" s="16"/>
      <c r="XI96" s="16"/>
      <c r="XJ96" s="16"/>
      <c r="XK96" s="16"/>
      <c r="XL96" s="16"/>
      <c r="XM96" s="16"/>
      <c r="XN96" s="16"/>
      <c r="XO96" s="16"/>
      <c r="XP96" s="16"/>
      <c r="XQ96" s="16"/>
      <c r="XR96" s="16"/>
      <c r="XS96" s="16"/>
      <c r="XT96" s="16"/>
      <c r="XU96" s="16"/>
      <c r="XV96" s="16"/>
      <c r="XW96" s="16"/>
      <c r="XX96" s="16"/>
      <c r="XY96" s="16"/>
      <c r="XZ96" s="16"/>
      <c r="YA96" s="16"/>
      <c r="YB96" s="16"/>
      <c r="YC96" s="16"/>
      <c r="YD96" s="16"/>
      <c r="YE96" s="16"/>
      <c r="YF96" s="16"/>
      <c r="YG96" s="16"/>
      <c r="YH96" s="16"/>
      <c r="YI96" s="16"/>
      <c r="YJ96" s="16"/>
      <c r="YK96" s="16"/>
      <c r="YL96" s="16"/>
      <c r="YM96" s="16"/>
      <c r="YN96" s="16"/>
      <c r="YO96" s="16"/>
      <c r="YP96" s="16"/>
      <c r="YQ96" s="16"/>
      <c r="YR96" s="16"/>
      <c r="YS96" s="16"/>
      <c r="YT96" s="16"/>
      <c r="YU96" s="16"/>
      <c r="YV96" s="16"/>
      <c r="YW96" s="16"/>
      <c r="YX96" s="16"/>
      <c r="YY96" s="16"/>
      <c r="YZ96" s="16"/>
      <c r="ZA96" s="16"/>
      <c r="ZB96" s="16"/>
      <c r="ZC96" s="16"/>
      <c r="ZD96" s="16"/>
      <c r="ZE96" s="16"/>
      <c r="ZF96" s="16"/>
      <c r="ZG96" s="16"/>
      <c r="ZH96" s="16"/>
      <c r="ZI96" s="16"/>
      <c r="ZJ96" s="16"/>
      <c r="ZK96" s="16"/>
      <c r="ZL96" s="16"/>
      <c r="ZM96" s="16"/>
      <c r="ZN96" s="16"/>
      <c r="ZO96" s="16"/>
      <c r="ZP96" s="16"/>
      <c r="ZQ96" s="16"/>
      <c r="ZR96" s="16"/>
      <c r="ZS96" s="16"/>
      <c r="ZT96" s="16"/>
      <c r="ZU96" s="16"/>
      <c r="ZV96" s="16"/>
      <c r="ZW96" s="16"/>
      <c r="ZX96" s="16"/>
      <c r="ZY96" s="16"/>
      <c r="ZZ96" s="16"/>
      <c r="AAA96" s="16"/>
      <c r="AAB96" s="16"/>
      <c r="AAC96" s="16"/>
      <c r="AAD96" s="16"/>
      <c r="AAE96" s="16"/>
      <c r="AAF96" s="16"/>
      <c r="AAG96" s="16"/>
      <c r="AAH96" s="16"/>
      <c r="AAI96" s="16"/>
      <c r="AAJ96" s="16"/>
      <c r="AAK96" s="16"/>
      <c r="AAL96" s="16"/>
      <c r="AAM96" s="16"/>
      <c r="AAN96" s="16"/>
      <c r="AAO96" s="16"/>
      <c r="AAP96" s="16"/>
      <c r="AAQ96" s="16"/>
      <c r="AAR96" s="16"/>
      <c r="AAS96" s="16"/>
      <c r="AAT96" s="16"/>
      <c r="AAU96" s="16"/>
      <c r="AAV96" s="16"/>
      <c r="AAW96" s="16"/>
      <c r="AAX96" s="16"/>
      <c r="AAY96" s="16"/>
      <c r="AAZ96" s="16"/>
      <c r="ABA96" s="16"/>
      <c r="ABB96" s="16"/>
      <c r="ABC96" s="16"/>
      <c r="ABD96" s="16"/>
      <c r="ABE96" s="16"/>
      <c r="ABF96" s="16"/>
      <c r="ABG96" s="16"/>
      <c r="ABH96" s="16"/>
      <c r="ABI96" s="16"/>
      <c r="ABJ96" s="16"/>
      <c r="ABK96" s="16"/>
      <c r="ABL96" s="16"/>
      <c r="ABM96" s="16"/>
      <c r="ABN96" s="16"/>
      <c r="ABO96" s="16"/>
      <c r="ABP96" s="16"/>
      <c r="ABQ96" s="16"/>
      <c r="ABR96" s="16"/>
      <c r="ABS96" s="16"/>
      <c r="ABT96" s="16"/>
      <c r="ABU96" s="16"/>
      <c r="ABV96" s="16"/>
      <c r="ABW96" s="16"/>
      <c r="ABX96" s="16"/>
      <c r="ABY96" s="16"/>
      <c r="ABZ96" s="16"/>
      <c r="ACA96" s="16"/>
      <c r="ACB96" s="16"/>
      <c r="ACC96" s="16"/>
      <c r="ACD96" s="16"/>
      <c r="ACE96" s="16"/>
      <c r="ACF96" s="16"/>
      <c r="ACG96" s="16"/>
      <c r="ACH96" s="16"/>
      <c r="ACI96" s="16"/>
      <c r="ACJ96" s="16"/>
      <c r="ACK96" s="16"/>
      <c r="ACL96" s="16"/>
      <c r="ACM96" s="16"/>
      <c r="ACN96" s="16"/>
      <c r="ACO96" s="16"/>
      <c r="ACP96" s="16"/>
      <c r="ACQ96" s="16"/>
      <c r="ACR96" s="16"/>
      <c r="ACS96" s="16"/>
      <c r="ACT96" s="16"/>
      <c r="ACU96" s="16"/>
      <c r="ACV96" s="16"/>
      <c r="ACW96" s="16"/>
      <c r="ACX96" s="16"/>
      <c r="ACY96" s="16"/>
      <c r="ACZ96" s="16"/>
      <c r="ADA96" s="16"/>
      <c r="ADB96" s="16"/>
      <c r="ADC96" s="16"/>
      <c r="ADD96" s="16"/>
      <c r="ADE96" s="16"/>
      <c r="ADF96" s="16"/>
      <c r="ADG96" s="16"/>
      <c r="ADH96" s="16"/>
      <c r="ADI96" s="16"/>
      <c r="ADJ96" s="16"/>
      <c r="ADK96" s="16"/>
      <c r="ADL96" s="16"/>
      <c r="ADM96" s="16"/>
      <c r="ADN96" s="16"/>
      <c r="ADO96" s="16"/>
      <c r="ADP96" s="16"/>
      <c r="ADQ96" s="16"/>
      <c r="ADR96" s="16"/>
      <c r="ADS96" s="16"/>
      <c r="ADT96" s="16"/>
      <c r="ADU96" s="16"/>
      <c r="ADV96" s="16"/>
      <c r="ADW96" s="16"/>
      <c r="ADX96" s="16"/>
      <c r="ADY96" s="16"/>
      <c r="ADZ96" s="16"/>
      <c r="AEA96" s="16"/>
      <c r="AEB96" s="16"/>
      <c r="AEC96" s="16"/>
      <c r="AED96" s="16"/>
      <c r="AEE96" s="16"/>
      <c r="AEF96" s="16"/>
      <c r="AEG96" s="16"/>
      <c r="AEH96" s="16"/>
      <c r="AEI96" s="16"/>
      <c r="AEJ96" s="16"/>
      <c r="AEK96" s="16"/>
      <c r="AEL96" s="16"/>
      <c r="AEM96" s="16"/>
      <c r="AEN96" s="16"/>
      <c r="AEO96" s="16"/>
      <c r="AEP96" s="16"/>
      <c r="AEQ96" s="16"/>
      <c r="AER96" s="16"/>
      <c r="AES96" s="16"/>
      <c r="AET96" s="16"/>
      <c r="AEU96" s="16"/>
      <c r="AEV96" s="16"/>
      <c r="AEW96" s="16"/>
      <c r="AEX96" s="16"/>
      <c r="AEY96" s="16"/>
      <c r="AEZ96" s="16"/>
      <c r="AFA96" s="16"/>
      <c r="AFB96" s="16"/>
      <c r="AFC96" s="16"/>
      <c r="AFD96" s="16"/>
      <c r="AFE96" s="16"/>
      <c r="AFF96" s="16"/>
      <c r="AFG96" s="16"/>
      <c r="AFH96" s="16"/>
      <c r="AFI96" s="16"/>
      <c r="AFJ96" s="16"/>
      <c r="AFK96" s="16"/>
      <c r="AFL96" s="16"/>
      <c r="AFM96" s="16"/>
      <c r="AFN96" s="16"/>
      <c r="AFO96" s="16"/>
      <c r="AFP96" s="16"/>
      <c r="AFQ96" s="16"/>
      <c r="AFR96" s="16"/>
      <c r="AFS96" s="16"/>
      <c r="AFT96" s="16"/>
      <c r="AFU96" s="16"/>
      <c r="AFV96" s="16"/>
      <c r="AFW96" s="16"/>
      <c r="AFX96" s="16"/>
      <c r="AFY96" s="16"/>
      <c r="AFZ96" s="16"/>
      <c r="AGA96" s="16"/>
      <c r="AGB96" s="16"/>
      <c r="AGC96" s="16"/>
      <c r="AGD96" s="16"/>
      <c r="AGE96" s="16"/>
      <c r="AGF96" s="16"/>
      <c r="AGG96" s="16"/>
      <c r="AGH96" s="16"/>
      <c r="AGI96" s="16"/>
      <c r="AGJ96" s="16"/>
      <c r="AGK96" s="16"/>
      <c r="AGL96" s="16"/>
      <c r="AGM96" s="16"/>
      <c r="AGN96" s="16"/>
      <c r="AGO96" s="16"/>
      <c r="AGP96" s="16"/>
      <c r="AGQ96" s="16"/>
      <c r="AGR96" s="16"/>
      <c r="AGS96" s="16"/>
      <c r="AGT96" s="16"/>
      <c r="AGU96" s="16"/>
      <c r="AGV96" s="16"/>
      <c r="AGW96" s="16"/>
      <c r="AGX96" s="16"/>
      <c r="AGY96" s="16"/>
      <c r="AGZ96" s="16"/>
      <c r="AHA96" s="16"/>
      <c r="AHB96" s="16"/>
      <c r="AHC96" s="16"/>
      <c r="AHD96" s="16"/>
      <c r="AHE96" s="16"/>
      <c r="AHF96" s="16"/>
      <c r="AHG96" s="16"/>
      <c r="AHH96" s="16"/>
      <c r="AHI96" s="16"/>
      <c r="AHJ96" s="16"/>
      <c r="AHK96" s="16"/>
      <c r="AHL96" s="16"/>
      <c r="AHM96" s="16"/>
      <c r="AHN96" s="16"/>
      <c r="AHO96" s="16"/>
      <c r="AHP96" s="16"/>
      <c r="AHQ96" s="16"/>
      <c r="AHR96" s="16"/>
      <c r="AHS96" s="16"/>
      <c r="AHT96" s="16"/>
      <c r="AHU96" s="16"/>
      <c r="AHV96" s="16"/>
      <c r="AHW96" s="16"/>
      <c r="AHX96" s="16"/>
      <c r="AHY96" s="16"/>
      <c r="AHZ96" s="16"/>
      <c r="AIA96" s="16"/>
      <c r="AIB96" s="16"/>
      <c r="AIC96" s="16"/>
      <c r="AID96" s="16"/>
      <c r="AIE96" s="16"/>
      <c r="AIF96" s="16"/>
      <c r="AIG96" s="16"/>
      <c r="AIH96" s="16"/>
      <c r="AII96" s="16"/>
      <c r="AIJ96" s="16"/>
      <c r="AIK96" s="16"/>
      <c r="AIL96" s="16"/>
      <c r="AIM96" s="16"/>
      <c r="AIN96" s="16"/>
      <c r="AIO96" s="16"/>
      <c r="AIP96" s="16"/>
      <c r="AIQ96" s="16"/>
      <c r="AIR96" s="16"/>
      <c r="AIS96" s="16"/>
      <c r="AIT96" s="16"/>
      <c r="AIU96" s="16"/>
      <c r="AIV96" s="16"/>
      <c r="AIW96" s="16"/>
      <c r="AIX96" s="16"/>
      <c r="AIY96" s="16"/>
      <c r="AIZ96" s="16"/>
      <c r="AJA96" s="16"/>
      <c r="AJB96" s="16"/>
      <c r="AJC96" s="16"/>
      <c r="AJD96" s="16"/>
      <c r="AJE96" s="16"/>
      <c r="AJF96" s="16"/>
      <c r="AJG96" s="16"/>
      <c r="AJH96" s="16"/>
      <c r="AJI96" s="16"/>
      <c r="AJJ96" s="16"/>
      <c r="AJK96" s="16"/>
      <c r="AJL96" s="16"/>
      <c r="AJM96" s="16"/>
      <c r="AJN96" s="16"/>
      <c r="AJO96" s="16"/>
      <c r="AJP96" s="16"/>
      <c r="AJQ96" s="16"/>
      <c r="AJR96" s="16"/>
      <c r="AJS96" s="16"/>
      <c r="AJT96" s="16"/>
      <c r="AJU96" s="16"/>
      <c r="AJV96" s="16"/>
      <c r="AJW96" s="16"/>
      <c r="AJX96" s="16"/>
      <c r="AJY96" s="16"/>
      <c r="AJZ96" s="16"/>
      <c r="AKA96" s="16"/>
      <c r="AKB96" s="16"/>
      <c r="AKC96" s="16"/>
      <c r="AKD96" s="16"/>
      <c r="AKE96" s="16"/>
      <c r="AKF96" s="16"/>
      <c r="AKG96" s="16"/>
      <c r="AKH96" s="16"/>
      <c r="AKI96" s="16"/>
      <c r="AKJ96" s="16"/>
      <c r="AKK96" s="16"/>
      <c r="AKL96" s="16"/>
      <c r="AKM96" s="16"/>
      <c r="AKN96" s="16"/>
      <c r="AKO96" s="16"/>
      <c r="AKP96" s="16"/>
      <c r="AKQ96" s="16"/>
      <c r="AKR96" s="16"/>
      <c r="AKS96" s="16"/>
      <c r="AKT96" s="16"/>
      <c r="AKU96" s="16"/>
      <c r="AKV96" s="16"/>
      <c r="AKW96" s="16"/>
      <c r="AKX96" s="16"/>
      <c r="AKY96" s="16"/>
      <c r="AKZ96" s="16"/>
      <c r="ALA96" s="16"/>
      <c r="ALB96" s="16"/>
      <c r="ALC96" s="16"/>
      <c r="ALD96" s="16"/>
      <c r="ALE96" s="16"/>
      <c r="ALF96" s="16"/>
      <c r="ALG96" s="16"/>
      <c r="ALH96" s="16"/>
      <c r="ALI96" s="16"/>
      <c r="ALJ96" s="16"/>
      <c r="ALK96" s="16"/>
      <c r="ALL96" s="16"/>
      <c r="ALM96" s="16"/>
      <c r="ALN96" s="16"/>
      <c r="ALO96" s="16"/>
      <c r="ALP96" s="16"/>
      <c r="ALQ96" s="16"/>
      <c r="ALR96" s="16"/>
      <c r="ALS96" s="16"/>
      <c r="ALT96" s="16"/>
      <c r="ALU96" s="16"/>
      <c r="ALV96" s="16"/>
      <c r="ALW96" s="16"/>
      <c r="ALX96" s="16"/>
      <c r="ALY96" s="16"/>
      <c r="ALZ96" s="16"/>
      <c r="AMA96" s="16"/>
      <c r="AMB96" s="16"/>
      <c r="AMC96" s="16"/>
      <c r="AMD96" s="16"/>
      <c r="AME96" s="16"/>
      <c r="AMF96" s="16"/>
      <c r="AMG96" s="16"/>
      <c r="AMH96" s="16"/>
      <c r="AMI96" s="16"/>
      <c r="AMJ96" s="16"/>
      <c r="AMK96" s="16"/>
      <c r="AML96" s="16"/>
      <c r="AMM96" s="16"/>
      <c r="AMN96" s="16"/>
      <c r="AMO96" s="16"/>
      <c r="AMP96" s="16"/>
      <c r="AMQ96" s="16"/>
      <c r="AMR96" s="16"/>
      <c r="AMS96" s="16"/>
      <c r="AMT96" s="16"/>
      <c r="AMU96" s="16"/>
      <c r="AMV96" s="16"/>
      <c r="AMW96" s="16"/>
      <c r="AMX96" s="16"/>
      <c r="AMY96" s="16"/>
      <c r="AMZ96" s="16"/>
      <c r="ANA96" s="16"/>
      <c r="ANB96" s="16"/>
      <c r="ANC96" s="16"/>
      <c r="AND96" s="16"/>
      <c r="ANE96" s="16"/>
      <c r="ANF96" s="16"/>
      <c r="ANG96" s="16"/>
      <c r="ANH96" s="16"/>
      <c r="ANI96" s="16"/>
      <c r="ANJ96" s="16"/>
      <c r="ANK96" s="16"/>
      <c r="ANL96" s="16"/>
      <c r="ANM96" s="16"/>
      <c r="ANN96" s="16"/>
      <c r="ANO96" s="16"/>
      <c r="ANP96" s="16"/>
      <c r="ANQ96" s="16"/>
      <c r="ANR96" s="16"/>
      <c r="ANS96" s="16"/>
      <c r="ANT96" s="16"/>
      <c r="ANU96" s="16"/>
      <c r="ANV96" s="16"/>
      <c r="ANW96" s="16"/>
      <c r="ANX96" s="16"/>
      <c r="ANY96" s="16"/>
      <c r="ANZ96" s="16"/>
      <c r="AOA96" s="16"/>
      <c r="AOB96" s="16"/>
      <c r="AOC96" s="16"/>
      <c r="AOD96" s="16"/>
      <c r="AOE96" s="16"/>
      <c r="AOF96" s="16"/>
      <c r="AOG96" s="16"/>
      <c r="AOH96" s="16"/>
      <c r="AOI96" s="16"/>
      <c r="AOJ96" s="16"/>
      <c r="AOK96" s="16"/>
      <c r="AOL96" s="16"/>
      <c r="AOM96" s="16"/>
      <c r="AON96" s="16"/>
      <c r="AOO96" s="16"/>
      <c r="AOP96" s="16"/>
      <c r="AOQ96" s="16"/>
      <c r="AOR96" s="16"/>
      <c r="AOS96" s="16"/>
      <c r="AOT96" s="16"/>
      <c r="AOU96" s="16"/>
      <c r="AOV96" s="16"/>
      <c r="AOW96" s="16"/>
      <c r="AOX96" s="16"/>
      <c r="AOY96" s="16"/>
      <c r="AOZ96" s="16"/>
      <c r="APA96" s="16"/>
      <c r="APB96" s="16"/>
      <c r="APC96" s="16"/>
      <c r="APD96" s="16"/>
      <c r="APE96" s="16"/>
      <c r="APF96" s="16"/>
      <c r="APG96" s="16"/>
      <c r="APH96" s="16"/>
      <c r="API96" s="16"/>
      <c r="APJ96" s="16"/>
      <c r="APK96" s="16"/>
      <c r="APL96" s="16"/>
      <c r="APM96" s="16"/>
      <c r="APN96" s="16"/>
      <c r="APO96" s="16"/>
      <c r="APP96" s="16"/>
      <c r="APQ96" s="16"/>
      <c r="APR96" s="16"/>
      <c r="APS96" s="16"/>
      <c r="APT96" s="16"/>
      <c r="APU96" s="16"/>
      <c r="APV96" s="16"/>
      <c r="APW96" s="16"/>
      <c r="APX96" s="16"/>
      <c r="APY96" s="16"/>
      <c r="APZ96" s="16"/>
      <c r="AQA96" s="16"/>
      <c r="AQB96" s="16"/>
      <c r="AQC96" s="16"/>
      <c r="AQD96" s="16"/>
      <c r="AQE96" s="16"/>
      <c r="AQF96" s="16"/>
      <c r="AQG96" s="16"/>
      <c r="AQH96" s="16"/>
      <c r="AQI96" s="16"/>
      <c r="AQJ96" s="16"/>
      <c r="AQK96" s="16"/>
      <c r="AQL96" s="16"/>
      <c r="AQM96" s="16"/>
      <c r="AQN96" s="16"/>
      <c r="AQO96" s="16"/>
      <c r="AQP96" s="16"/>
      <c r="AQQ96" s="16"/>
      <c r="AQR96" s="16"/>
      <c r="AQS96" s="16"/>
      <c r="AQT96" s="16"/>
      <c r="AQU96" s="16"/>
      <c r="AQV96" s="16"/>
      <c r="AQW96" s="16"/>
      <c r="AQX96" s="16"/>
      <c r="AQY96" s="16"/>
      <c r="AQZ96" s="16"/>
      <c r="ARA96" s="16"/>
      <c r="ARB96" s="16"/>
      <c r="ARC96" s="16"/>
      <c r="ARD96" s="16"/>
      <c r="ARE96" s="16"/>
      <c r="ARF96" s="16"/>
      <c r="ARG96" s="16"/>
      <c r="ARH96" s="16"/>
      <c r="ARI96" s="16"/>
      <c r="ARJ96" s="16"/>
      <c r="ARK96" s="16"/>
      <c r="ARL96" s="16"/>
      <c r="ARM96" s="16"/>
      <c r="ARN96" s="16"/>
      <c r="ARO96" s="16"/>
      <c r="ARP96" s="16"/>
      <c r="ARQ96" s="16"/>
      <c r="ARR96" s="16"/>
      <c r="ARS96" s="16"/>
      <c r="ART96" s="16"/>
      <c r="ARU96" s="16"/>
      <c r="ARV96" s="16"/>
      <c r="ARW96" s="16"/>
      <c r="ARX96" s="16"/>
      <c r="ARY96" s="16"/>
      <c r="ARZ96" s="16"/>
      <c r="ASA96" s="16"/>
      <c r="ASB96" s="16"/>
      <c r="ASC96" s="16"/>
      <c r="ASD96" s="16"/>
      <c r="ASE96" s="16"/>
      <c r="ASF96" s="16"/>
      <c r="ASG96" s="16"/>
      <c r="ASH96" s="16"/>
      <c r="ASI96" s="16"/>
      <c r="ASJ96" s="16"/>
      <c r="ASK96" s="16"/>
      <c r="ASL96" s="16"/>
      <c r="ASM96" s="16"/>
      <c r="ASN96" s="16"/>
      <c r="ASO96" s="16"/>
      <c r="ASP96" s="16"/>
      <c r="ASQ96" s="16"/>
      <c r="ASR96" s="16"/>
      <c r="ASS96" s="16"/>
      <c r="AST96" s="16"/>
      <c r="ASU96" s="16"/>
      <c r="ASV96" s="16"/>
      <c r="ASW96" s="16"/>
      <c r="ASX96" s="16"/>
      <c r="ASY96" s="16"/>
      <c r="ASZ96" s="16"/>
      <c r="ATA96" s="16"/>
      <c r="ATB96" s="16"/>
      <c r="ATC96" s="16"/>
      <c r="ATD96" s="16"/>
      <c r="ATE96" s="16"/>
      <c r="ATF96" s="16"/>
      <c r="ATG96" s="16"/>
      <c r="ATH96" s="16"/>
      <c r="ATI96" s="16"/>
      <c r="ATJ96" s="16"/>
      <c r="ATK96" s="16"/>
      <c r="ATL96" s="16"/>
      <c r="ATM96" s="16"/>
      <c r="ATN96" s="16"/>
      <c r="ATO96" s="16"/>
      <c r="ATP96" s="16"/>
      <c r="ATQ96" s="16"/>
      <c r="ATR96" s="16"/>
      <c r="ATS96" s="16"/>
      <c r="ATT96" s="16"/>
      <c r="ATU96" s="16"/>
      <c r="ATV96" s="16"/>
      <c r="ATW96" s="16"/>
      <c r="ATX96" s="16"/>
      <c r="ATY96" s="16"/>
      <c r="ATZ96" s="16"/>
      <c r="AUA96" s="16"/>
      <c r="AUB96" s="16"/>
      <c r="AUC96" s="16"/>
      <c r="AUD96" s="16"/>
      <c r="AUE96" s="16"/>
      <c r="AUF96" s="16"/>
      <c r="AUG96" s="16"/>
      <c r="AUH96" s="16"/>
      <c r="AUI96" s="16"/>
      <c r="AUJ96" s="16"/>
      <c r="AUK96" s="16"/>
      <c r="AUL96" s="16"/>
      <c r="AUM96" s="16"/>
      <c r="AUN96" s="16"/>
      <c r="AUO96" s="16"/>
      <c r="AUP96" s="16"/>
      <c r="AUQ96" s="16"/>
      <c r="AUR96" s="16"/>
      <c r="AUS96" s="16"/>
      <c r="AUT96" s="16"/>
      <c r="AUU96" s="16"/>
      <c r="AUV96" s="16"/>
      <c r="AUW96" s="16"/>
      <c r="AUX96" s="16"/>
      <c r="AUY96" s="16"/>
      <c r="AUZ96" s="16"/>
      <c r="AVA96" s="16"/>
      <c r="AVB96" s="16"/>
      <c r="AVC96" s="16"/>
      <c r="AVD96" s="16"/>
      <c r="AVE96" s="16"/>
      <c r="AVF96" s="16"/>
      <c r="AVG96" s="16"/>
      <c r="AVH96" s="16"/>
      <c r="AVI96" s="16"/>
      <c r="AVJ96" s="16"/>
      <c r="AVK96" s="16"/>
      <c r="AVL96" s="16"/>
      <c r="AVM96" s="16"/>
      <c r="AVN96" s="16"/>
      <c r="AVO96" s="16"/>
      <c r="AVP96" s="16"/>
      <c r="AVQ96" s="16"/>
      <c r="AVR96" s="16"/>
      <c r="AVS96" s="16"/>
      <c r="AVT96" s="16"/>
      <c r="AVU96" s="16"/>
      <c r="AVV96" s="16"/>
      <c r="AVW96" s="16"/>
      <c r="AVX96" s="16"/>
      <c r="AVY96" s="16"/>
      <c r="AVZ96" s="16"/>
      <c r="AWA96" s="16"/>
      <c r="AWB96" s="16"/>
      <c r="AWC96" s="16"/>
      <c r="AWD96" s="16"/>
      <c r="AWE96" s="16"/>
      <c r="AWF96" s="16"/>
      <c r="AWG96" s="16"/>
      <c r="AWH96" s="16"/>
      <c r="AWI96" s="16"/>
      <c r="AWJ96" s="16"/>
      <c r="AWK96" s="16"/>
      <c r="AWL96" s="16"/>
      <c r="AWM96" s="16"/>
      <c r="AWN96" s="16"/>
      <c r="AWO96" s="16"/>
      <c r="AWP96" s="16"/>
      <c r="AWQ96" s="16"/>
      <c r="AWR96" s="16"/>
      <c r="AWS96" s="16"/>
      <c r="AWT96" s="16"/>
      <c r="AWU96" s="16"/>
      <c r="AWV96" s="16"/>
      <c r="AWW96" s="16"/>
      <c r="AWX96" s="16"/>
      <c r="AWY96" s="16"/>
      <c r="AWZ96" s="16"/>
      <c r="AXA96" s="16"/>
      <c r="AXB96" s="16"/>
      <c r="AXC96" s="16"/>
      <c r="AXD96" s="16"/>
      <c r="AXE96" s="16"/>
      <c r="AXF96" s="16"/>
      <c r="AXG96" s="16"/>
      <c r="AXH96" s="16"/>
      <c r="AXI96" s="16"/>
      <c r="AXJ96" s="16"/>
      <c r="AXK96" s="16"/>
      <c r="AXL96" s="16"/>
      <c r="AXM96" s="16"/>
      <c r="AXN96" s="16"/>
      <c r="AXO96" s="16"/>
      <c r="AXP96" s="16"/>
      <c r="AXQ96" s="16"/>
      <c r="AXR96" s="16"/>
      <c r="AXS96" s="16"/>
      <c r="AXT96" s="16"/>
      <c r="AXU96" s="16"/>
      <c r="AXV96" s="16"/>
      <c r="AXW96" s="16"/>
      <c r="AXX96" s="16"/>
      <c r="AXY96" s="16"/>
      <c r="AXZ96" s="16"/>
      <c r="AYA96" s="16"/>
      <c r="AYB96" s="16"/>
      <c r="AYC96" s="16"/>
      <c r="AYD96" s="16"/>
      <c r="AYE96" s="16"/>
      <c r="AYF96" s="16"/>
      <c r="AYG96" s="16"/>
      <c r="AYH96" s="16"/>
      <c r="AYI96" s="16"/>
      <c r="AYJ96" s="16"/>
      <c r="AYK96" s="16"/>
      <c r="AYL96" s="16"/>
      <c r="AYM96" s="16"/>
      <c r="AYN96" s="16"/>
      <c r="AYO96" s="16"/>
      <c r="AYP96" s="16"/>
      <c r="AYQ96" s="16"/>
      <c r="AYR96" s="16"/>
      <c r="AYS96" s="16"/>
      <c r="AYT96" s="16"/>
      <c r="AYU96" s="16"/>
      <c r="AYV96" s="16"/>
      <c r="AYW96" s="16"/>
      <c r="AYX96" s="16"/>
      <c r="AYY96" s="16"/>
      <c r="AYZ96" s="16"/>
      <c r="AZA96" s="16"/>
      <c r="AZB96" s="16"/>
      <c r="AZC96" s="16"/>
      <c r="AZD96" s="16"/>
      <c r="AZE96" s="16"/>
      <c r="AZF96" s="16"/>
      <c r="AZG96" s="16"/>
      <c r="AZH96" s="16"/>
      <c r="AZI96" s="16"/>
      <c r="AZJ96" s="16"/>
      <c r="AZK96" s="16"/>
      <c r="AZL96" s="16"/>
      <c r="AZM96" s="16"/>
      <c r="AZN96" s="16"/>
      <c r="AZO96" s="16"/>
      <c r="AZP96" s="16"/>
      <c r="AZQ96" s="16"/>
      <c r="AZR96" s="16"/>
      <c r="AZS96" s="16"/>
      <c r="AZT96" s="16"/>
      <c r="AZU96" s="16"/>
      <c r="AZV96" s="16"/>
      <c r="AZW96" s="16"/>
      <c r="AZX96" s="16"/>
      <c r="AZY96" s="16"/>
      <c r="AZZ96" s="16"/>
      <c r="BAA96" s="16"/>
      <c r="BAB96" s="16"/>
      <c r="BAC96" s="16"/>
      <c r="BAD96" s="16"/>
      <c r="BAE96" s="16"/>
      <c r="BAF96" s="16"/>
      <c r="BAG96" s="16"/>
      <c r="BAH96" s="16"/>
      <c r="BAI96" s="16"/>
      <c r="BAJ96" s="16"/>
      <c r="BAK96" s="16"/>
      <c r="BAL96" s="16"/>
      <c r="BAM96" s="16"/>
      <c r="BAN96" s="16"/>
      <c r="BAO96" s="16"/>
      <c r="BAP96" s="16"/>
      <c r="BAQ96" s="16"/>
      <c r="BAR96" s="16"/>
      <c r="BAS96" s="16"/>
      <c r="BAT96" s="16"/>
      <c r="BAU96" s="16"/>
      <c r="BAV96" s="16"/>
      <c r="BAW96" s="16"/>
      <c r="BAX96" s="16"/>
      <c r="BAY96" s="16"/>
      <c r="BAZ96" s="16"/>
      <c r="BBA96" s="16"/>
      <c r="BBB96" s="16"/>
      <c r="BBC96" s="16"/>
      <c r="BBD96" s="16"/>
      <c r="BBE96" s="16"/>
      <c r="BBF96" s="16"/>
      <c r="BBG96" s="16"/>
      <c r="BBH96" s="16"/>
      <c r="BBI96" s="16"/>
      <c r="BBJ96" s="16"/>
      <c r="BBK96" s="16"/>
      <c r="BBL96" s="16"/>
      <c r="BBM96" s="16"/>
      <c r="BBN96" s="16"/>
      <c r="BBO96" s="16"/>
      <c r="BBP96" s="16"/>
      <c r="BBQ96" s="16"/>
      <c r="BBR96" s="16"/>
      <c r="BBS96" s="16"/>
      <c r="BBT96" s="16"/>
      <c r="BBU96" s="16"/>
      <c r="BBV96" s="16"/>
      <c r="BBW96" s="16"/>
      <c r="BBX96" s="16"/>
      <c r="BBY96" s="16"/>
      <c r="BBZ96" s="16"/>
      <c r="BCA96" s="16"/>
      <c r="BCB96" s="16"/>
      <c r="BCC96" s="16"/>
      <c r="BCD96" s="16"/>
      <c r="BCE96" s="16"/>
      <c r="BCF96" s="16"/>
      <c r="BCG96" s="16"/>
      <c r="BCH96" s="16"/>
      <c r="BCI96" s="16"/>
      <c r="BCJ96" s="16"/>
      <c r="BCK96" s="16"/>
      <c r="BCL96" s="16"/>
      <c r="BCM96" s="16"/>
      <c r="BCN96" s="16"/>
      <c r="BCO96" s="16"/>
      <c r="BCP96" s="16"/>
      <c r="BCQ96" s="16"/>
      <c r="BCR96" s="16"/>
      <c r="BCS96" s="16"/>
      <c r="BCT96" s="16"/>
      <c r="BCU96" s="16"/>
      <c r="BCV96" s="16"/>
      <c r="BCW96" s="16"/>
      <c r="BCX96" s="16"/>
      <c r="BCY96" s="16"/>
      <c r="BCZ96" s="16"/>
      <c r="BDA96" s="16"/>
      <c r="BDB96" s="16"/>
      <c r="BDC96" s="16"/>
      <c r="BDD96" s="16"/>
      <c r="BDE96" s="16"/>
      <c r="BDF96" s="16"/>
      <c r="BDG96" s="16"/>
      <c r="BDH96" s="16"/>
      <c r="BDI96" s="16"/>
      <c r="BDJ96" s="16"/>
      <c r="BDK96" s="16"/>
      <c r="BDL96" s="16"/>
      <c r="BDM96" s="16"/>
      <c r="BDN96" s="16"/>
      <c r="BDO96" s="16"/>
      <c r="BDP96" s="16"/>
      <c r="BDQ96" s="16"/>
      <c r="BDR96" s="16"/>
      <c r="BDS96" s="16"/>
      <c r="BDT96" s="16"/>
      <c r="BDU96" s="16"/>
      <c r="BDV96" s="16"/>
      <c r="BDW96" s="16"/>
      <c r="BDX96" s="16"/>
      <c r="BDY96" s="16"/>
      <c r="BDZ96" s="16"/>
      <c r="BEA96" s="16"/>
      <c r="BEB96" s="16"/>
      <c r="BEC96" s="16"/>
      <c r="BED96" s="16"/>
      <c r="BEE96" s="16"/>
      <c r="BEF96" s="16"/>
      <c r="BEG96" s="16"/>
      <c r="BEH96" s="16"/>
      <c r="BEI96" s="16"/>
      <c r="BEJ96" s="16"/>
      <c r="BEK96" s="16"/>
      <c r="BEL96" s="16"/>
      <c r="BEM96" s="16"/>
      <c r="BEN96" s="16"/>
      <c r="BEO96" s="16"/>
      <c r="BEP96" s="16"/>
      <c r="BEQ96" s="16"/>
      <c r="BER96" s="16"/>
      <c r="BES96" s="16"/>
      <c r="BET96" s="16"/>
      <c r="BEU96" s="16"/>
      <c r="BEV96" s="16"/>
      <c r="BEW96" s="16"/>
      <c r="BEX96" s="16"/>
      <c r="BEY96" s="16"/>
      <c r="BEZ96" s="16"/>
      <c r="BFA96" s="16"/>
      <c r="BFB96" s="16"/>
      <c r="BFC96" s="16"/>
      <c r="BFD96" s="16"/>
      <c r="BFE96" s="16"/>
      <c r="BFF96" s="16"/>
      <c r="BFG96" s="16"/>
      <c r="BFH96" s="16"/>
      <c r="BFI96" s="16"/>
      <c r="BFJ96" s="16"/>
      <c r="BFK96" s="16"/>
      <c r="BFL96" s="16"/>
      <c r="BFM96" s="16"/>
      <c r="BFN96" s="16"/>
      <c r="BFO96" s="16"/>
      <c r="BFP96" s="16"/>
      <c r="BFQ96" s="16"/>
      <c r="BFR96" s="16"/>
      <c r="BFS96" s="16"/>
      <c r="BFT96" s="16"/>
      <c r="BFU96" s="16"/>
      <c r="BFV96" s="16"/>
      <c r="BFW96" s="16"/>
      <c r="BFX96" s="16"/>
      <c r="BFY96" s="16"/>
      <c r="BFZ96" s="16"/>
      <c r="BGA96" s="16"/>
      <c r="BGB96" s="16"/>
      <c r="BGC96" s="16"/>
      <c r="BGD96" s="16"/>
      <c r="BGE96" s="16"/>
      <c r="BGF96" s="16"/>
      <c r="BGG96" s="16"/>
      <c r="BGH96" s="16"/>
      <c r="BGI96" s="16"/>
      <c r="BGJ96" s="16"/>
      <c r="BGK96" s="16"/>
      <c r="BGL96" s="16"/>
      <c r="BGM96" s="16"/>
      <c r="BGN96" s="16"/>
      <c r="BGO96" s="16"/>
      <c r="BGP96" s="16"/>
      <c r="BGQ96" s="16"/>
      <c r="BGR96" s="16"/>
      <c r="BGS96" s="16"/>
      <c r="BGT96" s="16"/>
      <c r="BGU96" s="16"/>
      <c r="BGV96" s="16"/>
      <c r="BGW96" s="16"/>
      <c r="BGX96" s="16"/>
      <c r="BGY96" s="16"/>
      <c r="BGZ96" s="16"/>
      <c r="BHA96" s="16"/>
      <c r="BHB96" s="16"/>
      <c r="BHC96" s="16"/>
      <c r="BHD96" s="16"/>
      <c r="BHE96" s="16"/>
      <c r="BHF96" s="16"/>
      <c r="BHG96" s="16"/>
      <c r="BHH96" s="16"/>
      <c r="BHI96" s="16"/>
      <c r="BHJ96" s="16"/>
      <c r="BHK96" s="16"/>
      <c r="BHL96" s="16"/>
      <c r="BHM96" s="16"/>
      <c r="BHN96" s="16"/>
      <c r="BHO96" s="16"/>
      <c r="BHP96" s="16"/>
      <c r="BHQ96" s="16"/>
      <c r="BHR96" s="16"/>
      <c r="BHS96" s="16"/>
      <c r="BHT96" s="16"/>
      <c r="BHU96" s="16"/>
      <c r="BHV96" s="16"/>
      <c r="BHW96" s="16"/>
      <c r="BHX96" s="16"/>
      <c r="BHY96" s="16"/>
      <c r="BHZ96" s="16"/>
      <c r="BIA96" s="16"/>
      <c r="BIB96" s="16"/>
      <c r="BIC96" s="16"/>
      <c r="BID96" s="16"/>
      <c r="BIE96" s="16"/>
      <c r="BIF96" s="16"/>
      <c r="BIG96" s="16"/>
      <c r="BIH96" s="16"/>
      <c r="BII96" s="16"/>
      <c r="BIJ96" s="16"/>
      <c r="BIK96" s="16"/>
      <c r="BIL96" s="16"/>
      <c r="BIM96" s="16"/>
      <c r="BIN96" s="16"/>
      <c r="BIO96" s="16"/>
      <c r="BIP96" s="16"/>
      <c r="BIQ96" s="16"/>
      <c r="BIR96" s="16"/>
      <c r="BIS96" s="16"/>
      <c r="BIT96" s="16"/>
      <c r="BIU96" s="16"/>
      <c r="BIV96" s="16"/>
      <c r="BIW96" s="16"/>
      <c r="BIX96" s="16"/>
      <c r="BIY96" s="16"/>
      <c r="BIZ96" s="16"/>
      <c r="BJA96" s="16"/>
      <c r="BJB96" s="16"/>
      <c r="BJC96" s="16"/>
      <c r="BJD96" s="16"/>
      <c r="BJE96" s="16"/>
      <c r="BJF96" s="16"/>
      <c r="BJG96" s="16"/>
      <c r="BJH96" s="16"/>
      <c r="BJI96" s="16"/>
      <c r="BJJ96" s="16"/>
      <c r="BJK96" s="16"/>
      <c r="BJL96" s="16"/>
      <c r="BJM96" s="16"/>
      <c r="BJN96" s="16"/>
      <c r="BJO96" s="16"/>
      <c r="BJP96" s="16"/>
      <c r="BJQ96" s="16"/>
      <c r="BJR96" s="16"/>
      <c r="BJS96" s="16"/>
      <c r="BJT96" s="16"/>
      <c r="BJU96" s="16"/>
      <c r="BJV96" s="16"/>
      <c r="BJW96" s="16"/>
      <c r="BJX96" s="16"/>
      <c r="BJY96" s="16"/>
      <c r="BJZ96" s="16"/>
      <c r="BKA96" s="16"/>
      <c r="BKB96" s="16"/>
      <c r="BKC96" s="16"/>
      <c r="BKD96" s="16"/>
      <c r="BKE96" s="16"/>
      <c r="BKF96" s="16"/>
      <c r="BKG96" s="16"/>
      <c r="BKH96" s="16"/>
      <c r="BKI96" s="16"/>
      <c r="BKJ96" s="16"/>
      <c r="BKK96" s="16"/>
      <c r="BKL96" s="16"/>
      <c r="BKM96" s="16"/>
      <c r="BKN96" s="16"/>
      <c r="BKO96" s="16"/>
      <c r="BKP96" s="16"/>
      <c r="BKQ96" s="16"/>
      <c r="BKR96" s="16"/>
      <c r="BKS96" s="16"/>
      <c r="BKT96" s="16"/>
      <c r="BKU96" s="16"/>
      <c r="BKV96" s="16"/>
      <c r="BKW96" s="16"/>
      <c r="BKX96" s="16"/>
      <c r="BKY96" s="16"/>
      <c r="BKZ96" s="16"/>
      <c r="BLA96" s="16"/>
      <c r="BLB96" s="16"/>
      <c r="BLC96" s="16"/>
      <c r="BLD96" s="16"/>
      <c r="BLE96" s="16"/>
      <c r="BLF96" s="16"/>
      <c r="BLG96" s="16"/>
      <c r="BLH96" s="16"/>
      <c r="BLI96" s="16"/>
      <c r="BLJ96" s="16"/>
      <c r="BLK96" s="16"/>
      <c r="BLL96" s="16"/>
      <c r="BLM96" s="16"/>
      <c r="BLN96" s="16"/>
      <c r="BLO96" s="16"/>
      <c r="BLP96" s="16"/>
      <c r="BLQ96" s="16"/>
      <c r="BLR96" s="16"/>
      <c r="BLS96" s="16"/>
      <c r="BLT96" s="16"/>
      <c r="BLU96" s="16"/>
      <c r="BLV96" s="16"/>
      <c r="BLW96" s="16"/>
      <c r="BLX96" s="16"/>
      <c r="BLY96" s="16"/>
      <c r="BLZ96" s="16"/>
      <c r="BMA96" s="16"/>
      <c r="BMB96" s="16"/>
      <c r="BMC96" s="16"/>
      <c r="BMD96" s="16"/>
      <c r="BME96" s="16"/>
      <c r="BMF96" s="16"/>
      <c r="BMG96" s="16"/>
      <c r="BMH96" s="16"/>
      <c r="BMI96" s="16"/>
      <c r="BMJ96" s="16"/>
      <c r="BMK96" s="16"/>
      <c r="BML96" s="16"/>
      <c r="BMM96" s="16"/>
      <c r="BMN96" s="16"/>
      <c r="BMO96" s="16"/>
      <c r="BMP96" s="16"/>
      <c r="BMQ96" s="16"/>
      <c r="BMR96" s="16"/>
      <c r="BMS96" s="16"/>
      <c r="BMT96" s="16"/>
      <c r="BMU96" s="16"/>
      <c r="BMV96" s="16"/>
      <c r="BMW96" s="16"/>
      <c r="BMX96" s="16"/>
      <c r="BMY96" s="16"/>
      <c r="BMZ96" s="16"/>
      <c r="BNA96" s="16"/>
      <c r="BNB96" s="16"/>
      <c r="BNC96" s="16"/>
      <c r="BND96" s="16"/>
      <c r="BNE96" s="16"/>
      <c r="BNF96" s="16"/>
      <c r="BNG96" s="16"/>
      <c r="BNH96" s="16"/>
      <c r="BNI96" s="16"/>
      <c r="BNJ96" s="16"/>
      <c r="BNK96" s="16"/>
      <c r="BNL96" s="16"/>
      <c r="BNM96" s="16"/>
      <c r="BNN96" s="16"/>
      <c r="BNO96" s="16"/>
      <c r="BNP96" s="16"/>
      <c r="BNQ96" s="16"/>
      <c r="BNR96" s="16"/>
      <c r="BNS96" s="16"/>
      <c r="BNT96" s="16"/>
      <c r="BNU96" s="16"/>
      <c r="BNV96" s="16"/>
      <c r="BNW96" s="16"/>
      <c r="BNX96" s="16"/>
      <c r="BNY96" s="16"/>
      <c r="BNZ96" s="16"/>
      <c r="BOA96" s="16"/>
      <c r="BOB96" s="16"/>
      <c r="BOC96" s="16"/>
      <c r="BOD96" s="16"/>
      <c r="BOE96" s="16"/>
      <c r="BOF96" s="16"/>
      <c r="BOG96" s="16"/>
      <c r="BOH96" s="16"/>
      <c r="BOI96" s="16"/>
      <c r="BOJ96" s="16"/>
      <c r="BOK96" s="16"/>
      <c r="BOL96" s="16"/>
      <c r="BOM96" s="16"/>
      <c r="BON96" s="16"/>
      <c r="BOO96" s="16"/>
      <c r="BOP96" s="16"/>
      <c r="BOQ96" s="16"/>
      <c r="BOR96" s="16"/>
      <c r="BOS96" s="16"/>
      <c r="BOT96" s="16"/>
      <c r="BOU96" s="16"/>
      <c r="BOV96" s="16"/>
      <c r="BOW96" s="16"/>
      <c r="BOX96" s="16"/>
      <c r="BOY96" s="16"/>
      <c r="BOZ96" s="16"/>
      <c r="BPA96" s="16"/>
      <c r="BPB96" s="16"/>
      <c r="BPC96" s="16"/>
      <c r="BPD96" s="16"/>
      <c r="BPE96" s="16"/>
      <c r="BPF96" s="16"/>
      <c r="BPG96" s="16"/>
      <c r="BPH96" s="16"/>
      <c r="BPI96" s="16"/>
      <c r="BPJ96" s="16"/>
      <c r="BPK96" s="16"/>
      <c r="BPL96" s="16"/>
      <c r="BPM96" s="16"/>
      <c r="BPN96" s="16"/>
      <c r="BPO96" s="16"/>
      <c r="BPP96" s="16"/>
      <c r="BPQ96" s="16"/>
      <c r="BPR96" s="16"/>
      <c r="BPS96" s="16"/>
      <c r="BPT96" s="16"/>
      <c r="BPU96" s="16"/>
      <c r="BPV96" s="16"/>
      <c r="BPW96" s="16"/>
      <c r="BPX96" s="16"/>
      <c r="BPY96" s="16"/>
      <c r="BPZ96" s="16"/>
      <c r="BQA96" s="16"/>
      <c r="BQB96" s="16"/>
      <c r="BQC96" s="16"/>
      <c r="BQD96" s="16"/>
      <c r="BQE96" s="16"/>
      <c r="BQF96" s="16"/>
      <c r="BQG96" s="16"/>
      <c r="BQH96" s="16"/>
      <c r="BQI96" s="16"/>
      <c r="BQJ96" s="16"/>
      <c r="BQK96" s="16"/>
      <c r="BQL96" s="16"/>
      <c r="BQM96" s="16"/>
      <c r="BQN96" s="16"/>
      <c r="BQO96" s="16"/>
      <c r="BQP96" s="16"/>
      <c r="BQQ96" s="16"/>
      <c r="BQR96" s="16"/>
      <c r="BQS96" s="16"/>
      <c r="BQT96" s="16"/>
      <c r="BQU96" s="16"/>
      <c r="BQV96" s="16"/>
      <c r="BQW96" s="16"/>
      <c r="BQX96" s="16"/>
      <c r="BQY96" s="16"/>
      <c r="BQZ96" s="16"/>
      <c r="BRA96" s="16"/>
      <c r="BRB96" s="16"/>
      <c r="BRC96" s="16"/>
      <c r="BRD96" s="16"/>
      <c r="BRE96" s="16"/>
      <c r="BRF96" s="16"/>
      <c r="BRG96" s="16"/>
      <c r="BRH96" s="16"/>
      <c r="BRI96" s="16"/>
      <c r="BRJ96" s="16"/>
      <c r="BRK96" s="16"/>
      <c r="BRL96" s="16"/>
      <c r="BRM96" s="16"/>
      <c r="BRN96" s="16"/>
      <c r="BRO96" s="16"/>
      <c r="BRP96" s="16"/>
      <c r="BRQ96" s="16"/>
      <c r="BRR96" s="16"/>
      <c r="BRS96" s="16"/>
      <c r="BRT96" s="16"/>
      <c r="BRU96" s="16"/>
      <c r="BRV96" s="16"/>
      <c r="BRW96" s="16"/>
      <c r="BRX96" s="16"/>
      <c r="BRY96" s="16"/>
      <c r="BRZ96" s="16"/>
      <c r="BSA96" s="16"/>
      <c r="BSB96" s="16"/>
      <c r="BSC96" s="16"/>
      <c r="BSD96" s="16"/>
      <c r="BSE96" s="16"/>
      <c r="BSF96" s="16"/>
      <c r="BSG96" s="16"/>
      <c r="BSH96" s="16"/>
      <c r="BSI96" s="16"/>
      <c r="BSJ96" s="16"/>
      <c r="BSK96" s="16"/>
      <c r="BSL96" s="16"/>
      <c r="BSM96" s="16"/>
      <c r="BSN96" s="16"/>
      <c r="BSO96" s="16"/>
      <c r="BSP96" s="16"/>
      <c r="BSQ96" s="16"/>
      <c r="BSR96" s="16"/>
      <c r="BSS96" s="16"/>
      <c r="BST96" s="16"/>
      <c r="BSU96" s="16"/>
      <c r="BSV96" s="16"/>
      <c r="BSW96" s="16"/>
      <c r="BSX96" s="16"/>
      <c r="BSY96" s="16"/>
      <c r="BSZ96" s="16"/>
      <c r="BTA96" s="16"/>
      <c r="BTB96" s="16"/>
      <c r="BTC96" s="16"/>
      <c r="BTD96" s="16"/>
      <c r="BTE96" s="16"/>
      <c r="BTF96" s="16"/>
      <c r="BTG96" s="16"/>
      <c r="BTH96" s="16"/>
    </row>
    <row r="97" spans="1:1880" s="304" customFormat="1" ht="53.25" customHeight="1" x14ac:dyDescent="0.3">
      <c r="A97" s="68">
        <v>599</v>
      </c>
      <c r="B97" s="278" t="s">
        <v>23</v>
      </c>
      <c r="C97" s="278" t="s">
        <v>114</v>
      </c>
      <c r="D97" s="553" t="s">
        <v>145</v>
      </c>
      <c r="E97" s="277" t="e">
        <f>INDEX('PY1 Data(H)'!$A$1:$CX$142,MATCH('Unit Data from Audit Worksheet'!$A97,'PY1 Data(H)'!$A$1:$A$142,0),MATCH('Unit Data from Audit Worksheet'!$D$2,'PY1 Data(H)'!$A$1:$CX$1,0))</f>
        <v>#N/A</v>
      </c>
      <c r="F97" s="135">
        <v>0</v>
      </c>
      <c r="G97" s="307" t="str">
        <f>IF(ISBLANK(F97),"Please do not leave blank","")</f>
        <v/>
      </c>
      <c r="H97" s="495">
        <f>IF(F97&lt;0,"Error: Enter as positive.",)</f>
        <v>0</v>
      </c>
      <c r="I97" s="769"/>
      <c r="J97"/>
      <c r="K97" s="16"/>
      <c r="L97"/>
      <c r="M97" s="16"/>
      <c r="N97" s="137"/>
      <c r="O97" s="16"/>
      <c r="P97" s="16"/>
      <c r="Q97" s="16"/>
      <c r="R97" s="16"/>
      <c r="S97" s="16"/>
      <c r="T97" s="16"/>
      <c r="U97" s="16"/>
      <c r="V97" s="16"/>
      <c r="W97" s="16"/>
      <c r="X97" s="16"/>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c r="PM97" s="16"/>
      <c r="PN97" s="16"/>
      <c r="PO97" s="16"/>
      <c r="PP97" s="16"/>
      <c r="PQ97" s="16"/>
      <c r="PR97" s="16"/>
      <c r="PS97" s="16"/>
      <c r="PT97" s="16"/>
      <c r="PU97" s="16"/>
      <c r="PV97" s="16"/>
      <c r="PW97" s="16"/>
      <c r="PX97" s="16"/>
      <c r="PY97" s="16"/>
      <c r="PZ97" s="16"/>
      <c r="QA97" s="16"/>
      <c r="QB97" s="16"/>
      <c r="QC97" s="16"/>
      <c r="QD97" s="16"/>
      <c r="QE97" s="16"/>
      <c r="QF97" s="16"/>
      <c r="QG97" s="16"/>
      <c r="QH97" s="16"/>
      <c r="QI97" s="16"/>
      <c r="QJ97" s="16"/>
      <c r="QK97" s="16"/>
      <c r="QL97" s="16"/>
      <c r="QM97" s="16"/>
      <c r="QN97" s="16"/>
      <c r="QO97" s="16"/>
      <c r="QP97" s="16"/>
      <c r="QQ97" s="16"/>
      <c r="QR97" s="16"/>
      <c r="QS97" s="16"/>
      <c r="QT97" s="16"/>
      <c r="QU97" s="16"/>
      <c r="QV97" s="16"/>
      <c r="QW97" s="16"/>
      <c r="QX97" s="16"/>
      <c r="QY97" s="16"/>
      <c r="QZ97" s="16"/>
      <c r="RA97" s="16"/>
      <c r="RB97" s="16"/>
      <c r="RC97" s="16"/>
      <c r="RD97" s="16"/>
      <c r="RE97" s="16"/>
      <c r="RF97" s="16"/>
      <c r="RG97" s="16"/>
      <c r="RH97" s="16"/>
      <c r="RI97" s="16"/>
      <c r="RJ97" s="16"/>
      <c r="RK97" s="16"/>
      <c r="RL97" s="16"/>
      <c r="RM97" s="16"/>
      <c r="RN97" s="16"/>
      <c r="RO97" s="16"/>
      <c r="RP97" s="16"/>
      <c r="RQ97" s="16"/>
      <c r="RR97" s="16"/>
      <c r="RS97" s="16"/>
      <c r="RT97" s="16"/>
      <c r="RU97" s="16"/>
      <c r="RV97" s="16"/>
      <c r="RW97" s="16"/>
      <c r="RX97" s="16"/>
      <c r="RY97" s="16"/>
      <c r="RZ97" s="16"/>
      <c r="SA97" s="16"/>
      <c r="SB97" s="16"/>
      <c r="SC97" s="16"/>
      <c r="SD97" s="16"/>
      <c r="SE97" s="16"/>
      <c r="SF97" s="16"/>
      <c r="SG97" s="16"/>
      <c r="SH97" s="16"/>
      <c r="SI97" s="16"/>
      <c r="SJ97" s="16"/>
      <c r="SK97" s="16"/>
      <c r="SL97" s="16"/>
      <c r="SM97" s="16"/>
      <c r="SN97" s="16"/>
      <c r="SO97" s="16"/>
      <c r="SP97" s="16"/>
      <c r="SQ97" s="16"/>
      <c r="SR97" s="16"/>
      <c r="SS97" s="16"/>
      <c r="ST97" s="16"/>
      <c r="SU97" s="16"/>
      <c r="SV97" s="16"/>
      <c r="SW97" s="16"/>
      <c r="SX97" s="16"/>
      <c r="SY97" s="16"/>
      <c r="SZ97" s="16"/>
      <c r="TA97" s="16"/>
      <c r="TB97" s="16"/>
      <c r="TC97" s="16"/>
      <c r="TD97" s="16"/>
      <c r="TE97" s="16"/>
      <c r="TF97" s="16"/>
      <c r="TG97" s="16"/>
      <c r="TH97" s="16"/>
      <c r="TI97" s="16"/>
      <c r="TJ97" s="16"/>
      <c r="TK97" s="16"/>
      <c r="TL97" s="16"/>
      <c r="TM97" s="16"/>
      <c r="TN97" s="16"/>
      <c r="TO97" s="16"/>
      <c r="TP97" s="16"/>
      <c r="TQ97" s="16"/>
      <c r="TR97" s="16"/>
      <c r="TS97" s="16"/>
      <c r="TT97" s="16"/>
      <c r="TU97" s="16"/>
      <c r="TV97" s="16"/>
      <c r="TW97" s="16"/>
      <c r="TX97" s="16"/>
      <c r="TY97" s="16"/>
      <c r="TZ97" s="16"/>
      <c r="UA97" s="16"/>
      <c r="UB97" s="16"/>
      <c r="UC97" s="16"/>
      <c r="UD97" s="16"/>
      <c r="UE97" s="16"/>
      <c r="UF97" s="16"/>
      <c r="UG97" s="16"/>
      <c r="UH97" s="16"/>
      <c r="UI97" s="16"/>
      <c r="UJ97" s="16"/>
      <c r="UK97" s="16"/>
      <c r="UL97" s="16"/>
      <c r="UM97" s="16"/>
      <c r="UN97" s="16"/>
      <c r="UO97" s="16"/>
      <c r="UP97" s="16"/>
      <c r="UQ97" s="16"/>
      <c r="UR97" s="16"/>
      <c r="US97" s="16"/>
      <c r="UT97" s="16"/>
      <c r="UU97" s="16"/>
      <c r="UV97" s="16"/>
      <c r="UW97" s="16"/>
      <c r="UX97" s="16"/>
      <c r="UY97" s="16"/>
      <c r="UZ97" s="16"/>
      <c r="VA97" s="16"/>
      <c r="VB97" s="16"/>
      <c r="VC97" s="16"/>
      <c r="VD97" s="16"/>
      <c r="VE97" s="16"/>
      <c r="VF97" s="16"/>
      <c r="VG97" s="16"/>
      <c r="VH97" s="16"/>
      <c r="VI97" s="16"/>
      <c r="VJ97" s="16"/>
      <c r="VK97" s="16"/>
      <c r="VL97" s="16"/>
      <c r="VM97" s="16"/>
      <c r="VN97" s="16"/>
      <c r="VO97" s="16"/>
      <c r="VP97" s="16"/>
      <c r="VQ97" s="16"/>
      <c r="VR97" s="16"/>
      <c r="VS97" s="16"/>
      <c r="VT97" s="16"/>
      <c r="VU97" s="16"/>
      <c r="VV97" s="16"/>
      <c r="VW97" s="16"/>
      <c r="VX97" s="16"/>
      <c r="VY97" s="16"/>
      <c r="VZ97" s="16"/>
      <c r="WA97" s="16"/>
      <c r="WB97" s="16"/>
      <c r="WC97" s="16"/>
      <c r="WD97" s="16"/>
      <c r="WE97" s="16"/>
      <c r="WF97" s="16"/>
      <c r="WG97" s="16"/>
      <c r="WH97" s="16"/>
      <c r="WI97" s="16"/>
      <c r="WJ97" s="16"/>
      <c r="WK97" s="16"/>
      <c r="WL97" s="16"/>
      <c r="WM97" s="16"/>
      <c r="WN97" s="16"/>
      <c r="WO97" s="16"/>
      <c r="WP97" s="16"/>
      <c r="WQ97" s="16"/>
      <c r="WR97" s="16"/>
      <c r="WS97" s="16"/>
      <c r="WT97" s="16"/>
      <c r="WU97" s="16"/>
      <c r="WV97" s="16"/>
      <c r="WW97" s="16"/>
      <c r="WX97" s="16"/>
      <c r="WY97" s="16"/>
      <c r="WZ97" s="16"/>
      <c r="XA97" s="16"/>
      <c r="XB97" s="16"/>
      <c r="XC97" s="16"/>
      <c r="XD97" s="16"/>
      <c r="XE97" s="16"/>
      <c r="XF97" s="16"/>
      <c r="XG97" s="16"/>
      <c r="XH97" s="16"/>
      <c r="XI97" s="16"/>
      <c r="XJ97" s="16"/>
      <c r="XK97" s="16"/>
      <c r="XL97" s="16"/>
      <c r="XM97" s="16"/>
      <c r="XN97" s="16"/>
      <c r="XO97" s="16"/>
      <c r="XP97" s="16"/>
      <c r="XQ97" s="16"/>
      <c r="XR97" s="16"/>
      <c r="XS97" s="16"/>
      <c r="XT97" s="16"/>
      <c r="XU97" s="16"/>
      <c r="XV97" s="16"/>
      <c r="XW97" s="16"/>
      <c r="XX97" s="16"/>
      <c r="XY97" s="16"/>
      <c r="XZ97" s="16"/>
      <c r="YA97" s="16"/>
      <c r="YB97" s="16"/>
      <c r="YC97" s="16"/>
      <c r="YD97" s="16"/>
      <c r="YE97" s="16"/>
      <c r="YF97" s="16"/>
      <c r="YG97" s="16"/>
      <c r="YH97" s="16"/>
      <c r="YI97" s="16"/>
      <c r="YJ97" s="16"/>
      <c r="YK97" s="16"/>
      <c r="YL97" s="16"/>
      <c r="YM97" s="16"/>
      <c r="YN97" s="16"/>
      <c r="YO97" s="16"/>
      <c r="YP97" s="16"/>
      <c r="YQ97" s="16"/>
      <c r="YR97" s="16"/>
      <c r="YS97" s="16"/>
      <c r="YT97" s="16"/>
      <c r="YU97" s="16"/>
      <c r="YV97" s="16"/>
      <c r="YW97" s="16"/>
      <c r="YX97" s="16"/>
      <c r="YY97" s="16"/>
      <c r="YZ97" s="16"/>
      <c r="ZA97" s="16"/>
      <c r="ZB97" s="16"/>
      <c r="ZC97" s="16"/>
      <c r="ZD97" s="16"/>
      <c r="ZE97" s="16"/>
      <c r="ZF97" s="16"/>
      <c r="ZG97" s="16"/>
      <c r="ZH97" s="16"/>
      <c r="ZI97" s="16"/>
      <c r="ZJ97" s="16"/>
      <c r="ZK97" s="16"/>
      <c r="ZL97" s="16"/>
      <c r="ZM97" s="16"/>
      <c r="ZN97" s="16"/>
      <c r="ZO97" s="16"/>
      <c r="ZP97" s="16"/>
      <c r="ZQ97" s="16"/>
      <c r="ZR97" s="16"/>
      <c r="ZS97" s="16"/>
      <c r="ZT97" s="16"/>
      <c r="ZU97" s="16"/>
      <c r="ZV97" s="16"/>
      <c r="ZW97" s="16"/>
      <c r="ZX97" s="16"/>
      <c r="ZY97" s="16"/>
      <c r="ZZ97" s="16"/>
      <c r="AAA97" s="16"/>
      <c r="AAB97" s="16"/>
      <c r="AAC97" s="16"/>
      <c r="AAD97" s="16"/>
      <c r="AAE97" s="16"/>
      <c r="AAF97" s="16"/>
      <c r="AAG97" s="16"/>
      <c r="AAH97" s="16"/>
      <c r="AAI97" s="16"/>
      <c r="AAJ97" s="16"/>
      <c r="AAK97" s="16"/>
      <c r="AAL97" s="16"/>
      <c r="AAM97" s="16"/>
      <c r="AAN97" s="16"/>
      <c r="AAO97" s="16"/>
      <c r="AAP97" s="16"/>
      <c r="AAQ97" s="16"/>
      <c r="AAR97" s="16"/>
      <c r="AAS97" s="16"/>
      <c r="AAT97" s="16"/>
      <c r="AAU97" s="16"/>
      <c r="AAV97" s="16"/>
      <c r="AAW97" s="16"/>
      <c r="AAX97" s="16"/>
      <c r="AAY97" s="16"/>
      <c r="AAZ97" s="16"/>
      <c r="ABA97" s="16"/>
      <c r="ABB97" s="16"/>
      <c r="ABC97" s="16"/>
      <c r="ABD97" s="16"/>
      <c r="ABE97" s="16"/>
      <c r="ABF97" s="16"/>
      <c r="ABG97" s="16"/>
      <c r="ABH97" s="16"/>
      <c r="ABI97" s="16"/>
      <c r="ABJ97" s="16"/>
      <c r="ABK97" s="16"/>
      <c r="ABL97" s="16"/>
      <c r="ABM97" s="16"/>
      <c r="ABN97" s="16"/>
      <c r="ABO97" s="16"/>
      <c r="ABP97" s="16"/>
      <c r="ABQ97" s="16"/>
      <c r="ABR97" s="16"/>
      <c r="ABS97" s="16"/>
      <c r="ABT97" s="16"/>
      <c r="ABU97" s="16"/>
      <c r="ABV97" s="16"/>
      <c r="ABW97" s="16"/>
      <c r="ABX97" s="16"/>
      <c r="ABY97" s="16"/>
      <c r="ABZ97" s="16"/>
      <c r="ACA97" s="16"/>
      <c r="ACB97" s="16"/>
      <c r="ACC97" s="16"/>
      <c r="ACD97" s="16"/>
      <c r="ACE97" s="16"/>
      <c r="ACF97" s="16"/>
      <c r="ACG97" s="16"/>
      <c r="ACH97" s="16"/>
      <c r="ACI97" s="16"/>
      <c r="ACJ97" s="16"/>
      <c r="ACK97" s="16"/>
      <c r="ACL97" s="16"/>
      <c r="ACM97" s="16"/>
      <c r="ACN97" s="16"/>
      <c r="ACO97" s="16"/>
      <c r="ACP97" s="16"/>
      <c r="ACQ97" s="16"/>
      <c r="ACR97" s="16"/>
      <c r="ACS97" s="16"/>
      <c r="ACT97" s="16"/>
      <c r="ACU97" s="16"/>
      <c r="ACV97" s="16"/>
      <c r="ACW97" s="16"/>
      <c r="ACX97" s="16"/>
      <c r="ACY97" s="16"/>
      <c r="ACZ97" s="16"/>
      <c r="ADA97" s="16"/>
      <c r="ADB97" s="16"/>
      <c r="ADC97" s="16"/>
      <c r="ADD97" s="16"/>
      <c r="ADE97" s="16"/>
      <c r="ADF97" s="16"/>
      <c r="ADG97" s="16"/>
      <c r="ADH97" s="16"/>
      <c r="ADI97" s="16"/>
      <c r="ADJ97" s="16"/>
      <c r="ADK97" s="16"/>
      <c r="ADL97" s="16"/>
      <c r="ADM97" s="16"/>
      <c r="ADN97" s="16"/>
      <c r="ADO97" s="16"/>
      <c r="ADP97" s="16"/>
      <c r="ADQ97" s="16"/>
      <c r="ADR97" s="16"/>
      <c r="ADS97" s="16"/>
      <c r="ADT97" s="16"/>
      <c r="ADU97" s="16"/>
      <c r="ADV97" s="16"/>
      <c r="ADW97" s="16"/>
      <c r="ADX97" s="16"/>
      <c r="ADY97" s="16"/>
      <c r="ADZ97" s="16"/>
      <c r="AEA97" s="16"/>
      <c r="AEB97" s="16"/>
      <c r="AEC97" s="16"/>
      <c r="AED97" s="16"/>
      <c r="AEE97" s="16"/>
      <c r="AEF97" s="16"/>
      <c r="AEG97" s="16"/>
      <c r="AEH97" s="16"/>
      <c r="AEI97" s="16"/>
      <c r="AEJ97" s="16"/>
      <c r="AEK97" s="16"/>
      <c r="AEL97" s="16"/>
      <c r="AEM97" s="16"/>
      <c r="AEN97" s="16"/>
      <c r="AEO97" s="16"/>
      <c r="AEP97" s="16"/>
      <c r="AEQ97" s="16"/>
      <c r="AER97" s="16"/>
      <c r="AES97" s="16"/>
      <c r="AET97" s="16"/>
      <c r="AEU97" s="16"/>
      <c r="AEV97" s="16"/>
      <c r="AEW97" s="16"/>
      <c r="AEX97" s="16"/>
      <c r="AEY97" s="16"/>
      <c r="AEZ97" s="16"/>
      <c r="AFA97" s="16"/>
      <c r="AFB97" s="16"/>
      <c r="AFC97" s="16"/>
      <c r="AFD97" s="16"/>
      <c r="AFE97" s="16"/>
      <c r="AFF97" s="16"/>
      <c r="AFG97" s="16"/>
      <c r="AFH97" s="16"/>
      <c r="AFI97" s="16"/>
      <c r="AFJ97" s="16"/>
      <c r="AFK97" s="16"/>
      <c r="AFL97" s="16"/>
      <c r="AFM97" s="16"/>
      <c r="AFN97" s="16"/>
      <c r="AFO97" s="16"/>
      <c r="AFP97" s="16"/>
      <c r="AFQ97" s="16"/>
      <c r="AFR97" s="16"/>
      <c r="AFS97" s="16"/>
      <c r="AFT97" s="16"/>
      <c r="AFU97" s="16"/>
      <c r="AFV97" s="16"/>
      <c r="AFW97" s="16"/>
      <c r="AFX97" s="16"/>
      <c r="AFY97" s="16"/>
      <c r="AFZ97" s="16"/>
      <c r="AGA97" s="16"/>
      <c r="AGB97" s="16"/>
      <c r="AGC97" s="16"/>
      <c r="AGD97" s="16"/>
      <c r="AGE97" s="16"/>
      <c r="AGF97" s="16"/>
      <c r="AGG97" s="16"/>
      <c r="AGH97" s="16"/>
      <c r="AGI97" s="16"/>
      <c r="AGJ97" s="16"/>
      <c r="AGK97" s="16"/>
      <c r="AGL97" s="16"/>
      <c r="AGM97" s="16"/>
      <c r="AGN97" s="16"/>
      <c r="AGO97" s="16"/>
      <c r="AGP97" s="16"/>
      <c r="AGQ97" s="16"/>
      <c r="AGR97" s="16"/>
      <c r="AGS97" s="16"/>
      <c r="AGT97" s="16"/>
      <c r="AGU97" s="16"/>
      <c r="AGV97" s="16"/>
      <c r="AGW97" s="16"/>
      <c r="AGX97" s="16"/>
      <c r="AGY97" s="16"/>
      <c r="AGZ97" s="16"/>
      <c r="AHA97" s="16"/>
      <c r="AHB97" s="16"/>
      <c r="AHC97" s="16"/>
      <c r="AHD97" s="16"/>
      <c r="AHE97" s="16"/>
      <c r="AHF97" s="16"/>
      <c r="AHG97" s="16"/>
      <c r="AHH97" s="16"/>
      <c r="AHI97" s="16"/>
      <c r="AHJ97" s="16"/>
      <c r="AHK97" s="16"/>
      <c r="AHL97" s="16"/>
      <c r="AHM97" s="16"/>
      <c r="AHN97" s="16"/>
      <c r="AHO97" s="16"/>
      <c r="AHP97" s="16"/>
      <c r="AHQ97" s="16"/>
      <c r="AHR97" s="16"/>
      <c r="AHS97" s="16"/>
      <c r="AHT97" s="16"/>
      <c r="AHU97" s="16"/>
      <c r="AHV97" s="16"/>
      <c r="AHW97" s="16"/>
      <c r="AHX97" s="16"/>
      <c r="AHY97" s="16"/>
      <c r="AHZ97" s="16"/>
      <c r="AIA97" s="16"/>
      <c r="AIB97" s="16"/>
      <c r="AIC97" s="16"/>
      <c r="AID97" s="16"/>
      <c r="AIE97" s="16"/>
      <c r="AIF97" s="16"/>
      <c r="AIG97" s="16"/>
      <c r="AIH97" s="16"/>
      <c r="AII97" s="16"/>
      <c r="AIJ97" s="16"/>
      <c r="AIK97" s="16"/>
      <c r="AIL97" s="16"/>
      <c r="AIM97" s="16"/>
      <c r="AIN97" s="16"/>
      <c r="AIO97" s="16"/>
      <c r="AIP97" s="16"/>
      <c r="AIQ97" s="16"/>
      <c r="AIR97" s="16"/>
      <c r="AIS97" s="16"/>
      <c r="AIT97" s="16"/>
      <c r="AIU97" s="16"/>
      <c r="AIV97" s="16"/>
      <c r="AIW97" s="16"/>
      <c r="AIX97" s="16"/>
      <c r="AIY97" s="16"/>
      <c r="AIZ97" s="16"/>
      <c r="AJA97" s="16"/>
      <c r="AJB97" s="16"/>
      <c r="AJC97" s="16"/>
      <c r="AJD97" s="16"/>
      <c r="AJE97" s="16"/>
      <c r="AJF97" s="16"/>
      <c r="AJG97" s="16"/>
      <c r="AJH97" s="16"/>
      <c r="AJI97" s="16"/>
      <c r="AJJ97" s="16"/>
      <c r="AJK97" s="16"/>
      <c r="AJL97" s="16"/>
      <c r="AJM97" s="16"/>
      <c r="AJN97" s="16"/>
      <c r="AJO97" s="16"/>
      <c r="AJP97" s="16"/>
      <c r="AJQ97" s="16"/>
      <c r="AJR97" s="16"/>
      <c r="AJS97" s="16"/>
      <c r="AJT97" s="16"/>
      <c r="AJU97" s="16"/>
      <c r="AJV97" s="16"/>
      <c r="AJW97" s="16"/>
      <c r="AJX97" s="16"/>
      <c r="AJY97" s="16"/>
      <c r="AJZ97" s="16"/>
      <c r="AKA97" s="16"/>
      <c r="AKB97" s="16"/>
      <c r="AKC97" s="16"/>
      <c r="AKD97" s="16"/>
      <c r="AKE97" s="16"/>
      <c r="AKF97" s="16"/>
      <c r="AKG97" s="16"/>
      <c r="AKH97" s="16"/>
      <c r="AKI97" s="16"/>
      <c r="AKJ97" s="16"/>
      <c r="AKK97" s="16"/>
      <c r="AKL97" s="16"/>
      <c r="AKM97" s="16"/>
      <c r="AKN97" s="16"/>
      <c r="AKO97" s="16"/>
      <c r="AKP97" s="16"/>
      <c r="AKQ97" s="16"/>
      <c r="AKR97" s="16"/>
      <c r="AKS97" s="16"/>
      <c r="AKT97" s="16"/>
      <c r="AKU97" s="16"/>
      <c r="AKV97" s="16"/>
      <c r="AKW97" s="16"/>
      <c r="AKX97" s="16"/>
      <c r="AKY97" s="16"/>
      <c r="AKZ97" s="16"/>
      <c r="ALA97" s="16"/>
      <c r="ALB97" s="16"/>
      <c r="ALC97" s="16"/>
      <c r="ALD97" s="16"/>
      <c r="ALE97" s="16"/>
      <c r="ALF97" s="16"/>
      <c r="ALG97" s="16"/>
      <c r="ALH97" s="16"/>
      <c r="ALI97" s="16"/>
      <c r="ALJ97" s="16"/>
      <c r="ALK97" s="16"/>
      <c r="ALL97" s="16"/>
      <c r="ALM97" s="16"/>
      <c r="ALN97" s="16"/>
      <c r="ALO97" s="16"/>
      <c r="ALP97" s="16"/>
      <c r="ALQ97" s="16"/>
      <c r="ALR97" s="16"/>
      <c r="ALS97" s="16"/>
      <c r="ALT97" s="16"/>
      <c r="ALU97" s="16"/>
      <c r="ALV97" s="16"/>
      <c r="ALW97" s="16"/>
      <c r="ALX97" s="16"/>
      <c r="ALY97" s="16"/>
      <c r="ALZ97" s="16"/>
      <c r="AMA97" s="16"/>
      <c r="AMB97" s="16"/>
      <c r="AMC97" s="16"/>
      <c r="AMD97" s="16"/>
      <c r="AME97" s="16"/>
      <c r="AMF97" s="16"/>
      <c r="AMG97" s="16"/>
      <c r="AMH97" s="16"/>
      <c r="AMI97" s="16"/>
      <c r="AMJ97" s="16"/>
      <c r="AMK97" s="16"/>
      <c r="AML97" s="16"/>
      <c r="AMM97" s="16"/>
      <c r="AMN97" s="16"/>
      <c r="AMO97" s="16"/>
      <c r="AMP97" s="16"/>
      <c r="AMQ97" s="16"/>
      <c r="AMR97" s="16"/>
      <c r="AMS97" s="16"/>
      <c r="AMT97" s="16"/>
      <c r="AMU97" s="16"/>
      <c r="AMV97" s="16"/>
      <c r="AMW97" s="16"/>
      <c r="AMX97" s="16"/>
      <c r="AMY97" s="16"/>
      <c r="AMZ97" s="16"/>
      <c r="ANA97" s="16"/>
      <c r="ANB97" s="16"/>
      <c r="ANC97" s="16"/>
      <c r="AND97" s="16"/>
      <c r="ANE97" s="16"/>
      <c r="ANF97" s="16"/>
      <c r="ANG97" s="16"/>
      <c r="ANH97" s="16"/>
      <c r="ANI97" s="16"/>
      <c r="ANJ97" s="16"/>
      <c r="ANK97" s="16"/>
      <c r="ANL97" s="16"/>
      <c r="ANM97" s="16"/>
      <c r="ANN97" s="16"/>
      <c r="ANO97" s="16"/>
      <c r="ANP97" s="16"/>
      <c r="ANQ97" s="16"/>
      <c r="ANR97" s="16"/>
      <c r="ANS97" s="16"/>
      <c r="ANT97" s="16"/>
      <c r="ANU97" s="16"/>
      <c r="ANV97" s="16"/>
      <c r="ANW97" s="16"/>
      <c r="ANX97" s="16"/>
      <c r="ANY97" s="16"/>
      <c r="ANZ97" s="16"/>
      <c r="AOA97" s="16"/>
      <c r="AOB97" s="16"/>
      <c r="AOC97" s="16"/>
      <c r="AOD97" s="16"/>
      <c r="AOE97" s="16"/>
      <c r="AOF97" s="16"/>
      <c r="AOG97" s="16"/>
      <c r="AOH97" s="16"/>
      <c r="AOI97" s="16"/>
      <c r="AOJ97" s="16"/>
      <c r="AOK97" s="16"/>
      <c r="AOL97" s="16"/>
      <c r="AOM97" s="16"/>
      <c r="AON97" s="16"/>
      <c r="AOO97" s="16"/>
      <c r="AOP97" s="16"/>
      <c r="AOQ97" s="16"/>
      <c r="AOR97" s="16"/>
      <c r="AOS97" s="16"/>
      <c r="AOT97" s="16"/>
      <c r="AOU97" s="16"/>
      <c r="AOV97" s="16"/>
      <c r="AOW97" s="16"/>
      <c r="AOX97" s="16"/>
      <c r="AOY97" s="16"/>
      <c r="AOZ97" s="16"/>
      <c r="APA97" s="16"/>
      <c r="APB97" s="16"/>
      <c r="APC97" s="16"/>
      <c r="APD97" s="16"/>
      <c r="APE97" s="16"/>
      <c r="APF97" s="16"/>
      <c r="APG97" s="16"/>
      <c r="APH97" s="16"/>
      <c r="API97" s="16"/>
      <c r="APJ97" s="16"/>
      <c r="APK97" s="16"/>
      <c r="APL97" s="16"/>
      <c r="APM97" s="16"/>
      <c r="APN97" s="16"/>
      <c r="APO97" s="16"/>
      <c r="APP97" s="16"/>
      <c r="APQ97" s="16"/>
      <c r="APR97" s="16"/>
      <c r="APS97" s="16"/>
      <c r="APT97" s="16"/>
      <c r="APU97" s="16"/>
      <c r="APV97" s="16"/>
      <c r="APW97" s="16"/>
      <c r="APX97" s="16"/>
      <c r="APY97" s="16"/>
      <c r="APZ97" s="16"/>
      <c r="AQA97" s="16"/>
      <c r="AQB97" s="16"/>
      <c r="AQC97" s="16"/>
      <c r="AQD97" s="16"/>
      <c r="AQE97" s="16"/>
      <c r="AQF97" s="16"/>
      <c r="AQG97" s="16"/>
      <c r="AQH97" s="16"/>
      <c r="AQI97" s="16"/>
      <c r="AQJ97" s="16"/>
      <c r="AQK97" s="16"/>
      <c r="AQL97" s="16"/>
      <c r="AQM97" s="16"/>
      <c r="AQN97" s="16"/>
      <c r="AQO97" s="16"/>
      <c r="AQP97" s="16"/>
      <c r="AQQ97" s="16"/>
      <c r="AQR97" s="16"/>
      <c r="AQS97" s="16"/>
      <c r="AQT97" s="16"/>
      <c r="AQU97" s="16"/>
      <c r="AQV97" s="16"/>
      <c r="AQW97" s="16"/>
      <c r="AQX97" s="16"/>
      <c r="AQY97" s="16"/>
      <c r="AQZ97" s="16"/>
      <c r="ARA97" s="16"/>
      <c r="ARB97" s="16"/>
      <c r="ARC97" s="16"/>
      <c r="ARD97" s="16"/>
      <c r="ARE97" s="16"/>
      <c r="ARF97" s="16"/>
      <c r="ARG97" s="16"/>
      <c r="ARH97" s="16"/>
      <c r="ARI97" s="16"/>
      <c r="ARJ97" s="16"/>
      <c r="ARK97" s="16"/>
      <c r="ARL97" s="16"/>
      <c r="ARM97" s="16"/>
      <c r="ARN97" s="16"/>
      <c r="ARO97" s="16"/>
      <c r="ARP97" s="16"/>
      <c r="ARQ97" s="16"/>
      <c r="ARR97" s="16"/>
      <c r="ARS97" s="16"/>
      <c r="ART97" s="16"/>
      <c r="ARU97" s="16"/>
      <c r="ARV97" s="16"/>
      <c r="ARW97" s="16"/>
      <c r="ARX97" s="16"/>
      <c r="ARY97" s="16"/>
      <c r="ARZ97" s="16"/>
      <c r="ASA97" s="16"/>
      <c r="ASB97" s="16"/>
      <c r="ASC97" s="16"/>
      <c r="ASD97" s="16"/>
      <c r="ASE97" s="16"/>
      <c r="ASF97" s="16"/>
      <c r="ASG97" s="16"/>
      <c r="ASH97" s="16"/>
      <c r="ASI97" s="16"/>
      <c r="ASJ97" s="16"/>
      <c r="ASK97" s="16"/>
      <c r="ASL97" s="16"/>
      <c r="ASM97" s="16"/>
      <c r="ASN97" s="16"/>
      <c r="ASO97" s="16"/>
      <c r="ASP97" s="16"/>
      <c r="ASQ97" s="16"/>
      <c r="ASR97" s="16"/>
      <c r="ASS97" s="16"/>
      <c r="AST97" s="16"/>
      <c r="ASU97" s="16"/>
      <c r="ASV97" s="16"/>
      <c r="ASW97" s="16"/>
      <c r="ASX97" s="16"/>
      <c r="ASY97" s="16"/>
      <c r="ASZ97" s="16"/>
      <c r="ATA97" s="16"/>
      <c r="ATB97" s="16"/>
      <c r="ATC97" s="16"/>
      <c r="ATD97" s="16"/>
      <c r="ATE97" s="16"/>
      <c r="ATF97" s="16"/>
      <c r="ATG97" s="16"/>
      <c r="ATH97" s="16"/>
      <c r="ATI97" s="16"/>
      <c r="ATJ97" s="16"/>
      <c r="ATK97" s="16"/>
      <c r="ATL97" s="16"/>
      <c r="ATM97" s="16"/>
      <c r="ATN97" s="16"/>
      <c r="ATO97" s="16"/>
      <c r="ATP97" s="16"/>
      <c r="ATQ97" s="16"/>
      <c r="ATR97" s="16"/>
      <c r="ATS97" s="16"/>
      <c r="ATT97" s="16"/>
      <c r="ATU97" s="16"/>
      <c r="ATV97" s="16"/>
      <c r="ATW97" s="16"/>
      <c r="ATX97" s="16"/>
      <c r="ATY97" s="16"/>
      <c r="ATZ97" s="16"/>
      <c r="AUA97" s="16"/>
      <c r="AUB97" s="16"/>
      <c r="AUC97" s="16"/>
      <c r="AUD97" s="16"/>
      <c r="AUE97" s="16"/>
      <c r="AUF97" s="16"/>
      <c r="AUG97" s="16"/>
      <c r="AUH97" s="16"/>
      <c r="AUI97" s="16"/>
      <c r="AUJ97" s="16"/>
      <c r="AUK97" s="16"/>
      <c r="AUL97" s="16"/>
      <c r="AUM97" s="16"/>
      <c r="AUN97" s="16"/>
      <c r="AUO97" s="16"/>
      <c r="AUP97" s="16"/>
      <c r="AUQ97" s="16"/>
      <c r="AUR97" s="16"/>
      <c r="AUS97" s="16"/>
      <c r="AUT97" s="16"/>
      <c r="AUU97" s="16"/>
      <c r="AUV97" s="16"/>
      <c r="AUW97" s="16"/>
      <c r="AUX97" s="16"/>
      <c r="AUY97" s="16"/>
      <c r="AUZ97" s="16"/>
      <c r="AVA97" s="16"/>
      <c r="AVB97" s="16"/>
      <c r="AVC97" s="16"/>
      <c r="AVD97" s="16"/>
      <c r="AVE97" s="16"/>
      <c r="AVF97" s="16"/>
      <c r="AVG97" s="16"/>
      <c r="AVH97" s="16"/>
      <c r="AVI97" s="16"/>
      <c r="AVJ97" s="16"/>
      <c r="AVK97" s="16"/>
      <c r="AVL97" s="16"/>
      <c r="AVM97" s="16"/>
      <c r="AVN97" s="16"/>
      <c r="AVO97" s="16"/>
      <c r="AVP97" s="16"/>
      <c r="AVQ97" s="16"/>
      <c r="AVR97" s="16"/>
      <c r="AVS97" s="16"/>
      <c r="AVT97" s="16"/>
      <c r="AVU97" s="16"/>
      <c r="AVV97" s="16"/>
      <c r="AVW97" s="16"/>
      <c r="AVX97" s="16"/>
      <c r="AVY97" s="16"/>
      <c r="AVZ97" s="16"/>
      <c r="AWA97" s="16"/>
      <c r="AWB97" s="16"/>
      <c r="AWC97" s="16"/>
      <c r="AWD97" s="16"/>
      <c r="AWE97" s="16"/>
      <c r="AWF97" s="16"/>
      <c r="AWG97" s="16"/>
      <c r="AWH97" s="16"/>
      <c r="AWI97" s="16"/>
      <c r="AWJ97" s="16"/>
      <c r="AWK97" s="16"/>
      <c r="AWL97" s="16"/>
      <c r="AWM97" s="16"/>
      <c r="AWN97" s="16"/>
      <c r="AWO97" s="16"/>
      <c r="AWP97" s="16"/>
      <c r="AWQ97" s="16"/>
      <c r="AWR97" s="16"/>
      <c r="AWS97" s="16"/>
      <c r="AWT97" s="16"/>
      <c r="AWU97" s="16"/>
      <c r="AWV97" s="16"/>
      <c r="AWW97" s="16"/>
      <c r="AWX97" s="16"/>
      <c r="AWY97" s="16"/>
      <c r="AWZ97" s="16"/>
      <c r="AXA97" s="16"/>
      <c r="AXB97" s="16"/>
      <c r="AXC97" s="16"/>
      <c r="AXD97" s="16"/>
      <c r="AXE97" s="16"/>
      <c r="AXF97" s="16"/>
      <c r="AXG97" s="16"/>
      <c r="AXH97" s="16"/>
      <c r="AXI97" s="16"/>
      <c r="AXJ97" s="16"/>
      <c r="AXK97" s="16"/>
      <c r="AXL97" s="16"/>
      <c r="AXM97" s="16"/>
      <c r="AXN97" s="16"/>
      <c r="AXO97" s="16"/>
      <c r="AXP97" s="16"/>
      <c r="AXQ97" s="16"/>
      <c r="AXR97" s="16"/>
      <c r="AXS97" s="16"/>
      <c r="AXT97" s="16"/>
      <c r="AXU97" s="16"/>
      <c r="AXV97" s="16"/>
      <c r="AXW97" s="16"/>
      <c r="AXX97" s="16"/>
      <c r="AXY97" s="16"/>
      <c r="AXZ97" s="16"/>
      <c r="AYA97" s="16"/>
      <c r="AYB97" s="16"/>
      <c r="AYC97" s="16"/>
      <c r="AYD97" s="16"/>
      <c r="AYE97" s="16"/>
      <c r="AYF97" s="16"/>
      <c r="AYG97" s="16"/>
      <c r="AYH97" s="16"/>
      <c r="AYI97" s="16"/>
      <c r="AYJ97" s="16"/>
      <c r="AYK97" s="16"/>
      <c r="AYL97" s="16"/>
      <c r="AYM97" s="16"/>
      <c r="AYN97" s="16"/>
      <c r="AYO97" s="16"/>
      <c r="AYP97" s="16"/>
      <c r="AYQ97" s="16"/>
      <c r="AYR97" s="16"/>
      <c r="AYS97" s="16"/>
      <c r="AYT97" s="16"/>
      <c r="AYU97" s="16"/>
      <c r="AYV97" s="16"/>
      <c r="AYW97" s="16"/>
      <c r="AYX97" s="16"/>
      <c r="AYY97" s="16"/>
      <c r="AYZ97" s="16"/>
      <c r="AZA97" s="16"/>
      <c r="AZB97" s="16"/>
      <c r="AZC97" s="16"/>
      <c r="AZD97" s="16"/>
      <c r="AZE97" s="16"/>
      <c r="AZF97" s="16"/>
      <c r="AZG97" s="16"/>
      <c r="AZH97" s="16"/>
      <c r="AZI97" s="16"/>
      <c r="AZJ97" s="16"/>
      <c r="AZK97" s="16"/>
      <c r="AZL97" s="16"/>
      <c r="AZM97" s="16"/>
      <c r="AZN97" s="16"/>
      <c r="AZO97" s="16"/>
      <c r="AZP97" s="16"/>
      <c r="AZQ97" s="16"/>
      <c r="AZR97" s="16"/>
      <c r="AZS97" s="16"/>
      <c r="AZT97" s="16"/>
      <c r="AZU97" s="16"/>
      <c r="AZV97" s="16"/>
      <c r="AZW97" s="16"/>
      <c r="AZX97" s="16"/>
      <c r="AZY97" s="16"/>
      <c r="AZZ97" s="16"/>
      <c r="BAA97" s="16"/>
      <c r="BAB97" s="16"/>
      <c r="BAC97" s="16"/>
      <c r="BAD97" s="16"/>
      <c r="BAE97" s="16"/>
      <c r="BAF97" s="16"/>
      <c r="BAG97" s="16"/>
      <c r="BAH97" s="16"/>
      <c r="BAI97" s="16"/>
      <c r="BAJ97" s="16"/>
      <c r="BAK97" s="16"/>
      <c r="BAL97" s="16"/>
      <c r="BAM97" s="16"/>
      <c r="BAN97" s="16"/>
      <c r="BAO97" s="16"/>
      <c r="BAP97" s="16"/>
      <c r="BAQ97" s="16"/>
      <c r="BAR97" s="16"/>
      <c r="BAS97" s="16"/>
      <c r="BAT97" s="16"/>
      <c r="BAU97" s="16"/>
      <c r="BAV97" s="16"/>
      <c r="BAW97" s="16"/>
      <c r="BAX97" s="16"/>
      <c r="BAY97" s="16"/>
      <c r="BAZ97" s="16"/>
      <c r="BBA97" s="16"/>
      <c r="BBB97" s="16"/>
      <c r="BBC97" s="16"/>
      <c r="BBD97" s="16"/>
      <c r="BBE97" s="16"/>
      <c r="BBF97" s="16"/>
      <c r="BBG97" s="16"/>
      <c r="BBH97" s="16"/>
      <c r="BBI97" s="16"/>
      <c r="BBJ97" s="16"/>
      <c r="BBK97" s="16"/>
      <c r="BBL97" s="16"/>
      <c r="BBM97" s="16"/>
      <c r="BBN97" s="16"/>
      <c r="BBO97" s="16"/>
      <c r="BBP97" s="16"/>
      <c r="BBQ97" s="16"/>
      <c r="BBR97" s="16"/>
      <c r="BBS97" s="16"/>
      <c r="BBT97" s="16"/>
      <c r="BBU97" s="16"/>
      <c r="BBV97" s="16"/>
      <c r="BBW97" s="16"/>
      <c r="BBX97" s="16"/>
      <c r="BBY97" s="16"/>
      <c r="BBZ97" s="16"/>
      <c r="BCA97" s="16"/>
      <c r="BCB97" s="16"/>
      <c r="BCC97" s="16"/>
      <c r="BCD97" s="16"/>
      <c r="BCE97" s="16"/>
      <c r="BCF97" s="16"/>
      <c r="BCG97" s="16"/>
      <c r="BCH97" s="16"/>
      <c r="BCI97" s="16"/>
      <c r="BCJ97" s="16"/>
      <c r="BCK97" s="16"/>
      <c r="BCL97" s="16"/>
      <c r="BCM97" s="16"/>
      <c r="BCN97" s="16"/>
      <c r="BCO97" s="16"/>
      <c r="BCP97" s="16"/>
      <c r="BCQ97" s="16"/>
      <c r="BCR97" s="16"/>
      <c r="BCS97" s="16"/>
      <c r="BCT97" s="16"/>
      <c r="BCU97" s="16"/>
      <c r="BCV97" s="16"/>
      <c r="BCW97" s="16"/>
      <c r="BCX97" s="16"/>
      <c r="BCY97" s="16"/>
      <c r="BCZ97" s="16"/>
      <c r="BDA97" s="16"/>
      <c r="BDB97" s="16"/>
      <c r="BDC97" s="16"/>
      <c r="BDD97" s="16"/>
      <c r="BDE97" s="16"/>
      <c r="BDF97" s="16"/>
      <c r="BDG97" s="16"/>
      <c r="BDH97" s="16"/>
      <c r="BDI97" s="16"/>
      <c r="BDJ97" s="16"/>
      <c r="BDK97" s="16"/>
      <c r="BDL97" s="16"/>
      <c r="BDM97" s="16"/>
      <c r="BDN97" s="16"/>
      <c r="BDO97" s="16"/>
      <c r="BDP97" s="16"/>
      <c r="BDQ97" s="16"/>
      <c r="BDR97" s="16"/>
      <c r="BDS97" s="16"/>
      <c r="BDT97" s="16"/>
      <c r="BDU97" s="16"/>
      <c r="BDV97" s="16"/>
      <c r="BDW97" s="16"/>
      <c r="BDX97" s="16"/>
      <c r="BDY97" s="16"/>
      <c r="BDZ97" s="16"/>
      <c r="BEA97" s="16"/>
      <c r="BEB97" s="16"/>
      <c r="BEC97" s="16"/>
      <c r="BED97" s="16"/>
      <c r="BEE97" s="16"/>
      <c r="BEF97" s="16"/>
      <c r="BEG97" s="16"/>
      <c r="BEH97" s="16"/>
      <c r="BEI97" s="16"/>
      <c r="BEJ97" s="16"/>
      <c r="BEK97" s="16"/>
      <c r="BEL97" s="16"/>
      <c r="BEM97" s="16"/>
      <c r="BEN97" s="16"/>
      <c r="BEO97" s="16"/>
      <c r="BEP97" s="16"/>
      <c r="BEQ97" s="16"/>
      <c r="BER97" s="16"/>
      <c r="BES97" s="16"/>
      <c r="BET97" s="16"/>
      <c r="BEU97" s="16"/>
      <c r="BEV97" s="16"/>
      <c r="BEW97" s="16"/>
      <c r="BEX97" s="16"/>
      <c r="BEY97" s="16"/>
      <c r="BEZ97" s="16"/>
      <c r="BFA97" s="16"/>
      <c r="BFB97" s="16"/>
      <c r="BFC97" s="16"/>
      <c r="BFD97" s="16"/>
      <c r="BFE97" s="16"/>
      <c r="BFF97" s="16"/>
      <c r="BFG97" s="16"/>
      <c r="BFH97" s="16"/>
      <c r="BFI97" s="16"/>
      <c r="BFJ97" s="16"/>
      <c r="BFK97" s="16"/>
      <c r="BFL97" s="16"/>
      <c r="BFM97" s="16"/>
      <c r="BFN97" s="16"/>
      <c r="BFO97" s="16"/>
      <c r="BFP97" s="16"/>
      <c r="BFQ97" s="16"/>
      <c r="BFR97" s="16"/>
      <c r="BFS97" s="16"/>
      <c r="BFT97" s="16"/>
      <c r="BFU97" s="16"/>
      <c r="BFV97" s="16"/>
      <c r="BFW97" s="16"/>
      <c r="BFX97" s="16"/>
      <c r="BFY97" s="16"/>
      <c r="BFZ97" s="16"/>
      <c r="BGA97" s="16"/>
      <c r="BGB97" s="16"/>
      <c r="BGC97" s="16"/>
      <c r="BGD97" s="16"/>
      <c r="BGE97" s="16"/>
      <c r="BGF97" s="16"/>
      <c r="BGG97" s="16"/>
      <c r="BGH97" s="16"/>
      <c r="BGI97" s="16"/>
      <c r="BGJ97" s="16"/>
      <c r="BGK97" s="16"/>
      <c r="BGL97" s="16"/>
      <c r="BGM97" s="16"/>
      <c r="BGN97" s="16"/>
      <c r="BGO97" s="16"/>
      <c r="BGP97" s="16"/>
      <c r="BGQ97" s="16"/>
      <c r="BGR97" s="16"/>
      <c r="BGS97" s="16"/>
      <c r="BGT97" s="16"/>
      <c r="BGU97" s="16"/>
      <c r="BGV97" s="16"/>
      <c r="BGW97" s="16"/>
      <c r="BGX97" s="16"/>
      <c r="BGY97" s="16"/>
      <c r="BGZ97" s="16"/>
      <c r="BHA97" s="16"/>
      <c r="BHB97" s="16"/>
      <c r="BHC97" s="16"/>
      <c r="BHD97" s="16"/>
      <c r="BHE97" s="16"/>
      <c r="BHF97" s="16"/>
      <c r="BHG97" s="16"/>
      <c r="BHH97" s="16"/>
      <c r="BHI97" s="16"/>
      <c r="BHJ97" s="16"/>
      <c r="BHK97" s="16"/>
      <c r="BHL97" s="16"/>
      <c r="BHM97" s="16"/>
      <c r="BHN97" s="16"/>
      <c r="BHO97" s="16"/>
      <c r="BHP97" s="16"/>
      <c r="BHQ97" s="16"/>
      <c r="BHR97" s="16"/>
      <c r="BHS97" s="16"/>
      <c r="BHT97" s="16"/>
      <c r="BHU97" s="16"/>
      <c r="BHV97" s="16"/>
      <c r="BHW97" s="16"/>
      <c r="BHX97" s="16"/>
      <c r="BHY97" s="16"/>
      <c r="BHZ97" s="16"/>
      <c r="BIA97" s="16"/>
      <c r="BIB97" s="16"/>
      <c r="BIC97" s="16"/>
      <c r="BID97" s="16"/>
      <c r="BIE97" s="16"/>
      <c r="BIF97" s="16"/>
      <c r="BIG97" s="16"/>
      <c r="BIH97" s="16"/>
      <c r="BII97" s="16"/>
      <c r="BIJ97" s="16"/>
      <c r="BIK97" s="16"/>
      <c r="BIL97" s="16"/>
      <c r="BIM97" s="16"/>
      <c r="BIN97" s="16"/>
      <c r="BIO97" s="16"/>
      <c r="BIP97" s="16"/>
      <c r="BIQ97" s="16"/>
      <c r="BIR97" s="16"/>
      <c r="BIS97" s="16"/>
      <c r="BIT97" s="16"/>
      <c r="BIU97" s="16"/>
      <c r="BIV97" s="16"/>
      <c r="BIW97" s="16"/>
      <c r="BIX97" s="16"/>
      <c r="BIY97" s="16"/>
      <c r="BIZ97" s="16"/>
      <c r="BJA97" s="16"/>
      <c r="BJB97" s="16"/>
      <c r="BJC97" s="16"/>
      <c r="BJD97" s="16"/>
      <c r="BJE97" s="16"/>
      <c r="BJF97" s="16"/>
      <c r="BJG97" s="16"/>
      <c r="BJH97" s="16"/>
      <c r="BJI97" s="16"/>
      <c r="BJJ97" s="16"/>
      <c r="BJK97" s="16"/>
      <c r="BJL97" s="16"/>
      <c r="BJM97" s="16"/>
      <c r="BJN97" s="16"/>
      <c r="BJO97" s="16"/>
      <c r="BJP97" s="16"/>
      <c r="BJQ97" s="16"/>
      <c r="BJR97" s="16"/>
      <c r="BJS97" s="16"/>
      <c r="BJT97" s="16"/>
      <c r="BJU97" s="16"/>
      <c r="BJV97" s="16"/>
      <c r="BJW97" s="16"/>
      <c r="BJX97" s="16"/>
      <c r="BJY97" s="16"/>
      <c r="BJZ97" s="16"/>
      <c r="BKA97" s="16"/>
      <c r="BKB97" s="16"/>
      <c r="BKC97" s="16"/>
      <c r="BKD97" s="16"/>
      <c r="BKE97" s="16"/>
      <c r="BKF97" s="16"/>
      <c r="BKG97" s="16"/>
      <c r="BKH97" s="16"/>
      <c r="BKI97" s="16"/>
      <c r="BKJ97" s="16"/>
      <c r="BKK97" s="16"/>
      <c r="BKL97" s="16"/>
      <c r="BKM97" s="16"/>
      <c r="BKN97" s="16"/>
      <c r="BKO97" s="16"/>
      <c r="BKP97" s="16"/>
      <c r="BKQ97" s="16"/>
      <c r="BKR97" s="16"/>
      <c r="BKS97" s="16"/>
      <c r="BKT97" s="16"/>
      <c r="BKU97" s="16"/>
      <c r="BKV97" s="16"/>
      <c r="BKW97" s="16"/>
      <c r="BKX97" s="16"/>
      <c r="BKY97" s="16"/>
      <c r="BKZ97" s="16"/>
      <c r="BLA97" s="16"/>
      <c r="BLB97" s="16"/>
      <c r="BLC97" s="16"/>
      <c r="BLD97" s="16"/>
      <c r="BLE97" s="16"/>
      <c r="BLF97" s="16"/>
      <c r="BLG97" s="16"/>
      <c r="BLH97" s="16"/>
      <c r="BLI97" s="16"/>
      <c r="BLJ97" s="16"/>
      <c r="BLK97" s="16"/>
      <c r="BLL97" s="16"/>
      <c r="BLM97" s="16"/>
      <c r="BLN97" s="16"/>
      <c r="BLO97" s="16"/>
      <c r="BLP97" s="16"/>
      <c r="BLQ97" s="16"/>
      <c r="BLR97" s="16"/>
      <c r="BLS97" s="16"/>
      <c r="BLT97" s="16"/>
      <c r="BLU97" s="16"/>
      <c r="BLV97" s="16"/>
      <c r="BLW97" s="16"/>
      <c r="BLX97" s="16"/>
      <c r="BLY97" s="16"/>
      <c r="BLZ97" s="16"/>
      <c r="BMA97" s="16"/>
      <c r="BMB97" s="16"/>
      <c r="BMC97" s="16"/>
      <c r="BMD97" s="16"/>
      <c r="BME97" s="16"/>
      <c r="BMF97" s="16"/>
      <c r="BMG97" s="16"/>
      <c r="BMH97" s="16"/>
      <c r="BMI97" s="16"/>
      <c r="BMJ97" s="16"/>
      <c r="BMK97" s="16"/>
      <c r="BML97" s="16"/>
      <c r="BMM97" s="16"/>
      <c r="BMN97" s="16"/>
      <c r="BMO97" s="16"/>
      <c r="BMP97" s="16"/>
      <c r="BMQ97" s="16"/>
      <c r="BMR97" s="16"/>
      <c r="BMS97" s="16"/>
      <c r="BMT97" s="16"/>
      <c r="BMU97" s="16"/>
      <c r="BMV97" s="16"/>
      <c r="BMW97" s="16"/>
      <c r="BMX97" s="16"/>
      <c r="BMY97" s="16"/>
      <c r="BMZ97" s="16"/>
      <c r="BNA97" s="16"/>
      <c r="BNB97" s="16"/>
      <c r="BNC97" s="16"/>
      <c r="BND97" s="16"/>
      <c r="BNE97" s="16"/>
      <c r="BNF97" s="16"/>
      <c r="BNG97" s="16"/>
      <c r="BNH97" s="16"/>
      <c r="BNI97" s="16"/>
      <c r="BNJ97" s="16"/>
      <c r="BNK97" s="16"/>
      <c r="BNL97" s="16"/>
      <c r="BNM97" s="16"/>
      <c r="BNN97" s="16"/>
      <c r="BNO97" s="16"/>
      <c r="BNP97" s="16"/>
      <c r="BNQ97" s="16"/>
      <c r="BNR97" s="16"/>
      <c r="BNS97" s="16"/>
      <c r="BNT97" s="16"/>
      <c r="BNU97" s="16"/>
      <c r="BNV97" s="16"/>
      <c r="BNW97" s="16"/>
      <c r="BNX97" s="16"/>
      <c r="BNY97" s="16"/>
      <c r="BNZ97" s="16"/>
      <c r="BOA97" s="16"/>
      <c r="BOB97" s="16"/>
      <c r="BOC97" s="16"/>
      <c r="BOD97" s="16"/>
      <c r="BOE97" s="16"/>
      <c r="BOF97" s="16"/>
      <c r="BOG97" s="16"/>
      <c r="BOH97" s="16"/>
      <c r="BOI97" s="16"/>
      <c r="BOJ97" s="16"/>
      <c r="BOK97" s="16"/>
      <c r="BOL97" s="16"/>
      <c r="BOM97" s="16"/>
      <c r="BON97" s="16"/>
      <c r="BOO97" s="16"/>
      <c r="BOP97" s="16"/>
      <c r="BOQ97" s="16"/>
      <c r="BOR97" s="16"/>
      <c r="BOS97" s="16"/>
      <c r="BOT97" s="16"/>
      <c r="BOU97" s="16"/>
      <c r="BOV97" s="16"/>
      <c r="BOW97" s="16"/>
      <c r="BOX97" s="16"/>
      <c r="BOY97" s="16"/>
      <c r="BOZ97" s="16"/>
      <c r="BPA97" s="16"/>
      <c r="BPB97" s="16"/>
      <c r="BPC97" s="16"/>
      <c r="BPD97" s="16"/>
      <c r="BPE97" s="16"/>
      <c r="BPF97" s="16"/>
      <c r="BPG97" s="16"/>
      <c r="BPH97" s="16"/>
      <c r="BPI97" s="16"/>
      <c r="BPJ97" s="16"/>
      <c r="BPK97" s="16"/>
      <c r="BPL97" s="16"/>
      <c r="BPM97" s="16"/>
      <c r="BPN97" s="16"/>
      <c r="BPO97" s="16"/>
      <c r="BPP97" s="16"/>
      <c r="BPQ97" s="16"/>
      <c r="BPR97" s="16"/>
      <c r="BPS97" s="16"/>
      <c r="BPT97" s="16"/>
      <c r="BPU97" s="16"/>
      <c r="BPV97" s="16"/>
      <c r="BPW97" s="16"/>
      <c r="BPX97" s="16"/>
      <c r="BPY97" s="16"/>
      <c r="BPZ97" s="16"/>
      <c r="BQA97" s="16"/>
      <c r="BQB97" s="16"/>
      <c r="BQC97" s="16"/>
      <c r="BQD97" s="16"/>
      <c r="BQE97" s="16"/>
      <c r="BQF97" s="16"/>
      <c r="BQG97" s="16"/>
      <c r="BQH97" s="16"/>
      <c r="BQI97" s="16"/>
      <c r="BQJ97" s="16"/>
      <c r="BQK97" s="16"/>
      <c r="BQL97" s="16"/>
      <c r="BQM97" s="16"/>
      <c r="BQN97" s="16"/>
      <c r="BQO97" s="16"/>
      <c r="BQP97" s="16"/>
      <c r="BQQ97" s="16"/>
      <c r="BQR97" s="16"/>
      <c r="BQS97" s="16"/>
      <c r="BQT97" s="16"/>
      <c r="BQU97" s="16"/>
      <c r="BQV97" s="16"/>
      <c r="BQW97" s="16"/>
      <c r="BQX97" s="16"/>
      <c r="BQY97" s="16"/>
      <c r="BQZ97" s="16"/>
      <c r="BRA97" s="16"/>
      <c r="BRB97" s="16"/>
      <c r="BRC97" s="16"/>
      <c r="BRD97" s="16"/>
      <c r="BRE97" s="16"/>
      <c r="BRF97" s="16"/>
      <c r="BRG97" s="16"/>
      <c r="BRH97" s="16"/>
      <c r="BRI97" s="16"/>
      <c r="BRJ97" s="16"/>
      <c r="BRK97" s="16"/>
      <c r="BRL97" s="16"/>
      <c r="BRM97" s="16"/>
      <c r="BRN97" s="16"/>
      <c r="BRO97" s="16"/>
      <c r="BRP97" s="16"/>
      <c r="BRQ97" s="16"/>
      <c r="BRR97" s="16"/>
      <c r="BRS97" s="16"/>
      <c r="BRT97" s="16"/>
      <c r="BRU97" s="16"/>
      <c r="BRV97" s="16"/>
      <c r="BRW97" s="16"/>
      <c r="BRX97" s="16"/>
      <c r="BRY97" s="16"/>
      <c r="BRZ97" s="16"/>
      <c r="BSA97" s="16"/>
      <c r="BSB97" s="16"/>
      <c r="BSC97" s="16"/>
      <c r="BSD97" s="16"/>
      <c r="BSE97" s="16"/>
      <c r="BSF97" s="16"/>
      <c r="BSG97" s="16"/>
      <c r="BSH97" s="16"/>
      <c r="BSI97" s="16"/>
      <c r="BSJ97" s="16"/>
      <c r="BSK97" s="16"/>
      <c r="BSL97" s="16"/>
      <c r="BSM97" s="16"/>
      <c r="BSN97" s="16"/>
      <c r="BSO97" s="16"/>
      <c r="BSP97" s="16"/>
      <c r="BSQ97" s="16"/>
      <c r="BSR97" s="16"/>
      <c r="BSS97" s="16"/>
      <c r="BST97" s="16"/>
      <c r="BSU97" s="16"/>
      <c r="BSV97" s="16"/>
      <c r="BSW97" s="16"/>
      <c r="BSX97" s="16"/>
      <c r="BSY97" s="16"/>
      <c r="BSZ97" s="16"/>
      <c r="BTA97" s="16"/>
      <c r="BTB97" s="16"/>
      <c r="BTC97" s="16"/>
      <c r="BTD97" s="16"/>
      <c r="BTE97" s="16"/>
      <c r="BTF97" s="16"/>
      <c r="BTG97" s="16"/>
      <c r="BTH97" s="16"/>
    </row>
    <row r="98" spans="1:1880" s="304" customFormat="1" ht="78.75" customHeight="1" x14ac:dyDescent="0.3">
      <c r="A98" s="68">
        <v>602</v>
      </c>
      <c r="B98" s="278" t="s">
        <v>23</v>
      </c>
      <c r="C98" s="278" t="s">
        <v>114</v>
      </c>
      <c r="D98" s="553" t="s">
        <v>149</v>
      </c>
      <c r="E98" s="277" t="e">
        <f>INDEX('PY1 Data(H)'!$A$1:$CX$142,MATCH('Unit Data from Audit Worksheet'!$A98,'PY1 Data(H)'!$A$1:$A$142,0),MATCH('Unit Data from Audit Worksheet'!$D$2,'PY1 Data(H)'!$A$1:$CX$1,0))</f>
        <v>#N/A</v>
      </c>
      <c r="F98" s="135">
        <v>0</v>
      </c>
      <c r="G98" s="307" t="str">
        <f>IF(ISBLANK(F98),"Please do not leave blank","")</f>
        <v/>
      </c>
      <c r="H98" s="495">
        <f>IF(F98&lt;0,"Note: Number is normally positive.",)</f>
        <v>0</v>
      </c>
      <c r="I98" s="769"/>
      <c r="J98"/>
      <c r="K98" s="16"/>
      <c r="L98"/>
      <c r="M98" s="16"/>
      <c r="N98" s="137"/>
      <c r="O98" s="16"/>
      <c r="P98" s="16"/>
      <c r="Q98" s="16"/>
      <c r="R98" s="16"/>
      <c r="S98" s="16"/>
      <c r="T98" s="16"/>
      <c r="U98" s="16"/>
      <c r="V98" s="16"/>
      <c r="W98" s="16"/>
      <c r="X98" s="16"/>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c r="PM98" s="16"/>
      <c r="PN98" s="16"/>
      <c r="PO98" s="16"/>
      <c r="PP98" s="16"/>
      <c r="PQ98" s="16"/>
      <c r="PR98" s="16"/>
      <c r="PS98" s="16"/>
      <c r="PT98" s="16"/>
      <c r="PU98" s="16"/>
      <c r="PV98" s="16"/>
      <c r="PW98" s="16"/>
      <c r="PX98" s="16"/>
      <c r="PY98" s="16"/>
      <c r="PZ98" s="16"/>
      <c r="QA98" s="16"/>
      <c r="QB98" s="16"/>
      <c r="QC98" s="16"/>
      <c r="QD98" s="16"/>
      <c r="QE98" s="16"/>
      <c r="QF98" s="16"/>
      <c r="QG98" s="16"/>
      <c r="QH98" s="16"/>
      <c r="QI98" s="16"/>
      <c r="QJ98" s="16"/>
      <c r="QK98" s="16"/>
      <c r="QL98" s="16"/>
      <c r="QM98" s="16"/>
      <c r="QN98" s="16"/>
      <c r="QO98" s="16"/>
      <c r="QP98" s="16"/>
      <c r="QQ98" s="16"/>
      <c r="QR98" s="16"/>
      <c r="QS98" s="16"/>
      <c r="QT98" s="16"/>
      <c r="QU98" s="16"/>
      <c r="QV98" s="16"/>
      <c r="QW98" s="16"/>
      <c r="QX98" s="16"/>
      <c r="QY98" s="16"/>
      <c r="QZ98" s="16"/>
      <c r="RA98" s="16"/>
      <c r="RB98" s="16"/>
      <c r="RC98" s="16"/>
      <c r="RD98" s="16"/>
      <c r="RE98" s="16"/>
      <c r="RF98" s="16"/>
      <c r="RG98" s="16"/>
      <c r="RH98" s="16"/>
      <c r="RI98" s="16"/>
      <c r="RJ98" s="16"/>
      <c r="RK98" s="16"/>
      <c r="RL98" s="16"/>
      <c r="RM98" s="16"/>
      <c r="RN98" s="16"/>
      <c r="RO98" s="16"/>
      <c r="RP98" s="16"/>
      <c r="RQ98" s="16"/>
      <c r="RR98" s="16"/>
      <c r="RS98" s="16"/>
      <c r="RT98" s="16"/>
      <c r="RU98" s="16"/>
      <c r="RV98" s="16"/>
      <c r="RW98" s="16"/>
      <c r="RX98" s="16"/>
      <c r="RY98" s="16"/>
      <c r="RZ98" s="16"/>
      <c r="SA98" s="16"/>
      <c r="SB98" s="16"/>
      <c r="SC98" s="16"/>
      <c r="SD98" s="16"/>
      <c r="SE98" s="16"/>
      <c r="SF98" s="16"/>
      <c r="SG98" s="16"/>
      <c r="SH98" s="16"/>
      <c r="SI98" s="16"/>
      <c r="SJ98" s="16"/>
      <c r="SK98" s="16"/>
      <c r="SL98" s="16"/>
      <c r="SM98" s="16"/>
      <c r="SN98" s="16"/>
      <c r="SO98" s="16"/>
      <c r="SP98" s="16"/>
      <c r="SQ98" s="16"/>
      <c r="SR98" s="16"/>
      <c r="SS98" s="16"/>
      <c r="ST98" s="16"/>
      <c r="SU98" s="16"/>
      <c r="SV98" s="16"/>
      <c r="SW98" s="16"/>
      <c r="SX98" s="16"/>
      <c r="SY98" s="16"/>
      <c r="SZ98" s="16"/>
      <c r="TA98" s="16"/>
      <c r="TB98" s="16"/>
      <c r="TC98" s="16"/>
      <c r="TD98" s="16"/>
      <c r="TE98" s="16"/>
      <c r="TF98" s="16"/>
      <c r="TG98" s="16"/>
      <c r="TH98" s="16"/>
      <c r="TI98" s="16"/>
      <c r="TJ98" s="16"/>
      <c r="TK98" s="16"/>
      <c r="TL98" s="16"/>
      <c r="TM98" s="16"/>
      <c r="TN98" s="16"/>
      <c r="TO98" s="16"/>
      <c r="TP98" s="16"/>
      <c r="TQ98" s="16"/>
      <c r="TR98" s="16"/>
      <c r="TS98" s="16"/>
      <c r="TT98" s="16"/>
      <c r="TU98" s="16"/>
      <c r="TV98" s="16"/>
      <c r="TW98" s="16"/>
      <c r="TX98" s="16"/>
      <c r="TY98" s="16"/>
      <c r="TZ98" s="16"/>
      <c r="UA98" s="16"/>
      <c r="UB98" s="16"/>
      <c r="UC98" s="16"/>
      <c r="UD98" s="16"/>
      <c r="UE98" s="16"/>
      <c r="UF98" s="16"/>
      <c r="UG98" s="16"/>
      <c r="UH98" s="16"/>
      <c r="UI98" s="16"/>
      <c r="UJ98" s="16"/>
      <c r="UK98" s="16"/>
      <c r="UL98" s="16"/>
      <c r="UM98" s="16"/>
      <c r="UN98" s="16"/>
      <c r="UO98" s="16"/>
      <c r="UP98" s="16"/>
      <c r="UQ98" s="16"/>
      <c r="UR98" s="16"/>
      <c r="US98" s="16"/>
      <c r="UT98" s="16"/>
      <c r="UU98" s="16"/>
      <c r="UV98" s="16"/>
      <c r="UW98" s="16"/>
      <c r="UX98" s="16"/>
      <c r="UY98" s="16"/>
      <c r="UZ98" s="16"/>
      <c r="VA98" s="16"/>
      <c r="VB98" s="16"/>
      <c r="VC98" s="16"/>
      <c r="VD98" s="16"/>
      <c r="VE98" s="16"/>
      <c r="VF98" s="16"/>
      <c r="VG98" s="16"/>
      <c r="VH98" s="16"/>
      <c r="VI98" s="16"/>
      <c r="VJ98" s="16"/>
      <c r="VK98" s="16"/>
      <c r="VL98" s="16"/>
      <c r="VM98" s="16"/>
      <c r="VN98" s="16"/>
      <c r="VO98" s="16"/>
      <c r="VP98" s="16"/>
      <c r="VQ98" s="16"/>
      <c r="VR98" s="16"/>
      <c r="VS98" s="16"/>
      <c r="VT98" s="16"/>
      <c r="VU98" s="16"/>
      <c r="VV98" s="16"/>
      <c r="VW98" s="16"/>
      <c r="VX98" s="16"/>
      <c r="VY98" s="16"/>
      <c r="VZ98" s="16"/>
      <c r="WA98" s="16"/>
      <c r="WB98" s="16"/>
      <c r="WC98" s="16"/>
      <c r="WD98" s="16"/>
      <c r="WE98" s="16"/>
      <c r="WF98" s="16"/>
      <c r="WG98" s="16"/>
      <c r="WH98" s="16"/>
      <c r="WI98" s="16"/>
      <c r="WJ98" s="16"/>
      <c r="WK98" s="16"/>
      <c r="WL98" s="16"/>
      <c r="WM98" s="16"/>
      <c r="WN98" s="16"/>
      <c r="WO98" s="16"/>
      <c r="WP98" s="16"/>
      <c r="WQ98" s="16"/>
      <c r="WR98" s="16"/>
      <c r="WS98" s="16"/>
      <c r="WT98" s="16"/>
      <c r="WU98" s="16"/>
      <c r="WV98" s="16"/>
      <c r="WW98" s="16"/>
      <c r="WX98" s="16"/>
      <c r="WY98" s="16"/>
      <c r="WZ98" s="16"/>
      <c r="XA98" s="16"/>
      <c r="XB98" s="16"/>
      <c r="XC98" s="16"/>
      <c r="XD98" s="16"/>
      <c r="XE98" s="16"/>
      <c r="XF98" s="16"/>
      <c r="XG98" s="16"/>
      <c r="XH98" s="16"/>
      <c r="XI98" s="16"/>
      <c r="XJ98" s="16"/>
      <c r="XK98" s="16"/>
      <c r="XL98" s="16"/>
      <c r="XM98" s="16"/>
      <c r="XN98" s="16"/>
      <c r="XO98" s="16"/>
      <c r="XP98" s="16"/>
      <c r="XQ98" s="16"/>
      <c r="XR98" s="16"/>
      <c r="XS98" s="16"/>
      <c r="XT98" s="16"/>
      <c r="XU98" s="16"/>
      <c r="XV98" s="16"/>
      <c r="XW98" s="16"/>
      <c r="XX98" s="16"/>
      <c r="XY98" s="16"/>
      <c r="XZ98" s="16"/>
      <c r="YA98" s="16"/>
      <c r="YB98" s="16"/>
      <c r="YC98" s="16"/>
      <c r="YD98" s="16"/>
      <c r="YE98" s="16"/>
      <c r="YF98" s="16"/>
      <c r="YG98" s="16"/>
      <c r="YH98" s="16"/>
      <c r="YI98" s="16"/>
      <c r="YJ98" s="16"/>
      <c r="YK98" s="16"/>
      <c r="YL98" s="16"/>
      <c r="YM98" s="16"/>
      <c r="YN98" s="16"/>
      <c r="YO98" s="16"/>
      <c r="YP98" s="16"/>
      <c r="YQ98" s="16"/>
      <c r="YR98" s="16"/>
      <c r="YS98" s="16"/>
      <c r="YT98" s="16"/>
      <c r="YU98" s="16"/>
      <c r="YV98" s="16"/>
      <c r="YW98" s="16"/>
      <c r="YX98" s="16"/>
      <c r="YY98" s="16"/>
      <c r="YZ98" s="16"/>
      <c r="ZA98" s="16"/>
      <c r="ZB98" s="16"/>
      <c r="ZC98" s="16"/>
      <c r="ZD98" s="16"/>
      <c r="ZE98" s="16"/>
      <c r="ZF98" s="16"/>
      <c r="ZG98" s="16"/>
      <c r="ZH98" s="16"/>
      <c r="ZI98" s="16"/>
      <c r="ZJ98" s="16"/>
      <c r="ZK98" s="16"/>
      <c r="ZL98" s="16"/>
      <c r="ZM98" s="16"/>
      <c r="ZN98" s="16"/>
      <c r="ZO98" s="16"/>
      <c r="ZP98" s="16"/>
      <c r="ZQ98" s="16"/>
      <c r="ZR98" s="16"/>
      <c r="ZS98" s="16"/>
      <c r="ZT98" s="16"/>
      <c r="ZU98" s="16"/>
      <c r="ZV98" s="16"/>
      <c r="ZW98" s="16"/>
      <c r="ZX98" s="16"/>
      <c r="ZY98" s="16"/>
      <c r="ZZ98" s="16"/>
      <c r="AAA98" s="16"/>
      <c r="AAB98" s="16"/>
      <c r="AAC98" s="16"/>
      <c r="AAD98" s="16"/>
      <c r="AAE98" s="16"/>
      <c r="AAF98" s="16"/>
      <c r="AAG98" s="16"/>
      <c r="AAH98" s="16"/>
      <c r="AAI98" s="16"/>
      <c r="AAJ98" s="16"/>
      <c r="AAK98" s="16"/>
      <c r="AAL98" s="16"/>
      <c r="AAM98" s="16"/>
      <c r="AAN98" s="16"/>
      <c r="AAO98" s="16"/>
      <c r="AAP98" s="16"/>
      <c r="AAQ98" s="16"/>
      <c r="AAR98" s="16"/>
      <c r="AAS98" s="16"/>
      <c r="AAT98" s="16"/>
      <c r="AAU98" s="16"/>
      <c r="AAV98" s="16"/>
      <c r="AAW98" s="16"/>
      <c r="AAX98" s="16"/>
      <c r="AAY98" s="16"/>
      <c r="AAZ98" s="16"/>
      <c r="ABA98" s="16"/>
      <c r="ABB98" s="16"/>
      <c r="ABC98" s="16"/>
      <c r="ABD98" s="16"/>
      <c r="ABE98" s="16"/>
      <c r="ABF98" s="16"/>
      <c r="ABG98" s="16"/>
      <c r="ABH98" s="16"/>
      <c r="ABI98" s="16"/>
      <c r="ABJ98" s="16"/>
      <c r="ABK98" s="16"/>
      <c r="ABL98" s="16"/>
      <c r="ABM98" s="16"/>
      <c r="ABN98" s="16"/>
      <c r="ABO98" s="16"/>
      <c r="ABP98" s="16"/>
      <c r="ABQ98" s="16"/>
      <c r="ABR98" s="16"/>
      <c r="ABS98" s="16"/>
      <c r="ABT98" s="16"/>
      <c r="ABU98" s="16"/>
      <c r="ABV98" s="16"/>
      <c r="ABW98" s="16"/>
      <c r="ABX98" s="16"/>
      <c r="ABY98" s="16"/>
      <c r="ABZ98" s="16"/>
      <c r="ACA98" s="16"/>
      <c r="ACB98" s="16"/>
      <c r="ACC98" s="16"/>
      <c r="ACD98" s="16"/>
      <c r="ACE98" s="16"/>
      <c r="ACF98" s="16"/>
      <c r="ACG98" s="16"/>
      <c r="ACH98" s="16"/>
      <c r="ACI98" s="16"/>
      <c r="ACJ98" s="16"/>
      <c r="ACK98" s="16"/>
      <c r="ACL98" s="16"/>
      <c r="ACM98" s="16"/>
      <c r="ACN98" s="16"/>
      <c r="ACO98" s="16"/>
      <c r="ACP98" s="16"/>
      <c r="ACQ98" s="16"/>
      <c r="ACR98" s="16"/>
      <c r="ACS98" s="16"/>
      <c r="ACT98" s="16"/>
      <c r="ACU98" s="16"/>
      <c r="ACV98" s="16"/>
      <c r="ACW98" s="16"/>
      <c r="ACX98" s="16"/>
      <c r="ACY98" s="16"/>
      <c r="ACZ98" s="16"/>
      <c r="ADA98" s="16"/>
      <c r="ADB98" s="16"/>
      <c r="ADC98" s="16"/>
      <c r="ADD98" s="16"/>
      <c r="ADE98" s="16"/>
      <c r="ADF98" s="16"/>
      <c r="ADG98" s="16"/>
      <c r="ADH98" s="16"/>
      <c r="ADI98" s="16"/>
      <c r="ADJ98" s="16"/>
      <c r="ADK98" s="16"/>
      <c r="ADL98" s="16"/>
      <c r="ADM98" s="16"/>
      <c r="ADN98" s="16"/>
      <c r="ADO98" s="16"/>
      <c r="ADP98" s="16"/>
      <c r="ADQ98" s="16"/>
      <c r="ADR98" s="16"/>
      <c r="ADS98" s="16"/>
      <c r="ADT98" s="16"/>
      <c r="ADU98" s="16"/>
      <c r="ADV98" s="16"/>
      <c r="ADW98" s="16"/>
      <c r="ADX98" s="16"/>
      <c r="ADY98" s="16"/>
      <c r="ADZ98" s="16"/>
      <c r="AEA98" s="16"/>
      <c r="AEB98" s="16"/>
      <c r="AEC98" s="16"/>
      <c r="AED98" s="16"/>
      <c r="AEE98" s="16"/>
      <c r="AEF98" s="16"/>
      <c r="AEG98" s="16"/>
      <c r="AEH98" s="16"/>
      <c r="AEI98" s="16"/>
      <c r="AEJ98" s="16"/>
      <c r="AEK98" s="16"/>
      <c r="AEL98" s="16"/>
      <c r="AEM98" s="16"/>
      <c r="AEN98" s="16"/>
      <c r="AEO98" s="16"/>
      <c r="AEP98" s="16"/>
      <c r="AEQ98" s="16"/>
      <c r="AER98" s="16"/>
      <c r="AES98" s="16"/>
      <c r="AET98" s="16"/>
      <c r="AEU98" s="16"/>
      <c r="AEV98" s="16"/>
      <c r="AEW98" s="16"/>
      <c r="AEX98" s="16"/>
      <c r="AEY98" s="16"/>
      <c r="AEZ98" s="16"/>
      <c r="AFA98" s="16"/>
      <c r="AFB98" s="16"/>
      <c r="AFC98" s="16"/>
      <c r="AFD98" s="16"/>
      <c r="AFE98" s="16"/>
      <c r="AFF98" s="16"/>
      <c r="AFG98" s="16"/>
      <c r="AFH98" s="16"/>
      <c r="AFI98" s="16"/>
      <c r="AFJ98" s="16"/>
      <c r="AFK98" s="16"/>
      <c r="AFL98" s="16"/>
      <c r="AFM98" s="16"/>
      <c r="AFN98" s="16"/>
      <c r="AFO98" s="16"/>
      <c r="AFP98" s="16"/>
      <c r="AFQ98" s="16"/>
      <c r="AFR98" s="16"/>
      <c r="AFS98" s="16"/>
      <c r="AFT98" s="16"/>
      <c r="AFU98" s="16"/>
      <c r="AFV98" s="16"/>
      <c r="AFW98" s="16"/>
      <c r="AFX98" s="16"/>
      <c r="AFY98" s="16"/>
      <c r="AFZ98" s="16"/>
      <c r="AGA98" s="16"/>
      <c r="AGB98" s="16"/>
      <c r="AGC98" s="16"/>
      <c r="AGD98" s="16"/>
      <c r="AGE98" s="16"/>
      <c r="AGF98" s="16"/>
      <c r="AGG98" s="16"/>
      <c r="AGH98" s="16"/>
      <c r="AGI98" s="16"/>
      <c r="AGJ98" s="16"/>
      <c r="AGK98" s="16"/>
      <c r="AGL98" s="16"/>
      <c r="AGM98" s="16"/>
      <c r="AGN98" s="16"/>
      <c r="AGO98" s="16"/>
      <c r="AGP98" s="16"/>
      <c r="AGQ98" s="16"/>
      <c r="AGR98" s="16"/>
      <c r="AGS98" s="16"/>
      <c r="AGT98" s="16"/>
      <c r="AGU98" s="16"/>
      <c r="AGV98" s="16"/>
      <c r="AGW98" s="16"/>
      <c r="AGX98" s="16"/>
      <c r="AGY98" s="16"/>
      <c r="AGZ98" s="16"/>
      <c r="AHA98" s="16"/>
      <c r="AHB98" s="16"/>
      <c r="AHC98" s="16"/>
      <c r="AHD98" s="16"/>
      <c r="AHE98" s="16"/>
      <c r="AHF98" s="16"/>
      <c r="AHG98" s="16"/>
      <c r="AHH98" s="16"/>
      <c r="AHI98" s="16"/>
      <c r="AHJ98" s="16"/>
      <c r="AHK98" s="16"/>
      <c r="AHL98" s="16"/>
      <c r="AHM98" s="16"/>
      <c r="AHN98" s="16"/>
      <c r="AHO98" s="16"/>
      <c r="AHP98" s="16"/>
      <c r="AHQ98" s="16"/>
      <c r="AHR98" s="16"/>
      <c r="AHS98" s="16"/>
      <c r="AHT98" s="16"/>
      <c r="AHU98" s="16"/>
      <c r="AHV98" s="16"/>
      <c r="AHW98" s="16"/>
      <c r="AHX98" s="16"/>
      <c r="AHY98" s="16"/>
      <c r="AHZ98" s="16"/>
      <c r="AIA98" s="16"/>
      <c r="AIB98" s="16"/>
      <c r="AIC98" s="16"/>
      <c r="AID98" s="16"/>
      <c r="AIE98" s="16"/>
      <c r="AIF98" s="16"/>
      <c r="AIG98" s="16"/>
      <c r="AIH98" s="16"/>
      <c r="AII98" s="16"/>
      <c r="AIJ98" s="16"/>
      <c r="AIK98" s="16"/>
      <c r="AIL98" s="16"/>
      <c r="AIM98" s="16"/>
      <c r="AIN98" s="16"/>
      <c r="AIO98" s="16"/>
      <c r="AIP98" s="16"/>
      <c r="AIQ98" s="16"/>
      <c r="AIR98" s="16"/>
      <c r="AIS98" s="16"/>
      <c r="AIT98" s="16"/>
      <c r="AIU98" s="16"/>
      <c r="AIV98" s="16"/>
      <c r="AIW98" s="16"/>
      <c r="AIX98" s="16"/>
      <c r="AIY98" s="16"/>
      <c r="AIZ98" s="16"/>
      <c r="AJA98" s="16"/>
      <c r="AJB98" s="16"/>
      <c r="AJC98" s="16"/>
      <c r="AJD98" s="16"/>
      <c r="AJE98" s="16"/>
      <c r="AJF98" s="16"/>
      <c r="AJG98" s="16"/>
      <c r="AJH98" s="16"/>
      <c r="AJI98" s="16"/>
      <c r="AJJ98" s="16"/>
      <c r="AJK98" s="16"/>
      <c r="AJL98" s="16"/>
      <c r="AJM98" s="16"/>
      <c r="AJN98" s="16"/>
      <c r="AJO98" s="16"/>
      <c r="AJP98" s="16"/>
      <c r="AJQ98" s="16"/>
      <c r="AJR98" s="16"/>
      <c r="AJS98" s="16"/>
      <c r="AJT98" s="16"/>
      <c r="AJU98" s="16"/>
      <c r="AJV98" s="16"/>
      <c r="AJW98" s="16"/>
      <c r="AJX98" s="16"/>
      <c r="AJY98" s="16"/>
      <c r="AJZ98" s="16"/>
      <c r="AKA98" s="16"/>
      <c r="AKB98" s="16"/>
      <c r="AKC98" s="16"/>
      <c r="AKD98" s="16"/>
      <c r="AKE98" s="16"/>
      <c r="AKF98" s="16"/>
      <c r="AKG98" s="16"/>
      <c r="AKH98" s="16"/>
      <c r="AKI98" s="16"/>
      <c r="AKJ98" s="16"/>
      <c r="AKK98" s="16"/>
      <c r="AKL98" s="16"/>
      <c r="AKM98" s="16"/>
      <c r="AKN98" s="16"/>
      <c r="AKO98" s="16"/>
      <c r="AKP98" s="16"/>
      <c r="AKQ98" s="16"/>
      <c r="AKR98" s="16"/>
      <c r="AKS98" s="16"/>
      <c r="AKT98" s="16"/>
      <c r="AKU98" s="16"/>
      <c r="AKV98" s="16"/>
      <c r="AKW98" s="16"/>
      <c r="AKX98" s="16"/>
      <c r="AKY98" s="16"/>
      <c r="AKZ98" s="16"/>
      <c r="ALA98" s="16"/>
      <c r="ALB98" s="16"/>
      <c r="ALC98" s="16"/>
      <c r="ALD98" s="16"/>
      <c r="ALE98" s="16"/>
      <c r="ALF98" s="16"/>
      <c r="ALG98" s="16"/>
      <c r="ALH98" s="16"/>
      <c r="ALI98" s="16"/>
      <c r="ALJ98" s="16"/>
      <c r="ALK98" s="16"/>
      <c r="ALL98" s="16"/>
      <c r="ALM98" s="16"/>
      <c r="ALN98" s="16"/>
      <c r="ALO98" s="16"/>
      <c r="ALP98" s="16"/>
      <c r="ALQ98" s="16"/>
      <c r="ALR98" s="16"/>
      <c r="ALS98" s="16"/>
      <c r="ALT98" s="16"/>
      <c r="ALU98" s="16"/>
      <c r="ALV98" s="16"/>
      <c r="ALW98" s="16"/>
      <c r="ALX98" s="16"/>
      <c r="ALY98" s="16"/>
      <c r="ALZ98" s="16"/>
      <c r="AMA98" s="16"/>
      <c r="AMB98" s="16"/>
      <c r="AMC98" s="16"/>
      <c r="AMD98" s="16"/>
      <c r="AME98" s="16"/>
      <c r="AMF98" s="16"/>
      <c r="AMG98" s="16"/>
      <c r="AMH98" s="16"/>
      <c r="AMI98" s="16"/>
      <c r="AMJ98" s="16"/>
      <c r="AMK98" s="16"/>
      <c r="AML98" s="16"/>
      <c r="AMM98" s="16"/>
      <c r="AMN98" s="16"/>
      <c r="AMO98" s="16"/>
      <c r="AMP98" s="16"/>
      <c r="AMQ98" s="16"/>
      <c r="AMR98" s="16"/>
      <c r="AMS98" s="16"/>
      <c r="AMT98" s="16"/>
      <c r="AMU98" s="16"/>
      <c r="AMV98" s="16"/>
      <c r="AMW98" s="16"/>
      <c r="AMX98" s="16"/>
      <c r="AMY98" s="16"/>
      <c r="AMZ98" s="16"/>
      <c r="ANA98" s="16"/>
      <c r="ANB98" s="16"/>
      <c r="ANC98" s="16"/>
      <c r="AND98" s="16"/>
      <c r="ANE98" s="16"/>
      <c r="ANF98" s="16"/>
      <c r="ANG98" s="16"/>
      <c r="ANH98" s="16"/>
      <c r="ANI98" s="16"/>
      <c r="ANJ98" s="16"/>
      <c r="ANK98" s="16"/>
      <c r="ANL98" s="16"/>
      <c r="ANM98" s="16"/>
      <c r="ANN98" s="16"/>
      <c r="ANO98" s="16"/>
      <c r="ANP98" s="16"/>
      <c r="ANQ98" s="16"/>
      <c r="ANR98" s="16"/>
      <c r="ANS98" s="16"/>
      <c r="ANT98" s="16"/>
      <c r="ANU98" s="16"/>
      <c r="ANV98" s="16"/>
      <c r="ANW98" s="16"/>
      <c r="ANX98" s="16"/>
      <c r="ANY98" s="16"/>
      <c r="ANZ98" s="16"/>
      <c r="AOA98" s="16"/>
      <c r="AOB98" s="16"/>
      <c r="AOC98" s="16"/>
      <c r="AOD98" s="16"/>
      <c r="AOE98" s="16"/>
      <c r="AOF98" s="16"/>
      <c r="AOG98" s="16"/>
      <c r="AOH98" s="16"/>
      <c r="AOI98" s="16"/>
      <c r="AOJ98" s="16"/>
      <c r="AOK98" s="16"/>
      <c r="AOL98" s="16"/>
      <c r="AOM98" s="16"/>
      <c r="AON98" s="16"/>
      <c r="AOO98" s="16"/>
      <c r="AOP98" s="16"/>
      <c r="AOQ98" s="16"/>
      <c r="AOR98" s="16"/>
      <c r="AOS98" s="16"/>
      <c r="AOT98" s="16"/>
      <c r="AOU98" s="16"/>
      <c r="AOV98" s="16"/>
      <c r="AOW98" s="16"/>
      <c r="AOX98" s="16"/>
      <c r="AOY98" s="16"/>
      <c r="AOZ98" s="16"/>
      <c r="APA98" s="16"/>
      <c r="APB98" s="16"/>
      <c r="APC98" s="16"/>
      <c r="APD98" s="16"/>
      <c r="APE98" s="16"/>
      <c r="APF98" s="16"/>
      <c r="APG98" s="16"/>
      <c r="APH98" s="16"/>
      <c r="API98" s="16"/>
      <c r="APJ98" s="16"/>
      <c r="APK98" s="16"/>
      <c r="APL98" s="16"/>
      <c r="APM98" s="16"/>
      <c r="APN98" s="16"/>
      <c r="APO98" s="16"/>
      <c r="APP98" s="16"/>
      <c r="APQ98" s="16"/>
      <c r="APR98" s="16"/>
      <c r="APS98" s="16"/>
      <c r="APT98" s="16"/>
      <c r="APU98" s="16"/>
      <c r="APV98" s="16"/>
      <c r="APW98" s="16"/>
      <c r="APX98" s="16"/>
      <c r="APY98" s="16"/>
      <c r="APZ98" s="16"/>
      <c r="AQA98" s="16"/>
      <c r="AQB98" s="16"/>
      <c r="AQC98" s="16"/>
      <c r="AQD98" s="16"/>
      <c r="AQE98" s="16"/>
      <c r="AQF98" s="16"/>
      <c r="AQG98" s="16"/>
      <c r="AQH98" s="16"/>
      <c r="AQI98" s="16"/>
      <c r="AQJ98" s="16"/>
      <c r="AQK98" s="16"/>
      <c r="AQL98" s="16"/>
      <c r="AQM98" s="16"/>
      <c r="AQN98" s="16"/>
      <c r="AQO98" s="16"/>
      <c r="AQP98" s="16"/>
      <c r="AQQ98" s="16"/>
      <c r="AQR98" s="16"/>
      <c r="AQS98" s="16"/>
      <c r="AQT98" s="16"/>
      <c r="AQU98" s="16"/>
      <c r="AQV98" s="16"/>
      <c r="AQW98" s="16"/>
      <c r="AQX98" s="16"/>
      <c r="AQY98" s="16"/>
      <c r="AQZ98" s="16"/>
      <c r="ARA98" s="16"/>
      <c r="ARB98" s="16"/>
      <c r="ARC98" s="16"/>
      <c r="ARD98" s="16"/>
      <c r="ARE98" s="16"/>
      <c r="ARF98" s="16"/>
      <c r="ARG98" s="16"/>
      <c r="ARH98" s="16"/>
      <c r="ARI98" s="16"/>
      <c r="ARJ98" s="16"/>
      <c r="ARK98" s="16"/>
      <c r="ARL98" s="16"/>
      <c r="ARM98" s="16"/>
      <c r="ARN98" s="16"/>
      <c r="ARO98" s="16"/>
      <c r="ARP98" s="16"/>
      <c r="ARQ98" s="16"/>
      <c r="ARR98" s="16"/>
      <c r="ARS98" s="16"/>
      <c r="ART98" s="16"/>
      <c r="ARU98" s="16"/>
      <c r="ARV98" s="16"/>
      <c r="ARW98" s="16"/>
      <c r="ARX98" s="16"/>
      <c r="ARY98" s="16"/>
      <c r="ARZ98" s="16"/>
      <c r="ASA98" s="16"/>
      <c r="ASB98" s="16"/>
      <c r="ASC98" s="16"/>
      <c r="ASD98" s="16"/>
      <c r="ASE98" s="16"/>
      <c r="ASF98" s="16"/>
      <c r="ASG98" s="16"/>
      <c r="ASH98" s="16"/>
      <c r="ASI98" s="16"/>
      <c r="ASJ98" s="16"/>
      <c r="ASK98" s="16"/>
      <c r="ASL98" s="16"/>
      <c r="ASM98" s="16"/>
      <c r="ASN98" s="16"/>
      <c r="ASO98" s="16"/>
      <c r="ASP98" s="16"/>
      <c r="ASQ98" s="16"/>
      <c r="ASR98" s="16"/>
      <c r="ASS98" s="16"/>
      <c r="AST98" s="16"/>
      <c r="ASU98" s="16"/>
      <c r="ASV98" s="16"/>
      <c r="ASW98" s="16"/>
      <c r="ASX98" s="16"/>
      <c r="ASY98" s="16"/>
      <c r="ASZ98" s="16"/>
      <c r="ATA98" s="16"/>
      <c r="ATB98" s="16"/>
      <c r="ATC98" s="16"/>
      <c r="ATD98" s="16"/>
      <c r="ATE98" s="16"/>
      <c r="ATF98" s="16"/>
      <c r="ATG98" s="16"/>
      <c r="ATH98" s="16"/>
      <c r="ATI98" s="16"/>
      <c r="ATJ98" s="16"/>
      <c r="ATK98" s="16"/>
      <c r="ATL98" s="16"/>
      <c r="ATM98" s="16"/>
      <c r="ATN98" s="16"/>
      <c r="ATO98" s="16"/>
      <c r="ATP98" s="16"/>
      <c r="ATQ98" s="16"/>
      <c r="ATR98" s="16"/>
      <c r="ATS98" s="16"/>
      <c r="ATT98" s="16"/>
      <c r="ATU98" s="16"/>
      <c r="ATV98" s="16"/>
      <c r="ATW98" s="16"/>
      <c r="ATX98" s="16"/>
      <c r="ATY98" s="16"/>
      <c r="ATZ98" s="16"/>
      <c r="AUA98" s="16"/>
      <c r="AUB98" s="16"/>
      <c r="AUC98" s="16"/>
      <c r="AUD98" s="16"/>
      <c r="AUE98" s="16"/>
      <c r="AUF98" s="16"/>
      <c r="AUG98" s="16"/>
      <c r="AUH98" s="16"/>
      <c r="AUI98" s="16"/>
      <c r="AUJ98" s="16"/>
      <c r="AUK98" s="16"/>
      <c r="AUL98" s="16"/>
      <c r="AUM98" s="16"/>
      <c r="AUN98" s="16"/>
      <c r="AUO98" s="16"/>
      <c r="AUP98" s="16"/>
      <c r="AUQ98" s="16"/>
      <c r="AUR98" s="16"/>
      <c r="AUS98" s="16"/>
      <c r="AUT98" s="16"/>
      <c r="AUU98" s="16"/>
      <c r="AUV98" s="16"/>
      <c r="AUW98" s="16"/>
      <c r="AUX98" s="16"/>
      <c r="AUY98" s="16"/>
      <c r="AUZ98" s="16"/>
      <c r="AVA98" s="16"/>
      <c r="AVB98" s="16"/>
      <c r="AVC98" s="16"/>
      <c r="AVD98" s="16"/>
      <c r="AVE98" s="16"/>
      <c r="AVF98" s="16"/>
      <c r="AVG98" s="16"/>
      <c r="AVH98" s="16"/>
      <c r="AVI98" s="16"/>
      <c r="AVJ98" s="16"/>
      <c r="AVK98" s="16"/>
      <c r="AVL98" s="16"/>
      <c r="AVM98" s="16"/>
      <c r="AVN98" s="16"/>
      <c r="AVO98" s="16"/>
      <c r="AVP98" s="16"/>
      <c r="AVQ98" s="16"/>
      <c r="AVR98" s="16"/>
      <c r="AVS98" s="16"/>
      <c r="AVT98" s="16"/>
      <c r="AVU98" s="16"/>
      <c r="AVV98" s="16"/>
      <c r="AVW98" s="16"/>
      <c r="AVX98" s="16"/>
      <c r="AVY98" s="16"/>
      <c r="AVZ98" s="16"/>
      <c r="AWA98" s="16"/>
      <c r="AWB98" s="16"/>
      <c r="AWC98" s="16"/>
      <c r="AWD98" s="16"/>
      <c r="AWE98" s="16"/>
      <c r="AWF98" s="16"/>
      <c r="AWG98" s="16"/>
      <c r="AWH98" s="16"/>
      <c r="AWI98" s="16"/>
      <c r="AWJ98" s="16"/>
      <c r="AWK98" s="16"/>
      <c r="AWL98" s="16"/>
      <c r="AWM98" s="16"/>
      <c r="AWN98" s="16"/>
      <c r="AWO98" s="16"/>
      <c r="AWP98" s="16"/>
      <c r="AWQ98" s="16"/>
      <c r="AWR98" s="16"/>
      <c r="AWS98" s="16"/>
      <c r="AWT98" s="16"/>
      <c r="AWU98" s="16"/>
      <c r="AWV98" s="16"/>
      <c r="AWW98" s="16"/>
      <c r="AWX98" s="16"/>
      <c r="AWY98" s="16"/>
      <c r="AWZ98" s="16"/>
      <c r="AXA98" s="16"/>
      <c r="AXB98" s="16"/>
      <c r="AXC98" s="16"/>
      <c r="AXD98" s="16"/>
      <c r="AXE98" s="16"/>
      <c r="AXF98" s="16"/>
      <c r="AXG98" s="16"/>
      <c r="AXH98" s="16"/>
      <c r="AXI98" s="16"/>
      <c r="AXJ98" s="16"/>
      <c r="AXK98" s="16"/>
      <c r="AXL98" s="16"/>
      <c r="AXM98" s="16"/>
      <c r="AXN98" s="16"/>
      <c r="AXO98" s="16"/>
      <c r="AXP98" s="16"/>
      <c r="AXQ98" s="16"/>
      <c r="AXR98" s="16"/>
      <c r="AXS98" s="16"/>
      <c r="AXT98" s="16"/>
      <c r="AXU98" s="16"/>
      <c r="AXV98" s="16"/>
      <c r="AXW98" s="16"/>
      <c r="AXX98" s="16"/>
      <c r="AXY98" s="16"/>
      <c r="AXZ98" s="16"/>
      <c r="AYA98" s="16"/>
      <c r="AYB98" s="16"/>
      <c r="AYC98" s="16"/>
      <c r="AYD98" s="16"/>
      <c r="AYE98" s="16"/>
      <c r="AYF98" s="16"/>
      <c r="AYG98" s="16"/>
      <c r="AYH98" s="16"/>
      <c r="AYI98" s="16"/>
      <c r="AYJ98" s="16"/>
      <c r="AYK98" s="16"/>
      <c r="AYL98" s="16"/>
      <c r="AYM98" s="16"/>
      <c r="AYN98" s="16"/>
      <c r="AYO98" s="16"/>
      <c r="AYP98" s="16"/>
      <c r="AYQ98" s="16"/>
      <c r="AYR98" s="16"/>
      <c r="AYS98" s="16"/>
      <c r="AYT98" s="16"/>
      <c r="AYU98" s="16"/>
      <c r="AYV98" s="16"/>
      <c r="AYW98" s="16"/>
      <c r="AYX98" s="16"/>
      <c r="AYY98" s="16"/>
      <c r="AYZ98" s="16"/>
      <c r="AZA98" s="16"/>
      <c r="AZB98" s="16"/>
      <c r="AZC98" s="16"/>
      <c r="AZD98" s="16"/>
      <c r="AZE98" s="16"/>
      <c r="AZF98" s="16"/>
      <c r="AZG98" s="16"/>
      <c r="AZH98" s="16"/>
      <c r="AZI98" s="16"/>
      <c r="AZJ98" s="16"/>
      <c r="AZK98" s="16"/>
      <c r="AZL98" s="16"/>
      <c r="AZM98" s="16"/>
      <c r="AZN98" s="16"/>
      <c r="AZO98" s="16"/>
      <c r="AZP98" s="16"/>
      <c r="AZQ98" s="16"/>
      <c r="AZR98" s="16"/>
      <c r="AZS98" s="16"/>
      <c r="AZT98" s="16"/>
      <c r="AZU98" s="16"/>
      <c r="AZV98" s="16"/>
      <c r="AZW98" s="16"/>
      <c r="AZX98" s="16"/>
      <c r="AZY98" s="16"/>
      <c r="AZZ98" s="16"/>
      <c r="BAA98" s="16"/>
      <c r="BAB98" s="16"/>
      <c r="BAC98" s="16"/>
      <c r="BAD98" s="16"/>
      <c r="BAE98" s="16"/>
      <c r="BAF98" s="16"/>
      <c r="BAG98" s="16"/>
      <c r="BAH98" s="16"/>
      <c r="BAI98" s="16"/>
      <c r="BAJ98" s="16"/>
      <c r="BAK98" s="16"/>
      <c r="BAL98" s="16"/>
      <c r="BAM98" s="16"/>
      <c r="BAN98" s="16"/>
      <c r="BAO98" s="16"/>
      <c r="BAP98" s="16"/>
      <c r="BAQ98" s="16"/>
      <c r="BAR98" s="16"/>
      <c r="BAS98" s="16"/>
      <c r="BAT98" s="16"/>
      <c r="BAU98" s="16"/>
      <c r="BAV98" s="16"/>
      <c r="BAW98" s="16"/>
      <c r="BAX98" s="16"/>
      <c r="BAY98" s="16"/>
      <c r="BAZ98" s="16"/>
      <c r="BBA98" s="16"/>
      <c r="BBB98" s="16"/>
      <c r="BBC98" s="16"/>
      <c r="BBD98" s="16"/>
      <c r="BBE98" s="16"/>
      <c r="BBF98" s="16"/>
      <c r="BBG98" s="16"/>
      <c r="BBH98" s="16"/>
      <c r="BBI98" s="16"/>
      <c r="BBJ98" s="16"/>
      <c r="BBK98" s="16"/>
      <c r="BBL98" s="16"/>
      <c r="BBM98" s="16"/>
      <c r="BBN98" s="16"/>
      <c r="BBO98" s="16"/>
      <c r="BBP98" s="16"/>
      <c r="BBQ98" s="16"/>
      <c r="BBR98" s="16"/>
      <c r="BBS98" s="16"/>
      <c r="BBT98" s="16"/>
      <c r="BBU98" s="16"/>
      <c r="BBV98" s="16"/>
      <c r="BBW98" s="16"/>
      <c r="BBX98" s="16"/>
      <c r="BBY98" s="16"/>
      <c r="BBZ98" s="16"/>
      <c r="BCA98" s="16"/>
      <c r="BCB98" s="16"/>
      <c r="BCC98" s="16"/>
      <c r="BCD98" s="16"/>
      <c r="BCE98" s="16"/>
      <c r="BCF98" s="16"/>
      <c r="BCG98" s="16"/>
      <c r="BCH98" s="16"/>
      <c r="BCI98" s="16"/>
      <c r="BCJ98" s="16"/>
      <c r="BCK98" s="16"/>
      <c r="BCL98" s="16"/>
      <c r="BCM98" s="16"/>
      <c r="BCN98" s="16"/>
      <c r="BCO98" s="16"/>
      <c r="BCP98" s="16"/>
      <c r="BCQ98" s="16"/>
      <c r="BCR98" s="16"/>
      <c r="BCS98" s="16"/>
      <c r="BCT98" s="16"/>
      <c r="BCU98" s="16"/>
      <c r="BCV98" s="16"/>
      <c r="BCW98" s="16"/>
      <c r="BCX98" s="16"/>
      <c r="BCY98" s="16"/>
      <c r="BCZ98" s="16"/>
      <c r="BDA98" s="16"/>
      <c r="BDB98" s="16"/>
      <c r="BDC98" s="16"/>
      <c r="BDD98" s="16"/>
      <c r="BDE98" s="16"/>
      <c r="BDF98" s="16"/>
      <c r="BDG98" s="16"/>
      <c r="BDH98" s="16"/>
      <c r="BDI98" s="16"/>
      <c r="BDJ98" s="16"/>
      <c r="BDK98" s="16"/>
      <c r="BDL98" s="16"/>
      <c r="BDM98" s="16"/>
      <c r="BDN98" s="16"/>
      <c r="BDO98" s="16"/>
      <c r="BDP98" s="16"/>
      <c r="BDQ98" s="16"/>
      <c r="BDR98" s="16"/>
      <c r="BDS98" s="16"/>
      <c r="BDT98" s="16"/>
      <c r="BDU98" s="16"/>
      <c r="BDV98" s="16"/>
      <c r="BDW98" s="16"/>
      <c r="BDX98" s="16"/>
      <c r="BDY98" s="16"/>
      <c r="BDZ98" s="16"/>
      <c r="BEA98" s="16"/>
      <c r="BEB98" s="16"/>
      <c r="BEC98" s="16"/>
      <c r="BED98" s="16"/>
      <c r="BEE98" s="16"/>
      <c r="BEF98" s="16"/>
      <c r="BEG98" s="16"/>
      <c r="BEH98" s="16"/>
      <c r="BEI98" s="16"/>
      <c r="BEJ98" s="16"/>
      <c r="BEK98" s="16"/>
      <c r="BEL98" s="16"/>
      <c r="BEM98" s="16"/>
      <c r="BEN98" s="16"/>
      <c r="BEO98" s="16"/>
      <c r="BEP98" s="16"/>
      <c r="BEQ98" s="16"/>
      <c r="BER98" s="16"/>
      <c r="BES98" s="16"/>
      <c r="BET98" s="16"/>
      <c r="BEU98" s="16"/>
      <c r="BEV98" s="16"/>
      <c r="BEW98" s="16"/>
      <c r="BEX98" s="16"/>
      <c r="BEY98" s="16"/>
      <c r="BEZ98" s="16"/>
      <c r="BFA98" s="16"/>
      <c r="BFB98" s="16"/>
      <c r="BFC98" s="16"/>
      <c r="BFD98" s="16"/>
      <c r="BFE98" s="16"/>
      <c r="BFF98" s="16"/>
      <c r="BFG98" s="16"/>
      <c r="BFH98" s="16"/>
      <c r="BFI98" s="16"/>
      <c r="BFJ98" s="16"/>
      <c r="BFK98" s="16"/>
      <c r="BFL98" s="16"/>
      <c r="BFM98" s="16"/>
      <c r="BFN98" s="16"/>
      <c r="BFO98" s="16"/>
      <c r="BFP98" s="16"/>
      <c r="BFQ98" s="16"/>
      <c r="BFR98" s="16"/>
      <c r="BFS98" s="16"/>
      <c r="BFT98" s="16"/>
      <c r="BFU98" s="16"/>
      <c r="BFV98" s="16"/>
      <c r="BFW98" s="16"/>
      <c r="BFX98" s="16"/>
      <c r="BFY98" s="16"/>
      <c r="BFZ98" s="16"/>
      <c r="BGA98" s="16"/>
      <c r="BGB98" s="16"/>
      <c r="BGC98" s="16"/>
      <c r="BGD98" s="16"/>
      <c r="BGE98" s="16"/>
      <c r="BGF98" s="16"/>
      <c r="BGG98" s="16"/>
      <c r="BGH98" s="16"/>
      <c r="BGI98" s="16"/>
      <c r="BGJ98" s="16"/>
      <c r="BGK98" s="16"/>
      <c r="BGL98" s="16"/>
      <c r="BGM98" s="16"/>
      <c r="BGN98" s="16"/>
      <c r="BGO98" s="16"/>
      <c r="BGP98" s="16"/>
      <c r="BGQ98" s="16"/>
      <c r="BGR98" s="16"/>
      <c r="BGS98" s="16"/>
      <c r="BGT98" s="16"/>
      <c r="BGU98" s="16"/>
      <c r="BGV98" s="16"/>
      <c r="BGW98" s="16"/>
      <c r="BGX98" s="16"/>
      <c r="BGY98" s="16"/>
      <c r="BGZ98" s="16"/>
      <c r="BHA98" s="16"/>
      <c r="BHB98" s="16"/>
      <c r="BHC98" s="16"/>
      <c r="BHD98" s="16"/>
      <c r="BHE98" s="16"/>
      <c r="BHF98" s="16"/>
      <c r="BHG98" s="16"/>
      <c r="BHH98" s="16"/>
      <c r="BHI98" s="16"/>
      <c r="BHJ98" s="16"/>
      <c r="BHK98" s="16"/>
      <c r="BHL98" s="16"/>
      <c r="BHM98" s="16"/>
      <c r="BHN98" s="16"/>
      <c r="BHO98" s="16"/>
      <c r="BHP98" s="16"/>
      <c r="BHQ98" s="16"/>
      <c r="BHR98" s="16"/>
      <c r="BHS98" s="16"/>
      <c r="BHT98" s="16"/>
      <c r="BHU98" s="16"/>
      <c r="BHV98" s="16"/>
      <c r="BHW98" s="16"/>
      <c r="BHX98" s="16"/>
      <c r="BHY98" s="16"/>
      <c r="BHZ98" s="16"/>
      <c r="BIA98" s="16"/>
      <c r="BIB98" s="16"/>
      <c r="BIC98" s="16"/>
      <c r="BID98" s="16"/>
      <c r="BIE98" s="16"/>
      <c r="BIF98" s="16"/>
      <c r="BIG98" s="16"/>
      <c r="BIH98" s="16"/>
      <c r="BII98" s="16"/>
      <c r="BIJ98" s="16"/>
      <c r="BIK98" s="16"/>
      <c r="BIL98" s="16"/>
      <c r="BIM98" s="16"/>
      <c r="BIN98" s="16"/>
      <c r="BIO98" s="16"/>
      <c r="BIP98" s="16"/>
      <c r="BIQ98" s="16"/>
      <c r="BIR98" s="16"/>
      <c r="BIS98" s="16"/>
      <c r="BIT98" s="16"/>
      <c r="BIU98" s="16"/>
      <c r="BIV98" s="16"/>
      <c r="BIW98" s="16"/>
      <c r="BIX98" s="16"/>
      <c r="BIY98" s="16"/>
      <c r="BIZ98" s="16"/>
      <c r="BJA98" s="16"/>
      <c r="BJB98" s="16"/>
      <c r="BJC98" s="16"/>
      <c r="BJD98" s="16"/>
      <c r="BJE98" s="16"/>
      <c r="BJF98" s="16"/>
      <c r="BJG98" s="16"/>
      <c r="BJH98" s="16"/>
      <c r="BJI98" s="16"/>
      <c r="BJJ98" s="16"/>
      <c r="BJK98" s="16"/>
      <c r="BJL98" s="16"/>
      <c r="BJM98" s="16"/>
      <c r="BJN98" s="16"/>
      <c r="BJO98" s="16"/>
      <c r="BJP98" s="16"/>
      <c r="BJQ98" s="16"/>
      <c r="BJR98" s="16"/>
      <c r="BJS98" s="16"/>
      <c r="BJT98" s="16"/>
      <c r="BJU98" s="16"/>
      <c r="BJV98" s="16"/>
      <c r="BJW98" s="16"/>
      <c r="BJX98" s="16"/>
      <c r="BJY98" s="16"/>
      <c r="BJZ98" s="16"/>
      <c r="BKA98" s="16"/>
      <c r="BKB98" s="16"/>
      <c r="BKC98" s="16"/>
      <c r="BKD98" s="16"/>
      <c r="BKE98" s="16"/>
      <c r="BKF98" s="16"/>
      <c r="BKG98" s="16"/>
      <c r="BKH98" s="16"/>
      <c r="BKI98" s="16"/>
      <c r="BKJ98" s="16"/>
      <c r="BKK98" s="16"/>
      <c r="BKL98" s="16"/>
      <c r="BKM98" s="16"/>
      <c r="BKN98" s="16"/>
      <c r="BKO98" s="16"/>
      <c r="BKP98" s="16"/>
      <c r="BKQ98" s="16"/>
      <c r="BKR98" s="16"/>
      <c r="BKS98" s="16"/>
      <c r="BKT98" s="16"/>
      <c r="BKU98" s="16"/>
      <c r="BKV98" s="16"/>
      <c r="BKW98" s="16"/>
      <c r="BKX98" s="16"/>
      <c r="BKY98" s="16"/>
      <c r="BKZ98" s="16"/>
      <c r="BLA98" s="16"/>
      <c r="BLB98" s="16"/>
      <c r="BLC98" s="16"/>
      <c r="BLD98" s="16"/>
      <c r="BLE98" s="16"/>
      <c r="BLF98" s="16"/>
      <c r="BLG98" s="16"/>
      <c r="BLH98" s="16"/>
      <c r="BLI98" s="16"/>
      <c r="BLJ98" s="16"/>
      <c r="BLK98" s="16"/>
      <c r="BLL98" s="16"/>
      <c r="BLM98" s="16"/>
      <c r="BLN98" s="16"/>
      <c r="BLO98" s="16"/>
      <c r="BLP98" s="16"/>
      <c r="BLQ98" s="16"/>
      <c r="BLR98" s="16"/>
      <c r="BLS98" s="16"/>
      <c r="BLT98" s="16"/>
      <c r="BLU98" s="16"/>
      <c r="BLV98" s="16"/>
      <c r="BLW98" s="16"/>
      <c r="BLX98" s="16"/>
      <c r="BLY98" s="16"/>
      <c r="BLZ98" s="16"/>
      <c r="BMA98" s="16"/>
      <c r="BMB98" s="16"/>
      <c r="BMC98" s="16"/>
      <c r="BMD98" s="16"/>
      <c r="BME98" s="16"/>
      <c r="BMF98" s="16"/>
      <c r="BMG98" s="16"/>
      <c r="BMH98" s="16"/>
      <c r="BMI98" s="16"/>
      <c r="BMJ98" s="16"/>
      <c r="BMK98" s="16"/>
      <c r="BML98" s="16"/>
      <c r="BMM98" s="16"/>
      <c r="BMN98" s="16"/>
      <c r="BMO98" s="16"/>
      <c r="BMP98" s="16"/>
      <c r="BMQ98" s="16"/>
      <c r="BMR98" s="16"/>
      <c r="BMS98" s="16"/>
      <c r="BMT98" s="16"/>
      <c r="BMU98" s="16"/>
      <c r="BMV98" s="16"/>
      <c r="BMW98" s="16"/>
      <c r="BMX98" s="16"/>
      <c r="BMY98" s="16"/>
      <c r="BMZ98" s="16"/>
      <c r="BNA98" s="16"/>
      <c r="BNB98" s="16"/>
      <c r="BNC98" s="16"/>
      <c r="BND98" s="16"/>
      <c r="BNE98" s="16"/>
      <c r="BNF98" s="16"/>
      <c r="BNG98" s="16"/>
      <c r="BNH98" s="16"/>
      <c r="BNI98" s="16"/>
      <c r="BNJ98" s="16"/>
      <c r="BNK98" s="16"/>
      <c r="BNL98" s="16"/>
      <c r="BNM98" s="16"/>
      <c r="BNN98" s="16"/>
      <c r="BNO98" s="16"/>
      <c r="BNP98" s="16"/>
      <c r="BNQ98" s="16"/>
      <c r="BNR98" s="16"/>
      <c r="BNS98" s="16"/>
      <c r="BNT98" s="16"/>
      <c r="BNU98" s="16"/>
      <c r="BNV98" s="16"/>
      <c r="BNW98" s="16"/>
      <c r="BNX98" s="16"/>
      <c r="BNY98" s="16"/>
      <c r="BNZ98" s="16"/>
      <c r="BOA98" s="16"/>
      <c r="BOB98" s="16"/>
      <c r="BOC98" s="16"/>
      <c r="BOD98" s="16"/>
      <c r="BOE98" s="16"/>
      <c r="BOF98" s="16"/>
      <c r="BOG98" s="16"/>
      <c r="BOH98" s="16"/>
      <c r="BOI98" s="16"/>
      <c r="BOJ98" s="16"/>
      <c r="BOK98" s="16"/>
      <c r="BOL98" s="16"/>
      <c r="BOM98" s="16"/>
      <c r="BON98" s="16"/>
      <c r="BOO98" s="16"/>
      <c r="BOP98" s="16"/>
      <c r="BOQ98" s="16"/>
      <c r="BOR98" s="16"/>
      <c r="BOS98" s="16"/>
      <c r="BOT98" s="16"/>
      <c r="BOU98" s="16"/>
      <c r="BOV98" s="16"/>
      <c r="BOW98" s="16"/>
      <c r="BOX98" s="16"/>
      <c r="BOY98" s="16"/>
      <c r="BOZ98" s="16"/>
      <c r="BPA98" s="16"/>
      <c r="BPB98" s="16"/>
      <c r="BPC98" s="16"/>
      <c r="BPD98" s="16"/>
      <c r="BPE98" s="16"/>
      <c r="BPF98" s="16"/>
      <c r="BPG98" s="16"/>
      <c r="BPH98" s="16"/>
      <c r="BPI98" s="16"/>
      <c r="BPJ98" s="16"/>
      <c r="BPK98" s="16"/>
      <c r="BPL98" s="16"/>
      <c r="BPM98" s="16"/>
      <c r="BPN98" s="16"/>
      <c r="BPO98" s="16"/>
      <c r="BPP98" s="16"/>
      <c r="BPQ98" s="16"/>
      <c r="BPR98" s="16"/>
      <c r="BPS98" s="16"/>
      <c r="BPT98" s="16"/>
      <c r="BPU98" s="16"/>
      <c r="BPV98" s="16"/>
      <c r="BPW98" s="16"/>
      <c r="BPX98" s="16"/>
      <c r="BPY98" s="16"/>
      <c r="BPZ98" s="16"/>
      <c r="BQA98" s="16"/>
      <c r="BQB98" s="16"/>
      <c r="BQC98" s="16"/>
      <c r="BQD98" s="16"/>
      <c r="BQE98" s="16"/>
      <c r="BQF98" s="16"/>
      <c r="BQG98" s="16"/>
      <c r="BQH98" s="16"/>
      <c r="BQI98" s="16"/>
      <c r="BQJ98" s="16"/>
      <c r="BQK98" s="16"/>
      <c r="BQL98" s="16"/>
      <c r="BQM98" s="16"/>
      <c r="BQN98" s="16"/>
      <c r="BQO98" s="16"/>
      <c r="BQP98" s="16"/>
      <c r="BQQ98" s="16"/>
      <c r="BQR98" s="16"/>
      <c r="BQS98" s="16"/>
      <c r="BQT98" s="16"/>
      <c r="BQU98" s="16"/>
      <c r="BQV98" s="16"/>
      <c r="BQW98" s="16"/>
      <c r="BQX98" s="16"/>
      <c r="BQY98" s="16"/>
      <c r="BQZ98" s="16"/>
      <c r="BRA98" s="16"/>
      <c r="BRB98" s="16"/>
      <c r="BRC98" s="16"/>
      <c r="BRD98" s="16"/>
      <c r="BRE98" s="16"/>
      <c r="BRF98" s="16"/>
      <c r="BRG98" s="16"/>
      <c r="BRH98" s="16"/>
      <c r="BRI98" s="16"/>
      <c r="BRJ98" s="16"/>
      <c r="BRK98" s="16"/>
      <c r="BRL98" s="16"/>
      <c r="BRM98" s="16"/>
      <c r="BRN98" s="16"/>
      <c r="BRO98" s="16"/>
      <c r="BRP98" s="16"/>
      <c r="BRQ98" s="16"/>
      <c r="BRR98" s="16"/>
      <c r="BRS98" s="16"/>
      <c r="BRT98" s="16"/>
      <c r="BRU98" s="16"/>
      <c r="BRV98" s="16"/>
      <c r="BRW98" s="16"/>
      <c r="BRX98" s="16"/>
      <c r="BRY98" s="16"/>
      <c r="BRZ98" s="16"/>
      <c r="BSA98" s="16"/>
      <c r="BSB98" s="16"/>
      <c r="BSC98" s="16"/>
      <c r="BSD98" s="16"/>
      <c r="BSE98" s="16"/>
      <c r="BSF98" s="16"/>
      <c r="BSG98" s="16"/>
      <c r="BSH98" s="16"/>
      <c r="BSI98" s="16"/>
      <c r="BSJ98" s="16"/>
      <c r="BSK98" s="16"/>
      <c r="BSL98" s="16"/>
      <c r="BSM98" s="16"/>
      <c r="BSN98" s="16"/>
      <c r="BSO98" s="16"/>
      <c r="BSP98" s="16"/>
      <c r="BSQ98" s="16"/>
      <c r="BSR98" s="16"/>
      <c r="BSS98" s="16"/>
      <c r="BST98" s="16"/>
      <c r="BSU98" s="16"/>
      <c r="BSV98" s="16"/>
      <c r="BSW98" s="16"/>
      <c r="BSX98" s="16"/>
      <c r="BSY98" s="16"/>
      <c r="BSZ98" s="16"/>
      <c r="BTA98" s="16"/>
      <c r="BTB98" s="16"/>
      <c r="BTC98" s="16"/>
      <c r="BTD98" s="16"/>
      <c r="BTE98" s="16"/>
      <c r="BTF98" s="16"/>
      <c r="BTG98" s="16"/>
      <c r="BTH98" s="16"/>
    </row>
    <row r="99" spans="1:1880" s="304" customFormat="1" ht="90" customHeight="1" x14ac:dyDescent="0.3">
      <c r="A99" s="68">
        <v>619</v>
      </c>
      <c r="B99" s="278" t="s">
        <v>23</v>
      </c>
      <c r="C99" s="278" t="s">
        <v>153</v>
      </c>
      <c r="D99" s="568" t="s">
        <v>156</v>
      </c>
      <c r="E99" s="277" t="e">
        <f>INDEX('PY1 Data(H)'!$A$1:$CX$142,MATCH('Unit Data from Audit Worksheet'!$A99,'PY1 Data(H)'!$A$1:$A$142,0),MATCH('Unit Data from Audit Worksheet'!$D$2,'PY1 Data(H)'!$A$1:$CX$1,0))</f>
        <v>#N/A</v>
      </c>
      <c r="F99" s="340">
        <v>0</v>
      </c>
      <c r="G99" s="307" t="str">
        <f>IF(ISBLANK(F99),"Please do not leave blank ",IF(F99=H99,"","Please review percentage"))</f>
        <v/>
      </c>
      <c r="H99" s="518">
        <f>ROUND(IFERROR((F98/F97)*100,0),1)</f>
        <v>0</v>
      </c>
      <c r="I99" s="769"/>
      <c r="J99"/>
      <c r="K99" s="16"/>
      <c r="L99"/>
      <c r="M99" s="16"/>
      <c r="N99" s="137"/>
      <c r="O99" s="16"/>
      <c r="P99" s="16"/>
      <c r="Q99" s="16"/>
      <c r="R99" s="16"/>
      <c r="S99" s="16"/>
      <c r="T99" s="16"/>
      <c r="U99" s="16"/>
      <c r="V99" s="16"/>
      <c r="W99" s="16"/>
      <c r="X99" s="16"/>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c r="PM99" s="16"/>
      <c r="PN99" s="16"/>
      <c r="PO99" s="16"/>
      <c r="PP99" s="16"/>
      <c r="PQ99" s="16"/>
      <c r="PR99" s="16"/>
      <c r="PS99" s="16"/>
      <c r="PT99" s="16"/>
      <c r="PU99" s="16"/>
      <c r="PV99" s="16"/>
      <c r="PW99" s="16"/>
      <c r="PX99" s="16"/>
      <c r="PY99" s="16"/>
      <c r="PZ99" s="16"/>
      <c r="QA99" s="16"/>
      <c r="QB99" s="16"/>
      <c r="QC99" s="16"/>
      <c r="QD99" s="16"/>
      <c r="QE99" s="16"/>
      <c r="QF99" s="16"/>
      <c r="QG99" s="16"/>
      <c r="QH99" s="16"/>
      <c r="QI99" s="16"/>
      <c r="QJ99" s="16"/>
      <c r="QK99" s="16"/>
      <c r="QL99" s="16"/>
      <c r="QM99" s="16"/>
      <c r="QN99" s="16"/>
      <c r="QO99" s="16"/>
      <c r="QP99" s="16"/>
      <c r="QQ99" s="16"/>
      <c r="QR99" s="16"/>
      <c r="QS99" s="16"/>
      <c r="QT99" s="16"/>
      <c r="QU99" s="16"/>
      <c r="QV99" s="16"/>
      <c r="QW99" s="16"/>
      <c r="QX99" s="16"/>
      <c r="QY99" s="16"/>
      <c r="QZ99" s="16"/>
      <c r="RA99" s="16"/>
      <c r="RB99" s="16"/>
      <c r="RC99" s="16"/>
      <c r="RD99" s="16"/>
      <c r="RE99" s="16"/>
      <c r="RF99" s="16"/>
      <c r="RG99" s="16"/>
      <c r="RH99" s="16"/>
      <c r="RI99" s="16"/>
      <c r="RJ99" s="16"/>
      <c r="RK99" s="16"/>
      <c r="RL99" s="16"/>
      <c r="RM99" s="16"/>
      <c r="RN99" s="16"/>
      <c r="RO99" s="16"/>
      <c r="RP99" s="16"/>
      <c r="RQ99" s="16"/>
      <c r="RR99" s="16"/>
      <c r="RS99" s="16"/>
      <c r="RT99" s="16"/>
      <c r="RU99" s="16"/>
      <c r="RV99" s="16"/>
      <c r="RW99" s="16"/>
      <c r="RX99" s="16"/>
      <c r="RY99" s="16"/>
      <c r="RZ99" s="16"/>
      <c r="SA99" s="16"/>
      <c r="SB99" s="16"/>
      <c r="SC99" s="16"/>
      <c r="SD99" s="16"/>
      <c r="SE99" s="16"/>
      <c r="SF99" s="16"/>
      <c r="SG99" s="16"/>
      <c r="SH99" s="16"/>
      <c r="SI99" s="16"/>
      <c r="SJ99" s="16"/>
      <c r="SK99" s="16"/>
      <c r="SL99" s="16"/>
      <c r="SM99" s="16"/>
      <c r="SN99" s="16"/>
      <c r="SO99" s="16"/>
      <c r="SP99" s="16"/>
      <c r="SQ99" s="16"/>
      <c r="SR99" s="16"/>
      <c r="SS99" s="16"/>
      <c r="ST99" s="16"/>
      <c r="SU99" s="16"/>
      <c r="SV99" s="16"/>
      <c r="SW99" s="16"/>
      <c r="SX99" s="16"/>
      <c r="SY99" s="16"/>
      <c r="SZ99" s="16"/>
      <c r="TA99" s="16"/>
      <c r="TB99" s="16"/>
      <c r="TC99" s="16"/>
      <c r="TD99" s="16"/>
      <c r="TE99" s="16"/>
      <c r="TF99" s="16"/>
      <c r="TG99" s="16"/>
      <c r="TH99" s="16"/>
      <c r="TI99" s="16"/>
      <c r="TJ99" s="16"/>
      <c r="TK99" s="16"/>
      <c r="TL99" s="16"/>
      <c r="TM99" s="16"/>
      <c r="TN99" s="16"/>
      <c r="TO99" s="16"/>
      <c r="TP99" s="16"/>
      <c r="TQ99" s="16"/>
      <c r="TR99" s="16"/>
      <c r="TS99" s="16"/>
      <c r="TT99" s="16"/>
      <c r="TU99" s="16"/>
      <c r="TV99" s="16"/>
      <c r="TW99" s="16"/>
      <c r="TX99" s="16"/>
      <c r="TY99" s="16"/>
      <c r="TZ99" s="16"/>
      <c r="UA99" s="16"/>
      <c r="UB99" s="16"/>
      <c r="UC99" s="16"/>
      <c r="UD99" s="16"/>
      <c r="UE99" s="16"/>
      <c r="UF99" s="16"/>
      <c r="UG99" s="16"/>
      <c r="UH99" s="16"/>
      <c r="UI99" s="16"/>
      <c r="UJ99" s="16"/>
      <c r="UK99" s="16"/>
      <c r="UL99" s="16"/>
      <c r="UM99" s="16"/>
      <c r="UN99" s="16"/>
      <c r="UO99" s="16"/>
      <c r="UP99" s="16"/>
      <c r="UQ99" s="16"/>
      <c r="UR99" s="16"/>
      <c r="US99" s="16"/>
      <c r="UT99" s="16"/>
      <c r="UU99" s="16"/>
      <c r="UV99" s="16"/>
      <c r="UW99" s="16"/>
      <c r="UX99" s="16"/>
      <c r="UY99" s="16"/>
      <c r="UZ99" s="16"/>
      <c r="VA99" s="16"/>
      <c r="VB99" s="16"/>
      <c r="VC99" s="16"/>
      <c r="VD99" s="16"/>
      <c r="VE99" s="16"/>
      <c r="VF99" s="16"/>
      <c r="VG99" s="16"/>
      <c r="VH99" s="16"/>
      <c r="VI99" s="16"/>
      <c r="VJ99" s="16"/>
      <c r="VK99" s="16"/>
      <c r="VL99" s="16"/>
      <c r="VM99" s="16"/>
      <c r="VN99" s="16"/>
      <c r="VO99" s="16"/>
      <c r="VP99" s="16"/>
      <c r="VQ99" s="16"/>
      <c r="VR99" s="16"/>
      <c r="VS99" s="16"/>
      <c r="VT99" s="16"/>
      <c r="VU99" s="16"/>
      <c r="VV99" s="16"/>
      <c r="VW99" s="16"/>
      <c r="VX99" s="16"/>
      <c r="VY99" s="16"/>
      <c r="VZ99" s="16"/>
      <c r="WA99" s="16"/>
      <c r="WB99" s="16"/>
      <c r="WC99" s="16"/>
      <c r="WD99" s="16"/>
      <c r="WE99" s="16"/>
      <c r="WF99" s="16"/>
      <c r="WG99" s="16"/>
      <c r="WH99" s="16"/>
      <c r="WI99" s="16"/>
      <c r="WJ99" s="16"/>
      <c r="WK99" s="16"/>
      <c r="WL99" s="16"/>
      <c r="WM99" s="16"/>
      <c r="WN99" s="16"/>
      <c r="WO99" s="16"/>
      <c r="WP99" s="16"/>
      <c r="WQ99" s="16"/>
      <c r="WR99" s="16"/>
      <c r="WS99" s="16"/>
      <c r="WT99" s="16"/>
      <c r="WU99" s="16"/>
      <c r="WV99" s="16"/>
      <c r="WW99" s="16"/>
      <c r="WX99" s="16"/>
      <c r="WY99" s="16"/>
      <c r="WZ99" s="16"/>
      <c r="XA99" s="16"/>
      <c r="XB99" s="16"/>
      <c r="XC99" s="16"/>
      <c r="XD99" s="16"/>
      <c r="XE99" s="16"/>
      <c r="XF99" s="16"/>
      <c r="XG99" s="16"/>
      <c r="XH99" s="16"/>
      <c r="XI99" s="16"/>
      <c r="XJ99" s="16"/>
      <c r="XK99" s="16"/>
      <c r="XL99" s="16"/>
      <c r="XM99" s="16"/>
      <c r="XN99" s="16"/>
      <c r="XO99" s="16"/>
      <c r="XP99" s="16"/>
      <c r="XQ99" s="16"/>
      <c r="XR99" s="16"/>
      <c r="XS99" s="16"/>
      <c r="XT99" s="16"/>
      <c r="XU99" s="16"/>
      <c r="XV99" s="16"/>
      <c r="XW99" s="16"/>
      <c r="XX99" s="16"/>
      <c r="XY99" s="16"/>
      <c r="XZ99" s="16"/>
      <c r="YA99" s="16"/>
      <c r="YB99" s="16"/>
      <c r="YC99" s="16"/>
      <c r="YD99" s="16"/>
      <c r="YE99" s="16"/>
      <c r="YF99" s="16"/>
      <c r="YG99" s="16"/>
      <c r="YH99" s="16"/>
      <c r="YI99" s="16"/>
      <c r="YJ99" s="16"/>
      <c r="YK99" s="16"/>
      <c r="YL99" s="16"/>
      <c r="YM99" s="16"/>
      <c r="YN99" s="16"/>
      <c r="YO99" s="16"/>
      <c r="YP99" s="16"/>
      <c r="YQ99" s="16"/>
      <c r="YR99" s="16"/>
      <c r="YS99" s="16"/>
      <c r="YT99" s="16"/>
      <c r="YU99" s="16"/>
      <c r="YV99" s="16"/>
      <c r="YW99" s="16"/>
      <c r="YX99" s="16"/>
      <c r="YY99" s="16"/>
      <c r="YZ99" s="16"/>
      <c r="ZA99" s="16"/>
      <c r="ZB99" s="16"/>
      <c r="ZC99" s="16"/>
      <c r="ZD99" s="16"/>
      <c r="ZE99" s="16"/>
      <c r="ZF99" s="16"/>
      <c r="ZG99" s="16"/>
      <c r="ZH99" s="16"/>
      <c r="ZI99" s="16"/>
      <c r="ZJ99" s="16"/>
      <c r="ZK99" s="16"/>
      <c r="ZL99" s="16"/>
      <c r="ZM99" s="16"/>
      <c r="ZN99" s="16"/>
      <c r="ZO99" s="16"/>
      <c r="ZP99" s="16"/>
      <c r="ZQ99" s="16"/>
      <c r="ZR99" s="16"/>
      <c r="ZS99" s="16"/>
      <c r="ZT99" s="16"/>
      <c r="ZU99" s="16"/>
      <c r="ZV99" s="16"/>
      <c r="ZW99" s="16"/>
      <c r="ZX99" s="16"/>
      <c r="ZY99" s="16"/>
      <c r="ZZ99" s="16"/>
      <c r="AAA99" s="16"/>
      <c r="AAB99" s="16"/>
      <c r="AAC99" s="16"/>
      <c r="AAD99" s="16"/>
      <c r="AAE99" s="16"/>
      <c r="AAF99" s="16"/>
      <c r="AAG99" s="16"/>
      <c r="AAH99" s="16"/>
      <c r="AAI99" s="16"/>
      <c r="AAJ99" s="16"/>
      <c r="AAK99" s="16"/>
      <c r="AAL99" s="16"/>
      <c r="AAM99" s="16"/>
      <c r="AAN99" s="16"/>
      <c r="AAO99" s="16"/>
      <c r="AAP99" s="16"/>
      <c r="AAQ99" s="16"/>
      <c r="AAR99" s="16"/>
      <c r="AAS99" s="16"/>
      <c r="AAT99" s="16"/>
      <c r="AAU99" s="16"/>
      <c r="AAV99" s="16"/>
      <c r="AAW99" s="16"/>
      <c r="AAX99" s="16"/>
      <c r="AAY99" s="16"/>
      <c r="AAZ99" s="16"/>
      <c r="ABA99" s="16"/>
      <c r="ABB99" s="16"/>
      <c r="ABC99" s="16"/>
      <c r="ABD99" s="16"/>
      <c r="ABE99" s="16"/>
      <c r="ABF99" s="16"/>
      <c r="ABG99" s="16"/>
      <c r="ABH99" s="16"/>
      <c r="ABI99" s="16"/>
      <c r="ABJ99" s="16"/>
      <c r="ABK99" s="16"/>
      <c r="ABL99" s="16"/>
      <c r="ABM99" s="16"/>
      <c r="ABN99" s="16"/>
      <c r="ABO99" s="16"/>
      <c r="ABP99" s="16"/>
      <c r="ABQ99" s="16"/>
      <c r="ABR99" s="16"/>
      <c r="ABS99" s="16"/>
      <c r="ABT99" s="16"/>
      <c r="ABU99" s="16"/>
      <c r="ABV99" s="16"/>
      <c r="ABW99" s="16"/>
      <c r="ABX99" s="16"/>
      <c r="ABY99" s="16"/>
      <c r="ABZ99" s="16"/>
      <c r="ACA99" s="16"/>
      <c r="ACB99" s="16"/>
      <c r="ACC99" s="16"/>
      <c r="ACD99" s="16"/>
      <c r="ACE99" s="16"/>
      <c r="ACF99" s="16"/>
      <c r="ACG99" s="16"/>
      <c r="ACH99" s="16"/>
      <c r="ACI99" s="16"/>
      <c r="ACJ99" s="16"/>
      <c r="ACK99" s="16"/>
      <c r="ACL99" s="16"/>
      <c r="ACM99" s="16"/>
      <c r="ACN99" s="16"/>
      <c r="ACO99" s="16"/>
      <c r="ACP99" s="16"/>
      <c r="ACQ99" s="16"/>
      <c r="ACR99" s="16"/>
      <c r="ACS99" s="16"/>
      <c r="ACT99" s="16"/>
      <c r="ACU99" s="16"/>
      <c r="ACV99" s="16"/>
      <c r="ACW99" s="16"/>
      <c r="ACX99" s="16"/>
      <c r="ACY99" s="16"/>
      <c r="ACZ99" s="16"/>
      <c r="ADA99" s="16"/>
      <c r="ADB99" s="16"/>
      <c r="ADC99" s="16"/>
      <c r="ADD99" s="16"/>
      <c r="ADE99" s="16"/>
      <c r="ADF99" s="16"/>
      <c r="ADG99" s="16"/>
      <c r="ADH99" s="16"/>
      <c r="ADI99" s="16"/>
      <c r="ADJ99" s="16"/>
      <c r="ADK99" s="16"/>
      <c r="ADL99" s="16"/>
      <c r="ADM99" s="16"/>
      <c r="ADN99" s="16"/>
      <c r="ADO99" s="16"/>
      <c r="ADP99" s="16"/>
      <c r="ADQ99" s="16"/>
      <c r="ADR99" s="16"/>
      <c r="ADS99" s="16"/>
      <c r="ADT99" s="16"/>
      <c r="ADU99" s="16"/>
      <c r="ADV99" s="16"/>
      <c r="ADW99" s="16"/>
      <c r="ADX99" s="16"/>
      <c r="ADY99" s="16"/>
      <c r="ADZ99" s="16"/>
      <c r="AEA99" s="16"/>
      <c r="AEB99" s="16"/>
      <c r="AEC99" s="16"/>
      <c r="AED99" s="16"/>
      <c r="AEE99" s="16"/>
      <c r="AEF99" s="16"/>
      <c r="AEG99" s="16"/>
      <c r="AEH99" s="16"/>
      <c r="AEI99" s="16"/>
      <c r="AEJ99" s="16"/>
      <c r="AEK99" s="16"/>
      <c r="AEL99" s="16"/>
      <c r="AEM99" s="16"/>
      <c r="AEN99" s="16"/>
      <c r="AEO99" s="16"/>
      <c r="AEP99" s="16"/>
      <c r="AEQ99" s="16"/>
      <c r="AER99" s="16"/>
      <c r="AES99" s="16"/>
      <c r="AET99" s="16"/>
      <c r="AEU99" s="16"/>
      <c r="AEV99" s="16"/>
      <c r="AEW99" s="16"/>
      <c r="AEX99" s="16"/>
      <c r="AEY99" s="16"/>
      <c r="AEZ99" s="16"/>
      <c r="AFA99" s="16"/>
      <c r="AFB99" s="16"/>
      <c r="AFC99" s="16"/>
      <c r="AFD99" s="16"/>
      <c r="AFE99" s="16"/>
      <c r="AFF99" s="16"/>
      <c r="AFG99" s="16"/>
      <c r="AFH99" s="16"/>
      <c r="AFI99" s="16"/>
      <c r="AFJ99" s="16"/>
      <c r="AFK99" s="16"/>
      <c r="AFL99" s="16"/>
      <c r="AFM99" s="16"/>
      <c r="AFN99" s="16"/>
      <c r="AFO99" s="16"/>
      <c r="AFP99" s="16"/>
      <c r="AFQ99" s="16"/>
      <c r="AFR99" s="16"/>
      <c r="AFS99" s="16"/>
      <c r="AFT99" s="16"/>
      <c r="AFU99" s="16"/>
      <c r="AFV99" s="16"/>
      <c r="AFW99" s="16"/>
      <c r="AFX99" s="16"/>
      <c r="AFY99" s="16"/>
      <c r="AFZ99" s="16"/>
      <c r="AGA99" s="16"/>
      <c r="AGB99" s="16"/>
      <c r="AGC99" s="16"/>
      <c r="AGD99" s="16"/>
      <c r="AGE99" s="16"/>
      <c r="AGF99" s="16"/>
      <c r="AGG99" s="16"/>
      <c r="AGH99" s="16"/>
      <c r="AGI99" s="16"/>
      <c r="AGJ99" s="16"/>
      <c r="AGK99" s="16"/>
      <c r="AGL99" s="16"/>
      <c r="AGM99" s="16"/>
      <c r="AGN99" s="16"/>
      <c r="AGO99" s="16"/>
      <c r="AGP99" s="16"/>
      <c r="AGQ99" s="16"/>
      <c r="AGR99" s="16"/>
      <c r="AGS99" s="16"/>
      <c r="AGT99" s="16"/>
      <c r="AGU99" s="16"/>
      <c r="AGV99" s="16"/>
      <c r="AGW99" s="16"/>
      <c r="AGX99" s="16"/>
      <c r="AGY99" s="16"/>
      <c r="AGZ99" s="16"/>
      <c r="AHA99" s="16"/>
      <c r="AHB99" s="16"/>
      <c r="AHC99" s="16"/>
      <c r="AHD99" s="16"/>
      <c r="AHE99" s="16"/>
      <c r="AHF99" s="16"/>
      <c r="AHG99" s="16"/>
      <c r="AHH99" s="16"/>
      <c r="AHI99" s="16"/>
      <c r="AHJ99" s="16"/>
      <c r="AHK99" s="16"/>
      <c r="AHL99" s="16"/>
      <c r="AHM99" s="16"/>
      <c r="AHN99" s="16"/>
      <c r="AHO99" s="16"/>
      <c r="AHP99" s="16"/>
      <c r="AHQ99" s="16"/>
      <c r="AHR99" s="16"/>
      <c r="AHS99" s="16"/>
      <c r="AHT99" s="16"/>
      <c r="AHU99" s="16"/>
      <c r="AHV99" s="16"/>
      <c r="AHW99" s="16"/>
      <c r="AHX99" s="16"/>
      <c r="AHY99" s="16"/>
      <c r="AHZ99" s="16"/>
      <c r="AIA99" s="16"/>
      <c r="AIB99" s="16"/>
      <c r="AIC99" s="16"/>
      <c r="AID99" s="16"/>
      <c r="AIE99" s="16"/>
      <c r="AIF99" s="16"/>
      <c r="AIG99" s="16"/>
      <c r="AIH99" s="16"/>
      <c r="AII99" s="16"/>
      <c r="AIJ99" s="16"/>
      <c r="AIK99" s="16"/>
      <c r="AIL99" s="16"/>
      <c r="AIM99" s="16"/>
      <c r="AIN99" s="16"/>
      <c r="AIO99" s="16"/>
      <c r="AIP99" s="16"/>
      <c r="AIQ99" s="16"/>
      <c r="AIR99" s="16"/>
      <c r="AIS99" s="16"/>
      <c r="AIT99" s="16"/>
      <c r="AIU99" s="16"/>
      <c r="AIV99" s="16"/>
      <c r="AIW99" s="16"/>
      <c r="AIX99" s="16"/>
      <c r="AIY99" s="16"/>
      <c r="AIZ99" s="16"/>
      <c r="AJA99" s="16"/>
      <c r="AJB99" s="16"/>
      <c r="AJC99" s="16"/>
      <c r="AJD99" s="16"/>
      <c r="AJE99" s="16"/>
      <c r="AJF99" s="16"/>
      <c r="AJG99" s="16"/>
      <c r="AJH99" s="16"/>
      <c r="AJI99" s="16"/>
      <c r="AJJ99" s="16"/>
      <c r="AJK99" s="16"/>
      <c r="AJL99" s="16"/>
      <c r="AJM99" s="16"/>
      <c r="AJN99" s="16"/>
      <c r="AJO99" s="16"/>
      <c r="AJP99" s="16"/>
      <c r="AJQ99" s="16"/>
      <c r="AJR99" s="16"/>
      <c r="AJS99" s="16"/>
      <c r="AJT99" s="16"/>
      <c r="AJU99" s="16"/>
      <c r="AJV99" s="16"/>
      <c r="AJW99" s="16"/>
      <c r="AJX99" s="16"/>
      <c r="AJY99" s="16"/>
      <c r="AJZ99" s="16"/>
      <c r="AKA99" s="16"/>
      <c r="AKB99" s="16"/>
      <c r="AKC99" s="16"/>
      <c r="AKD99" s="16"/>
      <c r="AKE99" s="16"/>
      <c r="AKF99" s="16"/>
      <c r="AKG99" s="16"/>
      <c r="AKH99" s="16"/>
      <c r="AKI99" s="16"/>
      <c r="AKJ99" s="16"/>
      <c r="AKK99" s="16"/>
      <c r="AKL99" s="16"/>
      <c r="AKM99" s="16"/>
      <c r="AKN99" s="16"/>
      <c r="AKO99" s="16"/>
      <c r="AKP99" s="16"/>
      <c r="AKQ99" s="16"/>
      <c r="AKR99" s="16"/>
      <c r="AKS99" s="16"/>
      <c r="AKT99" s="16"/>
      <c r="AKU99" s="16"/>
      <c r="AKV99" s="16"/>
      <c r="AKW99" s="16"/>
      <c r="AKX99" s="16"/>
      <c r="AKY99" s="16"/>
      <c r="AKZ99" s="16"/>
      <c r="ALA99" s="16"/>
      <c r="ALB99" s="16"/>
      <c r="ALC99" s="16"/>
      <c r="ALD99" s="16"/>
      <c r="ALE99" s="16"/>
      <c r="ALF99" s="16"/>
      <c r="ALG99" s="16"/>
      <c r="ALH99" s="16"/>
      <c r="ALI99" s="16"/>
      <c r="ALJ99" s="16"/>
      <c r="ALK99" s="16"/>
      <c r="ALL99" s="16"/>
      <c r="ALM99" s="16"/>
      <c r="ALN99" s="16"/>
      <c r="ALO99" s="16"/>
      <c r="ALP99" s="16"/>
      <c r="ALQ99" s="16"/>
      <c r="ALR99" s="16"/>
      <c r="ALS99" s="16"/>
      <c r="ALT99" s="16"/>
      <c r="ALU99" s="16"/>
      <c r="ALV99" s="16"/>
      <c r="ALW99" s="16"/>
      <c r="ALX99" s="16"/>
      <c r="ALY99" s="16"/>
      <c r="ALZ99" s="16"/>
      <c r="AMA99" s="16"/>
      <c r="AMB99" s="16"/>
      <c r="AMC99" s="16"/>
      <c r="AMD99" s="16"/>
      <c r="AME99" s="16"/>
      <c r="AMF99" s="16"/>
      <c r="AMG99" s="16"/>
      <c r="AMH99" s="16"/>
      <c r="AMI99" s="16"/>
      <c r="AMJ99" s="16"/>
      <c r="AMK99" s="16"/>
      <c r="AML99" s="16"/>
      <c r="AMM99" s="16"/>
      <c r="AMN99" s="16"/>
      <c r="AMO99" s="16"/>
      <c r="AMP99" s="16"/>
      <c r="AMQ99" s="16"/>
      <c r="AMR99" s="16"/>
      <c r="AMS99" s="16"/>
      <c r="AMT99" s="16"/>
      <c r="AMU99" s="16"/>
      <c r="AMV99" s="16"/>
      <c r="AMW99" s="16"/>
      <c r="AMX99" s="16"/>
      <c r="AMY99" s="16"/>
      <c r="AMZ99" s="16"/>
      <c r="ANA99" s="16"/>
      <c r="ANB99" s="16"/>
      <c r="ANC99" s="16"/>
      <c r="AND99" s="16"/>
      <c r="ANE99" s="16"/>
      <c r="ANF99" s="16"/>
      <c r="ANG99" s="16"/>
      <c r="ANH99" s="16"/>
      <c r="ANI99" s="16"/>
      <c r="ANJ99" s="16"/>
      <c r="ANK99" s="16"/>
      <c r="ANL99" s="16"/>
      <c r="ANM99" s="16"/>
      <c r="ANN99" s="16"/>
      <c r="ANO99" s="16"/>
      <c r="ANP99" s="16"/>
      <c r="ANQ99" s="16"/>
      <c r="ANR99" s="16"/>
      <c r="ANS99" s="16"/>
      <c r="ANT99" s="16"/>
      <c r="ANU99" s="16"/>
      <c r="ANV99" s="16"/>
      <c r="ANW99" s="16"/>
      <c r="ANX99" s="16"/>
      <c r="ANY99" s="16"/>
      <c r="ANZ99" s="16"/>
      <c r="AOA99" s="16"/>
      <c r="AOB99" s="16"/>
      <c r="AOC99" s="16"/>
      <c r="AOD99" s="16"/>
      <c r="AOE99" s="16"/>
      <c r="AOF99" s="16"/>
      <c r="AOG99" s="16"/>
      <c r="AOH99" s="16"/>
      <c r="AOI99" s="16"/>
      <c r="AOJ99" s="16"/>
      <c r="AOK99" s="16"/>
      <c r="AOL99" s="16"/>
      <c r="AOM99" s="16"/>
      <c r="AON99" s="16"/>
      <c r="AOO99" s="16"/>
      <c r="AOP99" s="16"/>
      <c r="AOQ99" s="16"/>
      <c r="AOR99" s="16"/>
      <c r="AOS99" s="16"/>
      <c r="AOT99" s="16"/>
      <c r="AOU99" s="16"/>
      <c r="AOV99" s="16"/>
      <c r="AOW99" s="16"/>
      <c r="AOX99" s="16"/>
      <c r="AOY99" s="16"/>
      <c r="AOZ99" s="16"/>
      <c r="APA99" s="16"/>
      <c r="APB99" s="16"/>
      <c r="APC99" s="16"/>
      <c r="APD99" s="16"/>
      <c r="APE99" s="16"/>
      <c r="APF99" s="16"/>
      <c r="APG99" s="16"/>
      <c r="APH99" s="16"/>
      <c r="API99" s="16"/>
      <c r="APJ99" s="16"/>
      <c r="APK99" s="16"/>
      <c r="APL99" s="16"/>
      <c r="APM99" s="16"/>
      <c r="APN99" s="16"/>
      <c r="APO99" s="16"/>
      <c r="APP99" s="16"/>
      <c r="APQ99" s="16"/>
      <c r="APR99" s="16"/>
      <c r="APS99" s="16"/>
      <c r="APT99" s="16"/>
      <c r="APU99" s="16"/>
      <c r="APV99" s="16"/>
      <c r="APW99" s="16"/>
      <c r="APX99" s="16"/>
      <c r="APY99" s="16"/>
      <c r="APZ99" s="16"/>
      <c r="AQA99" s="16"/>
      <c r="AQB99" s="16"/>
      <c r="AQC99" s="16"/>
      <c r="AQD99" s="16"/>
      <c r="AQE99" s="16"/>
      <c r="AQF99" s="16"/>
      <c r="AQG99" s="16"/>
      <c r="AQH99" s="16"/>
      <c r="AQI99" s="16"/>
      <c r="AQJ99" s="16"/>
      <c r="AQK99" s="16"/>
      <c r="AQL99" s="16"/>
      <c r="AQM99" s="16"/>
      <c r="AQN99" s="16"/>
      <c r="AQO99" s="16"/>
      <c r="AQP99" s="16"/>
      <c r="AQQ99" s="16"/>
      <c r="AQR99" s="16"/>
      <c r="AQS99" s="16"/>
      <c r="AQT99" s="16"/>
      <c r="AQU99" s="16"/>
      <c r="AQV99" s="16"/>
      <c r="AQW99" s="16"/>
      <c r="AQX99" s="16"/>
      <c r="AQY99" s="16"/>
      <c r="AQZ99" s="16"/>
      <c r="ARA99" s="16"/>
      <c r="ARB99" s="16"/>
      <c r="ARC99" s="16"/>
      <c r="ARD99" s="16"/>
      <c r="ARE99" s="16"/>
      <c r="ARF99" s="16"/>
      <c r="ARG99" s="16"/>
      <c r="ARH99" s="16"/>
      <c r="ARI99" s="16"/>
      <c r="ARJ99" s="16"/>
      <c r="ARK99" s="16"/>
      <c r="ARL99" s="16"/>
      <c r="ARM99" s="16"/>
      <c r="ARN99" s="16"/>
      <c r="ARO99" s="16"/>
      <c r="ARP99" s="16"/>
      <c r="ARQ99" s="16"/>
      <c r="ARR99" s="16"/>
      <c r="ARS99" s="16"/>
      <c r="ART99" s="16"/>
      <c r="ARU99" s="16"/>
      <c r="ARV99" s="16"/>
      <c r="ARW99" s="16"/>
      <c r="ARX99" s="16"/>
      <c r="ARY99" s="16"/>
      <c r="ARZ99" s="16"/>
      <c r="ASA99" s="16"/>
      <c r="ASB99" s="16"/>
      <c r="ASC99" s="16"/>
      <c r="ASD99" s="16"/>
      <c r="ASE99" s="16"/>
      <c r="ASF99" s="16"/>
      <c r="ASG99" s="16"/>
      <c r="ASH99" s="16"/>
      <c r="ASI99" s="16"/>
      <c r="ASJ99" s="16"/>
      <c r="ASK99" s="16"/>
      <c r="ASL99" s="16"/>
      <c r="ASM99" s="16"/>
      <c r="ASN99" s="16"/>
      <c r="ASO99" s="16"/>
      <c r="ASP99" s="16"/>
      <c r="ASQ99" s="16"/>
      <c r="ASR99" s="16"/>
      <c r="ASS99" s="16"/>
      <c r="AST99" s="16"/>
      <c r="ASU99" s="16"/>
      <c r="ASV99" s="16"/>
      <c r="ASW99" s="16"/>
      <c r="ASX99" s="16"/>
      <c r="ASY99" s="16"/>
      <c r="ASZ99" s="16"/>
      <c r="ATA99" s="16"/>
      <c r="ATB99" s="16"/>
      <c r="ATC99" s="16"/>
      <c r="ATD99" s="16"/>
      <c r="ATE99" s="16"/>
      <c r="ATF99" s="16"/>
      <c r="ATG99" s="16"/>
      <c r="ATH99" s="16"/>
      <c r="ATI99" s="16"/>
      <c r="ATJ99" s="16"/>
      <c r="ATK99" s="16"/>
      <c r="ATL99" s="16"/>
      <c r="ATM99" s="16"/>
      <c r="ATN99" s="16"/>
      <c r="ATO99" s="16"/>
      <c r="ATP99" s="16"/>
      <c r="ATQ99" s="16"/>
      <c r="ATR99" s="16"/>
      <c r="ATS99" s="16"/>
      <c r="ATT99" s="16"/>
      <c r="ATU99" s="16"/>
      <c r="ATV99" s="16"/>
      <c r="ATW99" s="16"/>
      <c r="ATX99" s="16"/>
      <c r="ATY99" s="16"/>
      <c r="ATZ99" s="16"/>
      <c r="AUA99" s="16"/>
      <c r="AUB99" s="16"/>
      <c r="AUC99" s="16"/>
      <c r="AUD99" s="16"/>
      <c r="AUE99" s="16"/>
      <c r="AUF99" s="16"/>
      <c r="AUG99" s="16"/>
      <c r="AUH99" s="16"/>
      <c r="AUI99" s="16"/>
      <c r="AUJ99" s="16"/>
      <c r="AUK99" s="16"/>
      <c r="AUL99" s="16"/>
      <c r="AUM99" s="16"/>
      <c r="AUN99" s="16"/>
      <c r="AUO99" s="16"/>
      <c r="AUP99" s="16"/>
      <c r="AUQ99" s="16"/>
      <c r="AUR99" s="16"/>
      <c r="AUS99" s="16"/>
      <c r="AUT99" s="16"/>
      <c r="AUU99" s="16"/>
      <c r="AUV99" s="16"/>
      <c r="AUW99" s="16"/>
      <c r="AUX99" s="16"/>
      <c r="AUY99" s="16"/>
      <c r="AUZ99" s="16"/>
      <c r="AVA99" s="16"/>
      <c r="AVB99" s="16"/>
      <c r="AVC99" s="16"/>
      <c r="AVD99" s="16"/>
      <c r="AVE99" s="16"/>
      <c r="AVF99" s="16"/>
      <c r="AVG99" s="16"/>
      <c r="AVH99" s="16"/>
      <c r="AVI99" s="16"/>
      <c r="AVJ99" s="16"/>
      <c r="AVK99" s="16"/>
      <c r="AVL99" s="16"/>
      <c r="AVM99" s="16"/>
      <c r="AVN99" s="16"/>
      <c r="AVO99" s="16"/>
      <c r="AVP99" s="16"/>
      <c r="AVQ99" s="16"/>
      <c r="AVR99" s="16"/>
      <c r="AVS99" s="16"/>
      <c r="AVT99" s="16"/>
      <c r="AVU99" s="16"/>
      <c r="AVV99" s="16"/>
      <c r="AVW99" s="16"/>
      <c r="AVX99" s="16"/>
      <c r="AVY99" s="16"/>
      <c r="AVZ99" s="16"/>
      <c r="AWA99" s="16"/>
      <c r="AWB99" s="16"/>
      <c r="AWC99" s="16"/>
      <c r="AWD99" s="16"/>
      <c r="AWE99" s="16"/>
      <c r="AWF99" s="16"/>
      <c r="AWG99" s="16"/>
      <c r="AWH99" s="16"/>
      <c r="AWI99" s="16"/>
      <c r="AWJ99" s="16"/>
      <c r="AWK99" s="16"/>
      <c r="AWL99" s="16"/>
      <c r="AWM99" s="16"/>
      <c r="AWN99" s="16"/>
      <c r="AWO99" s="16"/>
      <c r="AWP99" s="16"/>
      <c r="AWQ99" s="16"/>
      <c r="AWR99" s="16"/>
      <c r="AWS99" s="16"/>
      <c r="AWT99" s="16"/>
      <c r="AWU99" s="16"/>
      <c r="AWV99" s="16"/>
      <c r="AWW99" s="16"/>
      <c r="AWX99" s="16"/>
      <c r="AWY99" s="16"/>
      <c r="AWZ99" s="16"/>
      <c r="AXA99" s="16"/>
      <c r="AXB99" s="16"/>
      <c r="AXC99" s="16"/>
      <c r="AXD99" s="16"/>
      <c r="AXE99" s="16"/>
      <c r="AXF99" s="16"/>
      <c r="AXG99" s="16"/>
      <c r="AXH99" s="16"/>
      <c r="AXI99" s="16"/>
      <c r="AXJ99" s="16"/>
      <c r="AXK99" s="16"/>
      <c r="AXL99" s="16"/>
      <c r="AXM99" s="16"/>
      <c r="AXN99" s="16"/>
      <c r="AXO99" s="16"/>
      <c r="AXP99" s="16"/>
      <c r="AXQ99" s="16"/>
      <c r="AXR99" s="16"/>
      <c r="AXS99" s="16"/>
      <c r="AXT99" s="16"/>
      <c r="AXU99" s="16"/>
      <c r="AXV99" s="16"/>
      <c r="AXW99" s="16"/>
      <c r="AXX99" s="16"/>
      <c r="AXY99" s="16"/>
      <c r="AXZ99" s="16"/>
      <c r="AYA99" s="16"/>
      <c r="AYB99" s="16"/>
      <c r="AYC99" s="16"/>
      <c r="AYD99" s="16"/>
      <c r="AYE99" s="16"/>
      <c r="AYF99" s="16"/>
      <c r="AYG99" s="16"/>
      <c r="AYH99" s="16"/>
      <c r="AYI99" s="16"/>
      <c r="AYJ99" s="16"/>
      <c r="AYK99" s="16"/>
      <c r="AYL99" s="16"/>
      <c r="AYM99" s="16"/>
      <c r="AYN99" s="16"/>
      <c r="AYO99" s="16"/>
      <c r="AYP99" s="16"/>
      <c r="AYQ99" s="16"/>
      <c r="AYR99" s="16"/>
      <c r="AYS99" s="16"/>
      <c r="AYT99" s="16"/>
      <c r="AYU99" s="16"/>
      <c r="AYV99" s="16"/>
      <c r="AYW99" s="16"/>
      <c r="AYX99" s="16"/>
      <c r="AYY99" s="16"/>
      <c r="AYZ99" s="16"/>
      <c r="AZA99" s="16"/>
      <c r="AZB99" s="16"/>
      <c r="AZC99" s="16"/>
      <c r="AZD99" s="16"/>
      <c r="AZE99" s="16"/>
      <c r="AZF99" s="16"/>
      <c r="AZG99" s="16"/>
      <c r="AZH99" s="16"/>
      <c r="AZI99" s="16"/>
      <c r="AZJ99" s="16"/>
      <c r="AZK99" s="16"/>
      <c r="AZL99" s="16"/>
      <c r="AZM99" s="16"/>
      <c r="AZN99" s="16"/>
      <c r="AZO99" s="16"/>
      <c r="AZP99" s="16"/>
      <c r="AZQ99" s="16"/>
      <c r="AZR99" s="16"/>
      <c r="AZS99" s="16"/>
      <c r="AZT99" s="16"/>
      <c r="AZU99" s="16"/>
      <c r="AZV99" s="16"/>
      <c r="AZW99" s="16"/>
      <c r="AZX99" s="16"/>
      <c r="AZY99" s="16"/>
      <c r="AZZ99" s="16"/>
      <c r="BAA99" s="16"/>
      <c r="BAB99" s="16"/>
      <c r="BAC99" s="16"/>
      <c r="BAD99" s="16"/>
      <c r="BAE99" s="16"/>
      <c r="BAF99" s="16"/>
      <c r="BAG99" s="16"/>
      <c r="BAH99" s="16"/>
      <c r="BAI99" s="16"/>
      <c r="BAJ99" s="16"/>
      <c r="BAK99" s="16"/>
      <c r="BAL99" s="16"/>
      <c r="BAM99" s="16"/>
      <c r="BAN99" s="16"/>
      <c r="BAO99" s="16"/>
      <c r="BAP99" s="16"/>
      <c r="BAQ99" s="16"/>
      <c r="BAR99" s="16"/>
      <c r="BAS99" s="16"/>
      <c r="BAT99" s="16"/>
      <c r="BAU99" s="16"/>
      <c r="BAV99" s="16"/>
      <c r="BAW99" s="16"/>
      <c r="BAX99" s="16"/>
      <c r="BAY99" s="16"/>
      <c r="BAZ99" s="16"/>
      <c r="BBA99" s="16"/>
      <c r="BBB99" s="16"/>
      <c r="BBC99" s="16"/>
      <c r="BBD99" s="16"/>
      <c r="BBE99" s="16"/>
      <c r="BBF99" s="16"/>
      <c r="BBG99" s="16"/>
      <c r="BBH99" s="16"/>
      <c r="BBI99" s="16"/>
      <c r="BBJ99" s="16"/>
      <c r="BBK99" s="16"/>
      <c r="BBL99" s="16"/>
      <c r="BBM99" s="16"/>
      <c r="BBN99" s="16"/>
      <c r="BBO99" s="16"/>
      <c r="BBP99" s="16"/>
      <c r="BBQ99" s="16"/>
      <c r="BBR99" s="16"/>
      <c r="BBS99" s="16"/>
      <c r="BBT99" s="16"/>
      <c r="BBU99" s="16"/>
      <c r="BBV99" s="16"/>
      <c r="BBW99" s="16"/>
      <c r="BBX99" s="16"/>
      <c r="BBY99" s="16"/>
      <c r="BBZ99" s="16"/>
      <c r="BCA99" s="16"/>
      <c r="BCB99" s="16"/>
      <c r="BCC99" s="16"/>
      <c r="BCD99" s="16"/>
      <c r="BCE99" s="16"/>
      <c r="BCF99" s="16"/>
      <c r="BCG99" s="16"/>
      <c r="BCH99" s="16"/>
      <c r="BCI99" s="16"/>
      <c r="BCJ99" s="16"/>
      <c r="BCK99" s="16"/>
      <c r="BCL99" s="16"/>
      <c r="BCM99" s="16"/>
      <c r="BCN99" s="16"/>
      <c r="BCO99" s="16"/>
      <c r="BCP99" s="16"/>
      <c r="BCQ99" s="16"/>
      <c r="BCR99" s="16"/>
      <c r="BCS99" s="16"/>
      <c r="BCT99" s="16"/>
      <c r="BCU99" s="16"/>
      <c r="BCV99" s="16"/>
      <c r="BCW99" s="16"/>
      <c r="BCX99" s="16"/>
      <c r="BCY99" s="16"/>
      <c r="BCZ99" s="16"/>
      <c r="BDA99" s="16"/>
      <c r="BDB99" s="16"/>
      <c r="BDC99" s="16"/>
      <c r="BDD99" s="16"/>
      <c r="BDE99" s="16"/>
      <c r="BDF99" s="16"/>
      <c r="BDG99" s="16"/>
      <c r="BDH99" s="16"/>
      <c r="BDI99" s="16"/>
      <c r="BDJ99" s="16"/>
      <c r="BDK99" s="16"/>
      <c r="BDL99" s="16"/>
      <c r="BDM99" s="16"/>
      <c r="BDN99" s="16"/>
      <c r="BDO99" s="16"/>
      <c r="BDP99" s="16"/>
      <c r="BDQ99" s="16"/>
      <c r="BDR99" s="16"/>
      <c r="BDS99" s="16"/>
      <c r="BDT99" s="16"/>
      <c r="BDU99" s="16"/>
      <c r="BDV99" s="16"/>
      <c r="BDW99" s="16"/>
      <c r="BDX99" s="16"/>
      <c r="BDY99" s="16"/>
      <c r="BDZ99" s="16"/>
      <c r="BEA99" s="16"/>
      <c r="BEB99" s="16"/>
      <c r="BEC99" s="16"/>
      <c r="BED99" s="16"/>
      <c r="BEE99" s="16"/>
      <c r="BEF99" s="16"/>
      <c r="BEG99" s="16"/>
      <c r="BEH99" s="16"/>
      <c r="BEI99" s="16"/>
      <c r="BEJ99" s="16"/>
      <c r="BEK99" s="16"/>
      <c r="BEL99" s="16"/>
      <c r="BEM99" s="16"/>
      <c r="BEN99" s="16"/>
      <c r="BEO99" s="16"/>
      <c r="BEP99" s="16"/>
      <c r="BEQ99" s="16"/>
      <c r="BER99" s="16"/>
      <c r="BES99" s="16"/>
      <c r="BET99" s="16"/>
      <c r="BEU99" s="16"/>
      <c r="BEV99" s="16"/>
      <c r="BEW99" s="16"/>
      <c r="BEX99" s="16"/>
      <c r="BEY99" s="16"/>
      <c r="BEZ99" s="16"/>
      <c r="BFA99" s="16"/>
      <c r="BFB99" s="16"/>
      <c r="BFC99" s="16"/>
      <c r="BFD99" s="16"/>
      <c r="BFE99" s="16"/>
      <c r="BFF99" s="16"/>
      <c r="BFG99" s="16"/>
      <c r="BFH99" s="16"/>
      <c r="BFI99" s="16"/>
      <c r="BFJ99" s="16"/>
      <c r="BFK99" s="16"/>
      <c r="BFL99" s="16"/>
      <c r="BFM99" s="16"/>
      <c r="BFN99" s="16"/>
      <c r="BFO99" s="16"/>
      <c r="BFP99" s="16"/>
      <c r="BFQ99" s="16"/>
      <c r="BFR99" s="16"/>
      <c r="BFS99" s="16"/>
      <c r="BFT99" s="16"/>
      <c r="BFU99" s="16"/>
      <c r="BFV99" s="16"/>
      <c r="BFW99" s="16"/>
      <c r="BFX99" s="16"/>
      <c r="BFY99" s="16"/>
      <c r="BFZ99" s="16"/>
      <c r="BGA99" s="16"/>
      <c r="BGB99" s="16"/>
      <c r="BGC99" s="16"/>
      <c r="BGD99" s="16"/>
      <c r="BGE99" s="16"/>
      <c r="BGF99" s="16"/>
      <c r="BGG99" s="16"/>
      <c r="BGH99" s="16"/>
      <c r="BGI99" s="16"/>
      <c r="BGJ99" s="16"/>
      <c r="BGK99" s="16"/>
      <c r="BGL99" s="16"/>
      <c r="BGM99" s="16"/>
      <c r="BGN99" s="16"/>
      <c r="BGO99" s="16"/>
      <c r="BGP99" s="16"/>
      <c r="BGQ99" s="16"/>
      <c r="BGR99" s="16"/>
      <c r="BGS99" s="16"/>
      <c r="BGT99" s="16"/>
      <c r="BGU99" s="16"/>
      <c r="BGV99" s="16"/>
      <c r="BGW99" s="16"/>
      <c r="BGX99" s="16"/>
      <c r="BGY99" s="16"/>
      <c r="BGZ99" s="16"/>
      <c r="BHA99" s="16"/>
      <c r="BHB99" s="16"/>
      <c r="BHC99" s="16"/>
      <c r="BHD99" s="16"/>
      <c r="BHE99" s="16"/>
      <c r="BHF99" s="16"/>
      <c r="BHG99" s="16"/>
      <c r="BHH99" s="16"/>
      <c r="BHI99" s="16"/>
      <c r="BHJ99" s="16"/>
      <c r="BHK99" s="16"/>
      <c r="BHL99" s="16"/>
      <c r="BHM99" s="16"/>
      <c r="BHN99" s="16"/>
      <c r="BHO99" s="16"/>
      <c r="BHP99" s="16"/>
      <c r="BHQ99" s="16"/>
      <c r="BHR99" s="16"/>
      <c r="BHS99" s="16"/>
      <c r="BHT99" s="16"/>
      <c r="BHU99" s="16"/>
      <c r="BHV99" s="16"/>
      <c r="BHW99" s="16"/>
      <c r="BHX99" s="16"/>
      <c r="BHY99" s="16"/>
      <c r="BHZ99" s="16"/>
      <c r="BIA99" s="16"/>
      <c r="BIB99" s="16"/>
      <c r="BIC99" s="16"/>
      <c r="BID99" s="16"/>
      <c r="BIE99" s="16"/>
      <c r="BIF99" s="16"/>
      <c r="BIG99" s="16"/>
      <c r="BIH99" s="16"/>
      <c r="BII99" s="16"/>
      <c r="BIJ99" s="16"/>
      <c r="BIK99" s="16"/>
      <c r="BIL99" s="16"/>
      <c r="BIM99" s="16"/>
      <c r="BIN99" s="16"/>
      <c r="BIO99" s="16"/>
      <c r="BIP99" s="16"/>
      <c r="BIQ99" s="16"/>
      <c r="BIR99" s="16"/>
      <c r="BIS99" s="16"/>
      <c r="BIT99" s="16"/>
      <c r="BIU99" s="16"/>
      <c r="BIV99" s="16"/>
      <c r="BIW99" s="16"/>
      <c r="BIX99" s="16"/>
      <c r="BIY99" s="16"/>
      <c r="BIZ99" s="16"/>
      <c r="BJA99" s="16"/>
      <c r="BJB99" s="16"/>
      <c r="BJC99" s="16"/>
      <c r="BJD99" s="16"/>
      <c r="BJE99" s="16"/>
      <c r="BJF99" s="16"/>
      <c r="BJG99" s="16"/>
      <c r="BJH99" s="16"/>
      <c r="BJI99" s="16"/>
      <c r="BJJ99" s="16"/>
      <c r="BJK99" s="16"/>
      <c r="BJL99" s="16"/>
      <c r="BJM99" s="16"/>
      <c r="BJN99" s="16"/>
      <c r="BJO99" s="16"/>
      <c r="BJP99" s="16"/>
      <c r="BJQ99" s="16"/>
      <c r="BJR99" s="16"/>
      <c r="BJS99" s="16"/>
      <c r="BJT99" s="16"/>
      <c r="BJU99" s="16"/>
      <c r="BJV99" s="16"/>
      <c r="BJW99" s="16"/>
      <c r="BJX99" s="16"/>
      <c r="BJY99" s="16"/>
      <c r="BJZ99" s="16"/>
      <c r="BKA99" s="16"/>
      <c r="BKB99" s="16"/>
      <c r="BKC99" s="16"/>
      <c r="BKD99" s="16"/>
      <c r="BKE99" s="16"/>
      <c r="BKF99" s="16"/>
      <c r="BKG99" s="16"/>
      <c r="BKH99" s="16"/>
      <c r="BKI99" s="16"/>
      <c r="BKJ99" s="16"/>
      <c r="BKK99" s="16"/>
      <c r="BKL99" s="16"/>
      <c r="BKM99" s="16"/>
      <c r="BKN99" s="16"/>
      <c r="BKO99" s="16"/>
      <c r="BKP99" s="16"/>
      <c r="BKQ99" s="16"/>
      <c r="BKR99" s="16"/>
      <c r="BKS99" s="16"/>
      <c r="BKT99" s="16"/>
      <c r="BKU99" s="16"/>
      <c r="BKV99" s="16"/>
      <c r="BKW99" s="16"/>
      <c r="BKX99" s="16"/>
      <c r="BKY99" s="16"/>
      <c r="BKZ99" s="16"/>
      <c r="BLA99" s="16"/>
      <c r="BLB99" s="16"/>
      <c r="BLC99" s="16"/>
      <c r="BLD99" s="16"/>
      <c r="BLE99" s="16"/>
      <c r="BLF99" s="16"/>
      <c r="BLG99" s="16"/>
      <c r="BLH99" s="16"/>
      <c r="BLI99" s="16"/>
      <c r="BLJ99" s="16"/>
      <c r="BLK99" s="16"/>
      <c r="BLL99" s="16"/>
      <c r="BLM99" s="16"/>
      <c r="BLN99" s="16"/>
      <c r="BLO99" s="16"/>
      <c r="BLP99" s="16"/>
      <c r="BLQ99" s="16"/>
      <c r="BLR99" s="16"/>
      <c r="BLS99" s="16"/>
      <c r="BLT99" s="16"/>
      <c r="BLU99" s="16"/>
      <c r="BLV99" s="16"/>
      <c r="BLW99" s="16"/>
      <c r="BLX99" s="16"/>
      <c r="BLY99" s="16"/>
      <c r="BLZ99" s="16"/>
      <c r="BMA99" s="16"/>
      <c r="BMB99" s="16"/>
      <c r="BMC99" s="16"/>
      <c r="BMD99" s="16"/>
      <c r="BME99" s="16"/>
      <c r="BMF99" s="16"/>
      <c r="BMG99" s="16"/>
      <c r="BMH99" s="16"/>
      <c r="BMI99" s="16"/>
      <c r="BMJ99" s="16"/>
      <c r="BMK99" s="16"/>
      <c r="BML99" s="16"/>
      <c r="BMM99" s="16"/>
      <c r="BMN99" s="16"/>
      <c r="BMO99" s="16"/>
      <c r="BMP99" s="16"/>
      <c r="BMQ99" s="16"/>
      <c r="BMR99" s="16"/>
      <c r="BMS99" s="16"/>
      <c r="BMT99" s="16"/>
      <c r="BMU99" s="16"/>
      <c r="BMV99" s="16"/>
      <c r="BMW99" s="16"/>
      <c r="BMX99" s="16"/>
      <c r="BMY99" s="16"/>
      <c r="BMZ99" s="16"/>
      <c r="BNA99" s="16"/>
      <c r="BNB99" s="16"/>
      <c r="BNC99" s="16"/>
      <c r="BND99" s="16"/>
      <c r="BNE99" s="16"/>
      <c r="BNF99" s="16"/>
      <c r="BNG99" s="16"/>
      <c r="BNH99" s="16"/>
      <c r="BNI99" s="16"/>
      <c r="BNJ99" s="16"/>
      <c r="BNK99" s="16"/>
      <c r="BNL99" s="16"/>
      <c r="BNM99" s="16"/>
      <c r="BNN99" s="16"/>
      <c r="BNO99" s="16"/>
      <c r="BNP99" s="16"/>
      <c r="BNQ99" s="16"/>
      <c r="BNR99" s="16"/>
      <c r="BNS99" s="16"/>
      <c r="BNT99" s="16"/>
      <c r="BNU99" s="16"/>
      <c r="BNV99" s="16"/>
      <c r="BNW99" s="16"/>
      <c r="BNX99" s="16"/>
      <c r="BNY99" s="16"/>
      <c r="BNZ99" s="16"/>
      <c r="BOA99" s="16"/>
      <c r="BOB99" s="16"/>
      <c r="BOC99" s="16"/>
      <c r="BOD99" s="16"/>
      <c r="BOE99" s="16"/>
      <c r="BOF99" s="16"/>
      <c r="BOG99" s="16"/>
      <c r="BOH99" s="16"/>
      <c r="BOI99" s="16"/>
      <c r="BOJ99" s="16"/>
      <c r="BOK99" s="16"/>
      <c r="BOL99" s="16"/>
      <c r="BOM99" s="16"/>
      <c r="BON99" s="16"/>
      <c r="BOO99" s="16"/>
      <c r="BOP99" s="16"/>
      <c r="BOQ99" s="16"/>
      <c r="BOR99" s="16"/>
      <c r="BOS99" s="16"/>
      <c r="BOT99" s="16"/>
      <c r="BOU99" s="16"/>
      <c r="BOV99" s="16"/>
      <c r="BOW99" s="16"/>
      <c r="BOX99" s="16"/>
      <c r="BOY99" s="16"/>
      <c r="BOZ99" s="16"/>
      <c r="BPA99" s="16"/>
      <c r="BPB99" s="16"/>
      <c r="BPC99" s="16"/>
      <c r="BPD99" s="16"/>
      <c r="BPE99" s="16"/>
      <c r="BPF99" s="16"/>
      <c r="BPG99" s="16"/>
      <c r="BPH99" s="16"/>
      <c r="BPI99" s="16"/>
      <c r="BPJ99" s="16"/>
      <c r="BPK99" s="16"/>
      <c r="BPL99" s="16"/>
      <c r="BPM99" s="16"/>
      <c r="BPN99" s="16"/>
      <c r="BPO99" s="16"/>
      <c r="BPP99" s="16"/>
      <c r="BPQ99" s="16"/>
      <c r="BPR99" s="16"/>
      <c r="BPS99" s="16"/>
      <c r="BPT99" s="16"/>
      <c r="BPU99" s="16"/>
      <c r="BPV99" s="16"/>
      <c r="BPW99" s="16"/>
      <c r="BPX99" s="16"/>
      <c r="BPY99" s="16"/>
      <c r="BPZ99" s="16"/>
      <c r="BQA99" s="16"/>
      <c r="BQB99" s="16"/>
      <c r="BQC99" s="16"/>
      <c r="BQD99" s="16"/>
      <c r="BQE99" s="16"/>
      <c r="BQF99" s="16"/>
      <c r="BQG99" s="16"/>
      <c r="BQH99" s="16"/>
      <c r="BQI99" s="16"/>
      <c r="BQJ99" s="16"/>
      <c r="BQK99" s="16"/>
      <c r="BQL99" s="16"/>
      <c r="BQM99" s="16"/>
      <c r="BQN99" s="16"/>
      <c r="BQO99" s="16"/>
      <c r="BQP99" s="16"/>
      <c r="BQQ99" s="16"/>
      <c r="BQR99" s="16"/>
      <c r="BQS99" s="16"/>
      <c r="BQT99" s="16"/>
      <c r="BQU99" s="16"/>
      <c r="BQV99" s="16"/>
      <c r="BQW99" s="16"/>
      <c r="BQX99" s="16"/>
      <c r="BQY99" s="16"/>
      <c r="BQZ99" s="16"/>
      <c r="BRA99" s="16"/>
      <c r="BRB99" s="16"/>
      <c r="BRC99" s="16"/>
      <c r="BRD99" s="16"/>
      <c r="BRE99" s="16"/>
      <c r="BRF99" s="16"/>
      <c r="BRG99" s="16"/>
      <c r="BRH99" s="16"/>
      <c r="BRI99" s="16"/>
      <c r="BRJ99" s="16"/>
      <c r="BRK99" s="16"/>
      <c r="BRL99" s="16"/>
      <c r="BRM99" s="16"/>
      <c r="BRN99" s="16"/>
      <c r="BRO99" s="16"/>
      <c r="BRP99" s="16"/>
      <c r="BRQ99" s="16"/>
      <c r="BRR99" s="16"/>
      <c r="BRS99" s="16"/>
      <c r="BRT99" s="16"/>
      <c r="BRU99" s="16"/>
      <c r="BRV99" s="16"/>
      <c r="BRW99" s="16"/>
      <c r="BRX99" s="16"/>
      <c r="BRY99" s="16"/>
      <c r="BRZ99" s="16"/>
      <c r="BSA99" s="16"/>
      <c r="BSB99" s="16"/>
      <c r="BSC99" s="16"/>
      <c r="BSD99" s="16"/>
      <c r="BSE99" s="16"/>
      <c r="BSF99" s="16"/>
      <c r="BSG99" s="16"/>
      <c r="BSH99" s="16"/>
      <c r="BSI99" s="16"/>
      <c r="BSJ99" s="16"/>
      <c r="BSK99" s="16"/>
      <c r="BSL99" s="16"/>
      <c r="BSM99" s="16"/>
      <c r="BSN99" s="16"/>
      <c r="BSO99" s="16"/>
      <c r="BSP99" s="16"/>
      <c r="BSQ99" s="16"/>
      <c r="BSR99" s="16"/>
      <c r="BSS99" s="16"/>
      <c r="BST99" s="16"/>
      <c r="BSU99" s="16"/>
      <c r="BSV99" s="16"/>
      <c r="BSW99" s="16"/>
      <c r="BSX99" s="16"/>
      <c r="BSY99" s="16"/>
      <c r="BSZ99" s="16"/>
      <c r="BTA99" s="16"/>
      <c r="BTB99" s="16"/>
      <c r="BTC99" s="16"/>
      <c r="BTD99" s="16"/>
      <c r="BTE99" s="16"/>
      <c r="BTF99" s="16"/>
      <c r="BTG99" s="16"/>
      <c r="BTH99" s="16"/>
    </row>
    <row r="100" spans="1:1880" ht="35.25" customHeight="1" x14ac:dyDescent="0.3">
      <c r="A100" s="68"/>
      <c r="B100" s="556" t="s">
        <v>4</v>
      </c>
      <c r="C100" s="503"/>
      <c r="D100" s="557"/>
      <c r="E100" s="504"/>
      <c r="F100" s="334"/>
      <c r="G100" s="506"/>
      <c r="H100" s="497"/>
      <c r="I100" s="769"/>
      <c r="J100"/>
    </row>
    <row r="101" spans="1:1880" ht="176.25" customHeight="1" x14ac:dyDescent="0.3">
      <c r="A101" s="68">
        <v>547</v>
      </c>
      <c r="B101" s="278"/>
      <c r="C101" s="278" t="s">
        <v>70</v>
      </c>
      <c r="D101" s="157" t="s">
        <v>760</v>
      </c>
      <c r="E101" s="277" t="e">
        <f>INDEX('PY1 Data(H)'!$A$1:$CX$142,MATCH('Unit Data from Audit Worksheet'!$A101,'PY1 Data(H)'!$A$1:$A$142,0),MATCH('Unit Data from Audit Worksheet'!$D$2,'PY1 Data(H)'!$A$1:$CX$1,0))</f>
        <v>#N/A</v>
      </c>
      <c r="F101" s="302"/>
      <c r="G101" s="500" t="str">
        <f>IF(F101&lt;1,"Please answer this question","")</f>
        <v>Please answer this question</v>
      </c>
      <c r="H101" s="496"/>
      <c r="I101" s="765"/>
      <c r="J101"/>
    </row>
    <row r="102" spans="1:1880" s="16" customFormat="1" ht="141.6" customHeight="1" x14ac:dyDescent="0.3">
      <c r="A102" s="140">
        <v>659</v>
      </c>
      <c r="B102" s="583" t="s">
        <v>23</v>
      </c>
      <c r="C102" s="583" t="s">
        <v>150</v>
      </c>
      <c r="D102" s="555" t="s">
        <v>260</v>
      </c>
      <c r="E102" s="277" t="e">
        <f>INDEX('PY1 Data(H)'!$A$1:$CX$142,MATCH('Unit Data from Audit Worksheet'!$A102,'PY1 Data(H)'!$A$1:$A$142,0),MATCH('Unit Data from Audit Worksheet'!$D$2,'PY1 Data(H)'!$A$1:$CX$1,0))</f>
        <v>#N/A</v>
      </c>
      <c r="F102" s="136">
        <v>0</v>
      </c>
      <c r="G102" s="307" t="s">
        <v>261</v>
      </c>
      <c r="H102" s="306" t="str">
        <f>IF(F102&lt;1,"Please answer this question if applicable","")</f>
        <v>Please answer this question if applicable</v>
      </c>
      <c r="I102" s="768"/>
      <c r="J102"/>
      <c r="L102"/>
      <c r="N102" s="137"/>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row>
    <row r="103" spans="1:1880" ht="65.25" customHeight="1" x14ac:dyDescent="0.3">
      <c r="A103" s="140">
        <v>660</v>
      </c>
      <c r="B103" s="583" t="s">
        <v>23</v>
      </c>
      <c r="C103" s="583" t="s">
        <v>150</v>
      </c>
      <c r="D103" s="555" t="s">
        <v>262</v>
      </c>
      <c r="E103" s="277" t="e">
        <f>INDEX('PY1 Data(H)'!$A$1:$CX$142,MATCH('Unit Data from Audit Worksheet'!$A103,'PY1 Data(H)'!$A$1:$A$142,0),MATCH('Unit Data from Audit Worksheet'!$D$2,'PY1 Data(H)'!$A$1:$CX$1,0))</f>
        <v>#N/A</v>
      </c>
      <c r="F103" s="136">
        <v>0</v>
      </c>
      <c r="G103" s="306" t="str">
        <f>IF(F103&lt;1,"Please answer this question if applicable","")</f>
        <v>Please answer this question if applicable</v>
      </c>
      <c r="I103" s="769"/>
      <c r="J103"/>
    </row>
    <row r="104" spans="1:1880" ht="94.5" customHeight="1" x14ac:dyDescent="0.3">
      <c r="A104" s="140">
        <v>661</v>
      </c>
      <c r="B104" s="583" t="s">
        <v>23</v>
      </c>
      <c r="C104" s="583" t="s">
        <v>152</v>
      </c>
      <c r="D104" s="569" t="s">
        <v>263</v>
      </c>
      <c r="E104" s="277" t="e">
        <f>INDEX('PY1 Data(H)'!$A$1:$CX$142,MATCH('Unit Data from Audit Worksheet'!$A104,'PY1 Data(H)'!$A$1:$A$142,0),MATCH('Unit Data from Audit Worksheet'!$D$2,'PY1 Data(H)'!$A$1:$CX$1,0))</f>
        <v>#N/A</v>
      </c>
      <c r="F104" s="130">
        <v>0</v>
      </c>
      <c r="G104" s="771" t="str">
        <f>IF((F104&lt;1),"Please answer this question if applicable ",IF(F104=H104,"","Please review percentage"))</f>
        <v xml:space="preserve">Please answer this question if applicable </v>
      </c>
      <c r="H104" s="518">
        <f>ROUND(IFERROR((F103/F102)*100,0),1)</f>
        <v>0</v>
      </c>
      <c r="I104" s="782"/>
      <c r="J104"/>
    </row>
    <row r="105" spans="1:1880" ht="111.75" customHeight="1" x14ac:dyDescent="0.3">
      <c r="A105" s="68"/>
      <c r="B105" s="278"/>
      <c r="C105" s="278"/>
      <c r="D105" s="570" t="s">
        <v>5</v>
      </c>
      <c r="E105" s="279"/>
      <c r="F105" s="279"/>
      <c r="G105" s="307"/>
      <c r="H105" s="518"/>
      <c r="I105" s="783"/>
      <c r="J105"/>
    </row>
    <row r="106" spans="1:1880" ht="32.25" customHeight="1" x14ac:dyDescent="0.3">
      <c r="A106" s="68"/>
      <c r="B106" s="556" t="s">
        <v>6</v>
      </c>
      <c r="C106" s="503"/>
      <c r="D106" s="557"/>
      <c r="E106" s="334"/>
      <c r="F106" s="506"/>
      <c r="G106" s="506"/>
      <c r="H106" s="497"/>
      <c r="I106" s="769"/>
      <c r="J106"/>
    </row>
    <row r="107" spans="1:1880" ht="68.25" customHeight="1" x14ac:dyDescent="0.3">
      <c r="A107" s="68">
        <v>6</v>
      </c>
      <c r="B107" s="3" t="s">
        <v>21</v>
      </c>
      <c r="C107" s="3" t="s">
        <v>71</v>
      </c>
      <c r="D107" s="18" t="s">
        <v>300</v>
      </c>
      <c r="E107" s="277" t="e">
        <f>INDEX('PY1 Data(H)'!$A$1:$CX$142,MATCH('Unit Data from Audit Worksheet'!$A107,'PY1 Data(H)'!$A$1:$A$142,0),MATCH('Unit Data from Audit Worksheet'!$D$2,'PY1 Data(H)'!$A$1:$CX$1,0))</f>
        <v>#N/A</v>
      </c>
      <c r="F107" s="136">
        <v>0</v>
      </c>
      <c r="G107" s="495">
        <f>IF(F107&lt;0,"Error: Enter as positive.",)</f>
        <v>0</v>
      </c>
      <c r="H107" s="497"/>
      <c r="I107" s="769"/>
      <c r="J107"/>
    </row>
    <row r="108" spans="1:1880" ht="27.75" customHeight="1" x14ac:dyDescent="0.3">
      <c r="A108" s="68"/>
      <c r="B108" s="556" t="s">
        <v>154</v>
      </c>
      <c r="C108" s="502"/>
      <c r="D108" s="556"/>
      <c r="E108" s="519"/>
      <c r="F108" s="519"/>
      <c r="G108" s="514"/>
      <c r="H108" s="497"/>
      <c r="I108" s="784"/>
      <c r="J108"/>
      <c r="M108" s="16" t="s">
        <v>231</v>
      </c>
    </row>
    <row r="109" spans="1:1880" ht="68.25" customHeight="1" x14ac:dyDescent="0.3">
      <c r="A109" s="68">
        <v>620</v>
      </c>
      <c r="B109" s="278" t="s">
        <v>23</v>
      </c>
      <c r="C109" s="278"/>
      <c r="D109" s="18" t="s">
        <v>730</v>
      </c>
      <c r="E109" s="342"/>
      <c r="F109" s="129"/>
      <c r="G109" s="500" t="str">
        <f>IF(F109&lt;1,"Please answer this question","")</f>
        <v>Please answer this question</v>
      </c>
      <c r="H109" s="497"/>
      <c r="I109" s="784"/>
      <c r="J109"/>
      <c r="M109" s="16" t="s">
        <v>232</v>
      </c>
    </row>
    <row r="110" spans="1:1880" ht="123.75" customHeight="1" x14ac:dyDescent="0.3">
      <c r="A110" s="520"/>
      <c r="B110" s="811" t="s">
        <v>218</v>
      </c>
      <c r="C110" s="811"/>
      <c r="D110" s="811"/>
      <c r="E110" s="521"/>
      <c r="F110" s="521"/>
      <c r="G110" s="521"/>
      <c r="H110" s="497"/>
      <c r="I110" s="784"/>
      <c r="J110"/>
      <c r="M110" s="16" t="s">
        <v>221</v>
      </c>
    </row>
    <row r="111" spans="1:1880" ht="63" customHeight="1" x14ac:dyDescent="0.3">
      <c r="A111" s="140">
        <v>947</v>
      </c>
      <c r="B111" s="555"/>
      <c r="C111" s="555"/>
      <c r="D111" s="569" t="s">
        <v>194</v>
      </c>
      <c r="E111" s="399"/>
      <c r="F111" s="794"/>
      <c r="G111" s="500" t="str">
        <f>IF(ISBLANK(F111),"Please do not leave blank","")</f>
        <v>Please do not leave blank</v>
      </c>
      <c r="H111" s="497"/>
      <c r="I111" s="769"/>
      <c r="J111"/>
      <c r="K111" s="137"/>
      <c r="M111" s="137"/>
      <c r="O111" s="137"/>
    </row>
    <row r="112" spans="1:1880" ht="65.25" customHeight="1" x14ac:dyDescent="0.3">
      <c r="A112" s="140">
        <v>948</v>
      </c>
      <c r="B112" s="555"/>
      <c r="C112" s="555"/>
      <c r="D112" s="569" t="s">
        <v>195</v>
      </c>
      <c r="E112" s="399"/>
      <c r="F112" s="794"/>
      <c r="G112" s="500" t="str">
        <f t="shared" ref="G112:G114" si="2">IF(ISBLANK(F112),"Please do not leave blank","")</f>
        <v>Please do not leave blank</v>
      </c>
      <c r="H112" s="497"/>
      <c r="I112" s="769"/>
      <c r="J112"/>
      <c r="K112" s="137"/>
      <c r="M112" s="137"/>
      <c r="O112" s="137"/>
    </row>
    <row r="113" spans="1:15" ht="76.5" customHeight="1" x14ac:dyDescent="0.3">
      <c r="A113" s="140">
        <v>949</v>
      </c>
      <c r="B113" s="555"/>
      <c r="C113" s="555"/>
      <c r="D113" s="569" t="s">
        <v>196</v>
      </c>
      <c r="E113" s="399"/>
      <c r="F113" s="794"/>
      <c r="G113" s="500" t="str">
        <f t="shared" si="2"/>
        <v>Please do not leave blank</v>
      </c>
      <c r="H113" s="497"/>
      <c r="I113" s="769"/>
      <c r="J113"/>
      <c r="K113" s="137"/>
      <c r="M113" s="137"/>
      <c r="O113" s="137"/>
    </row>
    <row r="114" spans="1:15" ht="60" customHeight="1" x14ac:dyDescent="0.3">
      <c r="A114" s="140">
        <v>950</v>
      </c>
      <c r="B114" s="555"/>
      <c r="C114" s="555"/>
      <c r="D114" s="569" t="s">
        <v>185</v>
      </c>
      <c r="E114" s="399"/>
      <c r="F114" s="794"/>
      <c r="G114" s="500" t="str">
        <f t="shared" si="2"/>
        <v>Please do not leave blank</v>
      </c>
      <c r="H114" s="497"/>
      <c r="I114" s="769"/>
      <c r="J114"/>
      <c r="K114" s="137"/>
      <c r="M114" s="137"/>
      <c r="O114" s="137"/>
    </row>
    <row r="115" spans="1:15" ht="65.400000000000006" customHeight="1" x14ac:dyDescent="0.3">
      <c r="A115" s="140">
        <v>952</v>
      </c>
      <c r="B115" s="555"/>
      <c r="C115" s="555"/>
      <c r="D115" s="139" t="s">
        <v>731</v>
      </c>
      <c r="E115" s="399"/>
      <c r="F115" s="795"/>
      <c r="G115" s="500" t="s">
        <v>302</v>
      </c>
      <c r="H115" s="497"/>
      <c r="I115" s="785"/>
      <c r="J115"/>
      <c r="K115" s="137"/>
      <c r="M115" s="137"/>
      <c r="O115" s="137"/>
    </row>
    <row r="116" spans="1:15" ht="15" thickBot="1" x14ac:dyDescent="0.35">
      <c r="A116" s="68"/>
      <c r="B116" s="503"/>
      <c r="C116" s="335"/>
      <c r="D116" s="336" t="s">
        <v>189</v>
      </c>
      <c r="E116" s="333"/>
      <c r="F116" s="522"/>
      <c r="G116" s="523"/>
      <c r="H116" s="524"/>
      <c r="I116" s="786"/>
      <c r="J116"/>
      <c r="K116" s="137"/>
      <c r="M116" s="137"/>
      <c r="O116" s="137"/>
    </row>
    <row r="117" spans="1:15" ht="15" thickBot="1" x14ac:dyDescent="0.35">
      <c r="A117" s="196"/>
      <c r="B117" s="808" t="s">
        <v>219</v>
      </c>
      <c r="C117" s="809"/>
      <c r="D117" s="809"/>
      <c r="E117" s="810"/>
      <c r="F117" s="501"/>
      <c r="G117" s="500"/>
      <c r="H117" s="497"/>
      <c r="I117" s="787"/>
      <c r="J117"/>
    </row>
    <row r="118" spans="1:15" ht="75.75" customHeight="1" x14ac:dyDescent="0.3">
      <c r="A118" s="196"/>
      <c r="B118" s="812" t="s">
        <v>220</v>
      </c>
      <c r="C118" s="812"/>
      <c r="D118" s="812"/>
      <c r="E118" s="812"/>
      <c r="F118" s="501"/>
      <c r="G118" s="500"/>
      <c r="H118" s="497"/>
      <c r="I118" s="787"/>
      <c r="J118"/>
    </row>
    <row r="119" spans="1:15" ht="15" thickBot="1" x14ac:dyDescent="0.35">
      <c r="A119" s="525"/>
      <c r="B119" s="526"/>
      <c r="C119" s="526"/>
      <c r="D119" s="527"/>
      <c r="E119" s="277"/>
      <c r="F119" s="501"/>
      <c r="G119" s="500"/>
      <c r="H119" s="497"/>
      <c r="I119" s="787"/>
      <c r="J119"/>
    </row>
    <row r="120" spans="1:15" ht="15" thickBot="1" x14ac:dyDescent="0.35">
      <c r="A120" s="196"/>
      <c r="B120" s="426" t="s">
        <v>177</v>
      </c>
      <c r="C120" s="761" t="s">
        <v>178</v>
      </c>
      <c r="D120" s="493"/>
      <c r="E120" s="494"/>
      <c r="F120" s="63"/>
      <c r="G120" s="500"/>
      <c r="H120" s="497"/>
      <c r="I120" s="787"/>
      <c r="J120"/>
    </row>
    <row r="121" spans="1:15" ht="44.25" customHeight="1" thickBot="1" x14ac:dyDescent="0.35">
      <c r="A121" s="196"/>
      <c r="B121" s="490" t="s">
        <v>198</v>
      </c>
      <c r="C121" s="528"/>
      <c r="D121" s="529"/>
      <c r="E121" s="530"/>
      <c r="F121" s="531"/>
      <c r="G121" s="500"/>
      <c r="H121" s="497"/>
      <c r="I121" s="787"/>
      <c r="J121"/>
    </row>
    <row r="122" spans="1:15" ht="44.25" customHeight="1" thickBot="1" x14ac:dyDescent="0.35">
      <c r="A122" s="196"/>
      <c r="B122" s="490"/>
      <c r="C122" s="532"/>
      <c r="D122" s="308" t="s">
        <v>211</v>
      </c>
      <c r="E122" s="309"/>
      <c r="F122" s="533"/>
      <c r="G122" s="533"/>
      <c r="H122" s="497"/>
      <c r="I122" s="787"/>
    </row>
    <row r="123" spans="1:15" ht="32.4" customHeight="1" thickBot="1" x14ac:dyDescent="0.35">
      <c r="A123" s="196">
        <v>960</v>
      </c>
      <c r="B123" s="802" t="s">
        <v>199</v>
      </c>
      <c r="C123" s="803"/>
      <c r="D123" s="790"/>
      <c r="E123" s="534" t="str">
        <f>IF(ISBLANK($D123),"&lt;&lt;&lt;&lt;&lt;&lt;&lt;&lt;&lt;&lt;&lt;&lt;&lt;&lt;&lt;","")</f>
        <v>&lt;&lt;&lt;&lt;&lt;&lt;&lt;&lt;&lt;&lt;&lt;&lt;&lt;&lt;&lt;</v>
      </c>
      <c r="F123" s="535" t="str">
        <f>IF(ISBLANK($D123),"Required","")</f>
        <v>Required</v>
      </c>
      <c r="G123" s="536"/>
      <c r="H123" s="496"/>
      <c r="I123" s="787"/>
    </row>
    <row r="124" spans="1:15" ht="32.4" customHeight="1" thickBot="1" x14ac:dyDescent="0.35">
      <c r="A124" s="196">
        <v>962</v>
      </c>
      <c r="B124" s="800" t="s">
        <v>179</v>
      </c>
      <c r="C124" s="801"/>
      <c r="D124" s="790"/>
      <c r="E124" s="534" t="str">
        <f>IF(ISBLANK($D124),"&lt;&lt;&lt;&lt;&lt;&lt;&lt;&lt;&lt;&lt;&lt;&lt;&lt;&lt;&lt;","")</f>
        <v>&lt;&lt;&lt;&lt;&lt;&lt;&lt;&lt;&lt;&lt;&lt;&lt;&lt;&lt;&lt;</v>
      </c>
      <c r="F124" s="535" t="str">
        <f>IF(ISBLANK($D124),"Required","")</f>
        <v>Required</v>
      </c>
      <c r="G124" s="537"/>
      <c r="H124" s="497"/>
      <c r="I124" s="787"/>
    </row>
    <row r="125" spans="1:15" ht="32.4" customHeight="1" thickBot="1" x14ac:dyDescent="0.35">
      <c r="A125" s="196">
        <v>964</v>
      </c>
      <c r="B125" s="800" t="s">
        <v>180</v>
      </c>
      <c r="C125" s="801"/>
      <c r="D125" s="791"/>
      <c r="E125" s="534" t="str">
        <f>IF(ISBLANK($D125),"&lt;&lt;&lt;&lt;&lt;&lt;&lt;&lt;&lt;&lt;&lt;&lt;&lt;&lt;&lt;","")</f>
        <v>&lt;&lt;&lt;&lt;&lt;&lt;&lt;&lt;&lt;&lt;&lt;&lt;&lt;&lt;&lt;</v>
      </c>
      <c r="F125" s="535" t="str">
        <f>IF(ISBLANK($D125),"Required","")</f>
        <v>Required</v>
      </c>
      <c r="G125" s="537"/>
      <c r="H125" s="497"/>
      <c r="I125" s="788"/>
    </row>
    <row r="126" spans="1:15" ht="32.4" customHeight="1" thickBot="1" x14ac:dyDescent="0.35">
      <c r="A126" s="546">
        <v>966</v>
      </c>
      <c r="B126" s="796" t="s">
        <v>729</v>
      </c>
      <c r="C126" s="797"/>
      <c r="D126" s="792"/>
      <c r="E126" s="534" t="str">
        <f>IF(ISBLANK($D126),"&lt;&lt;&lt;&lt;&lt;&lt;&lt;&lt;&lt;&lt;&lt;&lt;&lt;&lt;&lt;","")</f>
        <v>&lt;&lt;&lt;&lt;&lt;&lt;&lt;&lt;&lt;&lt;&lt;&lt;&lt;&lt;&lt;</v>
      </c>
      <c r="F126" s="535" t="str">
        <f>IF(ISBLANK($D126),"Required","")</f>
        <v>Required</v>
      </c>
      <c r="G126" s="538"/>
      <c r="H126" s="497"/>
      <c r="I126" s="787"/>
    </row>
    <row r="127" spans="1:15" ht="32.4" customHeight="1" thickBot="1" x14ac:dyDescent="0.35">
      <c r="A127" s="546"/>
      <c r="B127" s="796" t="s">
        <v>759</v>
      </c>
      <c r="C127" s="797"/>
      <c r="D127" s="790"/>
      <c r="E127" s="539"/>
      <c r="F127" s="535"/>
      <c r="G127" s="538"/>
      <c r="H127" s="497"/>
      <c r="I127" s="787"/>
    </row>
    <row r="128" spans="1:15" ht="32.4" customHeight="1" thickBot="1" x14ac:dyDescent="0.35">
      <c r="A128" s="196">
        <v>968</v>
      </c>
      <c r="B128" s="798" t="s">
        <v>182</v>
      </c>
      <c r="C128" s="799"/>
      <c r="D128" s="793"/>
      <c r="E128" s="540" t="str">
        <f>IF(ISBLANK($D128),"&lt;&lt;&lt;&lt;&lt;&lt;&lt;&lt;&lt;&lt;&lt;&lt;&lt;&lt;&lt;","")</f>
        <v>&lt;&lt;&lt;&lt;&lt;&lt;&lt;&lt;&lt;&lt;&lt;&lt;&lt;&lt;&lt;</v>
      </c>
      <c r="F128" s="535" t="str">
        <f>IF(ISBLANK($D128),"Required","")</f>
        <v>Required</v>
      </c>
      <c r="G128" s="537"/>
      <c r="H128" s="497"/>
      <c r="I128" s="787"/>
    </row>
    <row r="129" spans="1:9" x14ac:dyDescent="0.3">
      <c r="A129" s="68"/>
      <c r="B129" s="337"/>
      <c r="C129" s="337"/>
      <c r="D129" s="341" t="s">
        <v>16</v>
      </c>
      <c r="E129" s="338"/>
      <c r="F129" s="338"/>
      <c r="G129" s="338"/>
      <c r="H129" s="339"/>
      <c r="I129" s="789"/>
    </row>
    <row r="130" spans="1:9" x14ac:dyDescent="0.3">
      <c r="A130" s="68"/>
      <c r="B130" s="278"/>
      <c r="C130" s="278"/>
      <c r="D130" s="107"/>
      <c r="E130" s="138"/>
      <c r="F130" s="310"/>
      <c r="G130" s="310"/>
      <c r="H130" s="15"/>
      <c r="I130" s="789"/>
    </row>
    <row r="131" spans="1:9" x14ac:dyDescent="0.3">
      <c r="A131" s="68"/>
      <c r="B131" s="278"/>
      <c r="C131" s="278"/>
      <c r="D131" s="17"/>
      <c r="E131" s="277"/>
      <c r="F131" s="310"/>
      <c r="G131" s="310"/>
      <c r="H131" s="15"/>
      <c r="I131" s="789"/>
    </row>
    <row r="132" spans="1:9" x14ac:dyDescent="0.3">
      <c r="A132" s="369">
        <f>SUBTOTAL(109,A7:A128)</f>
        <v>44809</v>
      </c>
      <c r="E132" s="192" t="e">
        <f>SUM(E7:E107)</f>
        <v>#N/A</v>
      </c>
      <c r="I132" s="51"/>
    </row>
    <row r="133" spans="1:9" x14ac:dyDescent="0.3">
      <c r="A133" s="68"/>
      <c r="B133" s="321"/>
      <c r="C133" s="321"/>
      <c r="D133" s="311"/>
      <c r="F133" s="16"/>
      <c r="G133" s="312"/>
      <c r="H133" s="15"/>
      <c r="I133" s="789"/>
    </row>
    <row r="134" spans="1:9" x14ac:dyDescent="0.3">
      <c r="A134" s="196"/>
      <c r="B134" s="196"/>
      <c r="C134" s="196"/>
      <c r="D134" s="311"/>
      <c r="E134" s="192"/>
      <c r="F134" s="137"/>
      <c r="G134" s="312"/>
      <c r="H134" s="15"/>
      <c r="I134" s="789"/>
    </row>
    <row r="135" spans="1:9" x14ac:dyDescent="0.3">
      <c r="A135" s="196"/>
      <c r="B135" s="196"/>
      <c r="C135" s="196"/>
      <c r="D135" s="313"/>
      <c r="E135" s="192"/>
      <c r="F135" s="137"/>
      <c r="G135" s="312"/>
      <c r="H135" s="15"/>
      <c r="I135" s="789"/>
    </row>
    <row r="136" spans="1:9" x14ac:dyDescent="0.3">
      <c r="A136" s="196"/>
      <c r="B136" s="196"/>
      <c r="C136" s="196"/>
      <c r="D136" s="313"/>
      <c r="E136" s="192"/>
      <c r="F136" s="137"/>
      <c r="G136" s="312"/>
      <c r="H136" s="15"/>
      <c r="I136" s="789"/>
    </row>
    <row r="137" spans="1:9" x14ac:dyDescent="0.3">
      <c r="A137" s="196"/>
      <c r="B137" s="196"/>
      <c r="C137" s="196"/>
      <c r="D137" s="313"/>
      <c r="E137" s="192"/>
      <c r="F137" s="137"/>
      <c r="G137" s="312"/>
      <c r="H137" s="15"/>
      <c r="I137" s="789"/>
    </row>
    <row r="138" spans="1:9" x14ac:dyDescent="0.3">
      <c r="A138" s="196"/>
      <c r="B138" s="196"/>
      <c r="C138" s="196"/>
      <c r="D138" s="313"/>
      <c r="E138" s="192"/>
      <c r="F138" s="137"/>
      <c r="G138" s="312"/>
      <c r="H138" s="15"/>
      <c r="I138" s="789"/>
    </row>
    <row r="139" spans="1:9" x14ac:dyDescent="0.3">
      <c r="A139" s="196"/>
      <c r="D139" s="229"/>
      <c r="E139" s="192"/>
      <c r="F139" s="137"/>
      <c r="H139" s="15"/>
      <c r="I139" s="789"/>
    </row>
    <row r="140" spans="1:9" x14ac:dyDescent="0.3">
      <c r="D140" s="229"/>
      <c r="E140" s="193"/>
      <c r="F140" s="137"/>
      <c r="H140" s="15"/>
      <c r="I140" s="789"/>
    </row>
    <row r="141" spans="1:9" x14ac:dyDescent="0.3">
      <c r="D141" s="229"/>
      <c r="E141" s="192"/>
      <c r="F141" s="137"/>
      <c r="H141" s="15"/>
      <c r="I141" s="789"/>
    </row>
    <row r="142" spans="1:9" x14ac:dyDescent="0.3">
      <c r="D142" s="229"/>
      <c r="E142" s="138"/>
      <c r="F142" s="137"/>
      <c r="I142" s="789"/>
    </row>
    <row r="143" spans="1:9" x14ac:dyDescent="0.3">
      <c r="E143" s="191"/>
      <c r="F143" s="137"/>
      <c r="G143" s="315"/>
      <c r="I143" s="789"/>
    </row>
    <row r="144" spans="1:9" x14ac:dyDescent="0.3">
      <c r="E144" s="138"/>
      <c r="F144" s="137"/>
      <c r="I144" s="789"/>
    </row>
    <row r="145" spans="5:11" x14ac:dyDescent="0.3">
      <c r="E145" s="138"/>
      <c r="F145" s="137"/>
      <c r="I145" s="789"/>
    </row>
    <row r="146" spans="5:11" x14ac:dyDescent="0.3">
      <c r="E146" s="138"/>
      <c r="F146" s="137"/>
      <c r="I146" s="789"/>
    </row>
    <row r="147" spans="5:11" x14ac:dyDescent="0.3">
      <c r="I147" s="789"/>
    </row>
    <row r="148" spans="5:11" x14ac:dyDescent="0.3">
      <c r="I148" s="789"/>
    </row>
    <row r="149" spans="5:11" x14ac:dyDescent="0.3">
      <c r="I149" s="789"/>
    </row>
    <row r="150" spans="5:11" x14ac:dyDescent="0.3">
      <c r="I150" s="789"/>
    </row>
    <row r="151" spans="5:11" x14ac:dyDescent="0.3">
      <c r="I151" s="789"/>
    </row>
    <row r="152" spans="5:11" x14ac:dyDescent="0.3">
      <c r="I152" s="789"/>
    </row>
    <row r="153" spans="5:11" x14ac:dyDescent="0.3">
      <c r="I153" s="789"/>
    </row>
    <row r="154" spans="5:11" x14ac:dyDescent="0.3">
      <c r="I154" s="51"/>
    </row>
    <row r="155" spans="5:11" x14ac:dyDescent="0.3">
      <c r="I155" s="51"/>
      <c r="K155" s="138"/>
    </row>
    <row r="156" spans="5:11" x14ac:dyDescent="0.3">
      <c r="I156" s="51"/>
      <c r="K156" s="138"/>
    </row>
    <row r="157" spans="5:11" x14ac:dyDescent="0.3">
      <c r="I157" s="51"/>
      <c r="K157" s="138"/>
    </row>
    <row r="158" spans="5:11" x14ac:dyDescent="0.3">
      <c r="I158" s="51"/>
      <c r="K158" s="138"/>
    </row>
    <row r="159" spans="5:11" x14ac:dyDescent="0.3">
      <c r="I159" s="51"/>
      <c r="K159" s="138"/>
    </row>
    <row r="160" spans="5:11" x14ac:dyDescent="0.3">
      <c r="I160" s="51"/>
      <c r="K160" s="138"/>
    </row>
    <row r="161" spans="9:11" x14ac:dyDescent="0.3">
      <c r="I161" s="789"/>
      <c r="K161" s="138"/>
    </row>
    <row r="162" spans="9:11" x14ac:dyDescent="0.3">
      <c r="I162" s="789"/>
      <c r="J162" s="138"/>
      <c r="K162" s="138"/>
    </row>
    <row r="163" spans="9:11" x14ac:dyDescent="0.3">
      <c r="I163" s="789"/>
      <c r="J163" s="138"/>
      <c r="K163" s="138"/>
    </row>
    <row r="164" spans="9:11" x14ac:dyDescent="0.3">
      <c r="I164" s="789"/>
      <c r="J164" s="138"/>
      <c r="K164" s="138"/>
    </row>
    <row r="165" spans="9:11" x14ac:dyDescent="0.3">
      <c r="I165" s="789"/>
      <c r="J165" s="138"/>
      <c r="K165" s="138"/>
    </row>
    <row r="166" spans="9:11" x14ac:dyDescent="0.3">
      <c r="I166" s="789"/>
      <c r="J166" s="138"/>
      <c r="K166" s="138"/>
    </row>
    <row r="167" spans="9:11" x14ac:dyDescent="0.3">
      <c r="I167" s="789"/>
      <c r="J167" s="138"/>
      <c r="K167" s="138"/>
    </row>
    <row r="168" spans="9:11" x14ac:dyDescent="0.3">
      <c r="I168" s="789"/>
      <c r="J168" s="138"/>
      <c r="K168" s="138"/>
    </row>
    <row r="169" spans="9:11" x14ac:dyDescent="0.3">
      <c r="I169" s="789"/>
      <c r="J169" s="138"/>
      <c r="K169" s="138"/>
    </row>
    <row r="170" spans="9:11" x14ac:dyDescent="0.3">
      <c r="I170" s="51"/>
      <c r="J170" s="138"/>
      <c r="K170" s="138"/>
    </row>
    <row r="171" spans="9:11" x14ac:dyDescent="0.3">
      <c r="I171" s="51"/>
      <c r="J171" s="138"/>
      <c r="K171" s="138"/>
    </row>
    <row r="172" spans="9:11" x14ac:dyDescent="0.3">
      <c r="I172" s="51"/>
      <c r="J172" s="138"/>
      <c r="K172" s="138"/>
    </row>
    <row r="173" spans="9:11" x14ac:dyDescent="0.3">
      <c r="I173" s="51"/>
      <c r="J173" s="138"/>
      <c r="K173" s="138"/>
    </row>
    <row r="174" spans="9:11" x14ac:dyDescent="0.3">
      <c r="I174" s="51"/>
      <c r="J174" s="138"/>
      <c r="K174" s="138"/>
    </row>
    <row r="175" spans="9:11" x14ac:dyDescent="0.3">
      <c r="I175" s="51"/>
      <c r="J175" s="138"/>
      <c r="K175" s="138"/>
    </row>
    <row r="176" spans="9:11" x14ac:dyDescent="0.3">
      <c r="I176" s="51"/>
      <c r="J176" s="138"/>
      <c r="K176" s="138"/>
    </row>
    <row r="177" spans="9:11" x14ac:dyDescent="0.3">
      <c r="I177" s="51"/>
      <c r="J177" s="138"/>
      <c r="K177" s="138"/>
    </row>
    <row r="178" spans="9:11" x14ac:dyDescent="0.3">
      <c r="I178" s="51"/>
      <c r="J178" s="138"/>
      <c r="K178" s="138"/>
    </row>
    <row r="179" spans="9:11" x14ac:dyDescent="0.3">
      <c r="I179" s="51"/>
      <c r="J179" s="138"/>
      <c r="K179" s="138"/>
    </row>
    <row r="180" spans="9:11" x14ac:dyDescent="0.3">
      <c r="I180" s="51"/>
      <c r="J180" s="138"/>
      <c r="K180" s="138"/>
    </row>
    <row r="181" spans="9:11" x14ac:dyDescent="0.3">
      <c r="I181" s="51"/>
      <c r="J181" s="138"/>
      <c r="K181" s="138"/>
    </row>
    <row r="182" spans="9:11" x14ac:dyDescent="0.3">
      <c r="I182" s="51"/>
      <c r="J182" s="138"/>
      <c r="K182" s="138"/>
    </row>
    <row r="183" spans="9:11" x14ac:dyDescent="0.3">
      <c r="I183" s="51"/>
      <c r="J183" s="138"/>
      <c r="K183" s="138"/>
    </row>
    <row r="184" spans="9:11" x14ac:dyDescent="0.3">
      <c r="I184" s="51"/>
      <c r="J184" s="138"/>
      <c r="K184" s="138"/>
    </row>
    <row r="185" spans="9:11" x14ac:dyDescent="0.3">
      <c r="I185" s="51"/>
      <c r="J185" s="138"/>
      <c r="K185" s="138"/>
    </row>
    <row r="186" spans="9:11" x14ac:dyDescent="0.3">
      <c r="I186" s="51"/>
      <c r="J186" s="138"/>
      <c r="K186" s="138"/>
    </row>
    <row r="187" spans="9:11" x14ac:dyDescent="0.3">
      <c r="I187" s="51"/>
      <c r="J187" s="138"/>
      <c r="K187" s="138"/>
    </row>
    <row r="188" spans="9:11" x14ac:dyDescent="0.3">
      <c r="I188" s="51"/>
      <c r="J188" s="138"/>
      <c r="K188" s="138"/>
    </row>
    <row r="189" spans="9:11" x14ac:dyDescent="0.3">
      <c r="I189" s="51"/>
      <c r="J189" s="138"/>
      <c r="K189" s="138"/>
    </row>
    <row r="190" spans="9:11" x14ac:dyDescent="0.3">
      <c r="I190" s="51"/>
      <c r="J190" s="138"/>
      <c r="K190" s="138"/>
    </row>
    <row r="191" spans="9:11" x14ac:dyDescent="0.3">
      <c r="I191" s="51"/>
      <c r="J191" s="138"/>
      <c r="K191" s="138"/>
    </row>
    <row r="192" spans="9:11" x14ac:dyDescent="0.3">
      <c r="I192" s="51"/>
      <c r="J192" s="138"/>
      <c r="K192" s="138"/>
    </row>
    <row r="193" spans="9:11" x14ac:dyDescent="0.3">
      <c r="I193" s="51"/>
      <c r="J193" s="138"/>
      <c r="K193" s="138"/>
    </row>
    <row r="194" spans="9:11" x14ac:dyDescent="0.3">
      <c r="I194" s="51"/>
      <c r="J194" s="138"/>
      <c r="K194" s="138"/>
    </row>
    <row r="195" spans="9:11" x14ac:dyDescent="0.3">
      <c r="I195" s="51"/>
      <c r="J195" s="138"/>
      <c r="K195" s="138"/>
    </row>
    <row r="196" spans="9:11" x14ac:dyDescent="0.3">
      <c r="I196" s="51"/>
      <c r="J196" s="138"/>
      <c r="K196" s="138"/>
    </row>
    <row r="197" spans="9:11" x14ac:dyDescent="0.3">
      <c r="I197" s="51"/>
      <c r="J197" s="138"/>
      <c r="K197" s="138"/>
    </row>
    <row r="198" spans="9:11" x14ac:dyDescent="0.3">
      <c r="I198" s="51"/>
      <c r="J198" s="138"/>
      <c r="K198" s="138"/>
    </row>
    <row r="199" spans="9:11" x14ac:dyDescent="0.3">
      <c r="I199" s="51"/>
      <c r="J199" s="138"/>
      <c r="K199" s="138"/>
    </row>
    <row r="200" spans="9:11" x14ac:dyDescent="0.3">
      <c r="I200" s="51"/>
      <c r="J200" s="138"/>
      <c r="K200" s="138"/>
    </row>
    <row r="201" spans="9:11" x14ac:dyDescent="0.3">
      <c r="I201" s="51"/>
      <c r="J201" s="138"/>
      <c r="K201" s="138"/>
    </row>
    <row r="202" spans="9:11" x14ac:dyDescent="0.3">
      <c r="I202" s="51"/>
      <c r="J202" s="138"/>
      <c r="K202" s="138"/>
    </row>
    <row r="203" spans="9:11" x14ac:dyDescent="0.3">
      <c r="I203" s="51"/>
      <c r="J203" s="138"/>
      <c r="K203" s="138"/>
    </row>
    <row r="204" spans="9:11" x14ac:dyDescent="0.3">
      <c r="I204" s="51"/>
      <c r="J204" s="138"/>
      <c r="K204" s="138"/>
    </row>
    <row r="205" spans="9:11" x14ac:dyDescent="0.3">
      <c r="I205" s="51"/>
      <c r="J205" s="138"/>
      <c r="K205" s="138"/>
    </row>
    <row r="206" spans="9:11" x14ac:dyDescent="0.3">
      <c r="I206" s="51"/>
      <c r="J206" s="138"/>
      <c r="K206" s="138"/>
    </row>
    <row r="207" spans="9:11" x14ac:dyDescent="0.3">
      <c r="I207" s="51"/>
      <c r="J207" s="138"/>
      <c r="K207" s="138"/>
    </row>
    <row r="208" spans="9:11" x14ac:dyDescent="0.3">
      <c r="I208" s="51"/>
      <c r="J208" s="138"/>
      <c r="K208" s="138"/>
    </row>
    <row r="209" spans="9:11" x14ac:dyDescent="0.3">
      <c r="I209" s="51"/>
      <c r="J209" s="138"/>
      <c r="K209" s="138"/>
    </row>
    <row r="210" spans="9:11" x14ac:dyDescent="0.3">
      <c r="I210" s="51"/>
      <c r="J210" s="138"/>
      <c r="K210" s="138"/>
    </row>
    <row r="211" spans="9:11" x14ac:dyDescent="0.3">
      <c r="I211" s="51"/>
      <c r="J211" s="138"/>
      <c r="K211" s="138"/>
    </row>
    <row r="212" spans="9:11" x14ac:dyDescent="0.3">
      <c r="I212" s="51"/>
      <c r="J212" s="138"/>
      <c r="K212" s="138"/>
    </row>
    <row r="213" spans="9:11" x14ac:dyDescent="0.3">
      <c r="I213" s="51"/>
      <c r="J213" s="138"/>
      <c r="K213" s="138"/>
    </row>
    <row r="214" spans="9:11" x14ac:dyDescent="0.3">
      <c r="I214" s="51"/>
      <c r="J214" s="138"/>
      <c r="K214" s="138"/>
    </row>
    <row r="215" spans="9:11" x14ac:dyDescent="0.3">
      <c r="I215" s="51"/>
      <c r="J215" s="138"/>
      <c r="K215" s="138"/>
    </row>
    <row r="216" spans="9:11" x14ac:dyDescent="0.3">
      <c r="I216" s="51"/>
      <c r="J216" s="138"/>
      <c r="K216" s="138"/>
    </row>
    <row r="217" spans="9:11" x14ac:dyDescent="0.3">
      <c r="I217" s="51"/>
      <c r="J217" s="138"/>
      <c r="K217" s="138"/>
    </row>
    <row r="218" spans="9:11" x14ac:dyDescent="0.3">
      <c r="I218" s="51"/>
      <c r="J218" s="138"/>
      <c r="K218" s="138"/>
    </row>
    <row r="219" spans="9:11" x14ac:dyDescent="0.3">
      <c r="I219" s="51"/>
      <c r="J219" s="138"/>
      <c r="K219" s="138"/>
    </row>
    <row r="220" spans="9:11" x14ac:dyDescent="0.3">
      <c r="I220" s="51"/>
      <c r="J220" s="138"/>
      <c r="K220" s="138"/>
    </row>
    <row r="221" spans="9:11" x14ac:dyDescent="0.3">
      <c r="I221" s="51"/>
      <c r="J221" s="138"/>
      <c r="K221" s="138"/>
    </row>
    <row r="222" spans="9:11" x14ac:dyDescent="0.3">
      <c r="I222" s="51"/>
      <c r="J222" s="138"/>
      <c r="K222" s="138"/>
    </row>
    <row r="223" spans="9:11" x14ac:dyDescent="0.3">
      <c r="I223" s="51"/>
      <c r="J223" s="138"/>
      <c r="K223" s="138"/>
    </row>
    <row r="224" spans="9:11" x14ac:dyDescent="0.3">
      <c r="I224" s="51"/>
      <c r="J224" s="138"/>
    </row>
    <row r="225" spans="9:10" x14ac:dyDescent="0.3">
      <c r="I225" s="51"/>
      <c r="J225" s="138"/>
    </row>
    <row r="226" spans="9:10" x14ac:dyDescent="0.3">
      <c r="I226" s="51"/>
      <c r="J226" s="138"/>
    </row>
    <row r="227" spans="9:10" x14ac:dyDescent="0.3">
      <c r="I227" s="51"/>
      <c r="J227" s="138"/>
    </row>
    <row r="228" spans="9:10" x14ac:dyDescent="0.3">
      <c r="I228" s="51"/>
      <c r="J228" s="138"/>
    </row>
    <row r="229" spans="9:10" x14ac:dyDescent="0.3">
      <c r="I229" s="51"/>
      <c r="J229" s="138"/>
    </row>
    <row r="230" spans="9:10" x14ac:dyDescent="0.3">
      <c r="I230" s="51"/>
      <c r="J230" s="138"/>
    </row>
    <row r="231" spans="9:10" x14ac:dyDescent="0.3">
      <c r="I231" s="51"/>
    </row>
    <row r="232" spans="9:10" x14ac:dyDescent="0.3">
      <c r="I232" s="51"/>
    </row>
    <row r="233" spans="9:10" x14ac:dyDescent="0.3">
      <c r="I233" s="51"/>
    </row>
    <row r="234" spans="9:10" x14ac:dyDescent="0.3">
      <c r="I234" s="51"/>
    </row>
    <row r="235" spans="9:10" x14ac:dyDescent="0.3">
      <c r="I235" s="51"/>
    </row>
    <row r="236" spans="9:10" x14ac:dyDescent="0.3">
      <c r="I236" s="51"/>
    </row>
    <row r="237" spans="9:10" x14ac:dyDescent="0.3">
      <c r="I237" s="51"/>
    </row>
    <row r="238" spans="9:10" x14ac:dyDescent="0.3">
      <c r="I238" s="51"/>
    </row>
    <row r="239" spans="9:10" x14ac:dyDescent="0.3">
      <c r="I239" s="789"/>
    </row>
    <row r="240" spans="9:10" x14ac:dyDescent="0.3">
      <c r="I240" s="789"/>
    </row>
    <row r="241" spans="9:9" x14ac:dyDescent="0.3">
      <c r="I241" s="789"/>
    </row>
    <row r="242" spans="9:9" x14ac:dyDescent="0.3">
      <c r="I242" s="789"/>
    </row>
    <row r="243" spans="9:9" x14ac:dyDescent="0.3">
      <c r="I243" s="789"/>
    </row>
    <row r="244" spans="9:9" x14ac:dyDescent="0.3">
      <c r="I244" s="789"/>
    </row>
    <row r="245" spans="9:9" x14ac:dyDescent="0.3">
      <c r="I245" s="789"/>
    </row>
    <row r="246" spans="9:9" x14ac:dyDescent="0.3">
      <c r="I246" s="789"/>
    </row>
    <row r="247" spans="9:9" x14ac:dyDescent="0.3">
      <c r="I247" s="789"/>
    </row>
    <row r="248" spans="9:9" x14ac:dyDescent="0.3">
      <c r="I248" s="68"/>
    </row>
  </sheetData>
  <sheetProtection algorithmName="SHA-512" hashValue="Du+aukrFaA5DEBA1hcJ24xnDYpFTAwPJA9M70KcjIWs53QykpB5jPVNc+WEZRmuaBXnOkijYevfh6z5e8yhuzg==" saltValue="86Bx7ub7eHQ4e8c6V4LI+g==" spinCount="100000" sheet="1" formatCells="0"/>
  <dataConsolidate link="1"/>
  <mergeCells count="11">
    <mergeCell ref="E2:G2"/>
    <mergeCell ref="B2:C2"/>
    <mergeCell ref="B117:E117"/>
    <mergeCell ref="B110:D110"/>
    <mergeCell ref="B118:E118"/>
    <mergeCell ref="B126:C126"/>
    <mergeCell ref="B128:C128"/>
    <mergeCell ref="B125:C125"/>
    <mergeCell ref="B123:C123"/>
    <mergeCell ref="B124:C124"/>
    <mergeCell ref="B127:C127"/>
  </mergeCells>
  <phoneticPr fontId="54" type="noConversion"/>
  <conditionalFormatting sqref="H72:H82">
    <cfRule type="cellIs" dxfId="38" priority="110" stopIfTrue="1" operator="notEqual">
      <formula>0</formula>
    </cfRule>
  </conditionalFormatting>
  <conditionalFormatting sqref="H22">
    <cfRule type="cellIs" dxfId="37" priority="106" stopIfTrue="1" operator="notEqual">
      <formula>0</formula>
    </cfRule>
  </conditionalFormatting>
  <conditionalFormatting sqref="H35:H36">
    <cfRule type="cellIs" dxfId="36" priority="105" stopIfTrue="1" operator="notEqual">
      <formula>0</formula>
    </cfRule>
  </conditionalFormatting>
  <conditionalFormatting sqref="H60">
    <cfRule type="cellIs" dxfId="35" priority="104" stopIfTrue="1" operator="notEqual">
      <formula>0</formula>
    </cfRule>
  </conditionalFormatting>
  <conditionalFormatting sqref="G105">
    <cfRule type="cellIs" priority="71" stopIfTrue="1" operator="equal">
      <formula>";;;"</formula>
    </cfRule>
  </conditionalFormatting>
  <conditionalFormatting sqref="G105">
    <cfRule type="cellIs" dxfId="34" priority="70" stopIfTrue="1" operator="equal">
      <formula>0</formula>
    </cfRule>
  </conditionalFormatting>
  <conditionalFormatting sqref="G99">
    <cfRule type="cellIs" priority="23" stopIfTrue="1" operator="equal">
      <formula>";;;"</formula>
    </cfRule>
  </conditionalFormatting>
  <conditionalFormatting sqref="G99">
    <cfRule type="cellIs" dxfId="33" priority="22" stopIfTrue="1" operator="equal">
      <formula>0</formula>
    </cfRule>
  </conditionalFormatting>
  <conditionalFormatting sqref="G99">
    <cfRule type="cellIs" dxfId="32" priority="21" stopIfTrue="1" operator="equal">
      <formula>0</formula>
    </cfRule>
  </conditionalFormatting>
  <conditionalFormatting sqref="G97">
    <cfRule type="cellIs" priority="20" stopIfTrue="1" operator="equal">
      <formula>";;;"</formula>
    </cfRule>
  </conditionalFormatting>
  <conditionalFormatting sqref="G97">
    <cfRule type="cellIs" dxfId="31" priority="19" stopIfTrue="1" operator="equal">
      <formula>0</formula>
    </cfRule>
  </conditionalFormatting>
  <conditionalFormatting sqref="G97">
    <cfRule type="cellIs" dxfId="30" priority="18" stopIfTrue="1" operator="equal">
      <formula>0</formula>
    </cfRule>
  </conditionalFormatting>
  <conditionalFormatting sqref="G98">
    <cfRule type="cellIs" priority="17" stopIfTrue="1" operator="equal">
      <formula>";;;"</formula>
    </cfRule>
  </conditionalFormatting>
  <conditionalFormatting sqref="G98">
    <cfRule type="cellIs" dxfId="29" priority="16" stopIfTrue="1" operator="equal">
      <formula>0</formula>
    </cfRule>
  </conditionalFormatting>
  <conditionalFormatting sqref="G98">
    <cfRule type="cellIs" dxfId="28" priority="15" stopIfTrue="1" operator="equal">
      <formula>0</formula>
    </cfRule>
  </conditionalFormatting>
  <conditionalFormatting sqref="G102">
    <cfRule type="cellIs" priority="6" stopIfTrue="1" operator="equal">
      <formula>";;;"</formula>
    </cfRule>
  </conditionalFormatting>
  <conditionalFormatting sqref="G102">
    <cfRule type="cellIs" dxfId="27" priority="5" stopIfTrue="1" operator="equal">
      <formula>0</formula>
    </cfRule>
  </conditionalFormatting>
  <conditionalFormatting sqref="G102">
    <cfRule type="cellIs" dxfId="26" priority="4" stopIfTrue="1" operator="equal">
      <formula>0</formula>
    </cfRule>
  </conditionalFormatting>
  <conditionalFormatting sqref="G104">
    <cfRule type="cellIs" priority="3" stopIfTrue="1" operator="equal">
      <formula>";;;"</formula>
    </cfRule>
  </conditionalFormatting>
  <conditionalFormatting sqref="G104">
    <cfRule type="cellIs" dxfId="25" priority="2" stopIfTrue="1" operator="equal">
      <formula>0</formula>
    </cfRule>
  </conditionalFormatting>
  <conditionalFormatting sqref="G104">
    <cfRule type="cellIs" dxfId="24" priority="1" stopIfTrue="1" operator="equal">
      <formula>0</formula>
    </cfRule>
  </conditionalFormatting>
  <dataValidations xWindow="829" yWindow="690" count="10">
    <dataValidation type="list" allowBlank="1" showInputMessage="1" showErrorMessage="1" sqref="F114" xr:uid="{9CC5535C-800A-4D03-A86E-273A5BC3EBB6}">
      <formula1>$M$1:$M$2</formula1>
    </dataValidation>
    <dataValidation type="list" allowBlank="1" showErrorMessage="1" prompt="Please select your answer from the drop down list." sqref="F94" xr:uid="{FCE57F22-20D9-4CFA-AFE5-1751E216D3C1}">
      <formula1>$O$1:$O$2</formula1>
    </dataValidation>
    <dataValidation type="list" allowBlank="1" showErrorMessage="1" prompt="Please select your answer from the drop down list." sqref="F101" xr:uid="{2CD3BDAD-30EF-425F-BB01-D3FF43CDAA81}">
      <formula1>$O$1:$O$4</formula1>
    </dataValidation>
    <dataValidation type="list" allowBlank="1" showErrorMessage="1" prompt="Please select from the drop down box the most appropriate answer" sqref="F109" xr:uid="{7584867B-76E5-42C2-B404-3B1B6C94E6E2}">
      <formula1>$O$1:$O$2</formula1>
    </dataValidation>
    <dataValidation type="list" allowBlank="1" showInputMessage="1" showErrorMessage="1" sqref="F113"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86 F84 F76:F82 F24:F25 F90:F91 F18:F22 F27:F36 F49:F62 F64:F74 F38:F39 F45:F47" xr:uid="{B5815DCD-160E-4CA9-A461-76D5F396E4F1}">
      <formula1>ISNUMBER(F18)</formula1>
    </dataValidation>
    <dataValidation type="custom" allowBlank="1" showErrorMessage="1" error="Please enter a numeric value.  If this data is not applicable to your unit of government, the cell should be populated with zero." sqref="F107 F102:F104 F96:F99" xr:uid="{6656F482-2030-43E8-B669-24F0F4187CE8}">
      <formula1>ISNUMBER(F96)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100"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93" xr:uid="{CB641EB2-3894-4A74-BBEC-CDF7A3E8D5D8}">
      <formula1>ISNUMBER(F93)</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Names(H)'!$A$1:$A$43</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L50"/>
  <sheetViews>
    <sheetView zoomScaleNormal="100" workbookViewId="0">
      <selection activeCell="C9" sqref="C9"/>
    </sheetView>
  </sheetViews>
  <sheetFormatPr defaultRowHeight="14.4" x14ac:dyDescent="0.3"/>
  <cols>
    <col min="1" max="1" width="10.44140625" style="105" customWidth="1"/>
    <col min="2" max="2" width="103.109375" customWidth="1"/>
    <col min="3" max="3" width="19" customWidth="1"/>
    <col min="4" max="4" width="50.33203125" style="344" customWidth="1"/>
    <col min="5" max="5" width="30.88671875" customWidth="1"/>
    <col min="9" max="9" width="1.6640625" style="464" customWidth="1"/>
    <col min="10" max="11" width="8.88671875" style="464" hidden="1" customWidth="1"/>
    <col min="12" max="12" width="13" style="464" customWidth="1"/>
  </cols>
  <sheetData>
    <row r="1" spans="1:12" s="394" customFormat="1" ht="12" customHeight="1" thickBot="1" x14ac:dyDescent="0.35">
      <c r="A1" s="393"/>
      <c r="D1" s="452"/>
      <c r="E1"/>
      <c r="F1"/>
      <c r="G1"/>
      <c r="H1"/>
      <c r="I1" s="463"/>
      <c r="J1" s="463"/>
      <c r="K1" s="463"/>
      <c r="L1" s="463"/>
    </row>
    <row r="2" spans="1:12" ht="43.2" customHeight="1" thickBot="1" x14ac:dyDescent="0.35">
      <c r="A2" s="813" t="s">
        <v>438</v>
      </c>
      <c r="B2" s="814"/>
      <c r="C2" s="814"/>
      <c r="D2" s="814"/>
    </row>
    <row r="3" spans="1:12" s="394" customFormat="1" ht="15" customHeight="1" thickBot="1" x14ac:dyDescent="0.35">
      <c r="A3" s="451"/>
      <c r="D3" s="452"/>
      <c r="E3"/>
      <c r="F3"/>
      <c r="G3"/>
      <c r="H3"/>
      <c r="I3" s="463"/>
      <c r="J3" s="463"/>
      <c r="K3" s="463"/>
      <c r="L3" s="463"/>
    </row>
    <row r="4" spans="1:12" ht="34.950000000000003" customHeight="1" thickBot="1" x14ac:dyDescent="0.35">
      <c r="A4" s="815" t="s">
        <v>439</v>
      </c>
      <c r="B4" s="816"/>
      <c r="C4" s="816"/>
      <c r="D4" s="816"/>
    </row>
    <row r="5" spans="1:12" s="394" customFormat="1" ht="13.2" customHeight="1" thickBot="1" x14ac:dyDescent="0.35">
      <c r="A5" s="453"/>
      <c r="B5" s="456"/>
      <c r="C5" s="456"/>
      <c r="D5" s="460"/>
      <c r="E5"/>
      <c r="F5"/>
      <c r="G5"/>
      <c r="H5"/>
      <c r="I5" s="463"/>
      <c r="J5" s="463"/>
      <c r="K5" s="463"/>
      <c r="L5" s="463"/>
    </row>
    <row r="6" spans="1:12" ht="28.95" customHeight="1" thickBot="1" x14ac:dyDescent="0.35">
      <c r="A6" s="817" t="s">
        <v>315</v>
      </c>
      <c r="B6" s="818"/>
      <c r="C6" s="818"/>
      <c r="D6" s="818"/>
    </row>
    <row r="7" spans="1:12" s="394" customFormat="1" ht="13.95" customHeight="1" thickBot="1" x14ac:dyDescent="0.35">
      <c r="A7" s="454"/>
      <c r="B7" s="747"/>
      <c r="C7" s="455"/>
      <c r="D7" s="461"/>
      <c r="E7"/>
      <c r="F7"/>
      <c r="G7"/>
      <c r="H7"/>
      <c r="I7" s="463"/>
      <c r="J7" s="463"/>
      <c r="K7" s="463"/>
      <c r="L7" s="463"/>
    </row>
    <row r="8" spans="1:12" ht="44.4" customHeight="1" x14ac:dyDescent="0.3">
      <c r="A8" s="457" t="s">
        <v>307</v>
      </c>
      <c r="B8" s="749"/>
      <c r="C8" s="458"/>
      <c r="D8" s="462"/>
      <c r="E8" s="719" t="s">
        <v>1220</v>
      </c>
    </row>
    <row r="9" spans="1:12" s="376" customFormat="1" ht="40.200000000000003" customHeight="1" x14ac:dyDescent="0.3">
      <c r="A9" s="473">
        <v>906</v>
      </c>
      <c r="B9" s="748" t="s">
        <v>222</v>
      </c>
      <c r="C9" s="593"/>
      <c r="D9" s="543" t="str">
        <f t="shared" ref="D9:D27" si="0">IF(C9="","This Question must be answered before uploading, the report will not be processed if left blank","")</f>
        <v>This Question must be answered before uploading, the report will not be processed if left blank</v>
      </c>
      <c r="E9" s="778"/>
      <c r="F9"/>
      <c r="G9"/>
      <c r="H9"/>
      <c r="I9" s="465"/>
      <c r="J9" s="465"/>
      <c r="K9" s="465"/>
      <c r="L9" s="465"/>
    </row>
    <row r="10" spans="1:12" ht="40.200000000000003" customHeight="1" x14ac:dyDescent="0.3">
      <c r="A10" s="473">
        <v>907</v>
      </c>
      <c r="B10" s="544" t="s">
        <v>433</v>
      </c>
      <c r="C10" s="593"/>
      <c r="D10" s="543" t="str">
        <f t="shared" si="0"/>
        <v>This Question must be answered before uploading, the report will not be processed if left blank</v>
      </c>
      <c r="E10" s="778"/>
      <c r="I10" s="465"/>
      <c r="J10" s="465"/>
      <c r="K10" s="465"/>
    </row>
    <row r="11" spans="1:12" ht="55.8" customHeight="1" x14ac:dyDescent="0.3">
      <c r="A11" s="473">
        <v>1058</v>
      </c>
      <c r="B11" s="544" t="s">
        <v>1194</v>
      </c>
      <c r="C11" s="593"/>
      <c r="D11" s="543"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778"/>
    </row>
    <row r="12" spans="1:12" ht="64.2" customHeight="1" x14ac:dyDescent="0.3">
      <c r="A12" s="473">
        <v>1059</v>
      </c>
      <c r="B12" s="684" t="s">
        <v>1195</v>
      </c>
      <c r="C12" s="593"/>
      <c r="D12" s="543"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778"/>
      <c r="I12" s="465"/>
      <c r="J12" s="465"/>
      <c r="K12" s="465"/>
    </row>
    <row r="13" spans="1:12" s="128" customFormat="1" ht="64.2" customHeight="1" x14ac:dyDescent="0.3">
      <c r="A13" s="459">
        <v>1078</v>
      </c>
      <c r="B13" s="709" t="s">
        <v>1196</v>
      </c>
      <c r="C13" s="593"/>
      <c r="D13" s="543"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778"/>
      <c r="I13" s="465"/>
      <c r="J13" s="465"/>
      <c r="K13" s="465"/>
      <c r="L13" s="464"/>
    </row>
    <row r="14" spans="1:12" s="128" customFormat="1" ht="64.2" customHeight="1" x14ac:dyDescent="0.3">
      <c r="A14" s="459">
        <v>1067</v>
      </c>
      <c r="B14" s="710" t="s">
        <v>1197</v>
      </c>
      <c r="C14" s="593"/>
      <c r="D14" s="543"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778"/>
      <c r="I14" s="465"/>
      <c r="J14" s="465"/>
      <c r="K14" s="465"/>
      <c r="L14" s="464"/>
    </row>
    <row r="15" spans="1:12" ht="40.200000000000003" customHeight="1" x14ac:dyDescent="0.3">
      <c r="A15" s="473">
        <v>951</v>
      </c>
      <c r="B15" s="544" t="s">
        <v>434</v>
      </c>
      <c r="C15" s="593"/>
      <c r="D15" s="543" t="str">
        <f t="shared" si="0"/>
        <v>This Question must be answered before uploading, the report will not be processed if left blank</v>
      </c>
      <c r="E15" s="778"/>
      <c r="I15" s="465"/>
      <c r="J15" s="465"/>
      <c r="K15" s="465"/>
    </row>
    <row r="16" spans="1:12" ht="40.200000000000003" customHeight="1" x14ac:dyDescent="0.3">
      <c r="A16" s="473">
        <v>953</v>
      </c>
      <c r="B16" s="544" t="s">
        <v>435</v>
      </c>
      <c r="C16" s="593"/>
      <c r="D16" s="543" t="str">
        <f t="shared" si="0"/>
        <v>This Question must be answered before uploading, the report will not be processed if left blank</v>
      </c>
      <c r="E16" s="778"/>
      <c r="I16" s="465"/>
      <c r="J16" s="465"/>
      <c r="K16" s="465"/>
    </row>
    <row r="17" spans="1:12" ht="57.6" customHeight="1" x14ac:dyDescent="0.3">
      <c r="A17" s="473">
        <v>955</v>
      </c>
      <c r="B17" s="544" t="s">
        <v>1198</v>
      </c>
      <c r="C17" s="593"/>
      <c r="D17" s="543"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778"/>
      <c r="I17" s="465"/>
      <c r="J17" s="465"/>
      <c r="K17" s="465"/>
    </row>
    <row r="18" spans="1:12" ht="54.6" customHeight="1" x14ac:dyDescent="0.3">
      <c r="A18" s="473">
        <v>957</v>
      </c>
      <c r="B18" s="544" t="s">
        <v>1199</v>
      </c>
      <c r="C18" s="593"/>
      <c r="D18" s="543"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778"/>
      <c r="I18" s="465"/>
      <c r="J18" s="465"/>
      <c r="K18" s="465"/>
    </row>
    <row r="19" spans="1:12" s="128" customFormat="1" ht="85.8" customHeight="1" x14ac:dyDescent="0.3">
      <c r="A19" s="473">
        <v>973</v>
      </c>
      <c r="B19" s="544" t="s">
        <v>1200</v>
      </c>
      <c r="C19" s="593"/>
      <c r="D19" s="543" t="str">
        <f>IF(C19="","This question must be answered before uploading. The report will not be processed if left blank.",IF(C19&gt;0,"Financial Performance Indicator of Concern that requires a response.  Please provide source document and page number in E19.",""))</f>
        <v>This question must be answered before uploading. The report will not be processed if left blank.</v>
      </c>
      <c r="E19" s="778"/>
      <c r="F19"/>
      <c r="G19"/>
      <c r="H19"/>
      <c r="I19" s="465"/>
      <c r="J19" s="465"/>
      <c r="K19" s="465"/>
      <c r="L19" s="464"/>
    </row>
    <row r="20" spans="1:12" s="128" customFormat="1" ht="46.2" customHeight="1" x14ac:dyDescent="0.3">
      <c r="A20" s="473">
        <v>959</v>
      </c>
      <c r="B20" s="544" t="s">
        <v>254</v>
      </c>
      <c r="C20" s="593"/>
      <c r="D20" s="543" t="str">
        <f t="shared" si="0"/>
        <v>This Question must be answered before uploading, the report will not be processed if left blank</v>
      </c>
      <c r="E20" s="778"/>
      <c r="F20"/>
      <c r="G20"/>
      <c r="H20"/>
      <c r="I20" s="465"/>
      <c r="J20" s="465"/>
      <c r="K20" s="465"/>
      <c r="L20" s="464"/>
    </row>
    <row r="21" spans="1:12" ht="67.2" customHeight="1" x14ac:dyDescent="0.3">
      <c r="A21" s="473">
        <v>974</v>
      </c>
      <c r="B21" s="544" t="s">
        <v>256</v>
      </c>
      <c r="C21" s="593"/>
      <c r="D21" s="543" t="str">
        <f>IF(C21="","This Question must be answered before uploading, the report will not be processed if left blank","")</f>
        <v>This Question must be answered before uploading, the report will not be processed if left blank</v>
      </c>
      <c r="E21" s="778"/>
      <c r="I21" s="465"/>
      <c r="J21" s="465"/>
      <c r="K21" s="465"/>
    </row>
    <row r="22" spans="1:12" ht="40.200000000000003" customHeight="1" x14ac:dyDescent="0.3">
      <c r="A22" s="473" t="s">
        <v>242</v>
      </c>
      <c r="B22" s="544" t="s">
        <v>223</v>
      </c>
      <c r="C22" s="593"/>
      <c r="D22" s="543" t="str">
        <f>IF(C22="","This Question must be answered before uploading, the report will not be processed if left blank",IF(C22="Yes","Please submit copy via LGC File Portal.",""))</f>
        <v>This Question must be answered before uploading, the report will not be processed if left blank</v>
      </c>
      <c r="E22" s="778"/>
      <c r="I22" s="465"/>
      <c r="J22" s="465"/>
      <c r="K22" s="465"/>
    </row>
    <row r="23" spans="1:12" ht="40.200000000000003" customHeight="1" x14ac:dyDescent="0.3">
      <c r="A23" s="473" t="s">
        <v>243</v>
      </c>
      <c r="B23" s="544" t="s">
        <v>1201</v>
      </c>
      <c r="C23" s="593"/>
      <c r="D23" s="543" t="str">
        <f t="shared" ref="D23:D24" si="1">IF(C23="","This Question must be answered before uploading, the report will not be processed if left blank",IF(C23="Yes","Please submit copy via LGC File Portal.",""))</f>
        <v>This Question must be answered before uploading, the report will not be processed if left blank</v>
      </c>
      <c r="E23" s="778"/>
      <c r="I23" s="465"/>
      <c r="J23" s="465"/>
      <c r="K23" s="465"/>
    </row>
    <row r="24" spans="1:12" ht="40.200000000000003" customHeight="1" x14ac:dyDescent="0.3">
      <c r="A24" s="473" t="s">
        <v>244</v>
      </c>
      <c r="B24" s="544" t="s">
        <v>1202</v>
      </c>
      <c r="C24" s="593"/>
      <c r="D24" s="543" t="str">
        <f t="shared" si="1"/>
        <v>This Question must be answered before uploading, the report will not be processed if left blank</v>
      </c>
      <c r="E24" s="778"/>
      <c r="I24" s="465"/>
      <c r="J24" s="465"/>
      <c r="K24" s="465"/>
    </row>
    <row r="25" spans="1:12" s="128" customFormat="1" ht="40.200000000000003" customHeight="1" x14ac:dyDescent="0.3">
      <c r="A25" s="720" t="s">
        <v>1221</v>
      </c>
      <c r="B25" s="721" t="s">
        <v>1237</v>
      </c>
      <c r="C25" s="722">
        <v>45107</v>
      </c>
      <c r="D25" s="723" t="s">
        <v>1222</v>
      </c>
      <c r="E25" s="778"/>
      <c r="I25" s="465"/>
      <c r="J25" s="465"/>
      <c r="K25" s="465"/>
      <c r="L25" s="464"/>
    </row>
    <row r="26" spans="1:12" ht="40.200000000000003" customHeight="1" x14ac:dyDescent="0.3">
      <c r="A26" s="459">
        <v>1079</v>
      </c>
      <c r="B26" s="709" t="s">
        <v>1236</v>
      </c>
      <c r="C26" s="722"/>
      <c r="D26" s="724" t="str">
        <f>IF(C26="","This question must be answered before uploading. The report will not be processed if left blank.",IF(C26&gt;'Performance  Indicators Print'!N12,"Financial Performance Indicator of Concern that requires a response.",""))</f>
        <v>This question must be answered before uploading. The report will not be processed if left blank.</v>
      </c>
      <c r="E26" s="778"/>
      <c r="I26" s="465"/>
      <c r="J26" s="465"/>
      <c r="K26" s="465"/>
    </row>
    <row r="27" spans="1:12" ht="52.95" customHeight="1" x14ac:dyDescent="0.3">
      <c r="A27" s="473">
        <v>980</v>
      </c>
      <c r="B27" s="544" t="s">
        <v>1203</v>
      </c>
      <c r="C27" s="594"/>
      <c r="D27" s="543" t="str">
        <f t="shared" si="0"/>
        <v>This Question must be answered before uploading, the report will not be processed if left blank</v>
      </c>
      <c r="E27" s="778"/>
      <c r="I27"/>
      <c r="J27"/>
      <c r="K27"/>
      <c r="L27"/>
    </row>
    <row r="28" spans="1:12" ht="40.200000000000003" customHeight="1" x14ac:dyDescent="0.3">
      <c r="A28" s="473">
        <v>975</v>
      </c>
      <c r="B28" s="772" t="s">
        <v>1204</v>
      </c>
      <c r="C28" s="751"/>
      <c r="D28" s="752" t="str">
        <f>IF(C28="","This Question must be answered before uploading, the report will not be processed if left blank","")</f>
        <v>This Question must be answered before uploading, the report will not be processed if left blank</v>
      </c>
      <c r="E28" s="778"/>
      <c r="I28" s="465"/>
      <c r="J28" s="465"/>
      <c r="K28" s="465"/>
    </row>
    <row r="29" spans="1:12" s="128" customFormat="1" ht="22.8" customHeight="1" x14ac:dyDescent="0.3">
      <c r="A29" s="750" t="s">
        <v>1205</v>
      </c>
      <c r="B29" s="756"/>
      <c r="C29" s="757"/>
      <c r="D29" s="758"/>
      <c r="E29" s="763"/>
      <c r="I29" s="465"/>
      <c r="J29" s="465"/>
      <c r="K29" s="465"/>
      <c r="L29" s="464"/>
    </row>
    <row r="30" spans="1:12" s="128" customFormat="1" ht="40.200000000000003" customHeight="1" x14ac:dyDescent="0.3">
      <c r="A30" s="473">
        <v>1068</v>
      </c>
      <c r="B30" s="753" t="s">
        <v>1206</v>
      </c>
      <c r="C30" s="754"/>
      <c r="D30" s="755" t="str">
        <f>IF(C30="","This Question must be answered before uploading, the report will not be processed if left blank","")</f>
        <v>This Question must be answered before uploading, the report will not be processed if left blank</v>
      </c>
      <c r="E30" s="763"/>
      <c r="I30" s="465"/>
      <c r="J30" s="465"/>
      <c r="K30" s="465"/>
      <c r="L30" s="464"/>
    </row>
    <row r="31" spans="1:12" s="128" customFormat="1" ht="40.200000000000003" customHeight="1" x14ac:dyDescent="0.3">
      <c r="A31" s="473">
        <v>1069</v>
      </c>
      <c r="B31" s="547" t="s">
        <v>1207</v>
      </c>
      <c r="C31" s="711"/>
      <c r="D31" s="755" t="str">
        <f t="shared" ref="D31:D33" si="2">IF(C31="","This Question must be answered before uploading, the report will not be processed if left blank","")</f>
        <v>This Question must be answered before uploading, the report will not be processed if left blank</v>
      </c>
      <c r="E31" s="763"/>
      <c r="I31" s="465"/>
      <c r="J31" s="465"/>
      <c r="K31" s="465"/>
      <c r="L31" s="464"/>
    </row>
    <row r="32" spans="1:12" s="128" customFormat="1" ht="40.200000000000003" customHeight="1" x14ac:dyDescent="0.3">
      <c r="A32" s="473">
        <v>1070</v>
      </c>
      <c r="B32" s="547" t="s">
        <v>1208</v>
      </c>
      <c r="C32" s="711"/>
      <c r="D32" s="755" t="str">
        <f t="shared" si="2"/>
        <v>This Question must be answered before uploading, the report will not be processed if left blank</v>
      </c>
      <c r="E32" s="763"/>
      <c r="I32" s="465"/>
      <c r="J32" s="465"/>
      <c r="K32" s="465"/>
      <c r="L32" s="464"/>
    </row>
    <row r="33" spans="1:12" s="128" customFormat="1" ht="40.200000000000003" customHeight="1" x14ac:dyDescent="0.3">
      <c r="A33" s="473">
        <v>1071</v>
      </c>
      <c r="B33" s="547" t="s">
        <v>1238</v>
      </c>
      <c r="C33" s="711"/>
      <c r="D33" s="755" t="str">
        <f t="shared" si="2"/>
        <v>This Question must be answered before uploading, the report will not be processed if left blank</v>
      </c>
      <c r="E33" s="763"/>
      <c r="I33" s="465"/>
      <c r="J33" s="465"/>
      <c r="K33" s="465"/>
      <c r="L33" s="464"/>
    </row>
    <row r="34" spans="1:12" ht="10.8" customHeight="1" x14ac:dyDescent="0.3">
      <c r="A34"/>
      <c r="D34"/>
      <c r="E34" s="763"/>
      <c r="I34"/>
      <c r="J34"/>
      <c r="K34"/>
      <c r="L34"/>
    </row>
    <row r="35" spans="1:12" s="128" customFormat="1" ht="40.200000000000003" customHeight="1" x14ac:dyDescent="0.3">
      <c r="A35" s="473" t="s">
        <v>245</v>
      </c>
      <c r="B35" s="543" t="str">
        <f>IF(D35="","This Question must be answered before uploading, the report will not be processed if left blank","")</f>
        <v>This Question must be answered before uploading, the report will not be processed if left blank</v>
      </c>
      <c r="C35" s="549" t="s">
        <v>224</v>
      </c>
      <c r="D35" s="595"/>
      <c r="E35" s="763"/>
      <c r="F35"/>
      <c r="G35"/>
      <c r="H35"/>
      <c r="I35" s="464"/>
      <c r="J35" s="464"/>
      <c r="K35" s="464"/>
      <c r="L35" s="464"/>
    </row>
    <row r="36" spans="1:12" ht="14.4" customHeight="1" x14ac:dyDescent="0.3">
      <c r="A36" s="541"/>
      <c r="B36" s="542"/>
      <c r="C36" s="451"/>
      <c r="D36" s="544"/>
      <c r="E36" s="763"/>
    </row>
    <row r="37" spans="1:12" ht="40.200000000000003" customHeight="1" x14ac:dyDescent="0.3">
      <c r="A37" s="473" t="s">
        <v>246</v>
      </c>
      <c r="B37" s="543" t="str">
        <f>IF(D37="","This Question must be answered before uploading, the report will not be processed if left blank","")</f>
        <v>This Question must be answered before uploading, the report will not be processed if left blank</v>
      </c>
      <c r="C37" s="549" t="s">
        <v>225</v>
      </c>
      <c r="D37" s="595"/>
      <c r="E37" s="763"/>
    </row>
    <row r="38" spans="1:12" ht="14.4" customHeight="1" x14ac:dyDescent="0.3">
      <c r="A38" s="541"/>
      <c r="B38" s="542"/>
      <c r="C38" s="451"/>
      <c r="D38" s="544"/>
      <c r="E38" s="763"/>
    </row>
    <row r="39" spans="1:12" s="128" customFormat="1" ht="40.200000000000003" customHeight="1" x14ac:dyDescent="0.3">
      <c r="A39" s="473" t="s">
        <v>314</v>
      </c>
      <c r="B39" s="543" t="str">
        <f>IF(D39="","This Question must be answered before uploading, the report will not be processed if left blank","")</f>
        <v>This Question must be answered before uploading, the report will not be processed if left blank</v>
      </c>
      <c r="C39" s="549" t="s">
        <v>436</v>
      </c>
      <c r="D39" s="545"/>
      <c r="E39" s="763"/>
      <c r="F39"/>
      <c r="G39"/>
      <c r="H39"/>
      <c r="I39" s="464"/>
      <c r="J39" s="464"/>
      <c r="K39" s="464"/>
      <c r="L39" s="464"/>
    </row>
    <row r="43" spans="1:12" x14ac:dyDescent="0.3">
      <c r="D43" s="344" t="s">
        <v>155</v>
      </c>
    </row>
    <row r="47" spans="1:12" x14ac:dyDescent="0.3">
      <c r="A47" s="596">
        <f>SUM(A9:A46)</f>
        <v>20109</v>
      </c>
      <c r="B47" s="597" t="s">
        <v>226</v>
      </c>
      <c r="C47" s="598">
        <v>1.1000000000000001</v>
      </c>
      <c r="D47" s="599"/>
    </row>
    <row r="48" spans="1:12" x14ac:dyDescent="0.3">
      <c r="A48" s="600"/>
      <c r="B48" s="601" t="s">
        <v>227</v>
      </c>
      <c r="C48" s="602">
        <v>45212</v>
      </c>
      <c r="D48" s="603"/>
    </row>
    <row r="49" spans="2:3" x14ac:dyDescent="0.3">
      <c r="B49" s="394"/>
      <c r="C49" s="452"/>
    </row>
    <row r="50" spans="2:3" x14ac:dyDescent="0.3">
      <c r="B50" s="394"/>
      <c r="C50" s="452"/>
    </row>
  </sheetData>
  <sheetProtection algorithmName="SHA-512" hashValue="gBw2cPTIuYPYj6PsgZhZ6aAnSY3f8hfu4HxHFi3QxEHpVrtfmUYSWQfCLJfW3PDeP3KD+3KZwokMQCarz1jTCw==" saltValue="9tG6DtAgQemEJJyA+3xgvw==" spinCount="100000" sheet="1" objects="1" scenarios="1"/>
  <mergeCells count="3">
    <mergeCell ref="A2:D2"/>
    <mergeCell ref="A4:D4"/>
    <mergeCell ref="A6:D6"/>
  </mergeCells>
  <conditionalFormatting sqref="D39">
    <cfRule type="expression" dxfId="23" priority="9">
      <formula>$S39</formula>
    </cfRule>
  </conditionalFormatting>
  <conditionalFormatting sqref="E11">
    <cfRule type="expression" dxfId="22" priority="8">
      <formula>$C$11="Yes"</formula>
    </cfRule>
  </conditionalFormatting>
  <conditionalFormatting sqref="E12">
    <cfRule type="expression" dxfId="21" priority="7">
      <formula>C12="No"</formula>
    </cfRule>
  </conditionalFormatting>
  <conditionalFormatting sqref="E14">
    <cfRule type="expression" dxfId="20" priority="6">
      <formula>C14="No"</formula>
    </cfRule>
  </conditionalFormatting>
  <conditionalFormatting sqref="E13">
    <cfRule type="expression" dxfId="19" priority="5">
      <formula>C13="Yes"</formula>
    </cfRule>
  </conditionalFormatting>
  <conditionalFormatting sqref="E17">
    <cfRule type="expression" dxfId="18" priority="4">
      <formula>$C$17&gt;0</formula>
    </cfRule>
  </conditionalFormatting>
  <conditionalFormatting sqref="E18:E19">
    <cfRule type="expression" dxfId="17" priority="3">
      <formula>$C$19&gt;0</formula>
    </cfRule>
  </conditionalFormatting>
  <conditionalFormatting sqref="E26">
    <cfRule type="expression" dxfId="16" priority="1">
      <formula>$D$26="Financial Performance Indicator of Concern that requires a response."</formula>
    </cfRule>
  </conditionalFormatting>
  <dataValidations count="12">
    <dataValidation type="list" allowBlank="1" showInputMessage="1" showErrorMessage="1" prompt="Please select Yes or No from the drop down list" sqref="C16 C22:C24 C14 C11:C12 C28:C32"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list" allowBlank="1" showInputMessage="1" showErrorMessage="1" prompt="Please select Yes, No or N/A from the drop down list" sqref="C21"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C39:D39" xr:uid="{C03418DF-3B42-4CD5-A316-291388505573}">
      <formula1>45107</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_x000a_from the drop down list" sqref="C20" xr:uid="{98B8BD82-57CD-463E-ACA2-B2B37325A718}">
      <formula1>"Yes, No, N/A"</formula1>
    </dataValidation>
    <dataValidation type="list" allowBlank="1" showInputMessage="1" showErrorMessage="1" prompt="Please select Yes, No or N/A from the dropdown list." sqref="C13" xr:uid="{517D0E16-02E4-4EF4-AEB7-ECC4F6BD28BF}">
      <formula1>"Yes, No, N/A"</formula1>
    </dataValidation>
    <dataValidation type="custom" allowBlank="1" showInputMessage="1" showErrorMessage="1" error="Submit Date is equal or prior to fiscal year end date." sqref="C26" xr:uid="{8E08B349-EB88-497F-9A75-E12374149819}">
      <formula1>C25&lt;C26</formula1>
    </dataValidation>
  </dataValidations>
  <pageMargins left="0.7" right="0.7" top="0.75" bottom="0.75" header="0.3" footer="0.3"/>
  <pageSetup scale="50" orientation="portrait" r:id="rId1"/>
  <rowBreaks count="1" manualBreakCount="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17"/>
  <sheetViews>
    <sheetView showGridLines="0" zoomScale="80" zoomScaleNormal="80" workbookViewId="0">
      <selection activeCell="B2" sqref="B2:H2"/>
    </sheetView>
  </sheetViews>
  <sheetFormatPr defaultColWidth="9.109375" defaultRowHeight="14.4" x14ac:dyDescent="0.3"/>
  <cols>
    <col min="1" max="1" width="6.33203125" style="346" customWidth="1"/>
    <col min="2" max="2" width="57.6640625" style="346" customWidth="1"/>
    <col min="3" max="4" width="14.33203125" style="346" customWidth="1"/>
    <col min="5" max="7" width="17.33203125" style="346" customWidth="1"/>
    <col min="8" max="8" width="71.44140625" style="346" customWidth="1"/>
    <col min="9" max="9" width="56.77734375" style="347" customWidth="1"/>
    <col min="10" max="10" width="46.109375" style="347" customWidth="1"/>
    <col min="11" max="11" width="9.109375" style="450" hidden="1" customWidth="1"/>
    <col min="12" max="12" width="29.5546875" style="435" hidden="1" customWidth="1"/>
    <col min="13" max="14" width="15.6640625" style="435" hidden="1" customWidth="1"/>
    <col min="15" max="15" width="56.33203125" style="435" hidden="1" customWidth="1"/>
    <col min="16" max="16" width="11.109375" style="436" hidden="1" customWidth="1"/>
    <col min="17" max="17" width="9.109375" style="437" hidden="1" customWidth="1"/>
    <col min="18" max="18" width="9.109375" style="437" customWidth="1"/>
    <col min="19" max="59" width="9.109375" style="437"/>
    <col min="60" max="16384" width="9.109375" style="346"/>
  </cols>
  <sheetData>
    <row r="1" spans="1:81" ht="40.5" customHeight="1" thickBot="1" x14ac:dyDescent="0.35">
      <c r="A1" s="405"/>
      <c r="B1" s="821" t="s">
        <v>427</v>
      </c>
      <c r="C1" s="821"/>
      <c r="D1" s="821"/>
      <c r="E1" s="821"/>
      <c r="F1" s="821"/>
      <c r="G1" s="821"/>
      <c r="H1" s="822"/>
      <c r="I1" s="819"/>
      <c r="J1" s="820"/>
      <c r="K1" s="434"/>
    </row>
    <row r="2" spans="1:81" ht="72" customHeight="1" thickBot="1" x14ac:dyDescent="0.35">
      <c r="A2" s="406"/>
      <c r="B2" s="823" t="s">
        <v>428</v>
      </c>
      <c r="C2" s="824"/>
      <c r="D2" s="824"/>
      <c r="E2" s="824"/>
      <c r="F2" s="824"/>
      <c r="G2" s="824"/>
      <c r="H2" s="825"/>
      <c r="I2" s="838" t="s">
        <v>429</v>
      </c>
      <c r="J2" s="840" t="s">
        <v>441</v>
      </c>
      <c r="K2" s="438"/>
    </row>
    <row r="3" spans="1:81" ht="72" customHeight="1" thickBot="1" x14ac:dyDescent="0.35">
      <c r="A3" s="718"/>
      <c r="B3" s="842" t="s">
        <v>1219</v>
      </c>
      <c r="C3" s="843"/>
      <c r="D3" s="843"/>
      <c r="E3" s="843"/>
      <c r="F3" s="843"/>
      <c r="G3" s="843"/>
      <c r="H3" s="844"/>
      <c r="I3" s="839"/>
      <c r="J3" s="841"/>
      <c r="K3" s="438"/>
    </row>
    <row r="4" spans="1:81" ht="15" customHeight="1" thickBot="1" x14ac:dyDescent="0.35">
      <c r="A4" s="407"/>
      <c r="B4" s="408"/>
      <c r="C4" s="409"/>
      <c r="D4" s="409"/>
      <c r="E4" s="409"/>
      <c r="F4" s="409"/>
      <c r="G4" s="410"/>
      <c r="H4" s="433"/>
      <c r="I4" s="839"/>
      <c r="J4" s="841"/>
      <c r="K4" s="438"/>
    </row>
    <row r="5" spans="1:81" ht="21.75" customHeight="1" thickBot="1" x14ac:dyDescent="0.35">
      <c r="A5" s="411"/>
      <c r="B5" s="412" t="s">
        <v>241</v>
      </c>
      <c r="C5" s="826" t="str">
        <f>'Unit Data from Audit Worksheet'!D2</f>
        <v>Select Unit Name from Drop Down List</v>
      </c>
      <c r="D5" s="827"/>
      <c r="E5" s="828"/>
      <c r="F5" s="829" t="s">
        <v>1228</v>
      </c>
      <c r="G5" s="830"/>
      <c r="H5" s="833" t="s">
        <v>440</v>
      </c>
      <c r="I5" s="839"/>
      <c r="J5" s="841"/>
      <c r="K5" s="439"/>
      <c r="L5" s="440"/>
    </row>
    <row r="6" spans="1:81" ht="21.6" thickBot="1" x14ac:dyDescent="0.35">
      <c r="A6" s="413"/>
      <c r="B6" s="414" t="s">
        <v>234</v>
      </c>
      <c r="C6" s="835" t="e">
        <f>'Unit Data from Audit Worksheet'!D3</f>
        <v>#N/A</v>
      </c>
      <c r="D6" s="836"/>
      <c r="E6" s="837"/>
      <c r="F6" s="831"/>
      <c r="G6" s="832"/>
      <c r="H6" s="834"/>
      <c r="I6" s="839"/>
      <c r="J6" s="841"/>
      <c r="K6" s="441"/>
      <c r="L6" s="442" t="s">
        <v>237</v>
      </c>
    </row>
    <row r="7" spans="1:81" ht="27.75" customHeight="1" thickBot="1" x14ac:dyDescent="0.35">
      <c r="A7" s="352"/>
      <c r="B7" s="846" t="s">
        <v>308</v>
      </c>
      <c r="C7" s="847"/>
      <c r="D7" s="847"/>
      <c r="E7" s="847"/>
      <c r="F7" s="348" t="s">
        <v>257</v>
      </c>
      <c r="G7" s="348" t="s">
        <v>309</v>
      </c>
      <c r="H7" s="416"/>
      <c r="I7" s="489"/>
      <c r="J7" s="417"/>
      <c r="K7" s="443"/>
      <c r="L7" s="435">
        <v>2021</v>
      </c>
      <c r="M7" s="440">
        <v>2022</v>
      </c>
      <c r="N7" s="435">
        <v>2023</v>
      </c>
      <c r="O7" s="444"/>
      <c r="P7" s="445"/>
    </row>
    <row r="8" spans="1:81" ht="246" customHeight="1" thickBot="1" x14ac:dyDescent="0.35">
      <c r="A8" s="415" t="s">
        <v>430</v>
      </c>
      <c r="B8" s="848"/>
      <c r="C8" s="849"/>
      <c r="D8" s="849"/>
      <c r="E8" s="850"/>
      <c r="F8" s="349" t="str">
        <f>IF(N8="","N/A","8%")</f>
        <v>N/A</v>
      </c>
      <c r="G8" s="350" t="str">
        <f>IF(N8="","N/A",N8)</f>
        <v>N/A</v>
      </c>
      <c r="H8" s="418" t="s">
        <v>711</v>
      </c>
      <c r="I8" s="364" t="s">
        <v>726</v>
      </c>
      <c r="J8" s="773"/>
      <c r="K8" s="441"/>
      <c r="L8" s="431" t="e">
        <f>HLOOKUP($C$6,'PY2 Data(H)'!$D$2:$CR$400,295,FALSE)</f>
        <v>#N/A</v>
      </c>
      <c r="M8" s="431" t="e">
        <f>HLOOKUP($C$6,'PY1 Data(H)'!$D$2:$CP$237,127,FALSE)</f>
        <v>#N/A</v>
      </c>
      <c r="N8" s="735" t="str">
        <f>IFERROR((Import!L38+Import!L39-Import!L42-Import!L43-Import!L84+Import!L62)/(Import!L53+Import!L58+Import!L55-Import!L56-Import!L57),"")</f>
        <v/>
      </c>
      <c r="O8" s="444"/>
      <c r="P8" s="445"/>
    </row>
    <row r="9" spans="1:81" ht="27.75" customHeight="1" thickBot="1" x14ac:dyDescent="0.35">
      <c r="A9" s="419"/>
      <c r="B9" s="486" t="s">
        <v>695</v>
      </c>
      <c r="C9" s="359">
        <v>2021</v>
      </c>
      <c r="D9" s="359">
        <v>2022</v>
      </c>
      <c r="E9" s="359">
        <v>2023</v>
      </c>
      <c r="F9" s="348" t="s">
        <v>257</v>
      </c>
      <c r="G9" s="348" t="s">
        <v>309</v>
      </c>
      <c r="H9" s="420"/>
      <c r="I9" s="358"/>
      <c r="J9" s="774"/>
      <c r="K9" s="441"/>
      <c r="L9" s="446"/>
      <c r="M9" s="446"/>
      <c r="N9" s="736"/>
      <c r="O9" s="447"/>
      <c r="P9" s="448"/>
      <c r="Q9" s="449"/>
      <c r="R9" s="449"/>
      <c r="S9" s="449"/>
      <c r="T9" s="449"/>
      <c r="U9" s="449"/>
      <c r="V9" s="449"/>
      <c r="W9" s="449"/>
      <c r="X9" s="449"/>
      <c r="Y9" s="449"/>
      <c r="Z9" s="449"/>
      <c r="AA9" s="449"/>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49"/>
      <c r="AZ9" s="449"/>
      <c r="BA9" s="449"/>
      <c r="BB9" s="449"/>
      <c r="BC9" s="449"/>
      <c r="BD9" s="449"/>
      <c r="BE9" s="449"/>
      <c r="BF9" s="449"/>
      <c r="BG9" s="449"/>
      <c r="BH9" s="351"/>
      <c r="BI9" s="351"/>
      <c r="BJ9" s="351"/>
      <c r="BK9" s="351"/>
      <c r="BL9" s="351"/>
      <c r="BM9" s="351"/>
      <c r="BN9" s="351"/>
      <c r="BO9" s="351"/>
      <c r="BP9" s="351"/>
      <c r="BQ9" s="351"/>
      <c r="BR9" s="351"/>
      <c r="BS9" s="351"/>
      <c r="BT9" s="351"/>
      <c r="BU9" s="351"/>
      <c r="BV9" s="351"/>
      <c r="BW9" s="351"/>
      <c r="BX9" s="351"/>
      <c r="BY9" s="351"/>
      <c r="BZ9" s="351"/>
    </row>
    <row r="10" spans="1:81" s="128" customFormat="1" ht="103.2" customHeight="1" thickBot="1" x14ac:dyDescent="0.35">
      <c r="A10" s="425" t="s">
        <v>713</v>
      </c>
      <c r="B10" s="485" t="s">
        <v>164</v>
      </c>
      <c r="C10" s="779" t="e">
        <f>L10</f>
        <v>#N/A</v>
      </c>
      <c r="D10" s="779" t="e">
        <f>M10</f>
        <v>#N/A</v>
      </c>
      <c r="E10" s="780" t="e">
        <f>N10</f>
        <v>#DIV/0!</v>
      </c>
      <c r="F10" s="349" t="s">
        <v>235</v>
      </c>
      <c r="G10" s="781" t="e">
        <f>+N10</f>
        <v>#DIV/0!</v>
      </c>
      <c r="H10" s="362" t="s">
        <v>310</v>
      </c>
      <c r="I10" s="365" t="s">
        <v>305</v>
      </c>
      <c r="J10" s="773"/>
      <c r="K10" s="441"/>
      <c r="L10" s="446" t="e">
        <f>HLOOKUP($C$6,'PY2 Data(H)'!$D$2:$CR$400,296,FALSE)</f>
        <v>#N/A</v>
      </c>
      <c r="M10" s="446" t="e">
        <f>HLOOKUP($C$6,'PY1 Data(H)'!$D$2:$CP$237,128,FALSE)</f>
        <v>#N/A</v>
      </c>
      <c r="N10" s="737" t="e">
        <f>(Import!L64-Import!L63)/Import!L65</f>
        <v>#DIV/0!</v>
      </c>
      <c r="O10" s="435"/>
      <c r="P10" s="436"/>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c r="AV10" s="437"/>
      <c r="AW10" s="437"/>
      <c r="AX10" s="437"/>
      <c r="AY10" s="437"/>
      <c r="AZ10" s="437"/>
      <c r="BA10" s="437"/>
      <c r="BB10" s="437"/>
      <c r="BC10" s="437"/>
      <c r="BD10" s="437"/>
      <c r="BE10" s="437"/>
      <c r="BF10" s="437"/>
      <c r="BG10" s="437"/>
      <c r="BH10" s="346"/>
      <c r="BI10" s="346"/>
      <c r="BJ10" s="346"/>
      <c r="BK10" s="346"/>
      <c r="BL10" s="346"/>
      <c r="BM10" s="346"/>
      <c r="BN10" s="346"/>
      <c r="BO10" s="346"/>
      <c r="BP10" s="346"/>
      <c r="BQ10" s="346"/>
      <c r="BR10" s="346"/>
      <c r="BS10" s="346"/>
      <c r="BT10" s="346"/>
      <c r="BU10" s="346"/>
      <c r="BV10" s="346"/>
      <c r="BW10" s="346"/>
      <c r="BX10" s="346"/>
      <c r="BY10" s="346"/>
      <c r="BZ10" s="346"/>
      <c r="CA10" s="346"/>
      <c r="CB10" s="346"/>
      <c r="CC10" s="346"/>
    </row>
    <row r="11" spans="1:81" s="128" customFormat="1" ht="18.600000000000001" thickBot="1" x14ac:dyDescent="0.35">
      <c r="A11" s="368"/>
      <c r="B11" s="857" t="s">
        <v>311</v>
      </c>
      <c r="C11" s="857"/>
      <c r="D11" s="857"/>
      <c r="E11" s="359">
        <v>2023</v>
      </c>
      <c r="F11" s="423" t="s">
        <v>312</v>
      </c>
      <c r="G11" s="424"/>
      <c r="H11" s="353"/>
      <c r="I11" s="366"/>
      <c r="J11" s="775"/>
      <c r="K11" s="441"/>
      <c r="L11" s="435"/>
      <c r="M11" s="435"/>
      <c r="N11" s="435"/>
      <c r="O11" s="435"/>
      <c r="P11" s="436"/>
      <c r="Q11" s="437"/>
      <c r="R11" s="437"/>
      <c r="S11" s="437"/>
      <c r="T11" s="437"/>
      <c r="U11" s="437"/>
      <c r="V11" s="437"/>
      <c r="W11" s="437"/>
      <c r="X11" s="437"/>
      <c r="Y11" s="437"/>
      <c r="Z11" s="437"/>
      <c r="AA11" s="437"/>
      <c r="AB11" s="437"/>
      <c r="AC11" s="437"/>
      <c r="AD11" s="437"/>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row>
    <row r="12" spans="1:81" s="128" customFormat="1" ht="110.4" customHeight="1" thickBot="1" x14ac:dyDescent="0.35">
      <c r="A12" s="425" t="s">
        <v>714</v>
      </c>
      <c r="B12" s="825" t="s">
        <v>1223</v>
      </c>
      <c r="C12" s="845"/>
      <c r="D12" s="845"/>
      <c r="E12" s="746">
        <f>Import!L125</f>
        <v>0</v>
      </c>
      <c r="F12" s="427"/>
      <c r="G12" s="738" t="str">
        <f>IF('TD Info Completed by Auditor'!C26&gt;N12,"Late","Response Not Required")</f>
        <v>Response Not Required</v>
      </c>
      <c r="H12" s="363" t="s">
        <v>313</v>
      </c>
      <c r="I12" s="422" t="s">
        <v>1225</v>
      </c>
      <c r="J12" s="776"/>
      <c r="K12" s="441"/>
      <c r="L12" s="725">
        <f>'TD Info Completed by Auditor'!C26</f>
        <v>0</v>
      </c>
      <c r="M12" s="726">
        <f>'TD Info Completed by Auditor'!C25</f>
        <v>45107</v>
      </c>
      <c r="N12" s="727">
        <f>IF(M12=DATEVALUE("6/30/2023"),N14,IF(M12=DATEVALUE("9/30/2023"),N15,IF(M12=DATEVALUE("12/31/2023"),N16,IF(M12=DATEVALUE("3/31/2024"),N17))))</f>
        <v>45291</v>
      </c>
      <c r="O12" s="435"/>
      <c r="P12" s="436"/>
      <c r="Q12" s="437"/>
      <c r="R12" s="437"/>
      <c r="S12" s="437"/>
      <c r="T12" s="437"/>
      <c r="U12" s="437"/>
      <c r="V12" s="437"/>
      <c r="W12" s="437"/>
      <c r="X12" s="437"/>
      <c r="Y12" s="437"/>
      <c r="Z12" s="437"/>
      <c r="AA12" s="437"/>
      <c r="AB12" s="437"/>
      <c r="AC12" s="437"/>
      <c r="AD12" s="437"/>
      <c r="AE12" s="437"/>
      <c r="AF12" s="437"/>
      <c r="AG12" s="437"/>
      <c r="AH12" s="437"/>
      <c r="AI12" s="437"/>
      <c r="AJ12" s="437"/>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c r="BH12" s="346"/>
      <c r="BI12" s="346"/>
      <c r="BJ12" s="346"/>
      <c r="BK12" s="346"/>
      <c r="BL12" s="346"/>
      <c r="BM12" s="346"/>
      <c r="BN12" s="346"/>
      <c r="BO12" s="346"/>
      <c r="BP12" s="346"/>
      <c r="BQ12" s="346"/>
      <c r="BR12" s="346"/>
      <c r="BS12" s="346"/>
      <c r="BT12" s="346"/>
      <c r="BU12" s="346"/>
      <c r="BV12" s="346"/>
      <c r="BW12" s="346"/>
      <c r="BX12" s="346"/>
      <c r="BY12" s="346"/>
      <c r="BZ12" s="346"/>
      <c r="CA12" s="346"/>
      <c r="CB12" s="346"/>
      <c r="CC12" s="346"/>
    </row>
    <row r="13" spans="1:81" s="128" customFormat="1" ht="18" customHeight="1" thickBot="1" x14ac:dyDescent="0.35">
      <c r="A13" s="426"/>
      <c r="B13" s="851"/>
      <c r="C13" s="851"/>
      <c r="D13" s="852"/>
      <c r="E13" s="359">
        <v>2023</v>
      </c>
      <c r="F13" s="134" t="s">
        <v>312</v>
      </c>
      <c r="G13" s="354"/>
      <c r="H13" s="361"/>
      <c r="I13" s="367"/>
      <c r="J13" s="777"/>
      <c r="K13" s="441"/>
      <c r="L13" s="728" t="s">
        <v>1226</v>
      </c>
      <c r="M13" s="435" t="s">
        <v>1227</v>
      </c>
      <c r="N13" s="729"/>
      <c r="O13" s="435"/>
      <c r="P13" s="436"/>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346"/>
      <c r="BI13" s="346"/>
      <c r="BJ13" s="346"/>
      <c r="BK13" s="346"/>
      <c r="BL13" s="346"/>
      <c r="BM13" s="346"/>
      <c r="BN13" s="346"/>
      <c r="BO13" s="346"/>
      <c r="BP13" s="346"/>
      <c r="BQ13" s="346"/>
      <c r="BR13" s="346"/>
      <c r="BS13" s="346"/>
      <c r="BT13" s="346"/>
      <c r="BU13" s="346"/>
      <c r="BV13" s="346"/>
      <c r="BW13" s="346"/>
      <c r="BX13" s="346"/>
      <c r="BY13" s="346"/>
      <c r="BZ13" s="346"/>
      <c r="CA13" s="346"/>
      <c r="CB13" s="346"/>
      <c r="CC13" s="346"/>
    </row>
    <row r="14" spans="1:81" s="128" customFormat="1" ht="70.8" customHeight="1" thickBot="1" x14ac:dyDescent="0.35">
      <c r="A14" s="415" t="s">
        <v>715</v>
      </c>
      <c r="B14" s="858" t="s">
        <v>1209</v>
      </c>
      <c r="C14" s="858"/>
      <c r="D14" s="859"/>
      <c r="E14" s="421" t="str">
        <f>IF(AND(Import!L88=2,AND(Import!L94&lt;=0,Import!L95&lt;=0)),"No","Yes")</f>
        <v>Yes</v>
      </c>
      <c r="F14" s="427"/>
      <c r="G14" s="421" t="str">
        <f>E14</f>
        <v>Yes</v>
      </c>
      <c r="H14" s="360" t="s">
        <v>1210</v>
      </c>
      <c r="I14" s="365" t="s">
        <v>717</v>
      </c>
      <c r="J14" s="776"/>
      <c r="K14" s="441"/>
      <c r="L14" s="728"/>
      <c r="M14" s="730">
        <v>45107</v>
      </c>
      <c r="N14" s="731">
        <v>45291</v>
      </c>
      <c r="O14" s="435"/>
      <c r="P14" s="436"/>
      <c r="Q14" s="437"/>
      <c r="R14" s="437"/>
      <c r="S14" s="437"/>
      <c r="T14" s="437"/>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346"/>
      <c r="BI14" s="346"/>
      <c r="BJ14" s="346"/>
      <c r="BK14" s="346"/>
      <c r="BL14" s="346"/>
      <c r="BM14" s="346"/>
      <c r="BN14" s="346"/>
      <c r="BO14" s="346"/>
      <c r="BP14" s="346"/>
      <c r="BQ14" s="346"/>
      <c r="BR14" s="346"/>
      <c r="BS14" s="346"/>
      <c r="BT14" s="346"/>
      <c r="BU14" s="346"/>
      <c r="BV14" s="346"/>
      <c r="BW14" s="346"/>
      <c r="BX14" s="346"/>
      <c r="BY14" s="346"/>
      <c r="BZ14" s="346"/>
      <c r="CA14" s="346"/>
      <c r="CB14" s="346"/>
      <c r="CC14" s="346"/>
    </row>
    <row r="15" spans="1:81" s="128" customFormat="1" ht="18" customHeight="1" thickBot="1" x14ac:dyDescent="0.35">
      <c r="A15" s="426"/>
      <c r="B15" s="855"/>
      <c r="C15" s="855"/>
      <c r="D15" s="856"/>
      <c r="E15" s="359">
        <v>2023</v>
      </c>
      <c r="F15" s="134" t="s">
        <v>312</v>
      </c>
      <c r="G15" s="355"/>
      <c r="H15" s="354"/>
      <c r="I15" s="367"/>
      <c r="J15" s="777"/>
      <c r="K15" s="441"/>
      <c r="L15" s="728"/>
      <c r="M15" s="730">
        <v>45199</v>
      </c>
      <c r="N15" s="731">
        <v>45382</v>
      </c>
      <c r="O15" s="435"/>
      <c r="P15" s="436"/>
      <c r="Q15" s="437"/>
      <c r="R15" s="437"/>
      <c r="S15" s="437"/>
      <c r="T15" s="437"/>
      <c r="U15" s="437"/>
      <c r="V15" s="437"/>
      <c r="W15" s="437"/>
      <c r="X15" s="437"/>
      <c r="Y15" s="437"/>
      <c r="Z15" s="437"/>
      <c r="AA15" s="437"/>
      <c r="AB15" s="437"/>
      <c r="AC15" s="437"/>
      <c r="AD15" s="437"/>
      <c r="AE15" s="437"/>
      <c r="AF15" s="437"/>
      <c r="AG15" s="437"/>
      <c r="AH15" s="437"/>
      <c r="AI15" s="437"/>
      <c r="AJ15" s="437"/>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346"/>
      <c r="BI15" s="346"/>
      <c r="BJ15" s="346"/>
      <c r="BK15" s="346"/>
      <c r="BL15" s="346"/>
      <c r="BM15" s="346"/>
      <c r="BN15" s="346"/>
      <c r="BO15" s="346"/>
      <c r="BP15" s="346"/>
      <c r="BQ15" s="346"/>
      <c r="BR15" s="346"/>
      <c r="BS15" s="346"/>
      <c r="BT15" s="346"/>
      <c r="BU15" s="346"/>
      <c r="BV15" s="346"/>
      <c r="BW15" s="346"/>
      <c r="BX15" s="346"/>
      <c r="BY15" s="346"/>
      <c r="BZ15" s="346"/>
      <c r="CA15" s="346"/>
      <c r="CB15" s="346"/>
      <c r="CC15" s="346"/>
    </row>
    <row r="16" spans="1:81" s="128" customFormat="1" ht="99.75" customHeight="1" thickBot="1" x14ac:dyDescent="0.35">
      <c r="A16" s="415" t="s">
        <v>716</v>
      </c>
      <c r="B16" s="853" t="s">
        <v>1229</v>
      </c>
      <c r="C16" s="854"/>
      <c r="D16" s="854"/>
      <c r="E16" s="428">
        <f>Import!L96</f>
        <v>0</v>
      </c>
      <c r="F16" s="427"/>
      <c r="G16" s="421" t="str">
        <f>IF(E16&gt;0,"Yes","No")</f>
        <v>No</v>
      </c>
      <c r="H16" s="762" t="s">
        <v>1233</v>
      </c>
      <c r="I16" s="422" t="s">
        <v>712</v>
      </c>
      <c r="J16" s="776"/>
      <c r="K16" s="441"/>
      <c r="L16" s="728"/>
      <c r="M16" s="730">
        <v>45291</v>
      </c>
      <c r="N16" s="731">
        <v>45473</v>
      </c>
      <c r="O16" s="435"/>
      <c r="P16" s="436"/>
      <c r="Q16" s="437"/>
      <c r="R16" s="437"/>
      <c r="S16" s="437"/>
      <c r="T16" s="437"/>
      <c r="U16" s="437"/>
      <c r="V16" s="437"/>
      <c r="W16" s="437"/>
      <c r="X16" s="437"/>
      <c r="Y16" s="437"/>
      <c r="Z16" s="437"/>
      <c r="AA16" s="437"/>
      <c r="AB16" s="437"/>
      <c r="AC16" s="437"/>
      <c r="AD16" s="437"/>
      <c r="AE16" s="437"/>
      <c r="AF16" s="437"/>
      <c r="AG16" s="437"/>
      <c r="AH16" s="437"/>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346"/>
      <c r="BI16" s="346"/>
      <c r="BJ16" s="346"/>
      <c r="BK16" s="346"/>
      <c r="BL16" s="346"/>
      <c r="BM16" s="346"/>
      <c r="BN16" s="346"/>
      <c r="BO16" s="346"/>
      <c r="BP16" s="346"/>
      <c r="BQ16" s="346"/>
      <c r="BR16" s="346"/>
      <c r="BS16" s="346"/>
      <c r="BT16" s="346"/>
      <c r="BU16" s="346"/>
      <c r="BV16" s="346"/>
      <c r="BW16" s="346"/>
      <c r="BX16" s="346"/>
      <c r="BY16" s="346"/>
      <c r="BZ16" s="346"/>
      <c r="CA16" s="346"/>
      <c r="CB16" s="346"/>
      <c r="CC16" s="346"/>
    </row>
    <row r="17" spans="1:81" s="347" customFormat="1" x14ac:dyDescent="0.3">
      <c r="A17" s="429"/>
      <c r="B17" s="356"/>
      <c r="C17" s="356"/>
      <c r="D17" s="356"/>
      <c r="E17" s="356"/>
      <c r="F17" s="356"/>
      <c r="G17" s="356"/>
      <c r="H17" s="356"/>
      <c r="I17" s="357"/>
      <c r="J17" s="357"/>
      <c r="K17" s="450"/>
      <c r="L17" s="732"/>
      <c r="M17" s="733">
        <v>45382</v>
      </c>
      <c r="N17" s="734">
        <v>45565</v>
      </c>
      <c r="O17" s="435"/>
      <c r="P17" s="436"/>
      <c r="Q17" s="437"/>
      <c r="R17" s="437"/>
      <c r="S17" s="437"/>
      <c r="T17" s="437"/>
      <c r="U17" s="437"/>
      <c r="V17" s="437"/>
      <c r="W17" s="437"/>
      <c r="X17" s="437"/>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346"/>
      <c r="BI17" s="346"/>
      <c r="BJ17" s="346"/>
      <c r="BK17" s="346"/>
      <c r="BL17" s="346"/>
      <c r="BM17" s="346"/>
      <c r="BN17" s="346"/>
      <c r="BO17" s="346"/>
      <c r="BP17" s="346"/>
      <c r="BQ17" s="346"/>
      <c r="BR17" s="346"/>
      <c r="BS17" s="346"/>
      <c r="BT17" s="346"/>
      <c r="BU17" s="346"/>
      <c r="BV17" s="346"/>
      <c r="BW17" s="346"/>
      <c r="BX17" s="346"/>
      <c r="BY17" s="346"/>
      <c r="BZ17" s="346"/>
      <c r="CA17" s="346"/>
      <c r="CB17" s="346"/>
      <c r="CC17" s="346"/>
    </row>
  </sheetData>
  <sheetProtection algorithmName="SHA-512" hashValue="YuR0hEtf2V7RWKAgWTb18oGL6tgYCgqgYmSy5DtzRLnlMDrnkEkXo/ZXqY115BToar+1j1+MkOOYYdr8OQnubQ==" saltValue="eHxh68f86fIEvlMPjN5M8A==" spinCount="100000" sheet="1" objects="1" scenarios="1"/>
  <mergeCells count="18">
    <mergeCell ref="B12:D12"/>
    <mergeCell ref="B7:E7"/>
    <mergeCell ref="B8:E8"/>
    <mergeCell ref="B13:D13"/>
    <mergeCell ref="B16:D16"/>
    <mergeCell ref="B15:D15"/>
    <mergeCell ref="B11:D11"/>
    <mergeCell ref="B14:D14"/>
    <mergeCell ref="I1:J1"/>
    <mergeCell ref="B1:H1"/>
    <mergeCell ref="B2:H2"/>
    <mergeCell ref="C5:E5"/>
    <mergeCell ref="F5:G6"/>
    <mergeCell ref="H5:H6"/>
    <mergeCell ref="C6:E6"/>
    <mergeCell ref="I2:I6"/>
    <mergeCell ref="J2:J6"/>
    <mergeCell ref="B3:H3"/>
  </mergeCells>
  <conditionalFormatting sqref="G14">
    <cfRule type="cellIs" dxfId="15" priority="29" operator="equal">
      <formula>"Yes"</formula>
    </cfRule>
  </conditionalFormatting>
  <conditionalFormatting sqref="G15">
    <cfRule type="cellIs" dxfId="14" priority="26" operator="equal">
      <formula>"Yes"</formula>
    </cfRule>
  </conditionalFormatting>
  <conditionalFormatting sqref="G10">
    <cfRule type="cellIs" dxfId="13" priority="21" operator="lessThan">
      <formula>1</formula>
    </cfRule>
  </conditionalFormatting>
  <conditionalFormatting sqref="G16">
    <cfRule type="cellIs" dxfId="12" priority="9" operator="equal">
      <formula>"Yes"</formula>
    </cfRule>
  </conditionalFormatting>
  <conditionalFormatting sqref="G16">
    <cfRule type="containsText" dxfId="11" priority="8" operator="containsText" text="This question must be answered">
      <formula>NOT(ISERROR(SEARCH("This question must be answered",G16)))</formula>
    </cfRule>
  </conditionalFormatting>
  <conditionalFormatting sqref="G12">
    <cfRule type="cellIs" dxfId="10" priority="2" operator="equal">
      <formula>"Late"</formula>
    </cfRule>
  </conditionalFormatting>
  <conditionalFormatting sqref="E12 G12">
    <cfRule type="containsText" dxfId="9" priority="1" operator="containsText" text="This question must be answered">
      <formula>NOT(ISERROR(SEARCH("This question must be answered",E12)))</formula>
    </cfRule>
  </conditionalFormatting>
  <pageMargins left="0.25" right="0.25" top="0.05" bottom="0.25" header="0.3" footer="0.25"/>
  <pageSetup scale="59" orientation="landscape" r:id="rId1"/>
  <headerFooter>
    <oddFooter>&amp;C&amp;12&amp;P</oddFooter>
  </headerFooter>
  <rowBreaks count="1" manualBreakCount="1">
    <brk id="8"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W580"/>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K65" sqref="K65"/>
    </sheetView>
  </sheetViews>
  <sheetFormatPr defaultColWidth="9.109375" defaultRowHeight="14.4" x14ac:dyDescent="0.3"/>
  <cols>
    <col min="1" max="1" width="8.88671875" style="2" customWidth="1"/>
    <col min="2" max="2" width="17.5546875" style="31" bestFit="1" customWidth="1"/>
    <col min="3" max="3" width="36.6640625" style="269" customWidth="1"/>
    <col min="4" max="4" width="20.88671875" style="2" bestFit="1" customWidth="1"/>
    <col min="5" max="5" width="17.5546875" style="2" customWidth="1"/>
    <col min="6" max="6" width="22.6640625" style="2" customWidth="1"/>
    <col min="7" max="7" width="17.44140625" style="194" customWidth="1"/>
    <col min="8" max="8" width="9.6640625" style="2" customWidth="1"/>
    <col min="9" max="9" width="1" style="224" customWidth="1"/>
    <col min="10" max="10" width="18.109375" style="4" customWidth="1"/>
    <col min="11" max="11" width="36.88671875" style="7" customWidth="1"/>
    <col min="12" max="12" width="23.44140625" style="276" customWidth="1"/>
    <col min="13" max="13" width="8.44140625" customWidth="1"/>
    <col min="14" max="14" width="18.109375" style="2" customWidth="1"/>
    <col min="15" max="15" width="17.88671875" style="2" customWidth="1"/>
    <col min="16" max="16" width="9.109375" style="138" customWidth="1"/>
    <col min="17" max="17" width="10.33203125" style="196"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16384" width="9.109375" style="2"/>
  </cols>
  <sheetData>
    <row r="1" spans="1:18" ht="39.6" customHeight="1" x14ac:dyDescent="0.3">
      <c r="C1" s="28" t="s">
        <v>190</v>
      </c>
      <c r="D1" s="11">
        <f>L49-(L38+L39-L42-L43-L84)-L46</f>
        <v>0</v>
      </c>
      <c r="I1" s="195"/>
      <c r="J1" s="27"/>
      <c r="K1" s="12" t="s">
        <v>17</v>
      </c>
      <c r="L1" s="38"/>
    </row>
    <row r="2" spans="1:18" ht="40.799999999999997" customHeight="1" x14ac:dyDescent="0.4">
      <c r="C2" s="46" t="str">
        <f>'Unit Data from Audit Worksheet'!D2</f>
        <v>Select Unit Name from Drop Down List</v>
      </c>
      <c r="D2" s="93">
        <v>2023</v>
      </c>
      <c r="E2" s="10">
        <v>2023</v>
      </c>
      <c r="F2" s="10"/>
      <c r="G2" s="42"/>
      <c r="H2" s="10"/>
      <c r="I2" s="195"/>
      <c r="J2" s="23" t="s">
        <v>13</v>
      </c>
      <c r="K2" s="6" t="s">
        <v>12</v>
      </c>
      <c r="L2" s="41" t="s">
        <v>8</v>
      </c>
    </row>
    <row r="3" spans="1:18" ht="31.2" x14ac:dyDescent="0.3">
      <c r="A3" s="197" t="s">
        <v>13</v>
      </c>
      <c r="B3" s="198"/>
      <c r="C3" s="26" t="s">
        <v>1</v>
      </c>
      <c r="D3" s="13" t="s">
        <v>14</v>
      </c>
      <c r="E3" s="13" t="s">
        <v>15</v>
      </c>
      <c r="F3" s="14" t="s">
        <v>18</v>
      </c>
      <c r="G3" s="47" t="s">
        <v>127</v>
      </c>
      <c r="H3" s="14" t="s">
        <v>151</v>
      </c>
      <c r="I3" s="195"/>
      <c r="J3" s="199"/>
      <c r="K3" s="94"/>
      <c r="L3" s="200"/>
      <c r="O3" s="2" t="s">
        <v>109</v>
      </c>
      <c r="Q3" s="55"/>
    </row>
    <row r="4" spans="1:18" ht="18" x14ac:dyDescent="0.35">
      <c r="A4" s="201"/>
      <c r="B4" s="202"/>
      <c r="C4" s="29"/>
      <c r="D4" s="5"/>
      <c r="E4" s="5"/>
      <c r="F4" s="5"/>
      <c r="G4" s="43"/>
      <c r="H4" s="5"/>
      <c r="I4" s="195"/>
      <c r="J4" s="25">
        <v>999</v>
      </c>
      <c r="K4" s="9" t="s">
        <v>108</v>
      </c>
      <c r="L4" s="579" t="e">
        <f>'Unit Data from Audit Worksheet'!D3</f>
        <v>#N/A</v>
      </c>
    </row>
    <row r="5" spans="1:18" ht="57" customHeight="1" x14ac:dyDescent="0.3">
      <c r="A5" s="203">
        <f>'Unit Data from Audit Worksheet'!A7</f>
        <v>333</v>
      </c>
      <c r="B5" s="33" t="str">
        <f>'Unit Data from Audit Worksheet'!C7</f>
        <v>Net Position-Governmental Activities</v>
      </c>
      <c r="C5" s="204" t="str">
        <f>'Unit Data from Audit Worksheet'!D7</f>
        <v xml:space="preserve"> All unrestricted Cash and investments.  
Exclude: restricted cash 
                   cash held by a third party. </v>
      </c>
      <c r="D5" s="92"/>
      <c r="E5" s="97">
        <f>'Unit Data from Audit Worksheet'!F7</f>
        <v>0</v>
      </c>
      <c r="F5" s="168">
        <f>IF(L5&lt;0,"Error: Number is normally positive.",)</f>
        <v>0</v>
      </c>
      <c r="G5" s="44"/>
      <c r="H5" s="167"/>
      <c r="I5" s="20"/>
      <c r="J5" s="22">
        <v>333</v>
      </c>
      <c r="K5" s="30" t="s">
        <v>75</v>
      </c>
      <c r="L5" s="205">
        <f>IF(D5="",E5,D5)</f>
        <v>0</v>
      </c>
      <c r="P5" s="142"/>
    </row>
    <row r="6" spans="1:18" ht="39.75" customHeight="1" x14ac:dyDescent="0.3">
      <c r="A6" s="156">
        <f>'Unit Data from Audit Worksheet'!A8</f>
        <v>500</v>
      </c>
      <c r="B6" s="169" t="str">
        <f>'Unit Data from Audit Worksheet'!C8</f>
        <v>Net Position-Governmental Activities</v>
      </c>
      <c r="C6" s="155" t="str">
        <f>'Unit Data from Audit Worksheet'!D8</f>
        <v xml:space="preserve"> All restricted Cash and investments</v>
      </c>
      <c r="D6" s="92"/>
      <c r="E6" s="175">
        <f>'Unit Data from Audit Worksheet'!F8</f>
        <v>0</v>
      </c>
      <c r="F6" s="168">
        <f>IF(L6&lt;0,"Error: Number is normally positive.",)</f>
        <v>0</v>
      </c>
      <c r="G6" s="170"/>
      <c r="H6" s="167"/>
      <c r="I6" s="20"/>
      <c r="J6" s="166">
        <v>500</v>
      </c>
      <c r="K6" s="165" t="s">
        <v>74</v>
      </c>
      <c r="L6" s="205">
        <f>IF(D6="",E6,D6)</f>
        <v>0</v>
      </c>
      <c r="P6" s="143"/>
    </row>
    <row r="7" spans="1:18" ht="43.5" customHeight="1" x14ac:dyDescent="0.3">
      <c r="A7" s="156">
        <f>'Unit Data from Audit Worksheet'!A9</f>
        <v>385</v>
      </c>
      <c r="B7" s="169" t="str">
        <f>'Unit Data from Audit Worksheet'!C9</f>
        <v>Net Position-Governmental Activities</v>
      </c>
      <c r="C7" s="155" t="str">
        <f>'Unit Data from Audit Worksheet'!D9</f>
        <v>Total Assets and deferred outflows</v>
      </c>
      <c r="D7" s="92"/>
      <c r="E7" s="175">
        <f>'Unit Data from Audit Worksheet'!F9</f>
        <v>0</v>
      </c>
      <c r="F7" s="85">
        <f>IF((L5+L6)&gt;L7,"Error: Please review accts (333 + 500) &gt; 385",)</f>
        <v>0</v>
      </c>
      <c r="G7" s="170" t="str">
        <f>IF(Q7=1," Included in error count"," ")</f>
        <v xml:space="preserve"> </v>
      </c>
      <c r="H7" s="167"/>
      <c r="I7" s="20"/>
      <c r="J7" s="48">
        <v>385</v>
      </c>
      <c r="K7" s="49" t="s">
        <v>35</v>
      </c>
      <c r="L7" s="206">
        <f>IF(D7="",E7,D7)+IF(D9="",E9,D9)</f>
        <v>0</v>
      </c>
      <c r="N7" s="50" t="s">
        <v>122</v>
      </c>
      <c r="P7" s="143"/>
    </row>
    <row r="8" spans="1:18" ht="90.75" customHeight="1" x14ac:dyDescent="0.3">
      <c r="A8" s="156">
        <f>'Unit Data from Audit Worksheet'!A10</f>
        <v>575</v>
      </c>
      <c r="B8" s="169" t="str">
        <f>'Unit Data from Audit Worksheet'!C10</f>
        <v>Net Position-Governmental Activities</v>
      </c>
      <c r="C8" s="155" t="str">
        <f>'Unit Data from Audit Worksheet'!D10</f>
        <v>Record any positive Internal balances on the net position statements that appear in the Asset Section of the Net Position Statement</v>
      </c>
      <c r="D8" s="92"/>
      <c r="E8" s="175">
        <f>'Unit Data from Audit Worksheet'!F10</f>
        <v>0</v>
      </c>
      <c r="F8" s="168">
        <f>IF(L8&lt;0,"Error: Number is normally positive.",)</f>
        <v>0</v>
      </c>
      <c r="G8" s="170"/>
      <c r="H8" s="167"/>
      <c r="I8" s="20"/>
      <c r="J8" s="166">
        <v>575</v>
      </c>
      <c r="K8" s="172" t="s">
        <v>124</v>
      </c>
      <c r="L8" s="205">
        <f>IF(D8="",E8,D8)</f>
        <v>0</v>
      </c>
      <c r="N8" s="39"/>
      <c r="P8" s="143"/>
    </row>
    <row r="9" spans="1:18" ht="103.5" customHeight="1" x14ac:dyDescent="0.3">
      <c r="A9" s="156">
        <f>'Unit Data from Audit Worksheet'!A11</f>
        <v>576</v>
      </c>
      <c r="B9" s="169" t="str">
        <f>'Unit Data from Audit Worksheet'!C11</f>
        <v>Net Position-Governmental Activities</v>
      </c>
      <c r="C9" s="207" t="str">
        <f>'Unit Data from Audit Worksheet'!D11</f>
        <v>Record any negative Internal balances on the net position statements that appear in the Asset Section of the Net Position Statement.
Enter as a positive</v>
      </c>
      <c r="D9" s="69"/>
      <c r="E9" s="100">
        <f>'Unit Data from Audit Worksheet'!F11</f>
        <v>0</v>
      </c>
      <c r="F9" s="164">
        <f>IF(E9&lt;0,"Error: Enter as positive.",)</f>
        <v>0</v>
      </c>
      <c r="G9" s="71"/>
      <c r="H9" s="72"/>
      <c r="I9" s="20"/>
      <c r="J9" s="67">
        <v>576</v>
      </c>
      <c r="K9" s="172" t="s">
        <v>125</v>
      </c>
      <c r="L9" s="205">
        <f>IF(D9="",E9,D9)</f>
        <v>0</v>
      </c>
      <c r="N9" s="39"/>
      <c r="P9" s="144"/>
    </row>
    <row r="10" spans="1:18" s="16" customFormat="1" ht="100.5" customHeight="1" x14ac:dyDescent="0.3">
      <c r="A10" s="156">
        <f>'Unit Data from Audit Worksheet'!A12</f>
        <v>626</v>
      </c>
      <c r="B10" s="161" t="str">
        <f>'Unit Data from Audit Worksheet'!C12</f>
        <v>Net Position-Governmental Activities</v>
      </c>
      <c r="C10" s="160" t="str">
        <f>'Unit Data from Audit Worksheet'!D12</f>
        <v xml:space="preserve">Total Current liabilities (as reported on Statement of Net Position)
Include:   Current liabilities including current portion of long-term debt.  Deferred inflows should not be included in Current Liabilities  </v>
      </c>
      <c r="D10" s="69"/>
      <c r="E10" s="178">
        <f>'Unit Data from Audit Worksheet'!F12</f>
        <v>0</v>
      </c>
      <c r="F10" s="163">
        <f>IF(L10&lt;0,"Error: Enter as a positive.",)</f>
        <v>0</v>
      </c>
      <c r="G10" s="151"/>
      <c r="H10" s="163"/>
      <c r="I10" s="20"/>
      <c r="J10" s="468">
        <v>626</v>
      </c>
      <c r="K10" s="469" t="s">
        <v>170</v>
      </c>
      <c r="L10" s="470">
        <f>IF(D10="",E10,D10)+IF(D9="",E9,D9)</f>
        <v>0</v>
      </c>
      <c r="M10"/>
      <c r="N10" s="116" t="s">
        <v>122</v>
      </c>
      <c r="O10" s="208"/>
      <c r="P10" s="145"/>
      <c r="Q10" s="209"/>
      <c r="R10" s="2"/>
    </row>
    <row r="11" spans="1:18" s="16" customFormat="1" ht="86.25" customHeight="1" x14ac:dyDescent="0.3">
      <c r="A11" s="156">
        <f>'Unit Data from Audit Worksheet'!A13</f>
        <v>627</v>
      </c>
      <c r="B11" s="161" t="str">
        <f>'Unit Data from Audit Worksheet'!C13</f>
        <v>Net Position-Governmental Activities</v>
      </c>
      <c r="C11" s="160" t="str">
        <f>'Unit Data from Audit Worksheet'!D13</f>
        <v>Please enter any bond anticipation notes that are classified as current liabilities and included in account 626 above (amounts entered should agree to the current amount included in the changes to long-term debt note)</v>
      </c>
      <c r="D11" s="69"/>
      <c r="E11" s="178">
        <f>'Unit Data from Audit Worksheet'!F13</f>
        <v>0</v>
      </c>
      <c r="F11" s="163"/>
      <c r="G11" s="151"/>
      <c r="H11" s="163"/>
      <c r="I11" s="20"/>
      <c r="J11" s="162">
        <v>627</v>
      </c>
      <c r="K11" s="141" t="s">
        <v>165</v>
      </c>
      <c r="L11" s="211">
        <f t="shared" ref="L11:L15" si="0">IF(D11="",E11,D11)</f>
        <v>0</v>
      </c>
      <c r="M11"/>
      <c r="N11" s="115"/>
      <c r="O11" s="208"/>
      <c r="P11" s="145"/>
      <c r="Q11" s="209"/>
      <c r="R11" s="2"/>
    </row>
    <row r="12" spans="1:18" s="16" customFormat="1" ht="86.25" customHeight="1" x14ac:dyDescent="0.3">
      <c r="A12" s="156">
        <f>'Unit Data from Audit Worksheet'!A14</f>
        <v>628</v>
      </c>
      <c r="B12" s="161" t="str">
        <f>'Unit Data from Audit Worksheet'!C14</f>
        <v>Net Position-Governmental Activities</v>
      </c>
      <c r="C12" s="160" t="str">
        <f>'Unit Data from Audit Worksheet'!D14</f>
        <v>Please enter any compensated absences that are classified as current liabilities and included in account 626 above (amounts entered should agree to the current amount included in the changes to long-term debt note)</v>
      </c>
      <c r="D12" s="69"/>
      <c r="E12" s="178">
        <f>'Unit Data from Audit Worksheet'!F14</f>
        <v>0</v>
      </c>
      <c r="F12" s="163"/>
      <c r="G12" s="151"/>
      <c r="H12" s="163"/>
      <c r="I12" s="20"/>
      <c r="J12" s="162">
        <v>628</v>
      </c>
      <c r="K12" s="141" t="s">
        <v>169</v>
      </c>
      <c r="L12" s="211">
        <f t="shared" si="0"/>
        <v>0</v>
      </c>
      <c r="M12"/>
      <c r="N12" s="115"/>
      <c r="O12" s="208"/>
      <c r="P12" s="145"/>
      <c r="Q12" s="209"/>
      <c r="R12" s="2"/>
    </row>
    <row r="13" spans="1:18" s="16" customFormat="1" ht="93" customHeight="1" x14ac:dyDescent="0.3">
      <c r="A13" s="156">
        <f>'Unit Data from Audit Worksheet'!A15</f>
        <v>629</v>
      </c>
      <c r="B13" s="161" t="str">
        <f>'Unit Data from Audit Worksheet'!C15</f>
        <v>Net Position-Governmental Activities</v>
      </c>
      <c r="C13" s="160" t="str">
        <f>'Unit Data from Audit Worksheet'!D15</f>
        <v>Please enter any pension liabilities that are classified as current liabilities and included in account 626 above (amounts entered should agree to the current amount included in the changes to long-term debt note)</v>
      </c>
      <c r="D13" s="69"/>
      <c r="E13" s="178">
        <f>'Unit Data from Audit Worksheet'!F15</f>
        <v>0</v>
      </c>
      <c r="F13" s="163"/>
      <c r="G13" s="151"/>
      <c r="H13" s="163"/>
      <c r="I13" s="20"/>
      <c r="J13" s="162">
        <v>629</v>
      </c>
      <c r="K13" s="141" t="s">
        <v>168</v>
      </c>
      <c r="L13" s="211">
        <f t="shared" si="0"/>
        <v>0</v>
      </c>
      <c r="M13"/>
      <c r="N13" s="115"/>
      <c r="O13" s="208"/>
      <c r="P13" s="145"/>
      <c r="Q13" s="209"/>
      <c r="R13" s="2"/>
    </row>
    <row r="14" spans="1:18" s="16" customFormat="1" ht="67.5" customHeight="1" x14ac:dyDescent="0.3">
      <c r="A14" s="156">
        <f>'Unit Data from Audit Worksheet'!A16</f>
        <v>630</v>
      </c>
      <c r="B14" s="161" t="str">
        <f>'Unit Data from Audit Worksheet'!C16</f>
        <v>Net Position-Governmental Activities</v>
      </c>
      <c r="C14" s="160" t="str">
        <f>'Unit Data from Audit Worksheet'!D16</f>
        <v>Please enter any current liabilities that are payable from restricted assets and included in account 626 above</v>
      </c>
      <c r="D14" s="69"/>
      <c r="E14" s="178">
        <f>'Unit Data from Audit Worksheet'!F16</f>
        <v>0</v>
      </c>
      <c r="F14" s="163"/>
      <c r="G14" s="151"/>
      <c r="H14" s="163"/>
      <c r="I14" s="20"/>
      <c r="J14" s="162">
        <v>630</v>
      </c>
      <c r="K14" s="141" t="s">
        <v>167</v>
      </c>
      <c r="L14" s="211">
        <f t="shared" si="0"/>
        <v>0</v>
      </c>
      <c r="M14"/>
      <c r="N14" s="115"/>
      <c r="O14" s="208"/>
      <c r="P14" s="145"/>
      <c r="Q14" s="209"/>
      <c r="R14" s="2"/>
    </row>
    <row r="15" spans="1:18" s="16" customFormat="1" ht="102.75" customHeight="1" x14ac:dyDescent="0.3">
      <c r="A15" s="156">
        <f>'Unit Data from Audit Worksheet'!A17</f>
        <v>631</v>
      </c>
      <c r="B15" s="169" t="str">
        <f>'Unit Data from Audit Worksheet'!C17</f>
        <v>Net Position-Governmental Activities</v>
      </c>
      <c r="C15" s="152" t="str">
        <f>'Unit Data from Audit Worksheet'!D17</f>
        <v>Please enter any OPEB liabilities that are classified as current liabilities and included in account 626 above (amounts entered should agree to the current amount included in the changes to long-term debt note)</v>
      </c>
      <c r="D15" s="69"/>
      <c r="E15" s="178">
        <f>'Unit Data from Audit Worksheet'!F17</f>
        <v>0</v>
      </c>
      <c r="F15" s="163"/>
      <c r="G15" s="151"/>
      <c r="H15" s="163"/>
      <c r="I15" s="20"/>
      <c r="J15" s="162">
        <v>631</v>
      </c>
      <c r="K15" s="141" t="s">
        <v>166</v>
      </c>
      <c r="L15" s="211">
        <f t="shared" si="0"/>
        <v>0</v>
      </c>
      <c r="M15"/>
      <c r="N15" s="115"/>
      <c r="O15" s="208"/>
      <c r="P15" s="145"/>
      <c r="Q15" s="209"/>
      <c r="R15" s="2"/>
    </row>
    <row r="16" spans="1:18" ht="42" customHeight="1" x14ac:dyDescent="0.3">
      <c r="A16" s="388">
        <f>'Unit Data from Audit Worksheet'!A18</f>
        <v>338</v>
      </c>
      <c r="B16" s="169" t="str">
        <f>'Unit Data from Audit Worksheet'!C18</f>
        <v>Net Position-Governmental Activities</v>
      </c>
      <c r="C16" s="155" t="str">
        <f>'Unit Data from Audit Worksheet'!D18</f>
        <v>Total Liabilities and total deferred inflows</v>
      </c>
      <c r="D16" s="69"/>
      <c r="E16" s="97">
        <f>'Unit Data from Audit Worksheet'!F18</f>
        <v>0</v>
      </c>
      <c r="F16" s="85" t="str">
        <f>IF(L10&gt;L16,"Please review accounts 626 greater than 338","")</f>
        <v/>
      </c>
      <c r="G16" s="44"/>
      <c r="H16" s="167"/>
      <c r="I16" s="20"/>
      <c r="J16" s="73">
        <v>338</v>
      </c>
      <c r="K16" s="74" t="s">
        <v>36</v>
      </c>
      <c r="L16" s="206">
        <f>IF(D16="",E16,D16)+IF(D9="",E9,D9)</f>
        <v>0</v>
      </c>
      <c r="N16" s="50" t="s">
        <v>122</v>
      </c>
      <c r="P16" s="142"/>
    </row>
    <row r="17" spans="1:23" ht="100.5" customHeight="1" x14ac:dyDescent="0.3">
      <c r="A17" s="156">
        <f>'Unit Data from Audit Worksheet'!A19</f>
        <v>335</v>
      </c>
      <c r="B17" s="169" t="str">
        <f>'Unit Data from Audit Worksheet'!C19</f>
        <v>Net Position-Governmental Activities</v>
      </c>
      <c r="C17" s="155" t="str">
        <f>'Unit Data from Audit Worksheet'!D19</f>
        <v>Unearned revenues that were included in current liabilities in your audit report or entered in acct # 626 above. 
Exclude - unearned revenues that are listed in deferred inflows.</v>
      </c>
      <c r="D17" s="69"/>
      <c r="E17" s="175">
        <f>'Unit Data from Audit Worksheet'!F19</f>
        <v>0</v>
      </c>
      <c r="F17" s="168">
        <f>IF(L17&lt;0,"Error: Enter as a positive.",)</f>
        <v>0</v>
      </c>
      <c r="G17" s="170"/>
      <c r="H17" s="167"/>
      <c r="I17" s="20"/>
      <c r="J17" s="166">
        <v>335</v>
      </c>
      <c r="K17" s="165" t="s">
        <v>37</v>
      </c>
      <c r="L17" s="205">
        <f>IF(D17="",E17,D17)</f>
        <v>0</v>
      </c>
      <c r="P17" s="143"/>
    </row>
    <row r="18" spans="1:23" ht="20.399999999999999" x14ac:dyDescent="0.3">
      <c r="A18" s="156">
        <f>'Unit Data from Audit Worksheet'!A20</f>
        <v>252</v>
      </c>
      <c r="B18" s="169" t="str">
        <f>'Unit Data from Audit Worksheet'!C20</f>
        <v>Net Position-Governmental Activities</v>
      </c>
      <c r="C18" s="155" t="str">
        <f>'Unit Data from Audit Worksheet'!D20</f>
        <v xml:space="preserve"> Total Net investment in capital assets</v>
      </c>
      <c r="D18" s="69"/>
      <c r="E18" s="175">
        <f>'Unit Data from Audit Worksheet'!F20</f>
        <v>0</v>
      </c>
      <c r="F18" s="168"/>
      <c r="G18" s="170"/>
      <c r="H18" s="167"/>
      <c r="I18" s="20"/>
      <c r="J18" s="166">
        <v>252</v>
      </c>
      <c r="K18" s="165" t="s">
        <v>30</v>
      </c>
      <c r="L18" s="205">
        <f t="shared" ref="L18:L37" si="1">IF(D18="",E18,D18)</f>
        <v>0</v>
      </c>
      <c r="O18" s="212" t="e">
        <f>'Unit Data from Audit Worksheet'!E20</f>
        <v>#N/A</v>
      </c>
      <c r="P18" s="143"/>
    </row>
    <row r="19" spans="1:23" ht="20.399999999999999" x14ac:dyDescent="0.3">
      <c r="A19" s="156">
        <f>'Unit Data from Audit Worksheet'!A21</f>
        <v>253</v>
      </c>
      <c r="B19" s="169" t="str">
        <f>'Unit Data from Audit Worksheet'!C21</f>
        <v>Net Position-Governmental Activities</v>
      </c>
      <c r="C19" s="155" t="str">
        <f>'Unit Data from Audit Worksheet'!D21</f>
        <v xml:space="preserve"> Total Net Position, Restricted</v>
      </c>
      <c r="D19" s="69"/>
      <c r="E19" s="175">
        <f>'Unit Data from Audit Worksheet'!F21</f>
        <v>0</v>
      </c>
      <c r="F19" s="168"/>
      <c r="G19" s="170"/>
      <c r="H19" s="167"/>
      <c r="I19" s="20"/>
      <c r="J19" s="166">
        <v>253</v>
      </c>
      <c r="K19" s="165" t="s">
        <v>31</v>
      </c>
      <c r="L19" s="205">
        <f t="shared" si="1"/>
        <v>0</v>
      </c>
      <c r="O19" s="212" t="e">
        <f>'Unit Data from Audit Worksheet'!E21</f>
        <v>#N/A</v>
      </c>
      <c r="P19" s="143"/>
    </row>
    <row r="20" spans="1:23" ht="73.5" customHeight="1" x14ac:dyDescent="0.3">
      <c r="A20" s="156">
        <f>'Unit Data from Audit Worksheet'!A22</f>
        <v>254</v>
      </c>
      <c r="B20" s="169" t="str">
        <f>'Unit Data from Audit Worksheet'!C22</f>
        <v>Net Position-Governmental Activities</v>
      </c>
      <c r="C20" s="155" t="str">
        <f>'Unit Data from Audit Worksheet'!D22</f>
        <v>Total Net Position, Unrestricted - enter negative unrestricted net position as a negative)</v>
      </c>
      <c r="D20" s="69"/>
      <c r="E20" s="175">
        <f>'Unit Data from Audit Worksheet'!F22</f>
        <v>0</v>
      </c>
      <c r="F20" s="168">
        <f>IF((L7-L16-L18-L19-L20)=0,,"Error: Total assets and deferred outflows less total liabilities and deferred inflows do not equal total net position accts 385-338-252-253-254")</f>
        <v>0</v>
      </c>
      <c r="G20" s="58">
        <f>+L7-L16-L18-L19-L20</f>
        <v>0</v>
      </c>
      <c r="H20" s="167"/>
      <c r="I20" s="20"/>
      <c r="J20" s="166">
        <v>254</v>
      </c>
      <c r="K20" s="165" t="s">
        <v>32</v>
      </c>
      <c r="L20" s="205">
        <f t="shared" si="1"/>
        <v>0</v>
      </c>
      <c r="O20" s="212" t="e">
        <f>'Unit Data from Audit Worksheet'!E22</f>
        <v>#N/A</v>
      </c>
      <c r="P20" s="143"/>
    </row>
    <row r="21" spans="1:23" ht="51.75" customHeight="1" x14ac:dyDescent="0.3">
      <c r="A21" s="156">
        <f>'Unit Data from Audit Worksheet'!A24</f>
        <v>502</v>
      </c>
      <c r="B21" s="169" t="str">
        <f>'Unit Data from Audit Worksheet'!C24</f>
        <v>Net Position-Business Activities</v>
      </c>
      <c r="C21" s="155" t="str">
        <f>'Unit Data from Audit Worksheet'!D24</f>
        <v xml:space="preserve">All unrestricted Cash and investments. 
Exclude restricted cash and cash held by a third party. </v>
      </c>
      <c r="D21" s="69"/>
      <c r="E21" s="175">
        <f>'Unit Data from Audit Worksheet'!F24</f>
        <v>0</v>
      </c>
      <c r="F21" s="168">
        <f>IF(L21&lt;0,"Error: Number is normally positive.",)</f>
        <v>0</v>
      </c>
      <c r="G21" s="170"/>
      <c r="H21" s="167"/>
      <c r="I21" s="20"/>
      <c r="J21" s="166">
        <v>502</v>
      </c>
      <c r="K21" s="165" t="s">
        <v>76</v>
      </c>
      <c r="L21" s="205">
        <f t="shared" si="1"/>
        <v>0</v>
      </c>
      <c r="P21" s="143"/>
    </row>
    <row r="22" spans="1:23" ht="40.5" customHeight="1" x14ac:dyDescent="0.3">
      <c r="A22" s="156">
        <f>'Unit Data from Audit Worksheet'!A25</f>
        <v>503</v>
      </c>
      <c r="B22" s="169" t="str">
        <f>'Unit Data from Audit Worksheet'!C25</f>
        <v>Net Position-Business Activities</v>
      </c>
      <c r="C22" s="155" t="str">
        <f>'Unit Data from Audit Worksheet'!D25</f>
        <v>All restricted Cash and investments</v>
      </c>
      <c r="D22" s="69"/>
      <c r="E22" s="175">
        <f>'Unit Data from Audit Worksheet'!F25</f>
        <v>0</v>
      </c>
      <c r="F22" s="168">
        <f>IF(L22&lt;0,"Error: Number is normally positive.",)</f>
        <v>0</v>
      </c>
      <c r="G22" s="170"/>
      <c r="H22" s="167"/>
      <c r="I22" s="20"/>
      <c r="J22" s="166">
        <v>503</v>
      </c>
      <c r="K22" s="165" t="s">
        <v>77</v>
      </c>
      <c r="L22" s="205">
        <f t="shared" si="1"/>
        <v>0</v>
      </c>
      <c r="P22" s="143"/>
    </row>
    <row r="23" spans="1:23" ht="39" customHeight="1" x14ac:dyDescent="0.3">
      <c r="A23" s="156">
        <f>'Unit Data from Audit Worksheet'!A27</f>
        <v>388</v>
      </c>
      <c r="B23" s="169" t="str">
        <f>'Unit Data from Audit Worksheet'!C27</f>
        <v>Statement of Activities - Governmental</v>
      </c>
      <c r="C23" s="155" t="str">
        <f>'Unit Data from Audit Worksheet'!D27</f>
        <v>Total Expenses</v>
      </c>
      <c r="D23" s="69"/>
      <c r="E23" s="175">
        <f>'Unit Data from Audit Worksheet'!F27</f>
        <v>0</v>
      </c>
      <c r="F23" s="168">
        <f t="shared" ref="F23:F28" si="2">IF(L23&lt;0,"Error: Number is normally positive.",)</f>
        <v>0</v>
      </c>
      <c r="G23" s="170"/>
      <c r="H23" s="167"/>
      <c r="I23" s="20"/>
      <c r="J23" s="166">
        <v>388</v>
      </c>
      <c r="K23" s="165" t="s">
        <v>78</v>
      </c>
      <c r="L23" s="205">
        <f t="shared" si="1"/>
        <v>0</v>
      </c>
      <c r="P23" s="143"/>
    </row>
    <row r="24" spans="1:23" ht="39" customHeight="1" x14ac:dyDescent="0.3">
      <c r="A24" s="156">
        <f>'Unit Data from Audit Worksheet'!A28</f>
        <v>339</v>
      </c>
      <c r="B24" s="169" t="str">
        <f>'Unit Data from Audit Worksheet'!C28</f>
        <v>Statement of Activities - Governmental</v>
      </c>
      <c r="C24" s="155" t="str">
        <f>'Unit Data from Audit Worksheet'!D28</f>
        <v xml:space="preserve">Charges for services </v>
      </c>
      <c r="D24" s="69"/>
      <c r="E24" s="175">
        <f>'Unit Data from Audit Worksheet'!F28</f>
        <v>0</v>
      </c>
      <c r="F24" s="168">
        <f t="shared" si="2"/>
        <v>0</v>
      </c>
      <c r="G24" s="170"/>
      <c r="H24" s="167"/>
      <c r="I24" s="20"/>
      <c r="J24" s="166">
        <v>339</v>
      </c>
      <c r="K24" s="165" t="s">
        <v>79</v>
      </c>
      <c r="L24" s="205">
        <f t="shared" si="1"/>
        <v>0</v>
      </c>
      <c r="P24" s="143"/>
    </row>
    <row r="25" spans="1:23" ht="39" customHeight="1" x14ac:dyDescent="0.3">
      <c r="A25" s="156">
        <f>'Unit Data from Audit Worksheet'!A29</f>
        <v>504</v>
      </c>
      <c r="B25" s="169" t="str">
        <f>'Unit Data from Audit Worksheet'!C29</f>
        <v>Statement of Activities - Governmental</v>
      </c>
      <c r="C25" s="155" t="str">
        <f>'Unit Data from Audit Worksheet'!D29</f>
        <v>Operating grants and contributions</v>
      </c>
      <c r="D25" s="69"/>
      <c r="E25" s="175">
        <f>'Unit Data from Audit Worksheet'!F29</f>
        <v>0</v>
      </c>
      <c r="F25" s="168">
        <f t="shared" si="2"/>
        <v>0</v>
      </c>
      <c r="G25" s="170"/>
      <c r="H25" s="167"/>
      <c r="I25" s="20"/>
      <c r="J25" s="166">
        <v>504</v>
      </c>
      <c r="K25" s="165" t="s">
        <v>80</v>
      </c>
      <c r="L25" s="205">
        <f t="shared" si="1"/>
        <v>0</v>
      </c>
      <c r="P25" s="143"/>
    </row>
    <row r="26" spans="1:23" ht="39" customHeight="1" x14ac:dyDescent="0.3">
      <c r="A26" s="156">
        <f>'Unit Data from Audit Worksheet'!A30</f>
        <v>505</v>
      </c>
      <c r="B26" s="169" t="str">
        <f>'Unit Data from Audit Worksheet'!C30</f>
        <v>Statement of Activities - Governmental</v>
      </c>
      <c r="C26" s="155" t="str">
        <f>'Unit Data from Audit Worksheet'!D30</f>
        <v>Capital grants and contributions</v>
      </c>
      <c r="D26" s="69"/>
      <c r="E26" s="175">
        <f>'Unit Data from Audit Worksheet'!F30</f>
        <v>0</v>
      </c>
      <c r="F26" s="168">
        <f t="shared" si="2"/>
        <v>0</v>
      </c>
      <c r="G26" s="170"/>
      <c r="H26" s="167"/>
      <c r="I26" s="20"/>
      <c r="J26" s="166">
        <v>505</v>
      </c>
      <c r="K26" s="165" t="s">
        <v>81</v>
      </c>
      <c r="L26" s="205">
        <f t="shared" si="1"/>
        <v>0</v>
      </c>
      <c r="P26" s="143"/>
    </row>
    <row r="27" spans="1:23" ht="82.5" customHeight="1" x14ac:dyDescent="0.3">
      <c r="A27" s="156">
        <f>'Unit Data from Audit Worksheet'!A31</f>
        <v>341</v>
      </c>
      <c r="B27" s="169" t="str">
        <f>'Unit Data from Audit Worksheet'!C31</f>
        <v>Statement of Activities - Governmental</v>
      </c>
      <c r="C27" s="155" t="str">
        <f>'Unit Data from Audit Worksheet'!D31</f>
        <v>Total General revenues
Exclude: transfers-in or out,
                 special items,
                 extraordinary amounts</v>
      </c>
      <c r="D27" s="69"/>
      <c r="E27" s="175">
        <f>'Unit Data from Audit Worksheet'!F31</f>
        <v>0</v>
      </c>
      <c r="F27" s="168">
        <f t="shared" si="2"/>
        <v>0</v>
      </c>
      <c r="G27" s="170"/>
      <c r="H27" s="167"/>
      <c r="I27" s="20"/>
      <c r="J27" s="166">
        <v>341</v>
      </c>
      <c r="K27" s="165" t="s">
        <v>82</v>
      </c>
      <c r="L27" s="205">
        <f t="shared" si="1"/>
        <v>0</v>
      </c>
      <c r="P27" s="143"/>
    </row>
    <row r="28" spans="1:23" ht="82.5" customHeight="1" x14ac:dyDescent="0.3">
      <c r="A28" s="156">
        <f>'Unit Data from Audit Worksheet'!A32</f>
        <v>386</v>
      </c>
      <c r="B28" s="169" t="str">
        <f>'Unit Data from Audit Worksheet'!C32</f>
        <v>Statement of Activities - Governmental</v>
      </c>
      <c r="C28" s="155" t="str">
        <f>'Unit Data from Audit Worksheet'!D32</f>
        <v>Total Transfers in    (Preference is that transfers-in  are not netted against transfers-out)</v>
      </c>
      <c r="D28" s="69"/>
      <c r="E28" s="175">
        <f>'Unit Data from Audit Worksheet'!F32</f>
        <v>0</v>
      </c>
      <c r="F28" s="168">
        <f t="shared" si="2"/>
        <v>0</v>
      </c>
      <c r="G28" s="170"/>
      <c r="H28" s="167"/>
      <c r="I28" s="20"/>
      <c r="J28" s="166">
        <v>386</v>
      </c>
      <c r="K28" s="165" t="s">
        <v>83</v>
      </c>
      <c r="L28" s="205">
        <f t="shared" si="1"/>
        <v>0</v>
      </c>
      <c r="P28" s="143"/>
    </row>
    <row r="29" spans="1:23" ht="82.5" customHeight="1" x14ac:dyDescent="0.3">
      <c r="A29" s="156">
        <f>'Unit Data from Audit Worksheet'!A33</f>
        <v>387</v>
      </c>
      <c r="B29" s="169" t="str">
        <f>'Unit Data from Audit Worksheet'!C33</f>
        <v>Statement of Activities - Governmental</v>
      </c>
      <c r="C29" s="155" t="str">
        <f>'Unit Data from Audit Worksheet'!D33</f>
        <v>Total Transfers out    (Preference is that transfers-in  are not netted against transfers-out)</v>
      </c>
      <c r="D29" s="69"/>
      <c r="E29" s="175">
        <f>'Unit Data from Audit Worksheet'!F33</f>
        <v>0</v>
      </c>
      <c r="F29" s="168">
        <f>IF(L29&lt;0,"Error: Enter as a positive.",)</f>
        <v>0</v>
      </c>
      <c r="G29" s="170"/>
      <c r="H29" s="167"/>
      <c r="I29" s="20"/>
      <c r="J29" s="166">
        <v>387</v>
      </c>
      <c r="K29" s="165" t="s">
        <v>84</v>
      </c>
      <c r="L29" s="205">
        <f t="shared" si="1"/>
        <v>0</v>
      </c>
      <c r="P29" s="143"/>
    </row>
    <row r="30" spans="1:23" ht="82.5" customHeight="1" x14ac:dyDescent="0.3">
      <c r="A30" s="156">
        <f>'Unit Data from Audit Worksheet'!A34</f>
        <v>389</v>
      </c>
      <c r="B30" s="169" t="str">
        <f>'Unit Data from Audit Worksheet'!C34</f>
        <v>Statement of Activities - Governmental</v>
      </c>
      <c r="C30" s="155" t="str">
        <f>'Unit Data from Audit Worksheet'!D34</f>
        <v>Total Special and Extraordinary items.    (Amounts that increase net position are recorded as positive and amounts that decrease net position are recorded as negative)</v>
      </c>
      <c r="D30" s="69"/>
      <c r="E30" s="175">
        <f>'Unit Data from Audit Worksheet'!F34</f>
        <v>0</v>
      </c>
      <c r="F30" s="168"/>
      <c r="G30" s="170"/>
      <c r="H30" s="167"/>
      <c r="I30" s="20"/>
      <c r="J30" s="166">
        <v>389</v>
      </c>
      <c r="K30" s="165" t="s">
        <v>85</v>
      </c>
      <c r="L30" s="205">
        <f t="shared" si="1"/>
        <v>0</v>
      </c>
      <c r="N30" s="213"/>
      <c r="P30" s="143"/>
    </row>
    <row r="31" spans="1:23" ht="79.5" customHeight="1" x14ac:dyDescent="0.3">
      <c r="A31" s="156">
        <f>'Unit Data from Audit Worksheet'!A35</f>
        <v>255</v>
      </c>
      <c r="B31" s="169" t="str">
        <f>'Unit Data from Audit Worksheet'!C35</f>
        <v>Statement of Activities - Governmental</v>
      </c>
      <c r="C31" s="155" t="str">
        <f>'Unit Data from Audit Worksheet'!D35</f>
        <v>Total Change in net position - (Increase in net position is recorded as a positive and a decrease in net position is recorded as a negative)</v>
      </c>
      <c r="D31" s="69"/>
      <c r="E31" s="175">
        <f>'Unit Data from Audit Worksheet'!F35</f>
        <v>0</v>
      </c>
      <c r="F31" s="168">
        <f>IF((L24+L25+L26+L27+L28-L29+L30-L23-L31)=0,,"Total revenues less total expenses do not equal total change in net position. Acct 339+504+505+341+386-387+389-388-255=0")</f>
        <v>0</v>
      </c>
      <c r="G31" s="57">
        <f>L24+L25+L26+L27+L28-L29+L30-L23-L31</f>
        <v>0</v>
      </c>
      <c r="H31" s="167"/>
      <c r="I31" s="20"/>
      <c r="J31" s="166">
        <v>255</v>
      </c>
      <c r="K31" s="165" t="s">
        <v>86</v>
      </c>
      <c r="L31" s="205">
        <f t="shared" si="1"/>
        <v>0</v>
      </c>
      <c r="O31" s="212" t="e">
        <f>'Unit Data from Audit Worksheet'!E35</f>
        <v>#N/A</v>
      </c>
      <c r="P31" s="143"/>
    </row>
    <row r="32" spans="1:23" ht="89.25" customHeight="1" x14ac:dyDescent="0.3">
      <c r="A32" s="156">
        <f>'Unit Data from Audit Worksheet'!A36</f>
        <v>376</v>
      </c>
      <c r="B32" s="169" t="str">
        <f>'Unit Data from Audit Worksheet'!C36</f>
        <v>Statement of Activities - Governmental</v>
      </c>
      <c r="C32" s="155" t="str">
        <f>'Unit Data from Audit Worksheet'!D36</f>
        <v>Any adjustment to beginning net position including rounding, prior period adjustments and restatements.   (Increases to net position are positive; decreases to net position are negative)</v>
      </c>
      <c r="D32" s="69"/>
      <c r="E32" s="175">
        <f>'Unit Data from Audit Worksheet'!F36</f>
        <v>0</v>
      </c>
      <c r="F32" s="56" t="e">
        <f>IF(L18+L19+L20-L31-L32=O18+O19+O20,,"Beginning Balance does not agree with our records acct (252+253+254-255-376=PY252+PY253+PY254)")</f>
        <v>#N/A</v>
      </c>
      <c r="G32" s="760" t="e">
        <f>L18+L19+L20-L31-L32-(O18+O19+O20)</f>
        <v>#N/A</v>
      </c>
      <c r="H32" s="167" t="e">
        <f>'Unit Data from Audit Worksheet'!I36</f>
        <v>#N/A</v>
      </c>
      <c r="I32" s="20"/>
      <c r="J32" s="166">
        <v>376</v>
      </c>
      <c r="K32" s="165" t="s">
        <v>33</v>
      </c>
      <c r="L32" s="205">
        <f t="shared" si="1"/>
        <v>0</v>
      </c>
      <c r="O32" s="212" t="e">
        <f>'Unit Data from Audit Worksheet'!E36</f>
        <v>#N/A</v>
      </c>
      <c r="P32" s="143"/>
      <c r="R32" s="283"/>
      <c r="S32" s="283"/>
      <c r="T32" s="283"/>
      <c r="U32" s="283"/>
      <c r="V32" s="283"/>
      <c r="W32" s="283"/>
    </row>
    <row r="33" spans="1:23" ht="90" customHeight="1" x14ac:dyDescent="0.3">
      <c r="A33" s="156">
        <f>'Unit Data from Audit Worksheet'!A38</f>
        <v>592</v>
      </c>
      <c r="B33" s="169" t="str">
        <f>'Unit Data from Audit Worksheet'!C38</f>
        <v>Statement of Activities - Business Activities</v>
      </c>
      <c r="C33" s="155" t="str">
        <f>'Unit Data from Audit Worksheet'!D38</f>
        <v>Total Change in net position Business Type 
(Increase in net position is recorded as a positive and a decrease in net position is recorded as a negative)</v>
      </c>
      <c r="D33" s="69"/>
      <c r="E33" s="175">
        <f>'Unit Data from Audit Worksheet'!F38</f>
        <v>0</v>
      </c>
      <c r="F33" s="168"/>
      <c r="G33" s="170"/>
      <c r="H33" s="167"/>
      <c r="I33" s="20"/>
      <c r="J33" s="166">
        <v>592</v>
      </c>
      <c r="K33" s="165" t="s">
        <v>141</v>
      </c>
      <c r="L33" s="205">
        <f t="shared" si="1"/>
        <v>0</v>
      </c>
      <c r="O33" s="212"/>
      <c r="P33" s="143"/>
      <c r="R33" s="283"/>
      <c r="S33" s="283"/>
      <c r="T33" s="283"/>
      <c r="U33" s="283"/>
      <c r="V33" s="283"/>
      <c r="W33" s="283"/>
    </row>
    <row r="34" spans="1:23" ht="66" customHeight="1" x14ac:dyDescent="0.3">
      <c r="A34" s="156">
        <f>'Unit Data from Audit Worksheet'!A39</f>
        <v>591</v>
      </c>
      <c r="B34" s="169" t="str">
        <f>'Unit Data from Audit Worksheet'!C39</f>
        <v>Statement of Activities - Business Activities</v>
      </c>
      <c r="C34" s="155" t="str">
        <f>'Unit Data from Audit Worksheet'!D39</f>
        <v>Total Expenses - Exclude Transfers</v>
      </c>
      <c r="D34" s="69"/>
      <c r="E34" s="175">
        <f>'Unit Data from Audit Worksheet'!F39</f>
        <v>0</v>
      </c>
      <c r="F34" s="168">
        <f>IF(L34&lt;0,"Error: Enter as a positive.",)</f>
        <v>0</v>
      </c>
      <c r="G34" s="170"/>
      <c r="H34" s="167"/>
      <c r="I34" s="20"/>
      <c r="J34" s="166">
        <v>591</v>
      </c>
      <c r="K34" s="165" t="s">
        <v>140</v>
      </c>
      <c r="L34" s="205">
        <f t="shared" si="1"/>
        <v>0</v>
      </c>
      <c r="O34" s="212"/>
      <c r="P34" s="143"/>
      <c r="R34" s="283"/>
      <c r="S34" s="283"/>
      <c r="T34" s="283"/>
      <c r="U34" s="283"/>
      <c r="V34" s="283"/>
      <c r="W34" s="283"/>
    </row>
    <row r="35" spans="1:23" s="284" customFormat="1" ht="66" customHeight="1" x14ac:dyDescent="0.3">
      <c r="A35" s="220">
        <f>'Unit Data from Audit Worksheet'!A45</f>
        <v>1072</v>
      </c>
      <c r="B35" s="173" t="str">
        <f>'Unit Data from Audit Worksheet'!C45</f>
        <v>Revenue, Expenses &amp; Changes in Fund Net Position</v>
      </c>
      <c r="C35" s="221" t="str" cm="1">
        <f t="array" ref="C35:C37">'Unit Data from Audit Worksheet'!D45:D47</f>
        <v>All Proprietary Funds -total of all expenses excluding transfers out</v>
      </c>
      <c r="D35" s="69"/>
      <c r="E35" s="176">
        <f>'Unit Data from Audit Worksheet'!F45</f>
        <v>0</v>
      </c>
      <c r="F35" s="168"/>
      <c r="G35" s="170"/>
      <c r="H35" s="167"/>
      <c r="I35" s="20"/>
      <c r="J35" s="180">
        <v>1072</v>
      </c>
      <c r="K35" s="82" t="s">
        <v>1187</v>
      </c>
      <c r="L35" s="205">
        <f t="shared" si="1"/>
        <v>0</v>
      </c>
      <c r="M35" s="128"/>
      <c r="O35" s="212"/>
      <c r="P35" s="144"/>
      <c r="Q35" s="196"/>
    </row>
    <row r="36" spans="1:23" s="284" customFormat="1" ht="66" customHeight="1" x14ac:dyDescent="0.3">
      <c r="A36" s="220">
        <f>'Unit Data from Audit Worksheet'!A46</f>
        <v>1073</v>
      </c>
      <c r="B36" s="173" t="str">
        <f>'Unit Data from Audit Worksheet'!C46</f>
        <v>Revenue, Expenses &amp; Changes in Fund Net Position</v>
      </c>
      <c r="C36" s="221" t="str">
        <v>All Proprietary Funds -Depreciation and amortization expense</v>
      </c>
      <c r="D36" s="69"/>
      <c r="E36" s="176">
        <f>'Unit Data from Audit Worksheet'!F46</f>
        <v>0</v>
      </c>
      <c r="F36" s="168"/>
      <c r="G36" s="170"/>
      <c r="H36" s="167"/>
      <c r="I36" s="20"/>
      <c r="J36" s="180">
        <v>1073</v>
      </c>
      <c r="K36" s="82" t="s">
        <v>1189</v>
      </c>
      <c r="L36" s="205">
        <f t="shared" si="1"/>
        <v>0</v>
      </c>
      <c r="M36" s="128"/>
      <c r="O36" s="212"/>
      <c r="P36" s="144"/>
      <c r="Q36" s="196"/>
    </row>
    <row r="37" spans="1:23" s="284" customFormat="1" ht="66" customHeight="1" x14ac:dyDescent="0.3">
      <c r="A37" s="220">
        <f>'Unit Data from Audit Worksheet'!A47</f>
        <v>1074</v>
      </c>
      <c r="B37" s="173" t="str">
        <f>'Unit Data from Audit Worksheet'!C47</f>
        <v>Cash Flow Statement</v>
      </c>
      <c r="C37" s="221" t="str">
        <v>All Proprietary Funds -Principal paid on long-term debt.  Amount should be reduced by principal payments for debt refunding.</v>
      </c>
      <c r="D37" s="69"/>
      <c r="E37" s="176">
        <f>'Unit Data from Audit Worksheet'!F47</f>
        <v>0</v>
      </c>
      <c r="F37" s="168"/>
      <c r="G37" s="170"/>
      <c r="H37" s="167"/>
      <c r="I37" s="20"/>
      <c r="J37" s="180">
        <v>1074</v>
      </c>
      <c r="K37" s="82" t="s">
        <v>1211</v>
      </c>
      <c r="L37" s="205">
        <f t="shared" si="1"/>
        <v>0</v>
      </c>
      <c r="M37" s="128"/>
      <c r="O37" s="212"/>
      <c r="P37" s="144"/>
      <c r="Q37" s="196"/>
    </row>
    <row r="38" spans="1:23" ht="54" customHeight="1" x14ac:dyDescent="0.3">
      <c r="A38" s="156">
        <f>'Unit Data from Audit Worksheet'!A49</f>
        <v>506</v>
      </c>
      <c r="B38" s="32" t="str">
        <f>'Unit Data from Audit Worksheet'!C49</f>
        <v>General Fund-Balance Sheet</v>
      </c>
      <c r="C38" s="214" t="str">
        <f>'Unit Data from Audit Worksheet'!D49</f>
        <v xml:space="preserve">All unrestricted cash and investments.  
Exclude restricted cash and cash held by a third party. </v>
      </c>
      <c r="D38" s="69"/>
      <c r="E38" s="99">
        <f>'Unit Data from Audit Worksheet'!F49</f>
        <v>0</v>
      </c>
      <c r="F38" s="19">
        <f>IF(L38&lt;0,"Error: Number is normally positive.",)</f>
        <v>0</v>
      </c>
      <c r="G38" s="45"/>
      <c r="H38" s="167"/>
      <c r="I38" s="20"/>
      <c r="J38" s="21">
        <v>506</v>
      </c>
      <c r="K38" s="165" t="s">
        <v>87</v>
      </c>
      <c r="L38" s="215">
        <f t="shared" ref="L38:L49" si="3">IF(D38="",E38,D38)</f>
        <v>0</v>
      </c>
      <c r="P38" s="144"/>
    </row>
    <row r="39" spans="1:23" ht="45.75" customHeight="1" x14ac:dyDescent="0.3">
      <c r="A39" s="156">
        <f>'Unit Data from Audit Worksheet'!A50</f>
        <v>536</v>
      </c>
      <c r="B39" s="32" t="str">
        <f>'Unit Data from Audit Worksheet'!C50</f>
        <v>General Fund-Balance Sheet</v>
      </c>
      <c r="C39" s="214" t="str">
        <f>'Unit Data from Audit Worksheet'!D50</f>
        <v>All restricted cash and investments</v>
      </c>
      <c r="D39" s="69"/>
      <c r="E39" s="99">
        <f>'Unit Data from Audit Worksheet'!F50</f>
        <v>0</v>
      </c>
      <c r="F39" s="19">
        <f>IF(L39&lt;0,"Error: Number is normally positive.",)</f>
        <v>0</v>
      </c>
      <c r="G39" s="45"/>
      <c r="H39" s="167"/>
      <c r="I39" s="20"/>
      <c r="J39" s="21">
        <v>536</v>
      </c>
      <c r="K39" s="165" t="s">
        <v>88</v>
      </c>
      <c r="L39" s="215">
        <f t="shared" si="3"/>
        <v>0</v>
      </c>
      <c r="P39" s="145"/>
      <c r="Q39" s="209"/>
      <c r="S39" s="208"/>
      <c r="T39" s="208"/>
      <c r="U39" s="208"/>
      <c r="V39" s="208"/>
      <c r="W39" s="16"/>
    </row>
    <row r="40" spans="1:23" ht="56.25" customHeight="1" x14ac:dyDescent="0.3">
      <c r="A40" s="156">
        <f>'Unit Data from Audit Worksheet'!A51</f>
        <v>586</v>
      </c>
      <c r="B40" s="169" t="str">
        <f>'Unit Data from Audit Worksheet'!C51</f>
        <v>General Fund-Balance Sheet</v>
      </c>
      <c r="C40" s="155" t="str">
        <f>'Unit Data from Audit Worksheet'!D51</f>
        <v>Advance To: Interfund loan receivable-portion of repayment plan longer than 12 months</v>
      </c>
      <c r="D40" s="92"/>
      <c r="E40" s="175">
        <f>'Unit Data from Audit Worksheet'!F51</f>
        <v>0</v>
      </c>
      <c r="F40" s="168"/>
      <c r="G40" s="170"/>
      <c r="H40" s="167"/>
      <c r="I40" s="20"/>
      <c r="J40" s="166">
        <v>586</v>
      </c>
      <c r="K40" s="155" t="s">
        <v>129</v>
      </c>
      <c r="L40" s="205">
        <f t="shared" si="3"/>
        <v>0</v>
      </c>
      <c r="P40" s="145"/>
      <c r="Q40" s="209"/>
      <c r="S40" s="208"/>
      <c r="T40" s="208"/>
      <c r="U40" s="208"/>
      <c r="V40" s="208"/>
      <c r="W40" s="16"/>
    </row>
    <row r="41" spans="1:23" ht="28.8" x14ac:dyDescent="0.3">
      <c r="A41" s="156">
        <f>'Unit Data from Audit Worksheet'!A52</f>
        <v>379</v>
      </c>
      <c r="B41" s="169" t="str">
        <f>'Unit Data from Audit Worksheet'!C52</f>
        <v>General Fund-Balance Sheet</v>
      </c>
      <c r="C41" s="155" t="str">
        <f>'Unit Data from Audit Worksheet'!D52</f>
        <v>Total Assets and deferred outflows</v>
      </c>
      <c r="D41" s="92"/>
      <c r="E41" s="175">
        <f>'Unit Data from Audit Worksheet'!F52</f>
        <v>0</v>
      </c>
      <c r="F41" s="53">
        <f>IF((L38+L39)&gt;L41,"Error: Please review accts (506+536)&gt;379",)</f>
        <v>0</v>
      </c>
      <c r="G41" s="170"/>
      <c r="H41" s="167"/>
      <c r="I41" s="20"/>
      <c r="J41" s="166">
        <v>379</v>
      </c>
      <c r="K41" s="165" t="s">
        <v>38</v>
      </c>
      <c r="L41" s="205">
        <f t="shared" si="3"/>
        <v>0</v>
      </c>
      <c r="P41" s="142"/>
    </row>
    <row r="42" spans="1:23" ht="90.75" customHeight="1" x14ac:dyDescent="0.3">
      <c r="A42" s="156">
        <f>'Unit Data from Audit Worksheet'!A53</f>
        <v>4</v>
      </c>
      <c r="B42" s="32" t="str">
        <f>'Unit Data from Audit Worksheet'!C53</f>
        <v>General Fund-Balance Sheet</v>
      </c>
      <c r="C42" s="214" t="str">
        <f>'Unit Data from Audit Worksheet'!D53</f>
        <v>Current Liabilities (as reported on the Balance Sheet)
Exclude all deferred inflows. 
Include advance from(long-term portion of interfund loans)</v>
      </c>
      <c r="D42" s="92"/>
      <c r="E42" s="99">
        <f>'Unit Data from Audit Worksheet'!F53</f>
        <v>0</v>
      </c>
      <c r="F42" s="19">
        <f t="shared" ref="F42:F50" si="4">IF(L42&lt;0,"Error: Enter as a positive.",)</f>
        <v>0</v>
      </c>
      <c r="G42" s="45"/>
      <c r="H42" s="167"/>
      <c r="I42" s="20"/>
      <c r="J42" s="21">
        <v>4</v>
      </c>
      <c r="K42" s="165" t="s">
        <v>39</v>
      </c>
      <c r="L42" s="215">
        <f t="shared" si="3"/>
        <v>0</v>
      </c>
      <c r="P42" s="143"/>
      <c r="S42" s="16"/>
      <c r="T42" s="16"/>
      <c r="U42" s="16"/>
      <c r="V42" s="16"/>
    </row>
    <row r="43" spans="1:23" ht="131.25" customHeight="1" x14ac:dyDescent="0.3">
      <c r="A43" s="156">
        <f>'Unit Data from Audit Worksheet'!A54</f>
        <v>5</v>
      </c>
      <c r="B43" s="32" t="str">
        <f>'Unit Data from Audit Worksheet'!C54</f>
        <v>General Fund-Balance Sheet</v>
      </c>
      <c r="C43" s="214" t="str">
        <f>'Unit Data from Audit Worksheet'!D54</f>
        <v>General fund deferred inflows derived from cash receipts. 
 Prepaid taxes is a common item listed.  Deferred inflows on the face of the statements can include cash and non-cash.  You may have to refer to the note disclosure where the cash and non-cash is broken out.</v>
      </c>
      <c r="D43" s="92"/>
      <c r="E43" s="99">
        <f>'Unit Data from Audit Worksheet'!F54</f>
        <v>0</v>
      </c>
      <c r="F43" s="19">
        <f t="shared" si="4"/>
        <v>0</v>
      </c>
      <c r="G43" s="45"/>
      <c r="H43" s="167"/>
      <c r="I43" s="20"/>
      <c r="J43" s="21">
        <v>5</v>
      </c>
      <c r="K43" s="165" t="s">
        <v>40</v>
      </c>
      <c r="L43" s="215">
        <f t="shared" si="3"/>
        <v>0</v>
      </c>
      <c r="P43" s="143"/>
      <c r="S43" s="16"/>
      <c r="T43" s="16"/>
      <c r="U43" s="16"/>
      <c r="V43" s="16"/>
    </row>
    <row r="44" spans="1:23" ht="104.25" customHeight="1" x14ac:dyDescent="0.3">
      <c r="A44" s="156">
        <f>'Unit Data from Audit Worksheet'!A55</f>
        <v>380</v>
      </c>
      <c r="B44" s="169" t="str">
        <f>'Unit Data from Audit Worksheet'!C55</f>
        <v>General Fund-Balance Sheet</v>
      </c>
      <c r="C44" s="155" t="str">
        <f>'Unit Data from Audit Worksheet'!D55</f>
        <v>Total Deferred inflows not derived from cash receipts.  Deferred inflows on the face of the statements can include cash and non-cash.  You may have to refer to the note disclosure where the cash and non-cash is broken out.</v>
      </c>
      <c r="D44" s="92"/>
      <c r="E44" s="175">
        <f>'Unit Data from Audit Worksheet'!F55</f>
        <v>0</v>
      </c>
      <c r="F44" s="168">
        <f t="shared" si="4"/>
        <v>0</v>
      </c>
      <c r="G44" s="170"/>
      <c r="H44" s="167"/>
      <c r="I44" s="20"/>
      <c r="J44" s="166">
        <v>380</v>
      </c>
      <c r="K44" s="165" t="s">
        <v>41</v>
      </c>
      <c r="L44" s="205">
        <f t="shared" si="3"/>
        <v>0</v>
      </c>
      <c r="P44" s="143"/>
    </row>
    <row r="45" spans="1:23" ht="41.25" customHeight="1" x14ac:dyDescent="0.3">
      <c r="A45" s="156">
        <f>'Unit Data from Audit Worksheet'!A56</f>
        <v>391</v>
      </c>
      <c r="B45" s="169" t="str">
        <f>'Unit Data from Audit Worksheet'!C56</f>
        <v>General Fund-Balance Sheet</v>
      </c>
      <c r="C45" s="155" t="str">
        <f>'Unit Data from Audit Worksheet'!D56</f>
        <v xml:space="preserve">Fund balance, Restricted for Stabilization by State Statute </v>
      </c>
      <c r="D45" s="92"/>
      <c r="E45" s="175">
        <f>'Unit Data from Audit Worksheet'!F56</f>
        <v>0</v>
      </c>
      <c r="F45" s="168">
        <f t="shared" si="4"/>
        <v>0</v>
      </c>
      <c r="G45" s="170"/>
      <c r="H45" s="167"/>
      <c r="I45" s="20"/>
      <c r="J45" s="166">
        <v>391</v>
      </c>
      <c r="K45" s="165" t="s">
        <v>89</v>
      </c>
      <c r="L45" s="205">
        <f t="shared" si="3"/>
        <v>0</v>
      </c>
      <c r="P45" s="143"/>
    </row>
    <row r="46" spans="1:23" ht="28.8" x14ac:dyDescent="0.3">
      <c r="A46" s="156">
        <f>'Unit Data from Audit Worksheet'!A57</f>
        <v>7</v>
      </c>
      <c r="B46" s="32" t="str">
        <f>'Unit Data from Audit Worksheet'!C57</f>
        <v>General Fund-Balance Sheet</v>
      </c>
      <c r="C46" s="214" t="str">
        <f>'Unit Data from Audit Worksheet'!D57</f>
        <v>Fund balance, Nonspendable-  inventory/prepaids/etc.</v>
      </c>
      <c r="D46" s="92"/>
      <c r="E46" s="99">
        <f>'Unit Data from Audit Worksheet'!F57</f>
        <v>0</v>
      </c>
      <c r="F46" s="19">
        <f t="shared" si="4"/>
        <v>0</v>
      </c>
      <c r="G46" s="45"/>
      <c r="H46" s="167"/>
      <c r="I46" s="20"/>
      <c r="J46" s="21">
        <v>7</v>
      </c>
      <c r="K46" s="165" t="s">
        <v>90</v>
      </c>
      <c r="L46" s="215">
        <f t="shared" si="3"/>
        <v>0</v>
      </c>
      <c r="P46" s="143"/>
    </row>
    <row r="47" spans="1:23" s="16" customFormat="1" ht="48.75" customHeight="1" x14ac:dyDescent="0.3">
      <c r="A47" s="139">
        <f>'Unit Data from Audit Worksheet'!A58</f>
        <v>645</v>
      </c>
      <c r="B47" s="179" t="str">
        <f>'Unit Data from Audit Worksheet'!C58</f>
        <v>General Fund-Balance Sheet</v>
      </c>
      <c r="C47" s="139" t="str">
        <f>'Unit Data from Audit Worksheet'!D58</f>
        <v>Fund balance, Assigned (total of all assigned components)</v>
      </c>
      <c r="D47" s="75"/>
      <c r="E47" s="178">
        <f>'Unit Data from Audit Worksheet'!F58</f>
        <v>0</v>
      </c>
      <c r="F47" s="163">
        <f>IF(L47&lt;0,"Error: Enter as a positive.",)</f>
        <v>0</v>
      </c>
      <c r="G47" s="151"/>
      <c r="H47" s="163"/>
      <c r="I47" s="217"/>
      <c r="J47" s="162">
        <v>645</v>
      </c>
      <c r="K47" s="139" t="s">
        <v>171</v>
      </c>
      <c r="L47" s="218">
        <f t="shared" si="3"/>
        <v>0</v>
      </c>
      <c r="M47"/>
      <c r="N47" s="208"/>
      <c r="O47" s="208"/>
      <c r="P47" s="143"/>
      <c r="Q47" s="196"/>
      <c r="R47" s="2"/>
      <c r="S47" s="2"/>
      <c r="T47" s="2"/>
      <c r="U47" s="2"/>
      <c r="V47" s="2"/>
      <c r="W47" s="2"/>
    </row>
    <row r="48" spans="1:23" s="16" customFormat="1" ht="45.75" customHeight="1" x14ac:dyDescent="0.3">
      <c r="A48" s="139">
        <f>'Unit Data from Audit Worksheet'!A59</f>
        <v>646</v>
      </c>
      <c r="B48" s="179" t="str">
        <f>'Unit Data from Audit Worksheet'!C59</f>
        <v>General Fund-Balance Sheet</v>
      </c>
      <c r="C48" s="139" t="str">
        <f>'Unit Data from Audit Worksheet'!D59</f>
        <v>Fund Balance, Unassigned</v>
      </c>
      <c r="D48" s="75"/>
      <c r="E48" s="178">
        <f>'Unit Data from Audit Worksheet'!F59</f>
        <v>0</v>
      </c>
      <c r="F48" s="163">
        <f>IF(L48&lt;0,"Error: Enter as a positive.",)</f>
        <v>0</v>
      </c>
      <c r="G48" s="151"/>
      <c r="H48" s="163"/>
      <c r="I48" s="217"/>
      <c r="J48" s="162">
        <v>646</v>
      </c>
      <c r="K48" s="139" t="s">
        <v>172</v>
      </c>
      <c r="L48" s="218">
        <f t="shared" si="3"/>
        <v>0</v>
      </c>
      <c r="M48"/>
      <c r="N48" s="208"/>
      <c r="O48" s="208"/>
      <c r="P48" s="143"/>
      <c r="Q48" s="196"/>
      <c r="R48" s="2"/>
      <c r="S48" s="2"/>
      <c r="T48" s="2"/>
      <c r="U48" s="2"/>
      <c r="V48" s="2"/>
      <c r="W48" s="2"/>
    </row>
    <row r="49" spans="1:23" ht="55.5" customHeight="1" x14ac:dyDescent="0.3">
      <c r="A49" s="203">
        <f>'Unit Data from Audit Worksheet'!A60</f>
        <v>9</v>
      </c>
      <c r="B49" s="77" t="str">
        <f>'Unit Data from Audit Worksheet'!C60</f>
        <v>General Fund-Balance Sheet</v>
      </c>
      <c r="C49" s="219" t="str">
        <f>'Unit Data from Audit Worksheet'!D60</f>
        <v>Total Fund balance (enter fund deficits as negative)</v>
      </c>
      <c r="D49" s="92"/>
      <c r="E49" s="98">
        <f>'Unit Data from Audit Worksheet'!F60</f>
        <v>0</v>
      </c>
      <c r="F49" s="78">
        <f>IF(L41-L42-L43-L44-L49=0,,"Error: Total assets less total liabilities do not equal Acct +379-4-5-380-9=0")</f>
        <v>0</v>
      </c>
      <c r="G49" s="759">
        <f>L41-L42-L43-L44-L49</f>
        <v>0</v>
      </c>
      <c r="H49" s="167"/>
      <c r="I49" s="20"/>
      <c r="J49" s="79">
        <v>9</v>
      </c>
      <c r="K49" s="30" t="s">
        <v>91</v>
      </c>
      <c r="L49" s="215">
        <f t="shared" si="3"/>
        <v>0</v>
      </c>
      <c r="O49" s="212" t="e">
        <f>'Unit Data from Audit Worksheet'!E60</f>
        <v>#N/A</v>
      </c>
      <c r="P49" s="143"/>
    </row>
    <row r="50" spans="1:23" s="16" customFormat="1" ht="73.5" customHeight="1" x14ac:dyDescent="0.3">
      <c r="A50" s="156">
        <f>'Unit Data from Audit Worksheet'!A61</f>
        <v>540</v>
      </c>
      <c r="B50" s="169" t="str">
        <f>'Unit Data from Audit Worksheet'!C61</f>
        <v>General Fund - Budget Actual Statement</v>
      </c>
      <c r="C50" s="155" t="str">
        <f>'Unit Data from Audit Worksheet'!D61</f>
        <v>Amount of the General Fund Balance appropriated in next year's budget. As reported on the General Fund Balance Sheet.</v>
      </c>
      <c r="D50" s="92"/>
      <c r="E50" s="175">
        <f>'Unit Data from Audit Worksheet'!F61</f>
        <v>0</v>
      </c>
      <c r="F50" s="168">
        <f t="shared" si="4"/>
        <v>0</v>
      </c>
      <c r="G50" s="170"/>
      <c r="H50" s="167"/>
      <c r="I50" s="20"/>
      <c r="J50" s="166">
        <v>540</v>
      </c>
      <c r="K50" s="165" t="s">
        <v>105</v>
      </c>
      <c r="L50" s="205">
        <f t="shared" ref="L50:L61" si="5">IF(D50="",E50,D50)</f>
        <v>0</v>
      </c>
      <c r="M50"/>
      <c r="P50" s="143"/>
      <c r="Q50" s="196"/>
      <c r="R50" s="2"/>
      <c r="S50" s="2"/>
      <c r="T50" s="2"/>
      <c r="U50" s="2"/>
      <c r="V50" s="2"/>
      <c r="W50" s="2"/>
    </row>
    <row r="51" spans="1:23" s="16" customFormat="1" ht="73.5" customHeight="1" x14ac:dyDescent="0.3">
      <c r="A51" s="156">
        <f>'Unit Data from Audit Worksheet'!A62</f>
        <v>1052</v>
      </c>
      <c r="B51" s="169" t="str">
        <f>'Unit Data from Audit Worksheet'!C62</f>
        <v>General Fund-Rev, Exp. Change in Fund Balance</v>
      </c>
      <c r="C51" s="155" t="str">
        <f>'Unit Data from Audit Worksheet'!D62</f>
        <v>Mark to Market unrealized losses in the General Fund.  (enter as a negative number)</v>
      </c>
      <c r="D51" s="92"/>
      <c r="E51" s="175">
        <f>'Unit Data from Audit Worksheet'!F62</f>
        <v>0</v>
      </c>
      <c r="F51" s="168"/>
      <c r="G51" s="170"/>
      <c r="H51" s="167"/>
      <c r="I51" s="20"/>
      <c r="J51" s="166">
        <v>1052</v>
      </c>
      <c r="K51" s="165" t="s">
        <v>718</v>
      </c>
      <c r="L51" s="211">
        <f t="shared" si="5"/>
        <v>0</v>
      </c>
      <c r="M51"/>
      <c r="P51" s="143"/>
      <c r="Q51" s="196"/>
      <c r="R51" s="284"/>
      <c r="S51" s="284"/>
      <c r="T51" s="284"/>
      <c r="U51" s="284"/>
      <c r="V51" s="284"/>
      <c r="W51" s="284"/>
    </row>
    <row r="52" spans="1:23" ht="73.5" customHeight="1" x14ac:dyDescent="0.3">
      <c r="A52" s="156">
        <f>'Unit Data from Audit Worksheet'!A64</f>
        <v>16</v>
      </c>
      <c r="B52" s="169" t="str">
        <f>'Unit Data from Audit Worksheet'!C64</f>
        <v>General Fund-Rev, Exp. Change in Fund Balance</v>
      </c>
      <c r="C52" s="155" t="str">
        <f>'Unit Data from Audit Worksheet'!D64</f>
        <v>Total revenues</v>
      </c>
      <c r="D52" s="92"/>
      <c r="E52" s="175">
        <f>'Unit Data from Audit Worksheet'!F64</f>
        <v>0</v>
      </c>
      <c r="F52" s="168"/>
      <c r="G52" s="170"/>
      <c r="H52" s="167"/>
      <c r="I52" s="20"/>
      <c r="J52" s="166">
        <v>16</v>
      </c>
      <c r="K52" s="165" t="s">
        <v>92</v>
      </c>
      <c r="L52" s="205">
        <f t="shared" si="5"/>
        <v>0</v>
      </c>
      <c r="P52" s="149"/>
    </row>
    <row r="53" spans="1:23" ht="73.5" customHeight="1" x14ac:dyDescent="0.3">
      <c r="A53" s="156">
        <f>'Unit Data from Audit Worksheet'!A65</f>
        <v>532</v>
      </c>
      <c r="B53" s="169" t="str">
        <f>'Unit Data from Audit Worksheet'!C65</f>
        <v>General Fund-Rev, Exp. Change in Fund Balance</v>
      </c>
      <c r="C53" s="155" t="str">
        <f>'Unit Data from Audit Worksheet'!D65</f>
        <v xml:space="preserve">Total expenditures  
Exclude expenditures in the "other financing sources (uses)" section.
</v>
      </c>
      <c r="D53" s="92"/>
      <c r="E53" s="175">
        <f>'Unit Data from Audit Worksheet'!F65</f>
        <v>0</v>
      </c>
      <c r="F53" s="168">
        <f t="shared" ref="F53:F58" si="6">IF(L53&lt;0,"Error: Enter as a positive.",)</f>
        <v>0</v>
      </c>
      <c r="G53" s="170"/>
      <c r="H53" s="167"/>
      <c r="I53" s="20"/>
      <c r="J53" s="166">
        <v>532</v>
      </c>
      <c r="K53" s="222" t="s">
        <v>93</v>
      </c>
      <c r="L53" s="205">
        <f t="shared" si="5"/>
        <v>0</v>
      </c>
      <c r="P53" s="149"/>
    </row>
    <row r="54" spans="1:23" ht="73.5" customHeight="1" x14ac:dyDescent="0.3">
      <c r="A54" s="156">
        <f>'Unit Data from Audit Worksheet'!A66</f>
        <v>17</v>
      </c>
      <c r="B54" s="169" t="str">
        <f>'Unit Data from Audit Worksheet'!C66</f>
        <v>General Fund-Rev, Exp. Change in Fund Balance</v>
      </c>
      <c r="C54" s="155" t="str">
        <f>'Unit Data from Audit Worksheet'!D66</f>
        <v>Total Transfers in    (Preference is that transfers-in  are not netted against transfers-out)</v>
      </c>
      <c r="D54" s="92"/>
      <c r="E54" s="175">
        <f>'Unit Data from Audit Worksheet'!F66</f>
        <v>0</v>
      </c>
      <c r="F54" s="168">
        <f t="shared" si="6"/>
        <v>0</v>
      </c>
      <c r="G54" s="170"/>
      <c r="H54" s="167"/>
      <c r="I54" s="20"/>
      <c r="J54" s="166">
        <v>17</v>
      </c>
      <c r="K54" s="165" t="s">
        <v>94</v>
      </c>
      <c r="L54" s="205">
        <f t="shared" si="5"/>
        <v>0</v>
      </c>
      <c r="P54" s="149"/>
    </row>
    <row r="55" spans="1:23" ht="54.75" customHeight="1" x14ac:dyDescent="0.3">
      <c r="A55" s="156">
        <f>'Unit Data from Audit Worksheet'!A67</f>
        <v>20</v>
      </c>
      <c r="B55" s="169" t="str">
        <f>'Unit Data from Audit Worksheet'!C67</f>
        <v>General Fund-Rev, Exp. Change in Fund Balance</v>
      </c>
      <c r="C55" s="155" t="str">
        <f>'Unit Data from Audit Worksheet'!D67</f>
        <v>Total Transfers out    (Preference is that transfers-in  are not netted against transfers-out)</v>
      </c>
      <c r="D55" s="92"/>
      <c r="E55" s="175">
        <f>'Unit Data from Audit Worksheet'!F67</f>
        <v>0</v>
      </c>
      <c r="F55" s="168">
        <f t="shared" si="6"/>
        <v>0</v>
      </c>
      <c r="G55" s="170"/>
      <c r="H55" s="167"/>
      <c r="I55" s="20"/>
      <c r="J55" s="166">
        <v>20</v>
      </c>
      <c r="K55" s="165" t="s">
        <v>95</v>
      </c>
      <c r="L55" s="205">
        <f t="shared" si="5"/>
        <v>0</v>
      </c>
      <c r="P55" s="149"/>
    </row>
    <row r="56" spans="1:23" ht="54.75" customHeight="1" x14ac:dyDescent="0.3">
      <c r="A56" s="156">
        <f>'Unit Data from Audit Worksheet'!A68</f>
        <v>533</v>
      </c>
      <c r="B56" s="169" t="str">
        <f>'Unit Data from Audit Worksheet'!C68</f>
        <v>General Fund-Rev, Exp. Change in Fund Balance</v>
      </c>
      <c r="C56" s="155" t="str">
        <f>'Unit Data from Audit Worksheet'!D68</f>
        <v>Total Proceeds from all long-term debt issuances 
Exclude proceeds from refundings</v>
      </c>
      <c r="D56" s="92"/>
      <c r="E56" s="175">
        <f>'Unit Data from Audit Worksheet'!F68</f>
        <v>0</v>
      </c>
      <c r="F56" s="168">
        <f t="shared" si="6"/>
        <v>0</v>
      </c>
      <c r="G56" s="170"/>
      <c r="H56" s="167"/>
      <c r="I56" s="20"/>
      <c r="J56" s="166">
        <v>533</v>
      </c>
      <c r="K56" s="222" t="s">
        <v>96</v>
      </c>
      <c r="L56" s="205">
        <f t="shared" si="5"/>
        <v>0</v>
      </c>
      <c r="P56" s="149"/>
    </row>
    <row r="57" spans="1:23" ht="54.75" customHeight="1" x14ac:dyDescent="0.3">
      <c r="A57" s="156">
        <f>'Unit Data from Audit Worksheet'!A69</f>
        <v>508</v>
      </c>
      <c r="B57" s="169" t="str">
        <f>'Unit Data from Audit Worksheet'!C69</f>
        <v>General Fund-Rev, Exp. Change in Fund Balance</v>
      </c>
      <c r="C57" s="155" t="str">
        <f>'Unit Data from Audit Worksheet'!D69</f>
        <v>Debt Refunding - Net refunding proceeds against debt payoff and if positive place results on this line.</v>
      </c>
      <c r="D57" s="92"/>
      <c r="E57" s="175">
        <f>'Unit Data from Audit Worksheet'!F69</f>
        <v>0</v>
      </c>
      <c r="F57" s="168">
        <f t="shared" si="6"/>
        <v>0</v>
      </c>
      <c r="G57" s="170"/>
      <c r="H57" s="167"/>
      <c r="I57" s="20"/>
      <c r="J57" s="166">
        <v>508</v>
      </c>
      <c r="K57" s="165" t="s">
        <v>98</v>
      </c>
      <c r="L57" s="205">
        <f t="shared" si="5"/>
        <v>0</v>
      </c>
      <c r="N57" s="401"/>
      <c r="P57" s="145"/>
    </row>
    <row r="58" spans="1:23" ht="54.75" customHeight="1" x14ac:dyDescent="0.3">
      <c r="A58" s="156">
        <f>'Unit Data from Audit Worksheet'!A70</f>
        <v>509</v>
      </c>
      <c r="B58" s="169" t="str">
        <f>'Unit Data from Audit Worksheet'!C70</f>
        <v>General Fund-Rev, Exp. Change in Fund Balance</v>
      </c>
      <c r="C58" s="155" t="str">
        <f>'Unit Data from Audit Worksheet'!D70</f>
        <v>Debt Refunding - Net refunding proceeds against debt payoff and if negative place results on this line.</v>
      </c>
      <c r="D58" s="92"/>
      <c r="E58" s="175">
        <f>'Unit Data from Audit Worksheet'!F70</f>
        <v>0</v>
      </c>
      <c r="F58" s="168">
        <f t="shared" si="6"/>
        <v>0</v>
      </c>
      <c r="G58" s="170"/>
      <c r="H58" s="167"/>
      <c r="I58" s="20"/>
      <c r="J58" s="166">
        <v>509</v>
      </c>
      <c r="K58" s="165" t="s">
        <v>99</v>
      </c>
      <c r="L58" s="205">
        <f t="shared" si="5"/>
        <v>0</v>
      </c>
      <c r="N58" s="402"/>
      <c r="P58" s="149"/>
      <c r="Q58" s="209"/>
      <c r="S58" s="208"/>
      <c r="T58" s="208"/>
      <c r="U58" s="208"/>
      <c r="V58" s="208"/>
      <c r="W58" s="16"/>
    </row>
    <row r="59" spans="1:23" ht="84.75" customHeight="1" x14ac:dyDescent="0.3">
      <c r="A59" s="156">
        <f>'Unit Data from Audit Worksheet'!A71</f>
        <v>22</v>
      </c>
      <c r="B59" s="169" t="str">
        <f>'Unit Data from Audit Worksheet'!C71</f>
        <v>General Fund-Rev, Exp. Change in Fund Balance</v>
      </c>
      <c r="C59" s="155" t="str">
        <f>'Unit Data from Audit Worksheet'!D71</f>
        <v xml:space="preserve">All other items on this statement that were not included in total revenues, total expenditures, transfers in or out, or proceeds from long-term debt above.  </v>
      </c>
      <c r="D59" s="92"/>
      <c r="E59" s="175">
        <f>'Unit Data from Audit Worksheet'!F71</f>
        <v>0</v>
      </c>
      <c r="F59" s="168"/>
      <c r="G59" s="170"/>
      <c r="H59" s="167"/>
      <c r="I59" s="20"/>
      <c r="J59" s="166">
        <v>22</v>
      </c>
      <c r="K59" s="165" t="s">
        <v>97</v>
      </c>
      <c r="L59" s="205">
        <f t="shared" si="5"/>
        <v>0</v>
      </c>
      <c r="N59" s="402"/>
      <c r="P59" s="142"/>
      <c r="Q59" s="225"/>
      <c r="S59" s="224"/>
      <c r="T59" s="224"/>
      <c r="U59" s="224"/>
      <c r="V59" s="224"/>
      <c r="W59" s="224"/>
    </row>
    <row r="60" spans="1:23" ht="74.25" customHeight="1" x14ac:dyDescent="0.3">
      <c r="A60" s="156">
        <f>'Unit Data from Audit Worksheet'!A72</f>
        <v>23</v>
      </c>
      <c r="B60" s="169" t="str">
        <f>'Unit Data from Audit Worksheet'!C72</f>
        <v>General Fund-Rev, Exp. Change in Fund Balance</v>
      </c>
      <c r="C60" s="155" t="str">
        <f>'Unit Data from Audit Worksheet'!D72</f>
        <v>Change in fund balance - (Increase in Fund balance is recorded as a positive and a decrease in fund balance is recorded as a negative)</v>
      </c>
      <c r="D60" s="92"/>
      <c r="E60" s="175">
        <f>'Unit Data from Audit Worksheet'!F72</f>
        <v>0</v>
      </c>
      <c r="F60" s="168">
        <f>IF(+L52-L53+L54-L55+L56+L57-L58+L59-L60=0,,"Error:Total revenues less toal Expenditures do not equal change in fund balance")</f>
        <v>0</v>
      </c>
      <c r="G60" s="57">
        <f>+L52-L53+L54-L55+L56+L59+L57-L58-L60</f>
        <v>0</v>
      </c>
      <c r="H60" s="167"/>
      <c r="I60" s="20"/>
      <c r="J60" s="166">
        <v>23</v>
      </c>
      <c r="K60" s="165" t="s">
        <v>100</v>
      </c>
      <c r="L60" s="205">
        <f t="shared" si="5"/>
        <v>0</v>
      </c>
      <c r="P60" s="142"/>
    </row>
    <row r="61" spans="1:23" ht="123" customHeight="1" x14ac:dyDescent="0.3">
      <c r="A61" s="216">
        <f>'Unit Data from Audit Worksheet'!A73</f>
        <v>507</v>
      </c>
      <c r="B61" s="76" t="str">
        <f>'Unit Data from Audit Worksheet'!C73</f>
        <v>General Fund-Rev, Exp. Change in Fund Balance</v>
      </c>
      <c r="C61" s="150" t="str">
        <f>'Unit Data from Audit Worksheet'!D73</f>
        <v>Any adjustment to beginning fund balance including rounding, prior period adjustments and restatements.   (Amounts that increase fund balance are recorded as positive and amounts that decrease fund balance are recorded as negative)</v>
      </c>
      <c r="D61" s="69"/>
      <c r="E61" s="100">
        <f>'Unit Data from Audit Worksheet'!F73</f>
        <v>0</v>
      </c>
      <c r="F61" s="70" t="e">
        <f>IF(+L49-L60-L61=O49,,"Error: Beginning Fund Bal does not equal our records Accts 9-23-507= PY9")</f>
        <v>#N/A</v>
      </c>
      <c r="G61" s="80" t="e">
        <f>L49-L60-L61-O49</f>
        <v>#N/A</v>
      </c>
      <c r="H61" s="72" t="e">
        <f>'Unit Data from Audit Worksheet'!I73</f>
        <v>#N/A</v>
      </c>
      <c r="I61" s="20"/>
      <c r="J61" s="67">
        <v>507</v>
      </c>
      <c r="K61" s="24" t="s">
        <v>101</v>
      </c>
      <c r="L61" s="205">
        <f t="shared" si="5"/>
        <v>0</v>
      </c>
      <c r="N61" s="213"/>
      <c r="O61" s="212"/>
      <c r="P61" s="142"/>
      <c r="R61" s="284"/>
      <c r="S61" s="284"/>
      <c r="T61" s="284"/>
      <c r="U61" s="284"/>
      <c r="V61" s="284"/>
      <c r="W61" s="224"/>
    </row>
    <row r="62" spans="1:23" s="16" customFormat="1" ht="40.5" customHeight="1" x14ac:dyDescent="0.3">
      <c r="A62" s="139">
        <f>'Unit Data from Audit Worksheet'!A74</f>
        <v>647</v>
      </c>
      <c r="B62" s="179" t="str">
        <f>'Unit Data from Audit Worksheet'!C74</f>
        <v>Debt Service Fund</v>
      </c>
      <c r="C62" s="139" t="str">
        <f>'Unit Data from Audit Worksheet'!D74</f>
        <v>Please enter the Total Fund Balance for any Debt Service Funds</v>
      </c>
      <c r="D62" s="75"/>
      <c r="E62" s="178">
        <f>'Unit Data from Audit Worksheet'!F74</f>
        <v>0</v>
      </c>
      <c r="F62" s="163"/>
      <c r="G62" s="159"/>
      <c r="H62" s="163"/>
      <c r="I62" s="217"/>
      <c r="J62" s="162">
        <v>647</v>
      </c>
      <c r="K62" s="141" t="s">
        <v>303</v>
      </c>
      <c r="L62" s="218">
        <f t="shared" ref="L62:L69" si="7">IF(D62="",E62,D62)</f>
        <v>0</v>
      </c>
      <c r="M62"/>
      <c r="N62" s="208"/>
      <c r="O62" s="223"/>
      <c r="P62" s="142"/>
      <c r="Q62" s="196"/>
      <c r="R62" s="2"/>
      <c r="S62" s="2"/>
      <c r="T62" s="2"/>
      <c r="U62" s="2"/>
      <c r="V62" s="2"/>
      <c r="W62" s="2"/>
    </row>
    <row r="63" spans="1:23" s="16" customFormat="1" ht="46.8" customHeight="1" x14ac:dyDescent="0.3">
      <c r="A63" s="488">
        <f>'Unit Data from Audit Worksheet'!A76</f>
        <v>534</v>
      </c>
      <c r="B63" s="476" t="str">
        <f>'Unit Data from Audit Worksheet'!C76</f>
        <v>Net Position</v>
      </c>
      <c r="C63" s="475" t="str">
        <f>'Unit Data from Audit Worksheet'!D76</f>
        <v>Combined Totals of all Proprietary Funds - Amount of Inventories and Prepaids in current assets</v>
      </c>
      <c r="D63" s="477"/>
      <c r="E63" s="478">
        <f>'Unit Data from Audit Worksheet'!F76</f>
        <v>0</v>
      </c>
      <c r="F63" s="171"/>
      <c r="G63" s="479"/>
      <c r="H63" s="171"/>
      <c r="I63" s="20"/>
      <c r="J63" s="480">
        <v>534</v>
      </c>
      <c r="K63" s="172" t="s">
        <v>343</v>
      </c>
      <c r="L63" s="218">
        <f t="shared" si="7"/>
        <v>0</v>
      </c>
      <c r="M63"/>
      <c r="N63" s="224"/>
      <c r="O63" s="481"/>
      <c r="P63" s="142"/>
      <c r="Q63" s="196"/>
      <c r="R63" s="284"/>
      <c r="S63" s="284"/>
      <c r="T63" s="284"/>
      <c r="U63" s="284"/>
      <c r="V63" s="284"/>
      <c r="W63" s="284"/>
    </row>
    <row r="64" spans="1:23" s="16" customFormat="1" ht="67.2" customHeight="1" x14ac:dyDescent="0.3">
      <c r="A64" s="475">
        <f>'Unit Data from Audit Worksheet'!A77</f>
        <v>13</v>
      </c>
      <c r="B64" s="476" t="str">
        <f>'Unit Data from Audit Worksheet'!C77</f>
        <v>Combined Proprietary Funds - Net Position</v>
      </c>
      <c r="C64" s="475" t="str">
        <f>'Unit Data from Audit Worksheet'!D77</f>
        <v>Comb-Proprietary Funds-Current Assets 
Exclude: any restricted assets
                  deferred outflows</v>
      </c>
      <c r="D64" s="477"/>
      <c r="E64" s="478">
        <f>'Unit Data from Audit Worksheet'!F77</f>
        <v>0</v>
      </c>
      <c r="F64" s="171"/>
      <c r="G64" s="479"/>
      <c r="H64" s="171"/>
      <c r="I64" s="20"/>
      <c r="J64" s="480">
        <v>13</v>
      </c>
      <c r="K64" s="172" t="s">
        <v>693</v>
      </c>
      <c r="L64" s="218">
        <f t="shared" si="7"/>
        <v>0</v>
      </c>
      <c r="M64"/>
      <c r="N64" s="224"/>
      <c r="O64" s="481"/>
      <c r="P64" s="142"/>
      <c r="Q64" s="196"/>
      <c r="R64" s="284"/>
      <c r="S64" s="284"/>
      <c r="T64" s="284"/>
      <c r="U64" s="284"/>
      <c r="V64" s="284"/>
      <c r="W64" s="284"/>
    </row>
    <row r="65" spans="1:23" s="16" customFormat="1" ht="187.2" customHeight="1" x14ac:dyDescent="0.3">
      <c r="A65" s="475">
        <f>'Unit Data from Audit Worksheet'!A78</f>
        <v>14</v>
      </c>
      <c r="B65" s="476" t="str">
        <f>'Unit Data from Audit Worksheet'!C78</f>
        <v>Combined Proprietary Funds - Net Position</v>
      </c>
      <c r="C65" s="475" t="str">
        <f>'Unit Data from Audit Worksheet'!D78</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5" s="477"/>
      <c r="E65" s="478">
        <f>'Unit Data from Audit Worksheet'!F78</f>
        <v>0</v>
      </c>
      <c r="F65" s="171"/>
      <c r="G65" s="479"/>
      <c r="H65" s="171"/>
      <c r="I65" s="20"/>
      <c r="J65" s="480">
        <v>14</v>
      </c>
      <c r="K65" s="172" t="s">
        <v>460</v>
      </c>
      <c r="L65" s="218">
        <f t="shared" si="7"/>
        <v>0</v>
      </c>
      <c r="M65"/>
      <c r="N65" s="224"/>
      <c r="O65" s="481"/>
      <c r="P65" s="142"/>
      <c r="Q65" s="196"/>
      <c r="R65" s="284"/>
      <c r="S65" s="284"/>
      <c r="T65" s="284"/>
      <c r="U65" s="284"/>
      <c r="V65" s="284"/>
      <c r="W65" s="284"/>
    </row>
    <row r="66" spans="1:23" s="16" customFormat="1" ht="58.2" customHeight="1" x14ac:dyDescent="0.3">
      <c r="A66" s="475">
        <f>'Unit Data from Audit Worksheet'!A79</f>
        <v>32</v>
      </c>
      <c r="B66" s="476" t="str">
        <f>'Unit Data from Audit Worksheet'!C79</f>
        <v>Combined Totals of all Proprietary Funds - Revenue, Expenses, Changes in Net Position</v>
      </c>
      <c r="C66" s="475" t="str">
        <f>'Unit Data from Audit Worksheet'!D79</f>
        <v>Combined Totals of all proprietary Funds - Depreciation &amp; Amortization Expense</v>
      </c>
      <c r="D66" s="477"/>
      <c r="E66" s="478">
        <f>'Unit Data from Audit Worksheet'!F79</f>
        <v>0</v>
      </c>
      <c r="F66" s="171"/>
      <c r="G66" s="479"/>
      <c r="H66" s="171"/>
      <c r="I66" s="20"/>
      <c r="J66" s="483">
        <v>32</v>
      </c>
      <c r="K66" s="484" t="s">
        <v>462</v>
      </c>
      <c r="L66" s="218">
        <f t="shared" si="7"/>
        <v>0</v>
      </c>
      <c r="M66"/>
      <c r="N66" s="224"/>
      <c r="O66" s="481"/>
      <c r="P66" s="142"/>
      <c r="Q66" s="196"/>
      <c r="R66" s="284"/>
      <c r="S66" s="284"/>
      <c r="T66" s="284"/>
      <c r="U66" s="284"/>
      <c r="V66" s="284"/>
      <c r="W66" s="284"/>
    </row>
    <row r="67" spans="1:23" s="16" customFormat="1" ht="88.8" customHeight="1" x14ac:dyDescent="0.3">
      <c r="A67" s="475">
        <f>'Unit Data from Audit Worksheet'!A80</f>
        <v>31</v>
      </c>
      <c r="B67" s="476" t="str">
        <f>'Unit Data from Audit Worksheet'!C80</f>
        <v>Combined Totals of all Proprietary Funds - Revenue, Expenses, Changes in Net Position</v>
      </c>
      <c r="C67" s="475" t="str">
        <f>'Unit Data from Audit Worksheet'!D80</f>
        <v>Combined Totals of all Proprietary Funds - Change in net position - (increase in net position is recorded as a positive and a decrease in net position is recorded as a negative)</v>
      </c>
      <c r="D67" s="477"/>
      <c r="E67" s="478">
        <f>'Unit Data from Audit Worksheet'!F80</f>
        <v>0</v>
      </c>
      <c r="F67" s="171"/>
      <c r="G67" s="479"/>
      <c r="H67" s="171"/>
      <c r="I67" s="20"/>
      <c r="J67" s="483">
        <v>31</v>
      </c>
      <c r="K67" s="484" t="s">
        <v>463</v>
      </c>
      <c r="L67" s="218">
        <f t="shared" si="7"/>
        <v>0</v>
      </c>
      <c r="M67"/>
      <c r="N67" s="224"/>
      <c r="O67" s="481"/>
      <c r="P67" s="142"/>
      <c r="Q67" s="196"/>
      <c r="R67" s="284"/>
      <c r="S67" s="284"/>
      <c r="T67" s="284"/>
      <c r="U67" s="284"/>
      <c r="V67" s="284"/>
      <c r="W67" s="284"/>
    </row>
    <row r="68" spans="1:23" s="16" customFormat="1" ht="63" customHeight="1" x14ac:dyDescent="0.3">
      <c r="A68" s="475">
        <f>'Unit Data from Audit Worksheet'!A81</f>
        <v>193</v>
      </c>
      <c r="B68" s="476" t="str">
        <f>'Unit Data from Audit Worksheet'!C81</f>
        <v>Combined Proprietary Funds - Change in Cash Flow Statement</v>
      </c>
      <c r="C68" s="475" t="str">
        <f>'Unit Data from Audit Worksheet'!D81</f>
        <v>Combined Totals of all Proprietary Funds - Capital Contributions</v>
      </c>
      <c r="D68" s="477"/>
      <c r="E68" s="478">
        <f>'Unit Data from Audit Worksheet'!F81</f>
        <v>0</v>
      </c>
      <c r="F68" s="171"/>
      <c r="G68" s="479"/>
      <c r="H68" s="171"/>
      <c r="I68" s="20"/>
      <c r="J68" s="483">
        <v>193</v>
      </c>
      <c r="K68" s="484" t="s">
        <v>111</v>
      </c>
      <c r="L68" s="218">
        <f t="shared" si="7"/>
        <v>0</v>
      </c>
      <c r="M68"/>
      <c r="N68" s="224"/>
      <c r="O68" s="481"/>
      <c r="P68" s="142"/>
      <c r="Q68" s="196"/>
      <c r="R68" s="284"/>
      <c r="S68" s="284"/>
      <c r="T68" s="284"/>
      <c r="U68" s="284"/>
      <c r="V68" s="284"/>
      <c r="W68" s="284"/>
    </row>
    <row r="69" spans="1:23" s="16" customFormat="1" ht="61.8" customHeight="1" x14ac:dyDescent="0.3">
      <c r="A69" s="475">
        <f>'Unit Data from Audit Worksheet'!A82</f>
        <v>33</v>
      </c>
      <c r="B69" s="476" t="str">
        <f>'Unit Data from Audit Worksheet'!C82</f>
        <v>Combined Proprietary Funds - Change in Cash Flow Statement</v>
      </c>
      <c r="C69" s="475" t="str">
        <f>'Unit Data from Audit Worksheet'!D82</f>
        <v>Combined Totals of all Proprietary Funds - Cash Flow from Operating</v>
      </c>
      <c r="D69" s="477"/>
      <c r="E69" s="478">
        <f>'Unit Data from Audit Worksheet'!F82</f>
        <v>0</v>
      </c>
      <c r="F69" s="171"/>
      <c r="G69" s="479"/>
      <c r="H69" s="171"/>
      <c r="I69" s="20"/>
      <c r="J69" s="483">
        <v>33</v>
      </c>
      <c r="K69" s="484" t="s">
        <v>110</v>
      </c>
      <c r="L69" s="218">
        <f t="shared" si="7"/>
        <v>0</v>
      </c>
      <c r="M69"/>
      <c r="N69" s="224"/>
      <c r="O69" s="481"/>
      <c r="P69" s="142"/>
      <c r="Q69" s="196"/>
      <c r="R69" s="284"/>
      <c r="S69" s="284"/>
      <c r="T69" s="284"/>
      <c r="U69" s="284"/>
      <c r="V69" s="284"/>
      <c r="W69" s="284"/>
    </row>
    <row r="70" spans="1:23" ht="79.8" customHeight="1" x14ac:dyDescent="0.3">
      <c r="A70" s="156">
        <f>'Unit Data from Audit Worksheet'!A84</f>
        <v>512</v>
      </c>
      <c r="B70" s="169" t="str">
        <f>'Unit Data from Audit Worksheet'!C84</f>
        <v>Fiduciary Statements</v>
      </c>
      <c r="C70" s="155" t="str">
        <f>'Unit Data from Audit Worksheet'!D84</f>
        <v>Cash and investments.  
Include:  unrestricted and restricted.  
                   cash and investments held 
                   by a third party</v>
      </c>
      <c r="D70" s="174"/>
      <c r="E70" s="175">
        <f>'Unit Data from Audit Worksheet'!F84</f>
        <v>0</v>
      </c>
      <c r="F70" s="168">
        <f>IF(L70&lt;0,"Error: Number is normally positive.",)</f>
        <v>0</v>
      </c>
      <c r="G70" s="170"/>
      <c r="H70" s="167"/>
      <c r="I70" s="20"/>
      <c r="J70" s="166">
        <v>512</v>
      </c>
      <c r="K70" s="165" t="s">
        <v>102</v>
      </c>
      <c r="L70" s="205">
        <f t="shared" ref="L70:L84" si="8">IF(D70="",E70,D70)</f>
        <v>0</v>
      </c>
      <c r="P70" s="143"/>
    </row>
    <row r="71" spans="1:23" s="16" customFormat="1" ht="102.75" customHeight="1" x14ac:dyDescent="0.3">
      <c r="A71" s="156">
        <f>'Unit Data from Audit Worksheet'!A86</f>
        <v>535</v>
      </c>
      <c r="B71" s="169" t="str">
        <f>'Unit Data from Audit Worksheet'!C86</f>
        <v>Cash and Investment Note</v>
      </c>
      <c r="C71" s="155" t="str">
        <f>'Unit Data from Audit Worksheet'!D86</f>
        <v>Cash and Investment - Please list the book value of any unspent debt proceeds (bonds, installment, etc.) in any funds as of June 30.  This information may be on the face of your statements or in the notes</v>
      </c>
      <c r="D71" s="174"/>
      <c r="E71" s="175">
        <f>'Unit Data from Audit Worksheet'!F86</f>
        <v>0</v>
      </c>
      <c r="F71" s="56" t="str">
        <f>IF(L71&gt;1,,"Reminder: Please make sure you have entered all cash and investments from bond proceeds, if applicable")</f>
        <v>Reminder: Please make sure you have entered all cash and investments from bond proceeds, if applicable</v>
      </c>
      <c r="G71" s="170"/>
      <c r="H71" s="167"/>
      <c r="I71" s="20"/>
      <c r="J71" s="166">
        <v>535</v>
      </c>
      <c r="K71" s="37" t="s">
        <v>103</v>
      </c>
      <c r="L71" s="205">
        <f t="shared" si="8"/>
        <v>0</v>
      </c>
      <c r="M71"/>
      <c r="P71" s="143"/>
      <c r="Q71" s="196"/>
      <c r="R71" s="2"/>
      <c r="S71" s="2"/>
      <c r="T71" s="2"/>
      <c r="U71" s="2"/>
      <c r="V71" s="2"/>
      <c r="W71" s="2"/>
    </row>
    <row r="72" spans="1:23" ht="60.6" customHeight="1" x14ac:dyDescent="0.3">
      <c r="A72" s="156">
        <f>'Unit Data from Audit Worksheet'!A90</f>
        <v>334</v>
      </c>
      <c r="B72" s="169" t="str">
        <f>'Unit Data from Audit Worksheet'!C90</f>
        <v>Gov.-Capital Assets Schedule in the Notes</v>
      </c>
      <c r="C72" s="155" t="str">
        <f>'Unit Data from Audit Worksheet'!D90</f>
        <v>Gross value.  
Exclude non-depreciable.</v>
      </c>
      <c r="D72" s="174"/>
      <c r="E72" s="175">
        <f>'Unit Data from Audit Worksheet'!F90</f>
        <v>0</v>
      </c>
      <c r="F72" s="56"/>
      <c r="G72" s="170"/>
      <c r="H72" s="167"/>
      <c r="I72" s="20"/>
      <c r="J72" s="166">
        <v>334</v>
      </c>
      <c r="K72" s="37" t="s">
        <v>106</v>
      </c>
      <c r="L72" s="205">
        <f t="shared" si="8"/>
        <v>0</v>
      </c>
      <c r="P72" s="143"/>
    </row>
    <row r="73" spans="1:23" ht="66.599999999999994" customHeight="1" x14ac:dyDescent="0.3">
      <c r="A73" s="156">
        <f>'Unit Data from Audit Worksheet'!A91</f>
        <v>373</v>
      </c>
      <c r="B73" s="169" t="str">
        <f>'Unit Data from Audit Worksheet'!C91</f>
        <v>Gov.-Capital Assets Schedule in the Notes</v>
      </c>
      <c r="C73" s="155" t="str">
        <f>'Unit Data from Audit Worksheet'!D91</f>
        <v>Accumulated depreciation</v>
      </c>
      <c r="D73" s="174"/>
      <c r="E73" s="175">
        <f>'Unit Data from Audit Worksheet'!F91</f>
        <v>0</v>
      </c>
      <c r="F73" s="56"/>
      <c r="G73" s="170"/>
      <c r="H73" s="167"/>
      <c r="I73" s="20"/>
      <c r="J73" s="166">
        <v>373</v>
      </c>
      <c r="K73" s="36" t="s">
        <v>126</v>
      </c>
      <c r="L73" s="205">
        <f t="shared" si="8"/>
        <v>0</v>
      </c>
      <c r="P73" s="143"/>
    </row>
    <row r="74" spans="1:23" ht="82.2" customHeight="1" x14ac:dyDescent="0.3">
      <c r="A74" s="156">
        <f>'Unit Data from Audit Worksheet'!A93</f>
        <v>622</v>
      </c>
      <c r="B74" s="169" t="str">
        <f>'Unit Data from Audit Worksheet'!C93</f>
        <v>FS., Pension note or RSI</v>
      </c>
      <c r="C74" s="169" t="str">
        <f>'Unit Data from Audit Worksheet'!D93</f>
        <v xml:space="preserve">Unit's Share of Net Pension Liability ($s)
- unit of government is a participating employer in the State's TSERS (Teachers' and State Employees' Retirement System) or the LGERS (Local Governmental Employees' Retirement System).  </v>
      </c>
      <c r="D74" s="174"/>
      <c r="E74" s="175">
        <f>'Unit Data from Audit Worksheet'!F93</f>
        <v>0</v>
      </c>
      <c r="F74" s="168"/>
      <c r="G74" s="170"/>
      <c r="H74" s="167"/>
      <c r="I74" s="20"/>
      <c r="J74" s="166">
        <v>622</v>
      </c>
      <c r="K74" s="172" t="s">
        <v>159</v>
      </c>
      <c r="L74" s="205">
        <f t="shared" si="8"/>
        <v>0</v>
      </c>
      <c r="P74" s="143"/>
      <c r="S74" s="16"/>
      <c r="T74" s="16"/>
      <c r="U74" s="16"/>
      <c r="V74" s="16"/>
    </row>
    <row r="75" spans="1:23" ht="138.75" customHeight="1" x14ac:dyDescent="0.3">
      <c r="A75" s="156">
        <f>'Unit Data from Audit Worksheet'!A94</f>
        <v>577</v>
      </c>
      <c r="B75" s="169" t="str">
        <f>'Unit Data from Audit Worksheet'!C94</f>
        <v>Pension Notes</v>
      </c>
      <c r="C75" s="169" t="str">
        <f>'Unit Data from Audit Worksheet'!D94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75" s="174"/>
      <c r="E75" s="175">
        <f>'Unit Data from Audit Worksheet'!F94</f>
        <v>0</v>
      </c>
      <c r="F75" s="168"/>
      <c r="G75" s="170"/>
      <c r="H75" s="167"/>
      <c r="I75" s="20"/>
      <c r="J75" s="166">
        <v>577</v>
      </c>
      <c r="K75" s="172" t="s">
        <v>142</v>
      </c>
      <c r="L75" s="205">
        <f t="shared" si="8"/>
        <v>0</v>
      </c>
      <c r="P75" s="143"/>
      <c r="S75" s="16"/>
      <c r="T75" s="16"/>
      <c r="U75" s="16"/>
      <c r="V75" s="16"/>
    </row>
    <row r="76" spans="1:23" ht="115.5" customHeight="1" x14ac:dyDescent="0.3">
      <c r="A76" s="228">
        <f>'Unit Data from Audit Worksheet'!A96</f>
        <v>598</v>
      </c>
      <c r="B76" s="169" t="str">
        <f>'Unit Data from Audit Worksheet'!C96</f>
        <v>LEO Note</v>
      </c>
      <c r="C76" s="155" t="str">
        <f>'Unit Data from Audit Worksheet'!D96</f>
        <v>Amount the unit paid out in benefits under LEO special separation allowance to retired law enforcement officers this fiscal year if you report under GASB 68 or GASB 73.</v>
      </c>
      <c r="D76" s="174"/>
      <c r="E76" s="175">
        <f>'Unit Data from Audit Worksheet'!F96</f>
        <v>0</v>
      </c>
      <c r="F76" s="168">
        <f>IF(L76&lt;0,"Error: Enter as a positive.",)</f>
        <v>0</v>
      </c>
      <c r="G76" s="170"/>
      <c r="H76" s="167"/>
      <c r="I76" s="20"/>
      <c r="J76" s="166">
        <v>598</v>
      </c>
      <c r="K76" s="60" t="s">
        <v>147</v>
      </c>
      <c r="L76" s="205">
        <f t="shared" si="8"/>
        <v>0</v>
      </c>
      <c r="P76" s="143"/>
      <c r="S76" s="16"/>
      <c r="T76" s="16"/>
      <c r="U76" s="16"/>
      <c r="V76" s="16"/>
    </row>
    <row r="77" spans="1:23" ht="84" customHeight="1" x14ac:dyDescent="0.3">
      <c r="A77" s="156">
        <f>'Unit Data from Audit Worksheet'!A97</f>
        <v>599</v>
      </c>
      <c r="B77" s="169" t="str">
        <f>'Unit Data from Audit Worksheet'!C97</f>
        <v>LEO Note</v>
      </c>
      <c r="C77" s="155" t="str">
        <f>'Unit Data from Audit Worksheet'!D97</f>
        <v>The total LEO pension liability if you report under GASB 68 or GASB 73.</v>
      </c>
      <c r="D77" s="174"/>
      <c r="E77" s="175">
        <f>'Unit Data from Audit Worksheet'!F97</f>
        <v>0</v>
      </c>
      <c r="F77" s="168">
        <f>IF(L77&lt;0,"Error: Enter as a positive.",)</f>
        <v>0</v>
      </c>
      <c r="G77" s="170"/>
      <c r="H77" s="167"/>
      <c r="I77" s="20"/>
      <c r="J77" s="166">
        <v>599</v>
      </c>
      <c r="K77" s="59" t="s">
        <v>146</v>
      </c>
      <c r="L77" s="205">
        <f t="shared" si="8"/>
        <v>0</v>
      </c>
      <c r="P77" s="143"/>
    </row>
    <row r="78" spans="1:23" ht="102.75" customHeight="1" x14ac:dyDescent="0.3">
      <c r="A78" s="156">
        <f>'Unit Data from Audit Worksheet'!A98</f>
        <v>602</v>
      </c>
      <c r="B78" s="169" t="str">
        <f>'Unit Data from Audit Worksheet'!C98</f>
        <v>LEO Note</v>
      </c>
      <c r="C78" s="155" t="str">
        <f>'Unit Data from Audit Worksheet'!D98</f>
        <v>If you have LEO pension assets and are reporting under GASB 68 please enter "Plan Fiduciary Net Position" which can be found on your RSI schedules and the Notes.</v>
      </c>
      <c r="D78" s="174"/>
      <c r="E78" s="175">
        <f>'Unit Data from Audit Worksheet'!F98</f>
        <v>0</v>
      </c>
      <c r="F78" s="168">
        <f>IF(L78&lt;0,"Error: Enter as a positive.",)</f>
        <v>0</v>
      </c>
      <c r="G78" s="170"/>
      <c r="H78" s="167"/>
      <c r="I78" s="20"/>
      <c r="J78" s="166">
        <v>602</v>
      </c>
      <c r="K78" s="18" t="s">
        <v>148</v>
      </c>
      <c r="L78" s="205">
        <f t="shared" si="8"/>
        <v>0</v>
      </c>
      <c r="P78" s="143"/>
    </row>
    <row r="79" spans="1:23" ht="123" customHeight="1" x14ac:dyDescent="0.3">
      <c r="A79" s="156">
        <f>'Unit Data from Audit Worksheet'!A99</f>
        <v>619</v>
      </c>
      <c r="B79" s="169" t="str">
        <f>'Unit Data from Audit Worksheet'!C99</f>
        <v>LEO
RSI</v>
      </c>
      <c r="C79" s="60" t="str">
        <f>'Unit Data from Audit Worksheet'!D99</f>
        <v>LEOSSA – What is the plan’s fiduciary net position as a percentage of the total pension liability?  Please enter as percentage value; for example, 83.5% should be entered as 83.5.  If assets have not been set aside in a trust, please enter 0.0</v>
      </c>
      <c r="D79" s="61"/>
      <c r="E79" s="96">
        <f>'Unit Data from Audit Worksheet'!F99</f>
        <v>0</v>
      </c>
      <c r="F79" s="168"/>
      <c r="G79" s="170"/>
      <c r="H79" s="65"/>
      <c r="I79" s="20"/>
      <c r="J79" s="158">
        <v>619</v>
      </c>
      <c r="K79" s="64" t="s">
        <v>207</v>
      </c>
      <c r="L79" s="571">
        <f t="shared" si="8"/>
        <v>0</v>
      </c>
      <c r="P79" s="143"/>
    </row>
    <row r="80" spans="1:23" s="16" customFormat="1" ht="127.5" customHeight="1" x14ac:dyDescent="0.3">
      <c r="A80" s="228">
        <f>'Unit Data from Audit Worksheet'!A101</f>
        <v>547</v>
      </c>
      <c r="B80" s="169" t="str">
        <f>'Unit Data from Audit Worksheet'!C101</f>
        <v>OPEB Note</v>
      </c>
      <c r="C80" s="169" t="str">
        <f>'Unit Data from Audit Worksheet'!D101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80" s="174"/>
      <c r="E80" s="175">
        <f>'Unit Data from Audit Worksheet'!F101</f>
        <v>0</v>
      </c>
      <c r="F80" s="168" t="str">
        <f>IF(L83&lt;1,"Please answer this question","")</f>
        <v>Please answer this question</v>
      </c>
      <c r="G80" s="170"/>
      <c r="H80" s="167"/>
      <c r="I80" s="20"/>
      <c r="J80" s="166">
        <v>547</v>
      </c>
      <c r="K80" s="231" t="s">
        <v>120</v>
      </c>
      <c r="L80" s="572">
        <f t="shared" si="8"/>
        <v>0</v>
      </c>
      <c r="M80"/>
      <c r="P80" s="144"/>
      <c r="Q80" s="196"/>
      <c r="R80" s="2"/>
      <c r="S80" s="2"/>
      <c r="T80" s="2"/>
      <c r="U80" s="2"/>
      <c r="V80" s="2"/>
      <c r="W80" s="2"/>
    </row>
    <row r="81" spans="1:23" s="16" customFormat="1" ht="99" customHeight="1" x14ac:dyDescent="0.3">
      <c r="A81" s="156">
        <f>'Unit Data from Audit Worksheet'!A102</f>
        <v>659</v>
      </c>
      <c r="B81" s="169" t="str">
        <f>'Unit Data from Audit Worksheet'!C102</f>
        <v>OPEB
 Note or RSI</v>
      </c>
      <c r="C81" s="155" t="str">
        <f>'Unit Data from Audit Worksheet'!D102</f>
        <v>Total OPEB benefits - total OPEB liability
If you do not provide benefit, please enter 0</v>
      </c>
      <c r="D81" s="174"/>
      <c r="E81" s="175">
        <f>'Unit Data from Audit Worksheet'!F102</f>
        <v>0</v>
      </c>
      <c r="F81" s="168">
        <f>IF(L81&lt;0,"Error: Enter as a positive.",)</f>
        <v>0</v>
      </c>
      <c r="G81" s="232" t="s">
        <v>719</v>
      </c>
      <c r="H81" s="167"/>
      <c r="I81" s="20"/>
      <c r="J81" s="158">
        <v>659</v>
      </c>
      <c r="K81" s="157" t="s">
        <v>191</v>
      </c>
      <c r="L81" s="573">
        <f t="shared" si="8"/>
        <v>0</v>
      </c>
      <c r="M81"/>
      <c r="P81" s="144"/>
      <c r="Q81" s="196"/>
      <c r="R81" s="2"/>
      <c r="S81" s="2"/>
      <c r="T81" s="2"/>
      <c r="U81" s="2"/>
      <c r="V81" s="2"/>
      <c r="W81" s="2"/>
    </row>
    <row r="82" spans="1:23" s="16" customFormat="1" ht="131.25" customHeight="1" x14ac:dyDescent="0.3">
      <c r="A82" s="156">
        <f>'Unit Data from Audit Worksheet'!A103</f>
        <v>660</v>
      </c>
      <c r="B82" s="169" t="str">
        <f>'Unit Data from Audit Worksheet'!C103</f>
        <v>OPEB
 Note or RSI</v>
      </c>
      <c r="C82" s="155" t="str">
        <f>'Unit Data from Audit Worksheet'!D103</f>
        <v>Total OPEB benefits- OPEB plan fiduciary net position
If no fiduciary net position, enter 0</v>
      </c>
      <c r="D82" s="174"/>
      <c r="E82" s="175">
        <f>'Unit Data from Audit Worksheet'!F103</f>
        <v>0</v>
      </c>
      <c r="F82" s="164">
        <f>IF(L82&lt;0,"Note: Number is normally positive.",)</f>
        <v>0</v>
      </c>
      <c r="G82" s="232" t="s">
        <v>719</v>
      </c>
      <c r="H82" s="167"/>
      <c r="I82" s="20"/>
      <c r="J82" s="158">
        <v>660</v>
      </c>
      <c r="K82" s="157" t="s">
        <v>192</v>
      </c>
      <c r="L82" s="573">
        <f t="shared" si="8"/>
        <v>0</v>
      </c>
      <c r="M82"/>
      <c r="P82" s="144"/>
      <c r="Q82" s="196"/>
      <c r="R82" s="2"/>
      <c r="S82" s="2"/>
      <c r="T82" s="2"/>
      <c r="U82" s="2"/>
      <c r="V82" s="2"/>
      <c r="W82" s="2"/>
    </row>
    <row r="83" spans="1:23" ht="134.25" customHeight="1" x14ac:dyDescent="0.3">
      <c r="A83" s="156">
        <f>'Unit Data from Audit Worksheet'!A104</f>
        <v>661</v>
      </c>
      <c r="B83" s="169" t="str">
        <f>'Unit Data from Audit Worksheet'!C104</f>
        <v>OPEB
RSI</v>
      </c>
      <c r="C83" s="155" t="str">
        <f>'Unit Data from Audit Worksheet'!D104</f>
        <v>Total OPEB benefits - What is the plan’s fiduciary net position as a percentage of the total OPEB liability?  Please enter as percentage value; for example, 83.5% should be entered as 83.5.  If assets have not been set aside in a trust, please enter 0.0</v>
      </c>
      <c r="D83" s="61"/>
      <c r="E83" s="154">
        <f>'Unit Data from Audit Worksheet'!F104</f>
        <v>0</v>
      </c>
      <c r="F83" s="168" t="str">
        <f>IF(H83=L83,"","Column L does not equal Column H")</f>
        <v/>
      </c>
      <c r="G83" s="232" t="s">
        <v>719</v>
      </c>
      <c r="H83" s="109">
        <f>ROUND(IFERROR((L82/L81)*100,0),1)</f>
        <v>0</v>
      </c>
      <c r="I83" s="20"/>
      <c r="J83" s="158">
        <v>661</v>
      </c>
      <c r="K83" s="172" t="s">
        <v>193</v>
      </c>
      <c r="L83" s="578">
        <f>IF(D83="",E83,D83)</f>
        <v>0</v>
      </c>
      <c r="P83" s="144"/>
    </row>
    <row r="84" spans="1:23" ht="84.75" customHeight="1" x14ac:dyDescent="0.3">
      <c r="A84" s="233">
        <f>'Unit Data from Audit Worksheet'!A107</f>
        <v>6</v>
      </c>
      <c r="B84" s="32" t="str">
        <f>'Unit Data from Audit Worksheet'!C107</f>
        <v>Fund Balance Note</v>
      </c>
      <c r="C84" s="214" t="str">
        <f>'Unit Data from Audit Worksheet'!D107</f>
        <v>General Fund -  Total Encumbrances.  You will probably have to refer to the note disclosure where the amount of encumbrances is listed.</v>
      </c>
      <c r="D84" s="174"/>
      <c r="E84" s="99">
        <f>'Unit Data from Audit Worksheet'!F107</f>
        <v>0</v>
      </c>
      <c r="F84" s="19">
        <f>IF(L84&lt;0,"Error: Enter as a positive.",)</f>
        <v>0</v>
      </c>
      <c r="G84" s="45"/>
      <c r="H84" s="167"/>
      <c r="I84" s="20"/>
      <c r="J84" s="21">
        <v>6</v>
      </c>
      <c r="K84" s="84" t="s">
        <v>104</v>
      </c>
      <c r="L84" s="572">
        <f t="shared" si="8"/>
        <v>0</v>
      </c>
      <c r="P84" s="146"/>
    </row>
    <row r="85" spans="1:23" ht="87.75" customHeight="1" x14ac:dyDescent="0.3">
      <c r="A85" s="156">
        <f>'Unit Data from Audit Worksheet'!A109</f>
        <v>620</v>
      </c>
      <c r="B85" s="169"/>
      <c r="C85" s="155" t="str">
        <f>'Unit Data from Audit Worksheet'!D109</f>
        <v>Do you expect to issue debt requiring LGC approval within 12 months from the date that the audit is submitted - select "1" for yes and "2" for no from drop down list.</v>
      </c>
      <c r="D85" s="174"/>
      <c r="E85" s="101">
        <f>'Unit Data from Audit Worksheet'!F109</f>
        <v>0</v>
      </c>
      <c r="F85" s="168"/>
      <c r="G85" s="170"/>
      <c r="H85" s="167"/>
      <c r="I85" s="20"/>
      <c r="J85" s="67">
        <v>620</v>
      </c>
      <c r="K85" s="36" t="s">
        <v>239</v>
      </c>
      <c r="L85" s="572">
        <f t="shared" ref="L85:L97" si="9">IF(D85="",E85,D85)</f>
        <v>0</v>
      </c>
      <c r="N85" s="86"/>
      <c r="P85" s="146"/>
    </row>
    <row r="86" spans="1:23" ht="87.75" customHeight="1" x14ac:dyDescent="0.3">
      <c r="A86" s="156">
        <f>'TD Info Completed by Auditor'!A9</f>
        <v>906</v>
      </c>
      <c r="B86" s="83" t="s">
        <v>238</v>
      </c>
      <c r="C86" s="156" t="str">
        <f>'TD Info Completed by Auditor'!B9</f>
        <v>Is the Independent Auditor's Report Opinion Unmodified?</v>
      </c>
      <c r="D86" s="174"/>
      <c r="E86" s="158">
        <f>IF(+'TD Info Completed by Auditor'!C9="Yes",1,IF(+'TD Info Completed by Auditor'!C9="No",2,IF(+'TD Info Completed by Auditor'!C9="N/A",3,0)))</f>
        <v>0</v>
      </c>
      <c r="F86" s="168"/>
      <c r="G86" s="170"/>
      <c r="H86" s="167"/>
      <c r="I86" s="20"/>
      <c r="J86" s="132">
        <v>906</v>
      </c>
      <c r="K86" s="36" t="s">
        <v>228</v>
      </c>
      <c r="L86" s="574">
        <f t="shared" si="9"/>
        <v>0</v>
      </c>
      <c r="N86" s="186" t="s">
        <v>253</v>
      </c>
      <c r="P86" s="142"/>
    </row>
    <row r="87" spans="1:23" ht="87.75" customHeight="1" x14ac:dyDescent="0.3">
      <c r="A87" s="156">
        <f>'TD Info Completed by Auditor'!A10</f>
        <v>907</v>
      </c>
      <c r="B87" s="83" t="s">
        <v>238</v>
      </c>
      <c r="C87" s="156" t="str">
        <f>'TD Info Completed by Auditor'!B10</f>
        <v xml:space="preserve">Is there a finding for lack of segregation of duties at this unit? </v>
      </c>
      <c r="D87" s="174"/>
      <c r="E87" s="158">
        <f>IF(+'TD Info Completed by Auditor'!C10="Yes",1,IF(+'TD Info Completed by Auditor'!C10="No",2,IF(+'TD Info Completed by Auditor'!C10="N/A",3,0)))</f>
        <v>0</v>
      </c>
      <c r="F87" s="168"/>
      <c r="G87" s="170"/>
      <c r="H87" s="167"/>
      <c r="I87" s="20"/>
      <c r="J87" s="132">
        <v>907</v>
      </c>
      <c r="K87" s="36" t="s">
        <v>229</v>
      </c>
      <c r="L87" s="574">
        <f t="shared" si="9"/>
        <v>0</v>
      </c>
      <c r="N87" s="186" t="s">
        <v>253</v>
      </c>
      <c r="P87" s="143"/>
    </row>
    <row r="88" spans="1:23" s="284" customFormat="1" ht="104.4" customHeight="1" x14ac:dyDescent="0.3">
      <c r="A88" s="156">
        <f>'TD Info Completed by Auditor'!A11</f>
        <v>1058</v>
      </c>
      <c r="B88" s="83"/>
      <c r="C88" s="156" t="str">
        <f>'TD Info Completed by Auditor'!B11</f>
        <v>Did your audit disclose as a finding any statutory violations? (not including budget violations) (Yes or No) If the answer  is "Yes", review whether this needs to be disclosed in the Stewardship, Compliance and Accountability Note</v>
      </c>
      <c r="D88" s="174"/>
      <c r="E88" s="158">
        <f>IF(+'TD Info Completed by Auditor'!C11="Yes",1,IF(+'TD Info Completed by Auditor'!C11="No",2,IF(+'TD Info Completed by Auditor'!C11="N/A",3,0)))</f>
        <v>0</v>
      </c>
      <c r="F88" s="168"/>
      <c r="G88" s="170"/>
      <c r="H88" s="167"/>
      <c r="I88" s="20"/>
      <c r="J88" s="132">
        <v>1058</v>
      </c>
      <c r="K88" s="475" t="s">
        <v>727</v>
      </c>
      <c r="L88" s="574">
        <f t="shared" si="9"/>
        <v>0</v>
      </c>
      <c r="M88"/>
      <c r="N88" s="389"/>
      <c r="P88" s="144"/>
      <c r="Q88" s="196"/>
    </row>
    <row r="89" spans="1:23" s="284" customFormat="1" ht="160.80000000000001" customHeight="1" x14ac:dyDescent="0.3">
      <c r="A89" s="156">
        <f>'TD Info Completed by Auditor'!A12</f>
        <v>1059</v>
      </c>
      <c r="B89" s="83"/>
      <c r="C89" s="156"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89" s="174"/>
      <c r="E89" s="158">
        <f>IF(+'TD Info Completed by Auditor'!C12="Yes",1,IF(+'TD Info Completed by Auditor'!C12="No",2,IF(+'TD Info Completed by Auditor'!C12="N/A",3,0)))</f>
        <v>0</v>
      </c>
      <c r="F89" s="168"/>
      <c r="G89" s="170"/>
      <c r="H89" s="167"/>
      <c r="I89" s="20"/>
      <c r="J89" s="132">
        <v>1059</v>
      </c>
      <c r="K89" s="475" t="s">
        <v>728</v>
      </c>
      <c r="L89" s="574">
        <f t="shared" si="9"/>
        <v>0</v>
      </c>
      <c r="M89"/>
      <c r="N89" s="389"/>
      <c r="P89" s="144"/>
      <c r="Q89" s="196"/>
    </row>
    <row r="90" spans="1:23" s="284" customFormat="1" ht="160.80000000000001" customHeight="1" x14ac:dyDescent="0.3">
      <c r="A90" s="220">
        <f>'TD Info Completed by Auditor'!A13</f>
        <v>1078</v>
      </c>
      <c r="B90" s="153"/>
      <c r="C90" s="220"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90" s="174"/>
      <c r="E90" s="158">
        <f>IF(+'TD Info Completed by Auditor'!C13="Yes",1,IF(+'TD Info Completed by Auditor'!C13="No",2,IF(+'TD Info Completed by Auditor'!C13="N/A",3,0)))</f>
        <v>0</v>
      </c>
      <c r="F90" s="168"/>
      <c r="G90" s="170"/>
      <c r="H90" s="167"/>
      <c r="I90" s="20"/>
      <c r="J90" s="712">
        <v>1078</v>
      </c>
      <c r="K90" s="713" t="s">
        <v>1212</v>
      </c>
      <c r="L90" s="574">
        <f t="shared" si="9"/>
        <v>0</v>
      </c>
      <c r="M90" s="128"/>
      <c r="N90" s="389"/>
      <c r="P90" s="144"/>
      <c r="Q90" s="196"/>
    </row>
    <row r="91" spans="1:23" s="284" customFormat="1" ht="160.80000000000001" customHeight="1" x14ac:dyDescent="0.3">
      <c r="A91" s="220">
        <f>'TD Info Completed by Auditor'!A14</f>
        <v>1067</v>
      </c>
      <c r="B91" s="153"/>
      <c r="C91" s="220"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91" s="174"/>
      <c r="E91" s="158">
        <f>IF(+'TD Info Completed by Auditor'!C14="Yes",1,IF(+'TD Info Completed by Auditor'!C14="No",2,IF(+'TD Info Completed by Auditor'!C14="N/A",3,0)))</f>
        <v>0</v>
      </c>
      <c r="F91" s="168"/>
      <c r="G91" s="170"/>
      <c r="H91" s="167"/>
      <c r="I91" s="20"/>
      <c r="J91" s="712">
        <v>1067</v>
      </c>
      <c r="K91" s="713" t="s">
        <v>1213</v>
      </c>
      <c r="L91" s="574">
        <f t="shared" si="9"/>
        <v>0</v>
      </c>
      <c r="M91" s="128"/>
      <c r="N91" s="389"/>
      <c r="P91" s="144"/>
      <c r="Q91" s="196"/>
    </row>
    <row r="92" spans="1:23" s="284" customFormat="1" ht="87.75" customHeight="1" x14ac:dyDescent="0.3">
      <c r="A92" s="156">
        <f>'TD Info Completed by Auditor'!A15</f>
        <v>951</v>
      </c>
      <c r="B92" s="83" t="s">
        <v>238</v>
      </c>
      <c r="C92" s="156" t="str">
        <f>'TD Info Completed by Auditor'!B15</f>
        <v>Is there a finding for lack of technical skills, knowledge and experience (SKE) at this unit?</v>
      </c>
      <c r="D92" s="174"/>
      <c r="E92" s="158">
        <f>IF(+'TD Info Completed by Auditor'!C15="Yes",1,IF(+'TD Info Completed by Auditor'!C15="No",2,IF(+'TD Info Completed by Auditor'!C15="N/A",3,0)))</f>
        <v>0</v>
      </c>
      <c r="F92" s="168"/>
      <c r="G92" s="170"/>
      <c r="H92" s="167"/>
      <c r="I92" s="20"/>
      <c r="J92" s="132">
        <v>951</v>
      </c>
      <c r="K92" s="36" t="s">
        <v>230</v>
      </c>
      <c r="L92" s="574">
        <f>IF(D92="",E92,D92)</f>
        <v>0</v>
      </c>
      <c r="M92"/>
      <c r="N92" s="389"/>
      <c r="P92" s="144"/>
      <c r="Q92" s="196"/>
    </row>
    <row r="93" spans="1:23" ht="87.75" customHeight="1" x14ac:dyDescent="0.3">
      <c r="A93" s="156">
        <f>'TD Info Completed by Auditor'!A16</f>
        <v>953</v>
      </c>
      <c r="B93" s="83" t="s">
        <v>238</v>
      </c>
      <c r="C93" s="156" t="str">
        <f>'TD Info Completed by Auditor'!B16</f>
        <v xml:space="preserve">Is there is a going concern finding noted in the audit report? </v>
      </c>
      <c r="D93" s="174"/>
      <c r="E93" s="158">
        <f>IF(+'TD Info Completed by Auditor'!C16="Yes",1,IF(+'TD Info Completed by Auditor'!C16="No",2,IF(+'TD Info Completed by Auditor'!C16="N/A",3,0)))</f>
        <v>0</v>
      </c>
      <c r="F93" s="168"/>
      <c r="G93" s="170"/>
      <c r="H93" s="167"/>
      <c r="I93" s="20"/>
      <c r="J93" s="132">
        <v>953</v>
      </c>
      <c r="K93" s="714" t="s">
        <v>1214</v>
      </c>
      <c r="L93" s="574">
        <f t="shared" si="9"/>
        <v>0</v>
      </c>
      <c r="N93" s="186" t="s">
        <v>253</v>
      </c>
      <c r="P93" s="144"/>
    </row>
    <row r="94" spans="1:23" ht="87.75" customHeight="1" x14ac:dyDescent="0.3">
      <c r="A94" s="156">
        <f>'TD Info Completed by Auditor'!A17</f>
        <v>955</v>
      </c>
      <c r="B94" s="83" t="s">
        <v>238</v>
      </c>
      <c r="C94" s="156" t="str">
        <f>'TD Info Completed by Auditor'!B17</f>
        <v xml:space="preserve">Number of significant deficiency findings (financial statement findings only)
Exclude findings reported in questions 907, 951 
</v>
      </c>
      <c r="D94" s="174"/>
      <c r="E94" s="482">
        <f>'TD Info Completed by Auditor'!C17</f>
        <v>0</v>
      </c>
      <c r="F94" s="168"/>
      <c r="G94" s="170"/>
      <c r="H94" s="167"/>
      <c r="I94" s="20"/>
      <c r="J94" s="132">
        <v>955</v>
      </c>
      <c r="K94" s="36" t="s">
        <v>720</v>
      </c>
      <c r="L94" s="574">
        <f t="shared" si="9"/>
        <v>0</v>
      </c>
      <c r="N94" s="186" t="s">
        <v>253</v>
      </c>
      <c r="P94" s="144"/>
    </row>
    <row r="95" spans="1:23" ht="87.75" customHeight="1" x14ac:dyDescent="0.3">
      <c r="A95" s="156">
        <f>'TD Info Completed by Auditor'!A18</f>
        <v>957</v>
      </c>
      <c r="B95" s="83" t="s">
        <v>238</v>
      </c>
      <c r="C95" s="156" t="str">
        <f>'TD Info Completed by Auditor'!B18</f>
        <v xml:space="preserve">Number of material weaknesses findings (financial statements findings only)
Exclude findings reported in questions 907, 951 
</v>
      </c>
      <c r="D95" s="174"/>
      <c r="E95" s="482">
        <f>'TD Info Completed by Auditor'!C18</f>
        <v>0</v>
      </c>
      <c r="F95" s="168"/>
      <c r="G95" s="170"/>
      <c r="H95" s="167"/>
      <c r="I95" s="20"/>
      <c r="J95" s="132">
        <v>957</v>
      </c>
      <c r="K95" s="36" t="s">
        <v>721</v>
      </c>
      <c r="L95" s="574">
        <f t="shared" si="9"/>
        <v>0</v>
      </c>
      <c r="N95" s="186" t="s">
        <v>253</v>
      </c>
      <c r="P95" s="144"/>
    </row>
    <row r="96" spans="1:23" ht="192" customHeight="1" x14ac:dyDescent="0.3">
      <c r="A96" s="156">
        <f>'TD Info Completed by Auditor'!A19</f>
        <v>973</v>
      </c>
      <c r="B96" s="83" t="s">
        <v>238</v>
      </c>
      <c r="C96" s="156"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96" s="174"/>
      <c r="E96" s="482">
        <f>'TD Info Completed by Auditor'!C19</f>
        <v>0</v>
      </c>
      <c r="F96" s="168"/>
      <c r="G96" s="170"/>
      <c r="H96" s="167"/>
      <c r="I96" s="20"/>
      <c r="J96" s="132">
        <v>973</v>
      </c>
      <c r="K96" s="36" t="s">
        <v>722</v>
      </c>
      <c r="L96" s="574">
        <f>IF(D96="",E96,D96)</f>
        <v>0</v>
      </c>
      <c r="N96" s="186" t="s">
        <v>253</v>
      </c>
      <c r="P96" s="147"/>
    </row>
    <row r="97" spans="1:17" ht="87.75" customHeight="1" x14ac:dyDescent="0.3">
      <c r="A97" s="156">
        <f>'TD Info Completed by Auditor'!A20</f>
        <v>959</v>
      </c>
      <c r="B97" s="83" t="s">
        <v>238</v>
      </c>
      <c r="C97" s="156" t="str">
        <f>'TD Info Completed by Auditor'!B20</f>
        <v>Did the Unit have debt service payments deferred or restructured in this fiscal year? (does not include refinancings designed to take advantage of lower interest rates)  Select Yes, No, or NA</v>
      </c>
      <c r="D97" s="174"/>
      <c r="E97" s="158">
        <f>IF(+'TD Info Completed by Auditor'!C20="Yes",1,IF(+'TD Info Completed by Auditor'!C20="No",2,IF(+'TD Info Completed by Auditor'!C20="N/A",3,0)))</f>
        <v>0</v>
      </c>
      <c r="F97" s="168"/>
      <c r="G97" s="170"/>
      <c r="H97" s="167"/>
      <c r="I97" s="20"/>
      <c r="J97" s="132">
        <v>959</v>
      </c>
      <c r="K97" s="36" t="s">
        <v>255</v>
      </c>
      <c r="L97" s="574">
        <f t="shared" si="9"/>
        <v>0</v>
      </c>
      <c r="N97" s="186" t="s">
        <v>253</v>
      </c>
      <c r="P97" s="144"/>
    </row>
    <row r="98" spans="1:17" s="284" customFormat="1" ht="177.75" customHeight="1" x14ac:dyDescent="0.3">
      <c r="A98" s="156">
        <f>'TD Info Completed by Auditor'!A21</f>
        <v>974</v>
      </c>
      <c r="B98" s="83" t="s">
        <v>238</v>
      </c>
      <c r="C98" s="156" t="str">
        <f>'TD Info Completed by Auditor'!B21</f>
        <v>Did the Unit have any of the following occur:
1.  Bond covenants were not met
2.  Debt service payments made late?  Deferred payments authorized by LGC or other state
     agencies should not be counted as late for purposes of this question.</v>
      </c>
      <c r="D98" s="174"/>
      <c r="E98" s="158">
        <f>IF(+'TD Info Completed by Auditor'!C21="Yes",1,IF(+'TD Info Completed by Auditor'!C21="No",2,IF(+'TD Info Completed by Auditor'!C21="N/A",3,0)))</f>
        <v>0</v>
      </c>
      <c r="F98" s="168"/>
      <c r="G98" s="170"/>
      <c r="H98" s="167"/>
      <c r="I98" s="20"/>
      <c r="J98" s="132">
        <v>974</v>
      </c>
      <c r="K98" s="36" t="s">
        <v>304</v>
      </c>
      <c r="L98" s="574">
        <f t="shared" ref="L98" si="10">IF(D98="",E98,D98)</f>
        <v>0</v>
      </c>
      <c r="M98"/>
      <c r="N98" s="186" t="s">
        <v>253</v>
      </c>
      <c r="P98" s="147"/>
      <c r="Q98" s="196"/>
    </row>
    <row r="99" spans="1:17" ht="87.75" customHeight="1" x14ac:dyDescent="0.3">
      <c r="A99" s="156">
        <f>'TD Info Completed by Auditor'!A28</f>
        <v>975</v>
      </c>
      <c r="B99" s="83" t="s">
        <v>238</v>
      </c>
      <c r="C99" s="155" t="str">
        <f>'TD Info Completed by Auditor'!B28</f>
        <v>Does the Performance Indicator Print worksheet in this workbook have a red shaded cell?</v>
      </c>
      <c r="D99" s="174"/>
      <c r="E99" s="158">
        <f>IF(+'TD Info Completed by Auditor'!C28="Yes",1,IF(+'TD Info Completed by Auditor'!C28="No",2,IF(+'TD Info Completed by Auditor'!C28="N/A",3,0)))</f>
        <v>0</v>
      </c>
      <c r="F99" s="168"/>
      <c r="G99" s="170"/>
      <c r="H99" s="167"/>
      <c r="I99" s="20"/>
      <c r="J99" s="132">
        <v>975</v>
      </c>
      <c r="K99" s="36" t="s">
        <v>1218</v>
      </c>
      <c r="L99" s="574">
        <f>IF(D99="",E99,D99)</f>
        <v>0</v>
      </c>
      <c r="N99" s="186" t="s">
        <v>253</v>
      </c>
      <c r="P99" s="147"/>
      <c r="Q99" s="230"/>
    </row>
    <row r="100" spans="1:17" s="284" customFormat="1" ht="87.75" customHeight="1" x14ac:dyDescent="0.3">
      <c r="A100" s="713">
        <f>'TD Info Completed by Auditor'!A30</f>
        <v>1068</v>
      </c>
      <c r="B100" s="716"/>
      <c r="C100" s="548" t="str">
        <f>'TD Info Completed by Auditor'!B30</f>
        <v xml:space="preserve">Does the unit have a self-insurance fund? </v>
      </c>
      <c r="D100" s="174"/>
      <c r="E100" s="158">
        <f>IF(+'TD Info Completed by Auditor'!C30="Yes",1,IF(+'TD Info Completed by Auditor'!C30="No",2,IF(+'TD Info Completed by Auditor'!C30="N/A",3,0)))</f>
        <v>0</v>
      </c>
      <c r="F100" s="168"/>
      <c r="G100" s="170"/>
      <c r="H100" s="167"/>
      <c r="I100" s="20"/>
      <c r="J100" s="712">
        <v>1068</v>
      </c>
      <c r="K100" s="717" t="s">
        <v>1215</v>
      </c>
      <c r="L100" s="574">
        <f t="shared" ref="L100:L103" si="11">IF(D100="",E100,D100)</f>
        <v>0</v>
      </c>
      <c r="M100" s="128"/>
      <c r="N100" s="186"/>
      <c r="P100" s="147"/>
      <c r="Q100" s="230"/>
    </row>
    <row r="101" spans="1:17" s="284" customFormat="1" ht="87.75" customHeight="1" x14ac:dyDescent="0.3">
      <c r="A101" s="713">
        <f>'TD Info Completed by Auditor'!A31</f>
        <v>1069</v>
      </c>
      <c r="B101" s="716"/>
      <c r="C101" s="548" t="str">
        <f>'TD Info Completed by Auditor'!B31</f>
        <v>If the unit is self-insured for employee health care, does the unit use a qualified consultant to establish rates and appropriate reserve levels?</v>
      </c>
      <c r="D101" s="174"/>
      <c r="E101" s="158">
        <f>IF(+'TD Info Completed by Auditor'!C31="Yes",1,IF(+'TD Info Completed by Auditor'!C31="No",2,IF(+'TD Info Completed by Auditor'!C31="N/A",3,0)))</f>
        <v>0</v>
      </c>
      <c r="F101" s="168"/>
      <c r="G101" s="170"/>
      <c r="H101" s="167"/>
      <c r="I101" s="20"/>
      <c r="J101" s="712">
        <v>1069</v>
      </c>
      <c r="K101" s="717" t="s">
        <v>1216</v>
      </c>
      <c r="L101" s="574">
        <f t="shared" si="11"/>
        <v>0</v>
      </c>
      <c r="M101" s="128"/>
      <c r="N101" s="186"/>
      <c r="P101" s="147"/>
      <c r="Q101" s="230"/>
    </row>
    <row r="102" spans="1:17" s="284" customFormat="1" ht="87.75" customHeight="1" x14ac:dyDescent="0.3">
      <c r="A102" s="713">
        <f>'TD Info Completed by Auditor'!A32</f>
        <v>1070</v>
      </c>
      <c r="B102" s="716"/>
      <c r="C102" s="548" t="str">
        <f>'TD Info Completed by Auditor'!B32</f>
        <v>Does the Unit have a non-state administered pension plan?
(Note - OPEB is not a pension plan.)</v>
      </c>
      <c r="D102" s="174"/>
      <c r="E102" s="158">
        <f>IF(+'TD Info Completed by Auditor'!C32="Yes",1,IF(+'TD Info Completed by Auditor'!C32="No",2,IF(+'TD Info Completed by Auditor'!C32="N/A",3,0)))</f>
        <v>0</v>
      </c>
      <c r="F102" s="168"/>
      <c r="G102" s="170"/>
      <c r="H102" s="167"/>
      <c r="I102" s="20"/>
      <c r="J102" s="712">
        <v>1070</v>
      </c>
      <c r="K102" s="717" t="s">
        <v>1231</v>
      </c>
      <c r="L102" s="574">
        <f t="shared" si="11"/>
        <v>0</v>
      </c>
      <c r="M102" s="128"/>
      <c r="N102" s="186"/>
      <c r="P102" s="147"/>
      <c r="Q102" s="230"/>
    </row>
    <row r="103" spans="1:17" s="284" customFormat="1" ht="87.75" customHeight="1" x14ac:dyDescent="0.3">
      <c r="A103" s="713">
        <f>'TD Info Completed by Auditor'!A33</f>
        <v>1071</v>
      </c>
      <c r="B103" s="716"/>
      <c r="C103" s="548" t="str">
        <f>'TD Info Completed by Auditor'!B33</f>
        <v>Please list the amount of ARPA funds expended in total this fiscal year for non-capital purposes.  Enter "0" if no ARPA funds expended for this fiscal year for non-capital purposes.</v>
      </c>
      <c r="D103" s="174"/>
      <c r="E103" s="715">
        <f>'TD Info Completed by Auditor'!C33</f>
        <v>0</v>
      </c>
      <c r="F103" s="168"/>
      <c r="G103" s="170"/>
      <c r="H103" s="167"/>
      <c r="I103" s="20"/>
      <c r="J103" s="712">
        <v>1071</v>
      </c>
      <c r="K103" s="717" t="s">
        <v>1217</v>
      </c>
      <c r="L103" s="574">
        <f t="shared" si="11"/>
        <v>0</v>
      </c>
      <c r="M103" s="128"/>
      <c r="N103" s="186"/>
      <c r="P103" s="147"/>
      <c r="Q103" s="230"/>
    </row>
    <row r="104" spans="1:17" ht="118.8" customHeight="1" x14ac:dyDescent="0.3">
      <c r="A104" s="234">
        <v>336</v>
      </c>
      <c r="B104" s="181"/>
      <c r="C104" s="235" t="s">
        <v>258</v>
      </c>
      <c r="D104" s="236" t="s">
        <v>247</v>
      </c>
      <c r="E104" s="237" t="s">
        <v>694</v>
      </c>
      <c r="F104" s="182" t="s">
        <v>420</v>
      </c>
      <c r="G104" s="170"/>
      <c r="H104" s="167"/>
      <c r="I104" s="20"/>
      <c r="J104" s="183">
        <v>336</v>
      </c>
      <c r="K104" s="238" t="s">
        <v>249</v>
      </c>
      <c r="L104" s="575">
        <f>L10-L11-L12-L13-L14-L15</f>
        <v>0</v>
      </c>
      <c r="N104" s="187" t="s">
        <v>248</v>
      </c>
      <c r="P104" s="147"/>
      <c r="Q104" s="230"/>
    </row>
    <row r="105" spans="1:17" ht="113.4" customHeight="1" x14ac:dyDescent="0.3">
      <c r="A105" s="239"/>
      <c r="B105" s="62"/>
      <c r="C105" s="240"/>
      <c r="D105" s="87"/>
      <c r="E105" s="95"/>
      <c r="F105" s="40"/>
      <c r="G105" s="89"/>
      <c r="H105" s="90"/>
      <c r="I105" s="20"/>
      <c r="J105" s="184">
        <v>998</v>
      </c>
      <c r="K105" s="185" t="s">
        <v>107</v>
      </c>
      <c r="L105" s="576" t="e">
        <f>VLOOKUP('Unit Data from Audit Worksheet'!D2,'Unit Names(H)'!$A$2:$C$94,3,FALSE)</f>
        <v>#N/A</v>
      </c>
      <c r="N105" s="187" t="s">
        <v>250</v>
      </c>
      <c r="P105" s="147"/>
      <c r="Q105" s="230"/>
    </row>
    <row r="106" spans="1:17" ht="56.4" customHeight="1" x14ac:dyDescent="0.3">
      <c r="A106" s="239"/>
      <c r="B106" s="62"/>
      <c r="C106" s="240"/>
      <c r="D106" s="241"/>
      <c r="E106" s="242"/>
      <c r="F106" s="243"/>
      <c r="G106" s="244"/>
      <c r="H106" s="246"/>
      <c r="I106" s="20"/>
      <c r="J106" s="108">
        <v>554</v>
      </c>
      <c r="K106" s="247" t="s">
        <v>130</v>
      </c>
      <c r="L106" s="227"/>
      <c r="N106" s="248"/>
      <c r="P106" s="147"/>
      <c r="Q106" s="230"/>
    </row>
    <row r="107" spans="1:17" ht="49.8" customHeight="1" x14ac:dyDescent="0.3">
      <c r="A107" s="239"/>
      <c r="B107" s="62"/>
      <c r="C107" s="240"/>
      <c r="D107" s="241"/>
      <c r="E107" s="242"/>
      <c r="F107" s="243"/>
      <c r="G107" s="244"/>
      <c r="H107" s="246"/>
      <c r="I107" s="20"/>
      <c r="J107" s="108">
        <v>555</v>
      </c>
      <c r="K107" s="247" t="s">
        <v>131</v>
      </c>
      <c r="L107" s="227"/>
      <c r="N107" s="248"/>
      <c r="P107" s="147"/>
      <c r="Q107" s="230"/>
    </row>
    <row r="108" spans="1:17" ht="58.2" customHeight="1" x14ac:dyDescent="0.3">
      <c r="A108" s="239"/>
      <c r="B108" s="62"/>
      <c r="C108" s="240"/>
      <c r="D108" s="241"/>
      <c r="E108" s="242"/>
      <c r="F108" s="243"/>
      <c r="G108" s="244"/>
      <c r="H108" s="246"/>
      <c r="I108" s="20"/>
      <c r="J108" s="108">
        <v>556</v>
      </c>
      <c r="K108" s="247" t="s">
        <v>132</v>
      </c>
      <c r="L108" s="227"/>
      <c r="N108" s="248"/>
      <c r="P108" s="147"/>
      <c r="Q108" s="230"/>
    </row>
    <row r="109" spans="1:17" ht="48" customHeight="1" x14ac:dyDescent="0.3">
      <c r="A109" s="239"/>
      <c r="B109" s="62"/>
      <c r="C109" s="240"/>
      <c r="D109" s="241"/>
      <c r="E109" s="242"/>
      <c r="F109" s="243"/>
      <c r="G109" s="244"/>
      <c r="H109" s="246"/>
      <c r="I109" s="20"/>
      <c r="J109" s="108">
        <v>557</v>
      </c>
      <c r="K109" s="247" t="s">
        <v>133</v>
      </c>
      <c r="L109" s="227"/>
      <c r="N109" s="248"/>
      <c r="P109" s="148"/>
    </row>
    <row r="110" spans="1:17" ht="51" customHeight="1" x14ac:dyDescent="0.3">
      <c r="A110" s="239"/>
      <c r="B110" s="62"/>
      <c r="C110" s="240"/>
      <c r="D110" s="241"/>
      <c r="E110" s="242"/>
      <c r="F110" s="243"/>
      <c r="G110" s="244"/>
      <c r="H110" s="246"/>
      <c r="I110" s="20"/>
      <c r="J110" s="108">
        <v>606</v>
      </c>
      <c r="K110" s="247" t="s">
        <v>208</v>
      </c>
      <c r="L110" s="227"/>
      <c r="N110" s="248"/>
      <c r="P110" s="148"/>
    </row>
    <row r="111" spans="1:17" ht="43.2" customHeight="1" x14ac:dyDescent="0.3">
      <c r="A111" s="239"/>
      <c r="B111" s="62"/>
      <c r="C111" s="240"/>
      <c r="D111" s="241"/>
      <c r="E111" s="242"/>
      <c r="F111" s="243"/>
      <c r="G111" s="244"/>
      <c r="H111" s="246"/>
      <c r="I111" s="20"/>
      <c r="J111" s="147">
        <v>662</v>
      </c>
      <c r="K111" s="249" t="s">
        <v>209</v>
      </c>
      <c r="L111" s="250"/>
      <c r="N111" s="248"/>
      <c r="P111" s="148"/>
    </row>
    <row r="112" spans="1:17" ht="42.6" customHeight="1" x14ac:dyDescent="0.3">
      <c r="A112" s="239"/>
      <c r="B112" s="62"/>
      <c r="C112" s="240"/>
      <c r="D112" s="241"/>
      <c r="E112" s="242"/>
      <c r="F112" s="243"/>
      <c r="G112" s="244"/>
      <c r="H112" s="246"/>
      <c r="I112" s="20"/>
      <c r="J112" s="147">
        <v>663</v>
      </c>
      <c r="K112" s="251" t="s">
        <v>210</v>
      </c>
      <c r="L112" s="250"/>
      <c r="N112" s="248"/>
      <c r="P112" s="148"/>
    </row>
    <row r="113" spans="1:23" s="16" customFormat="1" ht="22.5" customHeight="1" x14ac:dyDescent="0.3">
      <c r="A113" s="239"/>
      <c r="B113" s="62"/>
      <c r="C113" s="240"/>
      <c r="D113" s="87"/>
      <c r="E113" s="88"/>
      <c r="F113" s="40"/>
      <c r="G113" s="89"/>
      <c r="H113" s="90"/>
      <c r="I113" s="20"/>
      <c r="J113" s="91"/>
      <c r="K113" s="252"/>
      <c r="L113" s="253"/>
      <c r="M113"/>
      <c r="N113" s="186"/>
      <c r="P113" s="148"/>
      <c r="Q113" s="196"/>
      <c r="R113" s="2"/>
      <c r="S113" s="2"/>
      <c r="T113" s="2"/>
      <c r="U113" s="2"/>
      <c r="V113" s="2"/>
      <c r="W113" s="2"/>
    </row>
    <row r="114" spans="1:23" ht="99" customHeight="1" x14ac:dyDescent="0.3">
      <c r="A114" s="156">
        <f>'Unit Data from Audit Worksheet'!A111</f>
        <v>947</v>
      </c>
      <c r="B114" s="83"/>
      <c r="C114" s="155" t="str">
        <f>'Unit Data from Audit Worksheet'!D111</f>
        <v>First name of finance officer or interim finance officer (please enter “vacant” for first name if the position is currently vacant)</v>
      </c>
      <c r="D114" s="177"/>
      <c r="E114" s="121">
        <f>'Unit Data from Audit Worksheet'!F111</f>
        <v>0</v>
      </c>
      <c r="F114" s="168" t="str">
        <f>'Unit Data from Audit Worksheet'!G111</f>
        <v>Please do not leave blank</v>
      </c>
      <c r="G114" s="170"/>
      <c r="H114" s="167"/>
      <c r="I114" s="20"/>
      <c r="J114" s="110">
        <v>947</v>
      </c>
      <c r="K114" s="254" t="s">
        <v>183</v>
      </c>
      <c r="L114" s="255">
        <f t="shared" ref="L114:L124" si="12">IF(D114="",E114,D114)</f>
        <v>0</v>
      </c>
      <c r="N114" s="248"/>
      <c r="P114" s="148"/>
      <c r="Q114" s="54"/>
    </row>
    <row r="115" spans="1:23" ht="128.25" customHeight="1" x14ac:dyDescent="0.3">
      <c r="A115" s="156">
        <f>'Unit Data from Audit Worksheet'!A112</f>
        <v>948</v>
      </c>
      <c r="B115" s="83"/>
      <c r="C115" s="155" t="str">
        <f>'Unit Data from Audit Worksheet'!D112</f>
        <v>Last name of finance officer or interim finance officer (please enter “vacant” for last name if the position is currently vacant)</v>
      </c>
      <c r="D115" s="177"/>
      <c r="E115" s="256">
        <f>'Unit Data from Audit Worksheet'!F112</f>
        <v>0</v>
      </c>
      <c r="F115" s="168" t="str">
        <f>'Unit Data from Audit Worksheet'!G112</f>
        <v>Please do not leave blank</v>
      </c>
      <c r="G115" s="170"/>
      <c r="H115" s="167"/>
      <c r="I115" s="20"/>
      <c r="J115" s="110">
        <v>948</v>
      </c>
      <c r="K115" s="254" t="s">
        <v>184</v>
      </c>
      <c r="L115" s="255">
        <f t="shared" si="12"/>
        <v>0</v>
      </c>
      <c r="N115" s="248"/>
      <c r="P115" s="148"/>
    </row>
    <row r="116" spans="1:23" ht="61.5" customHeight="1" x14ac:dyDescent="0.3">
      <c r="A116" s="156">
        <f>'Unit Data from Audit Worksheet'!A113</f>
        <v>949</v>
      </c>
      <c r="B116" s="83"/>
      <c r="C116" s="155" t="str">
        <f>'Unit Data from Audit Worksheet'!D113</f>
        <v>Is the finance officer serving in a permanent role or an interim role? (select permanent/interim/vacant)</v>
      </c>
      <c r="D116" s="177"/>
      <c r="E116" s="121">
        <f>'Unit Data from Audit Worksheet'!F113</f>
        <v>0</v>
      </c>
      <c r="F116" s="168" t="str">
        <f>'Unit Data from Audit Worksheet'!G113</f>
        <v>Please do not leave blank</v>
      </c>
      <c r="G116" s="170"/>
      <c r="H116" s="167"/>
      <c r="I116" s="20"/>
      <c r="J116" s="110">
        <v>949</v>
      </c>
      <c r="K116" s="254" t="s">
        <v>203</v>
      </c>
      <c r="L116" s="255">
        <f t="shared" si="12"/>
        <v>0</v>
      </c>
      <c r="N116" s="248"/>
      <c r="P116" s="148"/>
    </row>
    <row r="117" spans="1:23" ht="93.75" customHeight="1" x14ac:dyDescent="0.3">
      <c r="A117" s="156">
        <f>'Unit Data from Audit Worksheet'!A114</f>
        <v>950</v>
      </c>
      <c r="B117" s="83"/>
      <c r="C117" s="155" t="str">
        <f>'Unit Data from Audit Worksheet'!D114</f>
        <v>Has the finance officer been formally appointed by the local government, public authority, or designated official?  (Y/N)</v>
      </c>
      <c r="D117" s="177"/>
      <c r="E117" s="121">
        <f>'Unit Data from Audit Worksheet'!F114</f>
        <v>0</v>
      </c>
      <c r="F117" s="168" t="str">
        <f>'Unit Data from Audit Worksheet'!G114</f>
        <v>Please do not leave blank</v>
      </c>
      <c r="G117" s="170"/>
      <c r="H117" s="167"/>
      <c r="I117" s="20"/>
      <c r="J117" s="110">
        <v>950</v>
      </c>
      <c r="K117" s="254" t="s">
        <v>204</v>
      </c>
      <c r="L117" s="255">
        <f t="shared" si="12"/>
        <v>0</v>
      </c>
      <c r="N117" s="248"/>
      <c r="P117" s="148"/>
    </row>
    <row r="118" spans="1:23" ht="153.75" customHeight="1" x14ac:dyDescent="0.3">
      <c r="A118" s="156">
        <f>'Unit Data from Audit Worksheet'!A115</f>
        <v>952</v>
      </c>
      <c r="B118" s="83"/>
      <c r="C118" s="155" t="str">
        <f>'Unit Data from Audit Worksheet'!D115</f>
        <v>Date on which the local government, public authority, or designated official appointed the finance officer?     Date Format  MM/DD/YYYY</v>
      </c>
      <c r="D118" s="177"/>
      <c r="E118" s="471" t="str">
        <f>IF('Unit Data from Audit Worksheet'!F115&gt;0,'Unit Data from Audit Worksheet'!F115," ")</f>
        <v xml:space="preserve"> </v>
      </c>
      <c r="F118" s="168" t="str">
        <f>'Unit Data from Audit Worksheet'!G115</f>
        <v>Leave blank if data not available</v>
      </c>
      <c r="G118" s="170"/>
      <c r="H118" s="167"/>
      <c r="I118" s="20"/>
      <c r="J118" s="110">
        <v>952</v>
      </c>
      <c r="K118" s="254" t="s">
        <v>205</v>
      </c>
      <c r="L118" s="257" t="str">
        <f t="shared" si="12"/>
        <v xml:space="preserve"> </v>
      </c>
      <c r="N118" s="248"/>
      <c r="P118" s="148"/>
    </row>
    <row r="119" spans="1:23" ht="30.75" customHeight="1" x14ac:dyDescent="0.3">
      <c r="A119" s="258">
        <f>'Unit Data from Audit Worksheet'!A123</f>
        <v>960</v>
      </c>
      <c r="B119" s="117"/>
      <c r="C119" s="118" t="str">
        <f>'Unit Data from Audit Worksheet'!B123</f>
        <v>Name of Finance Officer</v>
      </c>
      <c r="D119" s="177"/>
      <c r="E119" s="259">
        <f>'Unit Data from Audit Worksheet'!D123</f>
        <v>0</v>
      </c>
      <c r="F119" s="260" t="str">
        <f>'Unit Data from Audit Worksheet'!F123</f>
        <v>Required</v>
      </c>
      <c r="G119" s="170"/>
      <c r="H119" s="167"/>
      <c r="I119" s="20"/>
      <c r="J119" s="120">
        <v>960</v>
      </c>
      <c r="K119" s="261" t="s">
        <v>199</v>
      </c>
      <c r="L119" s="262">
        <f t="shared" si="12"/>
        <v>0</v>
      </c>
      <c r="N119" s="226"/>
      <c r="P119" s="148"/>
    </row>
    <row r="120" spans="1:23" ht="30.75" customHeight="1" x14ac:dyDescent="0.3">
      <c r="A120" s="258">
        <f>'Unit Data from Audit Worksheet'!A124</f>
        <v>962</v>
      </c>
      <c r="B120" s="117"/>
      <c r="C120" s="118" t="str">
        <f>'Unit Data from Audit Worksheet'!B124</f>
        <v>Title of Official</v>
      </c>
      <c r="D120" s="177"/>
      <c r="E120" s="259">
        <f>'Unit Data from Audit Worksheet'!D124</f>
        <v>0</v>
      </c>
      <c r="F120" s="260" t="str">
        <f>'Unit Data from Audit Worksheet'!F124</f>
        <v>Required</v>
      </c>
      <c r="G120" s="170"/>
      <c r="H120" s="167"/>
      <c r="I120" s="20"/>
      <c r="J120" s="120">
        <v>962</v>
      </c>
      <c r="K120" s="261" t="s">
        <v>179</v>
      </c>
      <c r="L120" s="262">
        <f t="shared" si="12"/>
        <v>0</v>
      </c>
      <c r="N120" s="226"/>
      <c r="P120" s="148"/>
    </row>
    <row r="121" spans="1:23" ht="30.75" customHeight="1" x14ac:dyDescent="0.3">
      <c r="A121" s="258">
        <f>'Unit Data from Audit Worksheet'!A125</f>
        <v>964</v>
      </c>
      <c r="B121" s="117"/>
      <c r="C121" s="119" t="str">
        <f>'Unit Data from Audit Worksheet'!B125</f>
        <v>Date                        (Enter as "MM/DD/YYYY")</v>
      </c>
      <c r="D121" s="177"/>
      <c r="E121" s="263">
        <f>'Unit Data from Audit Worksheet'!D125</f>
        <v>0</v>
      </c>
      <c r="F121" s="260" t="str">
        <f>'Unit Data from Audit Worksheet'!F125</f>
        <v>Required</v>
      </c>
      <c r="G121" s="404"/>
      <c r="H121" s="167"/>
      <c r="I121" s="20"/>
      <c r="J121" s="120">
        <v>964</v>
      </c>
      <c r="K121" s="261" t="s">
        <v>217</v>
      </c>
      <c r="L121" s="264">
        <f t="shared" si="12"/>
        <v>0</v>
      </c>
      <c r="N121" s="226"/>
      <c r="P121" s="148"/>
    </row>
    <row r="122" spans="1:23" ht="30.75" customHeight="1" x14ac:dyDescent="0.3">
      <c r="A122" s="258">
        <f>'Unit Data from Audit Worksheet'!A126</f>
        <v>966</v>
      </c>
      <c r="B122" s="117"/>
      <c r="C122" s="118" t="s">
        <v>421</v>
      </c>
      <c r="D122" s="177"/>
      <c r="E122" s="403" t="str">
        <f>_xlfn.TEXTJOIN(",",,TEXT('Unit Data from Audit Worksheet'!D126,"###-###-####")," "&amp;'Unit Data from Audit Worksheet'!D127)</f>
        <v xml:space="preserve">--, </v>
      </c>
      <c r="F122" s="260" t="str">
        <f>'Unit Data from Audit Worksheet'!F126</f>
        <v>Required</v>
      </c>
      <c r="G122" s="170"/>
      <c r="H122" s="167"/>
      <c r="I122" s="20"/>
      <c r="J122" s="120">
        <v>966</v>
      </c>
      <c r="K122" s="261" t="s">
        <v>181</v>
      </c>
      <c r="L122" s="262" t="str">
        <f t="shared" si="12"/>
        <v xml:space="preserve">--, </v>
      </c>
      <c r="N122" s="226"/>
      <c r="P122" s="148"/>
    </row>
    <row r="123" spans="1:23" ht="30.75" customHeight="1" x14ac:dyDescent="0.3">
      <c r="A123" s="258">
        <f>'Unit Data from Audit Worksheet'!A128</f>
        <v>968</v>
      </c>
      <c r="B123" s="117"/>
      <c r="C123" s="118" t="str">
        <f>'Unit Data from Audit Worksheet'!B128</f>
        <v>E-mail address</v>
      </c>
      <c r="D123" s="177"/>
      <c r="E123" s="259">
        <f>'Unit Data from Audit Worksheet'!D128</f>
        <v>0</v>
      </c>
      <c r="F123" s="260" t="str">
        <f>'Unit Data from Audit Worksheet'!F128</f>
        <v>Required</v>
      </c>
      <c r="G123" s="170"/>
      <c r="H123" s="167"/>
      <c r="I123" s="20"/>
      <c r="J123" s="120">
        <v>968</v>
      </c>
      <c r="K123" s="261" t="s">
        <v>182</v>
      </c>
      <c r="L123" s="262">
        <f t="shared" si="12"/>
        <v>0</v>
      </c>
      <c r="N123" s="226"/>
      <c r="P123" s="148"/>
    </row>
    <row r="124" spans="1:23" ht="75.599999999999994" customHeight="1" x14ac:dyDescent="0.3">
      <c r="A124" s="265">
        <v>980</v>
      </c>
      <c r="B124" s="181" t="s">
        <v>238</v>
      </c>
      <c r="C124" s="188" t="str">
        <f>'TD Info Completed by Auditor'!B27</f>
        <v>Date the auditor presented or plans to present Financial Performance Indicators of Concern (FPIC) to the Governing Board.  If there are no FPICs to present to the governing board,  enter "7/1/2023" to indicate that an FPIC response is not required.</v>
      </c>
      <c r="D124" s="177"/>
      <c r="E124" s="466" t="str">
        <f>IF('TD Info Completed by Auditor'!C27&gt;0,'TD Info Completed by Auditor'!C27," ")</f>
        <v xml:space="preserve"> </v>
      </c>
      <c r="F124" s="266" t="s">
        <v>252</v>
      </c>
      <c r="G124" s="170"/>
      <c r="H124" s="167"/>
      <c r="I124" s="20"/>
      <c r="J124" s="189">
        <v>980</v>
      </c>
      <c r="K124" s="190" t="s">
        <v>236</v>
      </c>
      <c r="L124" s="267" t="str">
        <f t="shared" si="12"/>
        <v xml:space="preserve"> </v>
      </c>
      <c r="N124" s="287" t="s">
        <v>253</v>
      </c>
      <c r="P124" s="148"/>
    </row>
    <row r="125" spans="1:23" s="284" customFormat="1" ht="75.599999999999994" customHeight="1" x14ac:dyDescent="0.3">
      <c r="A125" s="713">
        <f>'TD Info Completed by Auditor'!A26</f>
        <v>1079</v>
      </c>
      <c r="B125" s="713"/>
      <c r="C125" s="739" t="str">
        <f>'TD Info Completed by Auditor'!B26</f>
        <v>What date was the audit report submitted to the LGC?  (Note audit reports are due four months after fiscal year end regardless of the contract submission date.)  Enter as "MM/DD/YYYY"</v>
      </c>
      <c r="D125" s="177"/>
      <c r="E125" s="740">
        <f>'TD Info Completed by Auditor'!C26</f>
        <v>0</v>
      </c>
      <c r="F125" s="741"/>
      <c r="G125" s="170"/>
      <c r="H125" s="167"/>
      <c r="I125" s="742"/>
      <c r="J125" s="743">
        <v>1079</v>
      </c>
      <c r="K125" s="744" t="s">
        <v>1224</v>
      </c>
      <c r="L125" s="745">
        <f>E125</f>
        <v>0</v>
      </c>
      <c r="M125" s="128"/>
      <c r="N125" s="287"/>
      <c r="P125" s="148"/>
      <c r="Q125" s="196"/>
    </row>
    <row r="126" spans="1:23" ht="83.4" customHeight="1" x14ac:dyDescent="0.3">
      <c r="A126" s="239"/>
      <c r="B126" s="62"/>
      <c r="C126" s="240"/>
      <c r="D126" s="241"/>
      <c r="E126" s="242"/>
      <c r="F126" s="243"/>
      <c r="G126" s="244"/>
      <c r="H126" s="245"/>
      <c r="I126" s="20"/>
      <c r="J126" s="110">
        <v>999</v>
      </c>
      <c r="K126" s="254" t="s">
        <v>108</v>
      </c>
      <c r="L126" s="577" t="e">
        <f>'Unit Data from Audit Worksheet'!D3</f>
        <v>#N/A</v>
      </c>
      <c r="N126" s="268" t="s">
        <v>1232</v>
      </c>
      <c r="O126" s="268" t="s">
        <v>251</v>
      </c>
      <c r="P126" s="148"/>
    </row>
    <row r="127" spans="1:23" x14ac:dyDescent="0.3">
      <c r="A127" s="137"/>
      <c r="B127" s="137"/>
      <c r="C127" s="137"/>
      <c r="D127" s="137"/>
      <c r="E127" s="137"/>
      <c r="F127" s="137"/>
      <c r="G127" s="137"/>
      <c r="H127" s="137"/>
      <c r="I127" s="137"/>
      <c r="J127" s="2"/>
      <c r="K127" s="2"/>
      <c r="L127" s="2"/>
      <c r="N127" s="3"/>
      <c r="P127" s="148"/>
    </row>
    <row r="128" spans="1:23" s="284" customFormat="1" x14ac:dyDescent="0.3">
      <c r="A128" s="137"/>
      <c r="B128" s="137"/>
      <c r="C128" s="137"/>
      <c r="D128" s="137"/>
      <c r="E128" s="137"/>
      <c r="F128" s="137"/>
      <c r="G128" s="137"/>
      <c r="H128" s="137"/>
      <c r="I128" s="137"/>
      <c r="M128"/>
      <c r="N128" s="3"/>
      <c r="P128" s="148"/>
      <c r="Q128" s="196"/>
    </row>
    <row r="129" spans="1:16" ht="19.2" customHeight="1" x14ac:dyDescent="0.3">
      <c r="C129" s="467"/>
      <c r="D129" s="270"/>
      <c r="E129" s="271"/>
      <c r="F129" s="271"/>
      <c r="G129" s="272"/>
      <c r="H129" s="271"/>
      <c r="I129" s="273"/>
      <c r="K129" s="552" t="s">
        <v>692</v>
      </c>
      <c r="L129" s="551" t="e">
        <f>SUM(L4:L112)</f>
        <v>#N/A</v>
      </c>
      <c r="N129" s="3"/>
      <c r="P129" s="148"/>
    </row>
    <row r="130" spans="1:16" ht="18" customHeight="1" x14ac:dyDescent="0.3">
      <c r="A130"/>
      <c r="B130"/>
      <c r="C130"/>
      <c r="D130"/>
      <c r="E130"/>
      <c r="F130" s="271"/>
      <c r="G130" s="272"/>
      <c r="H130" s="271"/>
      <c r="I130" s="273"/>
      <c r="K130" s="550" t="s">
        <v>437</v>
      </c>
      <c r="L130" s="580"/>
      <c r="N130" s="3"/>
      <c r="P130" s="148"/>
    </row>
    <row r="131" spans="1:16" ht="19.2" customHeight="1" x14ac:dyDescent="0.7">
      <c r="B131" s="2"/>
      <c r="C131" s="2"/>
      <c r="D131" s="52"/>
      <c r="E131" s="66"/>
      <c r="F131" s="52"/>
      <c r="G131" s="272"/>
      <c r="H131" s="271"/>
      <c r="I131" s="273"/>
      <c r="J131" s="103"/>
      <c r="K131" s="102"/>
      <c r="L131" s="581" t="e">
        <f>L129-L130</f>
        <v>#N/A</v>
      </c>
      <c r="N131" s="3"/>
      <c r="P131" s="148"/>
    </row>
    <row r="132" spans="1:16" ht="25.2" customHeight="1" x14ac:dyDescent="0.3">
      <c r="A132" s="137"/>
      <c r="B132" s="137"/>
      <c r="C132" s="137"/>
      <c r="D132" s="137"/>
      <c r="E132" s="137"/>
      <c r="F132" s="271"/>
      <c r="G132" s="272"/>
      <c r="H132" s="271"/>
      <c r="I132" s="273"/>
      <c r="K132" s="8"/>
      <c r="L132" s="274"/>
      <c r="P132" s="148"/>
    </row>
    <row r="133" spans="1:16" x14ac:dyDescent="0.3">
      <c r="A133" s="137"/>
      <c r="B133" s="137"/>
      <c r="C133" s="137"/>
      <c r="D133" s="137"/>
      <c r="E133" s="137"/>
      <c r="F133" s="271"/>
      <c r="G133" s="272"/>
      <c r="H133" s="271"/>
      <c r="I133" s="273"/>
      <c r="K133" s="8"/>
      <c r="L133" s="274"/>
      <c r="P133" s="148"/>
    </row>
    <row r="134" spans="1:16" ht="18.75" customHeight="1" x14ac:dyDescent="0.3">
      <c r="A134" s="137"/>
      <c r="B134" s="137"/>
      <c r="C134" s="137"/>
      <c r="D134" s="137"/>
      <c r="E134" s="137"/>
      <c r="F134" s="271"/>
      <c r="G134" s="272"/>
      <c r="H134" s="271"/>
      <c r="I134" s="273"/>
      <c r="K134" s="8"/>
      <c r="L134" s="274"/>
      <c r="P134" s="148"/>
    </row>
    <row r="135" spans="1:16" ht="30.75" customHeight="1" x14ac:dyDescent="0.3">
      <c r="A135" s="137"/>
      <c r="B135" s="137"/>
      <c r="C135" s="137"/>
      <c r="D135" s="137"/>
      <c r="E135" s="137"/>
      <c r="F135" s="271"/>
      <c r="G135" s="272"/>
      <c r="H135" s="271"/>
      <c r="I135" s="273"/>
      <c r="K135" s="8"/>
      <c r="L135" s="274"/>
      <c r="P135" s="148"/>
    </row>
    <row r="136" spans="1:16" ht="30.75" customHeight="1" x14ac:dyDescent="0.3">
      <c r="A136" s="137"/>
      <c r="B136" s="137"/>
      <c r="C136" s="137"/>
      <c r="D136" s="137"/>
      <c r="E136" s="137"/>
      <c r="F136" s="271"/>
      <c r="G136" s="272"/>
      <c r="H136" s="271"/>
      <c r="I136" s="273"/>
      <c r="K136" s="8"/>
      <c r="L136" s="274"/>
      <c r="P136" s="148"/>
    </row>
    <row r="137" spans="1:16" ht="30.75" customHeight="1" x14ac:dyDescent="0.3">
      <c r="A137" s="137"/>
      <c r="B137" s="137"/>
      <c r="C137" s="137"/>
      <c r="D137" s="137"/>
      <c r="E137" s="137"/>
      <c r="F137" s="271"/>
      <c r="G137" s="272"/>
      <c r="H137" s="271"/>
      <c r="I137" s="273"/>
      <c r="K137" s="8"/>
      <c r="L137" s="274"/>
      <c r="P137" s="148"/>
    </row>
    <row r="138" spans="1:16" ht="30.75" customHeight="1" x14ac:dyDescent="0.3">
      <c r="A138" s="137"/>
      <c r="B138" s="137"/>
      <c r="C138" s="137"/>
      <c r="D138" s="137"/>
      <c r="E138" s="137"/>
      <c r="F138" s="271"/>
      <c r="G138" s="272"/>
      <c r="H138" s="271"/>
      <c r="I138" s="273"/>
      <c r="K138" s="8"/>
      <c r="L138" s="274"/>
      <c r="P138" s="148"/>
    </row>
    <row r="139" spans="1:16" ht="30.75" customHeight="1" x14ac:dyDescent="0.3">
      <c r="A139" s="137"/>
      <c r="B139" s="137"/>
      <c r="C139" s="137"/>
      <c r="D139" s="137"/>
      <c r="E139" s="137"/>
      <c r="F139" s="271"/>
      <c r="G139" s="272"/>
      <c r="H139" s="271"/>
      <c r="I139" s="273"/>
      <c r="K139" s="8"/>
      <c r="L139" s="274"/>
      <c r="P139" s="148"/>
    </row>
    <row r="140" spans="1:16" x14ac:dyDescent="0.3">
      <c r="A140" s="137"/>
      <c r="B140" s="137"/>
      <c r="C140" s="137"/>
      <c r="D140" s="137"/>
      <c r="E140" s="137"/>
      <c r="I140" s="273"/>
      <c r="K140" s="8"/>
      <c r="L140" s="274"/>
      <c r="P140" s="148"/>
    </row>
    <row r="141" spans="1:16" x14ac:dyDescent="0.3">
      <c r="A141" s="137"/>
      <c r="B141" s="137"/>
      <c r="C141" s="137"/>
      <c r="D141" s="137"/>
      <c r="E141" s="137"/>
      <c r="I141" s="273"/>
      <c r="L141" s="274"/>
      <c r="P141" s="148"/>
    </row>
    <row r="142" spans="1:16" x14ac:dyDescent="0.3">
      <c r="A142" s="4"/>
      <c r="B142" s="275"/>
      <c r="C142" s="18"/>
      <c r="D142" s="51"/>
      <c r="I142" s="273"/>
      <c r="L142" s="274"/>
      <c r="P142" s="148"/>
    </row>
    <row r="143" spans="1:16" x14ac:dyDescent="0.3">
      <c r="A143" s="4"/>
      <c r="B143" s="275"/>
      <c r="C143" s="18"/>
      <c r="D143" s="51"/>
      <c r="L143" s="274"/>
      <c r="P143" s="148"/>
    </row>
    <row r="144" spans="1:16" x14ac:dyDescent="0.3">
      <c r="D144" s="51"/>
      <c r="P144" s="148"/>
    </row>
    <row r="145" spans="1:16" x14ac:dyDescent="0.3">
      <c r="D145" s="51"/>
      <c r="P145" s="148"/>
    </row>
    <row r="146" spans="1:16" x14ac:dyDescent="0.3">
      <c r="D146" s="51"/>
      <c r="P146" s="148"/>
    </row>
    <row r="147" spans="1:16" x14ac:dyDescent="0.3">
      <c r="D147" s="51"/>
      <c r="P147" s="148"/>
    </row>
    <row r="148" spans="1:16" x14ac:dyDescent="0.3">
      <c r="A148" s="4"/>
      <c r="B148" s="275"/>
      <c r="C148" s="18"/>
      <c r="D148" s="51"/>
      <c r="P148" s="148"/>
    </row>
    <row r="149" spans="1:16" x14ac:dyDescent="0.3">
      <c r="A149" s="4"/>
      <c r="B149" s="275"/>
      <c r="C149" s="18"/>
      <c r="D149" s="51"/>
      <c r="P149" s="148"/>
    </row>
    <row r="150" spans="1:16" x14ac:dyDescent="0.3">
      <c r="D150" s="51"/>
      <c r="P150" s="148"/>
    </row>
    <row r="151" spans="1:16" x14ac:dyDescent="0.3">
      <c r="D151" s="51"/>
      <c r="P151" s="148"/>
    </row>
    <row r="152" spans="1:16" x14ac:dyDescent="0.3">
      <c r="D152" s="51"/>
      <c r="P152" s="148"/>
    </row>
    <row r="153" spans="1:16" x14ac:dyDescent="0.3">
      <c r="D153" s="51"/>
      <c r="P153" s="148"/>
    </row>
    <row r="154" spans="1:16" x14ac:dyDescent="0.3">
      <c r="A154" s="4"/>
      <c r="B154" s="275"/>
      <c r="C154" s="18"/>
      <c r="D154" s="51"/>
      <c r="P154" s="148"/>
    </row>
    <row r="155" spans="1:16" x14ac:dyDescent="0.3">
      <c r="A155" s="4"/>
      <c r="B155" s="275"/>
      <c r="C155" s="18"/>
      <c r="D155" s="51"/>
      <c r="P155" s="148"/>
    </row>
    <row r="156" spans="1:16" x14ac:dyDescent="0.3">
      <c r="D156" s="51"/>
      <c r="P156" s="148"/>
    </row>
    <row r="157" spans="1:16" x14ac:dyDescent="0.3">
      <c r="D157" s="51"/>
      <c r="P157" s="148"/>
    </row>
    <row r="158" spans="1:16" x14ac:dyDescent="0.3">
      <c r="D158" s="51"/>
      <c r="P158" s="148"/>
    </row>
    <row r="159" spans="1:16" x14ac:dyDescent="0.3">
      <c r="D159" s="51"/>
      <c r="P159" s="148"/>
    </row>
    <row r="160" spans="1:16" x14ac:dyDescent="0.3">
      <c r="A160" s="4"/>
      <c r="B160" s="275"/>
      <c r="C160" s="18"/>
      <c r="D160" s="51"/>
      <c r="P160" s="148"/>
    </row>
    <row r="161" spans="1:16" x14ac:dyDescent="0.3">
      <c r="A161" s="4"/>
      <c r="B161" s="275"/>
      <c r="C161" s="18"/>
      <c r="D161" s="51"/>
      <c r="P161" s="148"/>
    </row>
    <row r="162" spans="1:16" x14ac:dyDescent="0.3">
      <c r="A162" s="4"/>
      <c r="B162" s="275"/>
      <c r="C162" s="18"/>
      <c r="D162" s="51"/>
      <c r="P162" s="148"/>
    </row>
    <row r="163" spans="1:16" x14ac:dyDescent="0.3">
      <c r="A163" s="4"/>
      <c r="B163" s="275"/>
      <c r="C163" s="18"/>
      <c r="D163" s="51"/>
      <c r="P163" s="148"/>
    </row>
    <row r="164" spans="1:16" x14ac:dyDescent="0.3">
      <c r="D164" s="51"/>
      <c r="P164" s="148"/>
    </row>
    <row r="165" spans="1:16" x14ac:dyDescent="0.3">
      <c r="D165" s="51"/>
      <c r="P165" s="148"/>
    </row>
    <row r="166" spans="1:16" x14ac:dyDescent="0.3">
      <c r="D166" s="51"/>
      <c r="P166" s="148"/>
    </row>
    <row r="167" spans="1:16" x14ac:dyDescent="0.3">
      <c r="A167" s="4"/>
      <c r="B167" s="275"/>
      <c r="C167" s="18"/>
      <c r="D167" s="51"/>
      <c r="P167" s="148"/>
    </row>
    <row r="168" spans="1:16" x14ac:dyDescent="0.3">
      <c r="A168" s="4"/>
      <c r="B168" s="275"/>
      <c r="C168" s="18"/>
      <c r="D168" s="51"/>
      <c r="P168" s="148"/>
    </row>
    <row r="169" spans="1:16" x14ac:dyDescent="0.3">
      <c r="A169" s="4"/>
      <c r="B169" s="275"/>
      <c r="C169" s="18"/>
      <c r="D169" s="51"/>
      <c r="P169" s="148"/>
    </row>
    <row r="170" spans="1:16" x14ac:dyDescent="0.3">
      <c r="A170" s="4"/>
      <c r="B170" s="275"/>
      <c r="C170" s="18"/>
      <c r="D170" s="51"/>
      <c r="P170" s="148"/>
    </row>
    <row r="171" spans="1:16" x14ac:dyDescent="0.3">
      <c r="A171" s="4"/>
      <c r="B171" s="275"/>
      <c r="C171" s="18"/>
      <c r="D171" s="51"/>
      <c r="P171" s="148"/>
    </row>
    <row r="172" spans="1:16" x14ac:dyDescent="0.3">
      <c r="A172" s="4"/>
      <c r="B172" s="275"/>
      <c r="C172" s="18"/>
      <c r="D172" s="51"/>
      <c r="P172" s="148"/>
    </row>
    <row r="173" spans="1:16" x14ac:dyDescent="0.3">
      <c r="A173" s="4"/>
      <c r="B173" s="275"/>
      <c r="C173" s="18"/>
      <c r="D173" s="51"/>
      <c r="P173" s="148"/>
    </row>
    <row r="174" spans="1:16" x14ac:dyDescent="0.3">
      <c r="A174" s="4"/>
      <c r="B174" s="275"/>
      <c r="C174" s="18"/>
      <c r="D174" s="51"/>
      <c r="P174" s="148"/>
    </row>
    <row r="175" spans="1:16" x14ac:dyDescent="0.3">
      <c r="A175" s="4"/>
      <c r="B175" s="275"/>
      <c r="C175" s="18"/>
      <c r="D175" s="51"/>
      <c r="P175" s="148"/>
    </row>
    <row r="176" spans="1:16" x14ac:dyDescent="0.3">
      <c r="A176" s="4"/>
      <c r="B176" s="275"/>
      <c r="C176" s="18"/>
      <c r="D176" s="51"/>
      <c r="P176" s="148"/>
    </row>
    <row r="177" spans="1:16" x14ac:dyDescent="0.3">
      <c r="A177" s="4"/>
      <c r="B177" s="275"/>
      <c r="C177" s="18"/>
      <c r="D177" s="51"/>
      <c r="P177" s="148"/>
    </row>
    <row r="178" spans="1:16" x14ac:dyDescent="0.3">
      <c r="A178" s="4"/>
      <c r="B178" s="275"/>
      <c r="C178" s="18"/>
      <c r="D178" s="51"/>
      <c r="P178" s="148"/>
    </row>
    <row r="179" spans="1:16" x14ac:dyDescent="0.3">
      <c r="A179" s="4"/>
      <c r="B179" s="275"/>
      <c r="C179" s="18"/>
      <c r="D179" s="51"/>
      <c r="P179" s="148"/>
    </row>
    <row r="180" spans="1:16" x14ac:dyDescent="0.3">
      <c r="A180" s="4"/>
      <c r="B180" s="275"/>
      <c r="C180" s="18"/>
      <c r="D180" s="51"/>
      <c r="P180" s="148"/>
    </row>
    <row r="181" spans="1:16" x14ac:dyDescent="0.3">
      <c r="A181" s="4"/>
      <c r="B181" s="275"/>
      <c r="C181" s="18"/>
      <c r="D181" s="51"/>
      <c r="P181" s="148"/>
    </row>
    <row r="182" spans="1:16" x14ac:dyDescent="0.3">
      <c r="A182" s="4"/>
      <c r="B182" s="275"/>
      <c r="C182" s="18"/>
      <c r="D182" s="51"/>
      <c r="P182" s="148"/>
    </row>
    <row r="183" spans="1:16" x14ac:dyDescent="0.3">
      <c r="A183" s="4"/>
      <c r="B183" s="275"/>
      <c r="C183" s="18"/>
      <c r="D183" s="51"/>
      <c r="P183" s="148"/>
    </row>
    <row r="184" spans="1:16" x14ac:dyDescent="0.3">
      <c r="A184" s="4"/>
      <c r="B184" s="275"/>
      <c r="C184" s="18"/>
      <c r="D184" s="51"/>
      <c r="P184" s="148"/>
    </row>
    <row r="185" spans="1:16" x14ac:dyDescent="0.3">
      <c r="A185" s="4"/>
      <c r="B185" s="275"/>
      <c r="C185" s="18"/>
      <c r="D185" s="51"/>
      <c r="P185" s="148"/>
    </row>
    <row r="186" spans="1:16" x14ac:dyDescent="0.3">
      <c r="A186" s="4"/>
      <c r="B186" s="275"/>
      <c r="C186" s="18"/>
      <c r="D186" s="51"/>
      <c r="P186" s="148"/>
    </row>
    <row r="187" spans="1:16" x14ac:dyDescent="0.3">
      <c r="A187" s="4"/>
      <c r="B187" s="275"/>
      <c r="C187" s="18"/>
      <c r="D187" s="51"/>
      <c r="P187" s="148"/>
    </row>
    <row r="188" spans="1:16" x14ac:dyDescent="0.3">
      <c r="A188" s="4"/>
      <c r="B188" s="275"/>
      <c r="C188" s="18"/>
      <c r="D188" s="51"/>
      <c r="P188" s="148"/>
    </row>
    <row r="189" spans="1:16" x14ac:dyDescent="0.3">
      <c r="A189" s="4"/>
      <c r="B189" s="275"/>
      <c r="C189" s="18"/>
      <c r="D189" s="51"/>
      <c r="P189" s="148"/>
    </row>
    <row r="190" spans="1:16" x14ac:dyDescent="0.3">
      <c r="A190" s="4"/>
      <c r="B190" s="275"/>
      <c r="C190" s="18"/>
      <c r="D190" s="51"/>
      <c r="P190" s="148"/>
    </row>
    <row r="191" spans="1:16" x14ac:dyDescent="0.3">
      <c r="A191" s="4"/>
      <c r="B191" s="275"/>
      <c r="C191" s="18"/>
      <c r="D191" s="51"/>
      <c r="P191" s="148"/>
    </row>
    <row r="192" spans="1:16" x14ac:dyDescent="0.3">
      <c r="A192" s="4"/>
      <c r="B192" s="275"/>
      <c r="C192" s="18"/>
      <c r="D192" s="51"/>
      <c r="P192" s="148"/>
    </row>
    <row r="193" spans="1:16" x14ac:dyDescent="0.3">
      <c r="A193" s="4"/>
      <c r="B193" s="275"/>
      <c r="C193" s="18"/>
      <c r="D193" s="51"/>
      <c r="P193" s="148"/>
    </row>
    <row r="194" spans="1:16" x14ac:dyDescent="0.3">
      <c r="A194" s="4"/>
      <c r="B194" s="275"/>
      <c r="C194" s="18"/>
      <c r="D194" s="51"/>
      <c r="P194" s="148"/>
    </row>
    <row r="195" spans="1:16" x14ac:dyDescent="0.3">
      <c r="A195" s="4"/>
      <c r="B195" s="275"/>
      <c r="C195" s="18"/>
      <c r="D195" s="51"/>
      <c r="P195" s="148"/>
    </row>
    <row r="196" spans="1:16" x14ac:dyDescent="0.3">
      <c r="A196" s="4"/>
      <c r="B196" s="275"/>
      <c r="C196" s="18"/>
      <c r="D196" s="51"/>
      <c r="P196" s="148"/>
    </row>
    <row r="197" spans="1:16" x14ac:dyDescent="0.3">
      <c r="A197" s="4"/>
      <c r="B197" s="275"/>
      <c r="C197" s="18"/>
      <c r="D197" s="51"/>
      <c r="P197" s="148"/>
    </row>
    <row r="198" spans="1:16" x14ac:dyDescent="0.3">
      <c r="A198" s="4"/>
      <c r="B198" s="275"/>
      <c r="C198" s="18"/>
      <c r="D198" s="51"/>
      <c r="P198" s="148"/>
    </row>
    <row r="199" spans="1:16" x14ac:dyDescent="0.3">
      <c r="A199" s="4"/>
      <c r="B199" s="275"/>
      <c r="C199" s="18"/>
      <c r="D199" s="51"/>
      <c r="P199" s="148"/>
    </row>
    <row r="200" spans="1:16" x14ac:dyDescent="0.3">
      <c r="A200" s="4"/>
      <c r="B200" s="275"/>
      <c r="C200" s="18"/>
      <c r="D200" s="51"/>
      <c r="P200" s="148"/>
    </row>
    <row r="201" spans="1:16" x14ac:dyDescent="0.3">
      <c r="A201" s="4"/>
      <c r="B201" s="275"/>
      <c r="C201" s="18"/>
      <c r="D201" s="51"/>
      <c r="P201" s="148"/>
    </row>
    <row r="202" spans="1:16" x14ac:dyDescent="0.3">
      <c r="A202" s="4"/>
      <c r="B202" s="275"/>
      <c r="C202" s="18"/>
      <c r="D202" s="51"/>
      <c r="P202" s="148"/>
    </row>
    <row r="203" spans="1:16" x14ac:dyDescent="0.3">
      <c r="A203" s="4"/>
      <c r="B203" s="275"/>
      <c r="C203" s="18"/>
      <c r="D203" s="51"/>
      <c r="P203" s="148"/>
    </row>
    <row r="204" spans="1:16" x14ac:dyDescent="0.3">
      <c r="A204" s="4"/>
      <c r="B204" s="275"/>
      <c r="C204" s="18"/>
      <c r="D204" s="51"/>
      <c r="P204" s="148"/>
    </row>
    <row r="205" spans="1:16" x14ac:dyDescent="0.3">
      <c r="A205" s="4"/>
      <c r="B205" s="275"/>
      <c r="C205" s="18"/>
      <c r="D205" s="51"/>
      <c r="P205" s="148"/>
    </row>
    <row r="206" spans="1:16" x14ac:dyDescent="0.3">
      <c r="A206" s="4"/>
      <c r="B206" s="275"/>
      <c r="C206" s="18"/>
      <c r="D206" s="51"/>
      <c r="P206" s="148"/>
    </row>
    <row r="207" spans="1:16" x14ac:dyDescent="0.3">
      <c r="A207" s="4"/>
      <c r="B207" s="275"/>
      <c r="C207" s="18"/>
      <c r="D207" s="51"/>
      <c r="P207" s="148"/>
    </row>
    <row r="208" spans="1:16" x14ac:dyDescent="0.3">
      <c r="A208" s="4"/>
      <c r="B208" s="275"/>
      <c r="C208" s="18"/>
      <c r="D208" s="51"/>
      <c r="P208" s="148"/>
    </row>
    <row r="209" spans="1:16" x14ac:dyDescent="0.3">
      <c r="A209" s="4"/>
      <c r="B209" s="275"/>
      <c r="C209" s="18"/>
      <c r="D209" s="51"/>
      <c r="P209" s="148"/>
    </row>
    <row r="210" spans="1:16" x14ac:dyDescent="0.3">
      <c r="A210" s="4"/>
      <c r="B210" s="275"/>
      <c r="C210" s="18"/>
      <c r="D210" s="51"/>
      <c r="P210" s="148"/>
    </row>
    <row r="211" spans="1:16" x14ac:dyDescent="0.3">
      <c r="A211" s="4"/>
      <c r="B211" s="275"/>
      <c r="C211" s="18"/>
      <c r="D211" s="51"/>
      <c r="P211" s="148"/>
    </row>
    <row r="212" spans="1:16" x14ac:dyDescent="0.3">
      <c r="A212" s="4"/>
      <c r="B212" s="275"/>
      <c r="C212" s="18"/>
      <c r="D212" s="51"/>
      <c r="P212" s="148"/>
    </row>
    <row r="213" spans="1:16" x14ac:dyDescent="0.3">
      <c r="A213" s="4"/>
      <c r="B213" s="275"/>
      <c r="C213" s="18"/>
      <c r="D213" s="51"/>
      <c r="P213" s="148"/>
    </row>
    <row r="214" spans="1:16" x14ac:dyDescent="0.3">
      <c r="A214" s="4"/>
      <c r="B214" s="275"/>
      <c r="C214" s="18"/>
      <c r="D214" s="51"/>
      <c r="P214" s="148"/>
    </row>
    <row r="215" spans="1:16" x14ac:dyDescent="0.3">
      <c r="A215" s="4"/>
      <c r="B215" s="275"/>
      <c r="C215" s="18"/>
      <c r="D215" s="51"/>
      <c r="P215" s="148"/>
    </row>
    <row r="216" spans="1:16" x14ac:dyDescent="0.3">
      <c r="A216" s="4"/>
      <c r="B216" s="275"/>
      <c r="C216" s="18"/>
      <c r="D216" s="51"/>
      <c r="P216" s="148"/>
    </row>
    <row r="217" spans="1:16" x14ac:dyDescent="0.3">
      <c r="A217" s="4"/>
      <c r="B217" s="275"/>
      <c r="C217" s="18"/>
      <c r="D217" s="51"/>
      <c r="P217" s="148"/>
    </row>
    <row r="218" spans="1:16" x14ac:dyDescent="0.3">
      <c r="A218" s="4"/>
      <c r="B218" s="275"/>
      <c r="C218" s="18"/>
      <c r="D218" s="51"/>
      <c r="P218" s="148"/>
    </row>
    <row r="219" spans="1:16" x14ac:dyDescent="0.3">
      <c r="A219" s="4"/>
      <c r="B219" s="275"/>
      <c r="C219" s="18"/>
      <c r="D219" s="51"/>
      <c r="P219" s="148"/>
    </row>
    <row r="220" spans="1:16" x14ac:dyDescent="0.3">
      <c r="A220" s="4"/>
      <c r="B220" s="275"/>
      <c r="C220" s="18"/>
      <c r="D220" s="51"/>
      <c r="P220" s="148"/>
    </row>
    <row r="221" spans="1:16" x14ac:dyDescent="0.3">
      <c r="A221" s="4"/>
      <c r="B221" s="275"/>
      <c r="C221" s="18"/>
      <c r="D221" s="51"/>
      <c r="P221" s="148"/>
    </row>
    <row r="222" spans="1:16" x14ac:dyDescent="0.3">
      <c r="A222" s="4"/>
      <c r="B222" s="275"/>
      <c r="C222" s="18"/>
      <c r="D222" s="51"/>
      <c r="P222" s="148"/>
    </row>
    <row r="223" spans="1:16" x14ac:dyDescent="0.3">
      <c r="A223" s="4"/>
      <c r="B223" s="275"/>
      <c r="C223" s="18"/>
      <c r="D223" s="51"/>
      <c r="P223" s="148"/>
    </row>
    <row r="224" spans="1:16" x14ac:dyDescent="0.3">
      <c r="A224" s="4"/>
      <c r="B224" s="275"/>
      <c r="C224" s="18"/>
      <c r="D224" s="51"/>
      <c r="P224" s="148"/>
    </row>
    <row r="225" spans="1:16" x14ac:dyDescent="0.3">
      <c r="A225" s="4"/>
      <c r="B225" s="275"/>
      <c r="C225" s="18"/>
      <c r="D225" s="51"/>
      <c r="P225" s="148"/>
    </row>
    <row r="226" spans="1:16" x14ac:dyDescent="0.3">
      <c r="A226" s="4"/>
      <c r="B226" s="275"/>
      <c r="C226" s="18"/>
      <c r="D226" s="51"/>
      <c r="P226" s="148"/>
    </row>
    <row r="227" spans="1:16" x14ac:dyDescent="0.3">
      <c r="A227" s="4"/>
      <c r="B227" s="275"/>
      <c r="C227" s="18"/>
      <c r="D227" s="51"/>
      <c r="P227" s="148"/>
    </row>
    <row r="228" spans="1:16" x14ac:dyDescent="0.3">
      <c r="A228" s="4"/>
      <c r="B228" s="275"/>
      <c r="C228" s="18"/>
      <c r="D228" s="51"/>
      <c r="P228" s="148"/>
    </row>
    <row r="229" spans="1:16" x14ac:dyDescent="0.3">
      <c r="A229" s="4"/>
      <c r="B229" s="275"/>
      <c r="C229" s="18"/>
      <c r="D229" s="51"/>
      <c r="P229" s="148"/>
    </row>
    <row r="230" spans="1:16" x14ac:dyDescent="0.3">
      <c r="A230" s="4"/>
      <c r="B230" s="275"/>
      <c r="C230" s="18"/>
      <c r="D230" s="51"/>
      <c r="P230" s="148"/>
    </row>
    <row r="231" spans="1:16" x14ac:dyDescent="0.3">
      <c r="A231" s="4"/>
      <c r="B231" s="275"/>
      <c r="C231" s="18"/>
      <c r="D231" s="51"/>
      <c r="P231" s="148"/>
    </row>
    <row r="232" spans="1:16" x14ac:dyDescent="0.3">
      <c r="A232" s="4"/>
      <c r="B232" s="275"/>
      <c r="C232" s="18"/>
      <c r="D232" s="51"/>
      <c r="P232" s="148"/>
    </row>
    <row r="233" spans="1:16" x14ac:dyDescent="0.3">
      <c r="A233" s="4"/>
      <c r="B233" s="275"/>
      <c r="C233" s="18"/>
      <c r="D233" s="51"/>
      <c r="P233" s="148"/>
    </row>
    <row r="234" spans="1:16" x14ac:dyDescent="0.3">
      <c r="A234" s="4"/>
      <c r="B234" s="275"/>
      <c r="C234" s="18"/>
      <c r="D234" s="51"/>
      <c r="P234" s="148"/>
    </row>
    <row r="235" spans="1:16" x14ac:dyDescent="0.3">
      <c r="A235" s="4"/>
      <c r="B235" s="275"/>
      <c r="C235" s="18"/>
      <c r="D235" s="51"/>
      <c r="P235" s="148"/>
    </row>
    <row r="236" spans="1:16" x14ac:dyDescent="0.3">
      <c r="A236" s="4"/>
      <c r="B236" s="275"/>
      <c r="C236" s="18"/>
      <c r="D236" s="51"/>
      <c r="P236" s="148"/>
    </row>
    <row r="237" spans="1:16" x14ac:dyDescent="0.3">
      <c r="A237" s="4"/>
      <c r="B237" s="275"/>
      <c r="C237" s="18"/>
      <c r="D237" s="51"/>
      <c r="P237" s="148"/>
    </row>
    <row r="238" spans="1:16" x14ac:dyDescent="0.3">
      <c r="A238" s="4"/>
      <c r="B238" s="275"/>
      <c r="C238" s="18"/>
      <c r="D238" s="51"/>
      <c r="P238" s="148"/>
    </row>
    <row r="239" spans="1:16" x14ac:dyDescent="0.3">
      <c r="A239" s="4"/>
      <c r="B239" s="275"/>
      <c r="C239" s="18"/>
      <c r="D239" s="51"/>
      <c r="P239" s="148"/>
    </row>
    <row r="240" spans="1:16" x14ac:dyDescent="0.3">
      <c r="A240" s="4"/>
      <c r="B240" s="275"/>
      <c r="C240" s="18"/>
      <c r="D240" s="51"/>
      <c r="P240" s="148"/>
    </row>
    <row r="241" spans="1:16" x14ac:dyDescent="0.3">
      <c r="A241" s="4"/>
      <c r="B241" s="275"/>
      <c r="C241" s="18"/>
      <c r="D241" s="51"/>
      <c r="P241" s="148"/>
    </row>
    <row r="242" spans="1:16" x14ac:dyDescent="0.3">
      <c r="A242" s="4"/>
      <c r="B242" s="275"/>
      <c r="C242" s="18"/>
      <c r="D242" s="51"/>
      <c r="P242" s="148"/>
    </row>
    <row r="243" spans="1:16" x14ac:dyDescent="0.3">
      <c r="A243" s="4"/>
      <c r="B243" s="275"/>
      <c r="C243" s="18"/>
      <c r="D243" s="51"/>
      <c r="P243" s="148"/>
    </row>
    <row r="244" spans="1:16" x14ac:dyDescent="0.3">
      <c r="A244" s="4"/>
      <c r="B244" s="275"/>
      <c r="C244" s="18"/>
      <c r="D244" s="51"/>
      <c r="P244" s="148"/>
    </row>
    <row r="245" spans="1:16" x14ac:dyDescent="0.3">
      <c r="A245" s="4"/>
      <c r="B245" s="275"/>
      <c r="C245" s="18"/>
      <c r="D245" s="51"/>
    </row>
    <row r="246" spans="1:16" x14ac:dyDescent="0.3">
      <c r="A246" s="4"/>
      <c r="B246" s="275"/>
      <c r="C246" s="18"/>
      <c r="D246" s="51"/>
      <c r="P246" s="148"/>
    </row>
    <row r="247" spans="1:16" x14ac:dyDescent="0.3">
      <c r="A247" s="4"/>
      <c r="B247" s="275"/>
      <c r="C247" s="18"/>
      <c r="D247" s="51"/>
    </row>
    <row r="248" spans="1:16" x14ac:dyDescent="0.3">
      <c r="A248" s="4"/>
      <c r="B248" s="275"/>
      <c r="C248" s="18"/>
      <c r="D248" s="51"/>
    </row>
    <row r="249" spans="1:16" x14ac:dyDescent="0.3">
      <c r="A249" s="4"/>
      <c r="B249" s="275"/>
      <c r="C249" s="18"/>
      <c r="D249" s="51"/>
    </row>
    <row r="250" spans="1:16" x14ac:dyDescent="0.3">
      <c r="A250" s="4"/>
      <c r="B250" s="275"/>
      <c r="C250" s="18"/>
      <c r="D250" s="51"/>
    </row>
    <row r="251" spans="1:16" x14ac:dyDescent="0.3">
      <c r="A251" s="4"/>
      <c r="B251" s="275"/>
      <c r="C251" s="18"/>
      <c r="D251" s="51"/>
    </row>
    <row r="252" spans="1:16" x14ac:dyDescent="0.3">
      <c r="A252" s="4"/>
      <c r="B252" s="275"/>
      <c r="C252" s="18"/>
      <c r="D252" s="51"/>
    </row>
    <row r="253" spans="1:16" x14ac:dyDescent="0.3">
      <c r="A253" s="4"/>
      <c r="B253" s="275"/>
      <c r="C253" s="18"/>
      <c r="D253" s="51"/>
    </row>
    <row r="254" spans="1:16" x14ac:dyDescent="0.3">
      <c r="A254" s="4"/>
      <c r="B254" s="275"/>
      <c r="C254" s="18"/>
      <c r="D254" s="51"/>
    </row>
    <row r="255" spans="1:16" x14ac:dyDescent="0.3">
      <c r="A255" s="4"/>
      <c r="B255" s="275"/>
      <c r="C255" s="18"/>
      <c r="D255" s="51"/>
    </row>
    <row r="256" spans="1:16" x14ac:dyDescent="0.3">
      <c r="A256" s="4"/>
      <c r="B256" s="275"/>
      <c r="C256" s="18"/>
      <c r="D256" s="51"/>
    </row>
    <row r="257" spans="1:4" x14ac:dyDescent="0.3">
      <c r="A257" s="4"/>
      <c r="B257" s="275"/>
      <c r="C257" s="18"/>
      <c r="D257" s="51"/>
    </row>
    <row r="258" spans="1:4" x14ac:dyDescent="0.3">
      <c r="A258" s="4"/>
      <c r="B258" s="275"/>
      <c r="C258" s="18"/>
      <c r="D258" s="51"/>
    </row>
    <row r="259" spans="1:4" x14ac:dyDescent="0.3">
      <c r="A259" s="4"/>
      <c r="B259" s="275"/>
      <c r="C259" s="18"/>
      <c r="D259" s="51"/>
    </row>
    <row r="260" spans="1:4" x14ac:dyDescent="0.3">
      <c r="A260" s="4"/>
      <c r="B260" s="275"/>
      <c r="C260" s="18"/>
      <c r="D260" s="51"/>
    </row>
    <row r="261" spans="1:4" x14ac:dyDescent="0.3">
      <c r="A261" s="4"/>
      <c r="B261" s="275"/>
      <c r="C261" s="18"/>
      <c r="D261" s="51"/>
    </row>
    <row r="262" spans="1:4" x14ac:dyDescent="0.3">
      <c r="A262" s="4"/>
      <c r="B262" s="275"/>
      <c r="C262" s="18"/>
      <c r="D262" s="51"/>
    </row>
    <row r="263" spans="1:4" x14ac:dyDescent="0.3">
      <c r="A263" s="4"/>
      <c r="B263" s="275"/>
      <c r="C263" s="18"/>
      <c r="D263" s="51"/>
    </row>
    <row r="264" spans="1:4" x14ac:dyDescent="0.3">
      <c r="A264" s="4"/>
      <c r="B264" s="275"/>
      <c r="C264" s="18"/>
      <c r="D264" s="51"/>
    </row>
    <row r="265" spans="1:4" x14ac:dyDescent="0.3">
      <c r="A265" s="4"/>
      <c r="B265" s="275"/>
      <c r="C265" s="18"/>
      <c r="D265" s="51"/>
    </row>
    <row r="266" spans="1:4" x14ac:dyDescent="0.3">
      <c r="A266" s="4"/>
      <c r="B266" s="275"/>
      <c r="C266" s="18"/>
      <c r="D266" s="51"/>
    </row>
    <row r="267" spans="1:4" x14ac:dyDescent="0.3">
      <c r="A267" s="4"/>
      <c r="B267" s="275"/>
      <c r="C267" s="18"/>
      <c r="D267" s="51"/>
    </row>
    <row r="268" spans="1:4" x14ac:dyDescent="0.3">
      <c r="A268" s="4"/>
      <c r="B268" s="275"/>
      <c r="C268" s="18"/>
      <c r="D268" s="51"/>
    </row>
    <row r="269" spans="1:4" x14ac:dyDescent="0.3">
      <c r="A269" s="4"/>
      <c r="B269" s="275"/>
      <c r="C269" s="18"/>
      <c r="D269" s="51"/>
    </row>
    <row r="270" spans="1:4" x14ac:dyDescent="0.3">
      <c r="A270" s="4"/>
      <c r="B270" s="275"/>
      <c r="C270" s="18"/>
      <c r="D270" s="51"/>
    </row>
    <row r="271" spans="1:4" x14ac:dyDescent="0.3">
      <c r="A271" s="4"/>
      <c r="B271" s="275"/>
      <c r="C271" s="18"/>
      <c r="D271" s="51"/>
    </row>
    <row r="272" spans="1:4" x14ac:dyDescent="0.3">
      <c r="A272" s="4"/>
      <c r="B272" s="275"/>
      <c r="C272" s="18"/>
      <c r="D272" s="51"/>
    </row>
    <row r="273" spans="1:4" x14ac:dyDescent="0.3">
      <c r="A273" s="4"/>
      <c r="B273" s="275"/>
      <c r="C273" s="18"/>
      <c r="D273" s="51"/>
    </row>
    <row r="274" spans="1:4" x14ac:dyDescent="0.3">
      <c r="A274" s="4"/>
      <c r="B274" s="275"/>
      <c r="C274" s="18"/>
      <c r="D274" s="51"/>
    </row>
    <row r="275" spans="1:4" x14ac:dyDescent="0.3">
      <c r="A275" s="4"/>
      <c r="B275" s="275"/>
      <c r="C275" s="18"/>
      <c r="D275" s="51"/>
    </row>
    <row r="276" spans="1:4" x14ac:dyDescent="0.3">
      <c r="A276" s="4"/>
      <c r="B276" s="275"/>
      <c r="C276" s="18"/>
      <c r="D276" s="51"/>
    </row>
    <row r="277" spans="1:4" x14ac:dyDescent="0.3">
      <c r="A277" s="4"/>
      <c r="B277" s="275"/>
      <c r="C277" s="18"/>
      <c r="D277" s="51"/>
    </row>
    <row r="278" spans="1:4" x14ac:dyDescent="0.3">
      <c r="A278" s="4"/>
      <c r="B278" s="275"/>
      <c r="C278" s="18"/>
      <c r="D278" s="51"/>
    </row>
    <row r="279" spans="1:4" x14ac:dyDescent="0.3">
      <c r="D279" s="51"/>
    </row>
    <row r="280" spans="1:4" x14ac:dyDescent="0.3">
      <c r="D280" s="51"/>
    </row>
    <row r="281" spans="1:4" x14ac:dyDescent="0.3">
      <c r="D281" s="51"/>
    </row>
    <row r="282" spans="1:4" x14ac:dyDescent="0.3">
      <c r="D282" s="51"/>
    </row>
    <row r="283" spans="1:4" x14ac:dyDescent="0.3">
      <c r="D283" s="51"/>
    </row>
    <row r="284" spans="1:4" x14ac:dyDescent="0.3">
      <c r="D284" s="51"/>
    </row>
    <row r="285" spans="1:4" x14ac:dyDescent="0.3">
      <c r="D285" s="51"/>
    </row>
    <row r="286" spans="1:4" x14ac:dyDescent="0.3">
      <c r="D286" s="51"/>
    </row>
    <row r="287" spans="1:4" x14ac:dyDescent="0.3">
      <c r="D287" s="51"/>
    </row>
    <row r="288" spans="1:4" x14ac:dyDescent="0.3">
      <c r="D288" s="51"/>
    </row>
    <row r="289" spans="4:4" x14ac:dyDescent="0.3">
      <c r="D289" s="51"/>
    </row>
    <row r="290" spans="4:4" x14ac:dyDescent="0.3">
      <c r="D290" s="51"/>
    </row>
    <row r="291" spans="4:4" x14ac:dyDescent="0.3">
      <c r="D291" s="51"/>
    </row>
    <row r="292" spans="4:4" x14ac:dyDescent="0.3">
      <c r="D292" s="51"/>
    </row>
    <row r="293" spans="4:4" x14ac:dyDescent="0.3">
      <c r="D293" s="51"/>
    </row>
    <row r="294" spans="4:4" x14ac:dyDescent="0.3">
      <c r="D294" s="51"/>
    </row>
    <row r="295" spans="4:4" x14ac:dyDescent="0.3">
      <c r="D295" s="51"/>
    </row>
    <row r="296" spans="4:4" x14ac:dyDescent="0.3">
      <c r="D296" s="51"/>
    </row>
    <row r="297" spans="4:4" x14ac:dyDescent="0.3">
      <c r="D297" s="51"/>
    </row>
    <row r="298" spans="4:4" x14ac:dyDescent="0.3">
      <c r="D298" s="51"/>
    </row>
    <row r="299" spans="4:4" x14ac:dyDescent="0.3">
      <c r="D299" s="51"/>
    </row>
    <row r="300" spans="4:4" x14ac:dyDescent="0.3">
      <c r="D300" s="51"/>
    </row>
    <row r="301" spans="4:4" x14ac:dyDescent="0.3">
      <c r="D301" s="51"/>
    </row>
    <row r="302" spans="4:4" x14ac:dyDescent="0.3">
      <c r="D302" s="51"/>
    </row>
    <row r="303" spans="4:4" x14ac:dyDescent="0.3">
      <c r="D303" s="51"/>
    </row>
    <row r="304" spans="4:4" x14ac:dyDescent="0.3">
      <c r="D304" s="51"/>
    </row>
    <row r="305" spans="4:4" x14ac:dyDescent="0.3">
      <c r="D305" s="51"/>
    </row>
    <row r="306" spans="4:4" x14ac:dyDescent="0.3">
      <c r="D306" s="51"/>
    </row>
    <row r="307" spans="4:4" x14ac:dyDescent="0.3">
      <c r="D307" s="51"/>
    </row>
    <row r="308" spans="4:4" x14ac:dyDescent="0.3">
      <c r="D308" s="51"/>
    </row>
    <row r="309" spans="4:4" x14ac:dyDescent="0.3">
      <c r="D309" s="51"/>
    </row>
    <row r="310" spans="4:4" x14ac:dyDescent="0.3">
      <c r="D310" s="51"/>
    </row>
    <row r="311" spans="4:4" x14ac:dyDescent="0.3">
      <c r="D311" s="51"/>
    </row>
    <row r="312" spans="4:4" x14ac:dyDescent="0.3">
      <c r="D312" s="51"/>
    </row>
    <row r="313" spans="4:4" x14ac:dyDescent="0.3">
      <c r="D313" s="51"/>
    </row>
    <row r="314" spans="4:4" x14ac:dyDescent="0.3">
      <c r="D314" s="51"/>
    </row>
    <row r="315" spans="4:4" x14ac:dyDescent="0.3">
      <c r="D315" s="51"/>
    </row>
    <row r="316" spans="4:4" x14ac:dyDescent="0.3">
      <c r="D316" s="51"/>
    </row>
    <row r="317" spans="4:4" x14ac:dyDescent="0.3">
      <c r="D317" s="51"/>
    </row>
    <row r="318" spans="4:4" x14ac:dyDescent="0.3">
      <c r="D318" s="51"/>
    </row>
    <row r="319" spans="4:4" x14ac:dyDescent="0.3">
      <c r="D319" s="51"/>
    </row>
    <row r="320" spans="4:4" x14ac:dyDescent="0.3">
      <c r="D320" s="51"/>
    </row>
    <row r="321" spans="4:4" x14ac:dyDescent="0.3">
      <c r="D321" s="51"/>
    </row>
    <row r="322" spans="4:4" x14ac:dyDescent="0.3">
      <c r="D322" s="51"/>
    </row>
    <row r="323" spans="4:4" x14ac:dyDescent="0.3">
      <c r="D323" s="51"/>
    </row>
    <row r="324" spans="4:4" x14ac:dyDescent="0.3">
      <c r="D324" s="51"/>
    </row>
    <row r="325" spans="4:4" x14ac:dyDescent="0.3">
      <c r="D325" s="51"/>
    </row>
    <row r="326" spans="4:4" x14ac:dyDescent="0.3">
      <c r="D326" s="51"/>
    </row>
    <row r="327" spans="4:4" x14ac:dyDescent="0.3">
      <c r="D327" s="51"/>
    </row>
    <row r="328" spans="4:4" x14ac:dyDescent="0.3">
      <c r="D328" s="51"/>
    </row>
    <row r="329" spans="4:4" x14ac:dyDescent="0.3">
      <c r="D329" s="51"/>
    </row>
    <row r="330" spans="4:4" x14ac:dyDescent="0.3">
      <c r="D330" s="51"/>
    </row>
    <row r="331" spans="4:4" x14ac:dyDescent="0.3">
      <c r="D331" s="51"/>
    </row>
    <row r="332" spans="4:4" x14ac:dyDescent="0.3">
      <c r="D332" s="51"/>
    </row>
    <row r="333" spans="4:4" x14ac:dyDescent="0.3">
      <c r="D333" s="51"/>
    </row>
    <row r="334" spans="4:4" x14ac:dyDescent="0.3">
      <c r="D334" s="51"/>
    </row>
    <row r="335" spans="4:4" x14ac:dyDescent="0.3">
      <c r="D335" s="51"/>
    </row>
    <row r="336" spans="4:4" x14ac:dyDescent="0.3">
      <c r="D336" s="51"/>
    </row>
    <row r="337" spans="4:4" x14ac:dyDescent="0.3">
      <c r="D337" s="51"/>
    </row>
    <row r="338" spans="4:4" x14ac:dyDescent="0.3">
      <c r="D338" s="51"/>
    </row>
    <row r="339" spans="4:4" x14ac:dyDescent="0.3">
      <c r="D339" s="51"/>
    </row>
    <row r="340" spans="4:4" x14ac:dyDescent="0.3">
      <c r="D340" s="51"/>
    </row>
    <row r="341" spans="4:4" x14ac:dyDescent="0.3">
      <c r="D341" s="51"/>
    </row>
    <row r="342" spans="4:4" x14ac:dyDescent="0.3">
      <c r="D342" s="51"/>
    </row>
    <row r="343" spans="4:4" x14ac:dyDescent="0.3">
      <c r="D343" s="51"/>
    </row>
    <row r="344" spans="4:4" x14ac:dyDescent="0.3">
      <c r="D344" s="51"/>
    </row>
    <row r="345" spans="4:4" x14ac:dyDescent="0.3">
      <c r="D345" s="51"/>
    </row>
    <row r="346" spans="4:4" x14ac:dyDescent="0.3">
      <c r="D346" s="51"/>
    </row>
    <row r="347" spans="4:4" x14ac:dyDescent="0.3">
      <c r="D347" s="51"/>
    </row>
    <row r="348" spans="4:4" x14ac:dyDescent="0.3">
      <c r="D348" s="51"/>
    </row>
    <row r="349" spans="4:4" x14ac:dyDescent="0.3">
      <c r="D349" s="51"/>
    </row>
    <row r="350" spans="4:4" x14ac:dyDescent="0.3">
      <c r="D350" s="51"/>
    </row>
    <row r="351" spans="4:4" x14ac:dyDescent="0.3">
      <c r="D351" s="51"/>
    </row>
    <row r="352" spans="4:4" x14ac:dyDescent="0.3">
      <c r="D352" s="51"/>
    </row>
    <row r="353" spans="4:4" x14ac:dyDescent="0.3">
      <c r="D353" s="51"/>
    </row>
    <row r="354" spans="4:4" x14ac:dyDescent="0.3">
      <c r="D354" s="51"/>
    </row>
    <row r="355" spans="4:4" x14ac:dyDescent="0.3">
      <c r="D355" s="51"/>
    </row>
    <row r="356" spans="4:4" x14ac:dyDescent="0.3">
      <c r="D356" s="51"/>
    </row>
    <row r="357" spans="4:4" x14ac:dyDescent="0.3">
      <c r="D357" s="51"/>
    </row>
    <row r="358" spans="4:4" x14ac:dyDescent="0.3">
      <c r="D358" s="51"/>
    </row>
    <row r="359" spans="4:4" x14ac:dyDescent="0.3">
      <c r="D359" s="51"/>
    </row>
    <row r="360" spans="4:4" x14ac:dyDescent="0.3">
      <c r="D360" s="51"/>
    </row>
    <row r="361" spans="4:4" x14ac:dyDescent="0.3">
      <c r="D361" s="51"/>
    </row>
    <row r="362" spans="4:4" x14ac:dyDescent="0.3">
      <c r="D362" s="51"/>
    </row>
    <row r="363" spans="4:4" x14ac:dyDescent="0.3">
      <c r="D363" s="51"/>
    </row>
    <row r="364" spans="4:4" x14ac:dyDescent="0.3">
      <c r="D364" s="51"/>
    </row>
    <row r="365" spans="4:4" x14ac:dyDescent="0.3">
      <c r="D365" s="51"/>
    </row>
    <row r="366" spans="4:4" x14ac:dyDescent="0.3">
      <c r="D366" s="51"/>
    </row>
    <row r="367" spans="4:4" x14ac:dyDescent="0.3">
      <c r="D367" s="51"/>
    </row>
    <row r="368" spans="4:4" x14ac:dyDescent="0.3">
      <c r="D368" s="51"/>
    </row>
    <row r="369" spans="4:4" x14ac:dyDescent="0.3">
      <c r="D369" s="51"/>
    </row>
    <row r="370" spans="4:4" x14ac:dyDescent="0.3">
      <c r="D370" s="51"/>
    </row>
    <row r="371" spans="4:4" x14ac:dyDescent="0.3">
      <c r="D371" s="51"/>
    </row>
    <row r="372" spans="4:4" x14ac:dyDescent="0.3">
      <c r="D372" s="51"/>
    </row>
    <row r="373" spans="4:4" x14ac:dyDescent="0.3">
      <c r="D373" s="51"/>
    </row>
    <row r="374" spans="4:4" x14ac:dyDescent="0.3">
      <c r="D374" s="51"/>
    </row>
    <row r="375" spans="4:4" x14ac:dyDescent="0.3">
      <c r="D375" s="51"/>
    </row>
    <row r="376" spans="4:4" x14ac:dyDescent="0.3">
      <c r="D376" s="51"/>
    </row>
    <row r="377" spans="4:4" x14ac:dyDescent="0.3">
      <c r="D377" s="51"/>
    </row>
    <row r="378" spans="4:4" x14ac:dyDescent="0.3">
      <c r="D378" s="51"/>
    </row>
    <row r="379" spans="4:4" x14ac:dyDescent="0.3">
      <c r="D379" s="51"/>
    </row>
    <row r="380" spans="4:4" x14ac:dyDescent="0.3">
      <c r="D380" s="51"/>
    </row>
    <row r="381" spans="4:4" x14ac:dyDescent="0.3">
      <c r="D381" s="51"/>
    </row>
    <row r="382" spans="4:4" x14ac:dyDescent="0.3">
      <c r="D382" s="51"/>
    </row>
    <row r="383" spans="4:4" x14ac:dyDescent="0.3">
      <c r="D383" s="51"/>
    </row>
    <row r="384" spans="4:4" x14ac:dyDescent="0.3">
      <c r="D384" s="51"/>
    </row>
    <row r="385" spans="4:4" x14ac:dyDescent="0.3">
      <c r="D385" s="51"/>
    </row>
    <row r="386" spans="4:4" x14ac:dyDescent="0.3">
      <c r="D386" s="51"/>
    </row>
    <row r="387" spans="4:4" x14ac:dyDescent="0.3">
      <c r="D387" s="51"/>
    </row>
    <row r="388" spans="4:4" x14ac:dyDescent="0.3">
      <c r="D388" s="51"/>
    </row>
    <row r="389" spans="4:4" x14ac:dyDescent="0.3">
      <c r="D389" s="51"/>
    </row>
    <row r="390" spans="4:4" x14ac:dyDescent="0.3">
      <c r="D390" s="51"/>
    </row>
    <row r="391" spans="4:4" x14ac:dyDescent="0.3">
      <c r="D391" s="51"/>
    </row>
    <row r="392" spans="4:4" x14ac:dyDescent="0.3">
      <c r="D392" s="51"/>
    </row>
    <row r="393" spans="4:4" x14ac:dyDescent="0.3">
      <c r="D393" s="51"/>
    </row>
    <row r="394" spans="4:4" x14ac:dyDescent="0.3">
      <c r="D394" s="51"/>
    </row>
    <row r="395" spans="4:4" x14ac:dyDescent="0.3">
      <c r="D395" s="51"/>
    </row>
    <row r="396" spans="4:4" x14ac:dyDescent="0.3">
      <c r="D396" s="51"/>
    </row>
    <row r="397" spans="4:4" x14ac:dyDescent="0.3">
      <c r="D397" s="51"/>
    </row>
    <row r="398" spans="4:4" x14ac:dyDescent="0.3">
      <c r="D398" s="51"/>
    </row>
    <row r="399" spans="4:4" x14ac:dyDescent="0.3">
      <c r="D399" s="51"/>
    </row>
    <row r="400" spans="4:4" x14ac:dyDescent="0.3">
      <c r="D400" s="51"/>
    </row>
    <row r="401" spans="4:4" x14ac:dyDescent="0.3">
      <c r="D401" s="51"/>
    </row>
    <row r="402" spans="4:4" x14ac:dyDescent="0.3">
      <c r="D402" s="51"/>
    </row>
    <row r="403" spans="4:4" x14ac:dyDescent="0.3">
      <c r="D403" s="51"/>
    </row>
    <row r="404" spans="4:4" x14ac:dyDescent="0.3">
      <c r="D404" s="51"/>
    </row>
    <row r="405" spans="4:4" x14ac:dyDescent="0.3">
      <c r="D405" s="51"/>
    </row>
    <row r="406" spans="4:4" x14ac:dyDescent="0.3">
      <c r="D406" s="51"/>
    </row>
    <row r="407" spans="4:4" x14ac:dyDescent="0.3">
      <c r="D407" s="51"/>
    </row>
    <row r="408" spans="4:4" x14ac:dyDescent="0.3">
      <c r="D408" s="51"/>
    </row>
    <row r="409" spans="4:4" x14ac:dyDescent="0.3">
      <c r="D409" s="51"/>
    </row>
    <row r="410" spans="4:4" x14ac:dyDescent="0.3">
      <c r="D410" s="51"/>
    </row>
    <row r="411" spans="4:4" x14ac:dyDescent="0.3">
      <c r="D411" s="51"/>
    </row>
    <row r="412" spans="4:4" x14ac:dyDescent="0.3">
      <c r="D412" s="51"/>
    </row>
    <row r="413" spans="4:4" x14ac:dyDescent="0.3">
      <c r="D413" s="51"/>
    </row>
    <row r="414" spans="4:4" x14ac:dyDescent="0.3">
      <c r="D414" s="51"/>
    </row>
    <row r="415" spans="4:4" x14ac:dyDescent="0.3">
      <c r="D415" s="51"/>
    </row>
    <row r="416" spans="4:4" x14ac:dyDescent="0.3">
      <c r="D416" s="51"/>
    </row>
    <row r="417" spans="4:4" x14ac:dyDescent="0.3">
      <c r="D417" s="51"/>
    </row>
    <row r="418" spans="4:4" x14ac:dyDescent="0.3">
      <c r="D418" s="51"/>
    </row>
    <row r="419" spans="4:4" x14ac:dyDescent="0.3">
      <c r="D419" s="51"/>
    </row>
    <row r="420" spans="4:4" x14ac:dyDescent="0.3">
      <c r="D420" s="51"/>
    </row>
    <row r="421" spans="4:4" x14ac:dyDescent="0.3">
      <c r="D421" s="51"/>
    </row>
    <row r="422" spans="4:4" x14ac:dyDescent="0.3">
      <c r="D422" s="51"/>
    </row>
    <row r="423" spans="4:4" x14ac:dyDescent="0.3">
      <c r="D423" s="51"/>
    </row>
    <row r="424" spans="4:4" x14ac:dyDescent="0.3">
      <c r="D424" s="51"/>
    </row>
    <row r="425" spans="4:4" x14ac:dyDescent="0.3">
      <c r="D425" s="51"/>
    </row>
    <row r="426" spans="4:4" x14ac:dyDescent="0.3">
      <c r="D426" s="51"/>
    </row>
    <row r="427" spans="4:4" x14ac:dyDescent="0.3">
      <c r="D427" s="51"/>
    </row>
    <row r="428" spans="4:4" x14ac:dyDescent="0.3">
      <c r="D428" s="51"/>
    </row>
    <row r="429" spans="4:4" x14ac:dyDescent="0.3">
      <c r="D429" s="51"/>
    </row>
    <row r="430" spans="4:4" x14ac:dyDescent="0.3">
      <c r="D430" s="51"/>
    </row>
    <row r="431" spans="4:4" x14ac:dyDescent="0.3">
      <c r="D431" s="51"/>
    </row>
    <row r="432" spans="4:4" x14ac:dyDescent="0.3">
      <c r="D432" s="51"/>
    </row>
    <row r="433" spans="4:4" x14ac:dyDescent="0.3">
      <c r="D433" s="51"/>
    </row>
    <row r="434" spans="4:4" x14ac:dyDescent="0.3">
      <c r="D434" s="51"/>
    </row>
    <row r="435" spans="4:4" x14ac:dyDescent="0.3">
      <c r="D435" s="51"/>
    </row>
    <row r="436" spans="4:4" x14ac:dyDescent="0.3">
      <c r="D436" s="51"/>
    </row>
    <row r="437" spans="4:4" x14ac:dyDescent="0.3">
      <c r="D437" s="51"/>
    </row>
    <row r="438" spans="4:4" x14ac:dyDescent="0.3">
      <c r="D438" s="51"/>
    </row>
    <row r="439" spans="4:4" x14ac:dyDescent="0.3">
      <c r="D439" s="51"/>
    </row>
    <row r="440" spans="4:4" x14ac:dyDescent="0.3">
      <c r="D440" s="51"/>
    </row>
    <row r="441" spans="4:4" x14ac:dyDescent="0.3">
      <c r="D441" s="51"/>
    </row>
    <row r="442" spans="4:4" x14ac:dyDescent="0.3">
      <c r="D442" s="51"/>
    </row>
    <row r="443" spans="4:4" x14ac:dyDescent="0.3">
      <c r="D443" s="51"/>
    </row>
    <row r="444" spans="4:4" x14ac:dyDescent="0.3">
      <c r="D444" s="51"/>
    </row>
    <row r="445" spans="4:4" x14ac:dyDescent="0.3">
      <c r="D445" s="51"/>
    </row>
    <row r="446" spans="4:4" x14ac:dyDescent="0.3">
      <c r="D446" s="51"/>
    </row>
    <row r="447" spans="4:4" x14ac:dyDescent="0.3">
      <c r="D447" s="51"/>
    </row>
    <row r="448" spans="4:4" x14ac:dyDescent="0.3">
      <c r="D448" s="51"/>
    </row>
    <row r="449" spans="4:4" x14ac:dyDescent="0.3">
      <c r="D449" s="51"/>
    </row>
    <row r="450" spans="4:4" x14ac:dyDescent="0.3">
      <c r="D450" s="51"/>
    </row>
    <row r="451" spans="4:4" x14ac:dyDescent="0.3">
      <c r="D451" s="51"/>
    </row>
    <row r="452" spans="4:4" x14ac:dyDescent="0.3">
      <c r="D452" s="51"/>
    </row>
    <row r="453" spans="4:4" x14ac:dyDescent="0.3">
      <c r="D453" s="51"/>
    </row>
    <row r="454" spans="4:4" x14ac:dyDescent="0.3">
      <c r="D454" s="51"/>
    </row>
    <row r="455" spans="4:4" x14ac:dyDescent="0.3">
      <c r="D455" s="51"/>
    </row>
    <row r="456" spans="4:4" x14ac:dyDescent="0.3">
      <c r="D456" s="51"/>
    </row>
    <row r="457" spans="4:4" x14ac:dyDescent="0.3">
      <c r="D457" s="51"/>
    </row>
    <row r="458" spans="4:4" x14ac:dyDescent="0.3">
      <c r="D458" s="51"/>
    </row>
    <row r="459" spans="4:4" x14ac:dyDescent="0.3">
      <c r="D459" s="51"/>
    </row>
    <row r="460" spans="4:4" x14ac:dyDescent="0.3">
      <c r="D460" s="51"/>
    </row>
    <row r="461" spans="4:4" x14ac:dyDescent="0.3">
      <c r="D461" s="51"/>
    </row>
    <row r="462" spans="4:4" x14ac:dyDescent="0.3">
      <c r="D462" s="51"/>
    </row>
    <row r="463" spans="4:4" x14ac:dyDescent="0.3">
      <c r="D463" s="51"/>
    </row>
    <row r="464" spans="4:4" x14ac:dyDescent="0.3">
      <c r="D464" s="51"/>
    </row>
    <row r="465" spans="4:4" x14ac:dyDescent="0.3">
      <c r="D465" s="51"/>
    </row>
    <row r="466" spans="4:4" x14ac:dyDescent="0.3">
      <c r="D466" s="51"/>
    </row>
    <row r="467" spans="4:4" x14ac:dyDescent="0.3">
      <c r="D467" s="51"/>
    </row>
    <row r="468" spans="4:4" x14ac:dyDescent="0.3">
      <c r="D468" s="51"/>
    </row>
    <row r="469" spans="4:4" x14ac:dyDescent="0.3">
      <c r="D469" s="51"/>
    </row>
    <row r="470" spans="4:4" x14ac:dyDescent="0.3">
      <c r="D470" s="51"/>
    </row>
    <row r="471" spans="4:4" x14ac:dyDescent="0.3">
      <c r="D471" s="51"/>
    </row>
    <row r="472" spans="4:4" x14ac:dyDescent="0.3">
      <c r="D472" s="51"/>
    </row>
    <row r="473" spans="4:4" x14ac:dyDescent="0.3">
      <c r="D473" s="51"/>
    </row>
    <row r="474" spans="4:4" x14ac:dyDescent="0.3">
      <c r="D474" s="51"/>
    </row>
    <row r="475" spans="4:4" x14ac:dyDescent="0.3">
      <c r="D475" s="51"/>
    </row>
    <row r="476" spans="4:4" x14ac:dyDescent="0.3">
      <c r="D476" s="51"/>
    </row>
    <row r="477" spans="4:4" x14ac:dyDescent="0.3">
      <c r="D477" s="51"/>
    </row>
    <row r="478" spans="4:4" x14ac:dyDescent="0.3">
      <c r="D478" s="51"/>
    </row>
    <row r="479" spans="4:4" x14ac:dyDescent="0.3">
      <c r="D479" s="51"/>
    </row>
    <row r="480" spans="4:4" x14ac:dyDescent="0.3">
      <c r="D480" s="51"/>
    </row>
    <row r="481" spans="4:4" x14ac:dyDescent="0.3">
      <c r="D481" s="51"/>
    </row>
    <row r="482" spans="4:4" x14ac:dyDescent="0.3">
      <c r="D482" s="51"/>
    </row>
    <row r="483" spans="4:4" x14ac:dyDescent="0.3">
      <c r="D483" s="51"/>
    </row>
    <row r="484" spans="4:4" x14ac:dyDescent="0.3">
      <c r="D484" s="51"/>
    </row>
    <row r="485" spans="4:4" x14ac:dyDescent="0.3">
      <c r="D485" s="51"/>
    </row>
    <row r="486" spans="4:4" x14ac:dyDescent="0.3">
      <c r="D486" s="51"/>
    </row>
    <row r="487" spans="4:4" x14ac:dyDescent="0.3">
      <c r="D487" s="51"/>
    </row>
    <row r="488" spans="4:4" x14ac:dyDescent="0.3">
      <c r="D488" s="51"/>
    </row>
    <row r="489" spans="4:4" x14ac:dyDescent="0.3">
      <c r="D489" s="51"/>
    </row>
    <row r="490" spans="4:4" x14ac:dyDescent="0.3">
      <c r="D490" s="51"/>
    </row>
    <row r="491" spans="4:4" x14ac:dyDescent="0.3">
      <c r="D491" s="51"/>
    </row>
    <row r="492" spans="4:4" x14ac:dyDescent="0.3">
      <c r="D492" s="51"/>
    </row>
    <row r="493" spans="4:4" x14ac:dyDescent="0.3">
      <c r="D493" s="51"/>
    </row>
    <row r="494" spans="4:4" x14ac:dyDescent="0.3">
      <c r="D494" s="51"/>
    </row>
    <row r="495" spans="4:4" x14ac:dyDescent="0.3">
      <c r="D495" s="51"/>
    </row>
    <row r="496" spans="4:4" x14ac:dyDescent="0.3">
      <c r="D496" s="51"/>
    </row>
    <row r="497" spans="4:4" x14ac:dyDescent="0.3">
      <c r="D497" s="51"/>
    </row>
    <row r="498" spans="4:4" x14ac:dyDescent="0.3">
      <c r="D498" s="51"/>
    </row>
    <row r="499" spans="4:4" x14ac:dyDescent="0.3">
      <c r="D499" s="51"/>
    </row>
    <row r="500" spans="4:4" x14ac:dyDescent="0.3">
      <c r="D500" s="51"/>
    </row>
    <row r="501" spans="4:4" x14ac:dyDescent="0.3">
      <c r="D501" s="51"/>
    </row>
    <row r="502" spans="4:4" x14ac:dyDescent="0.3">
      <c r="D502" s="51"/>
    </row>
    <row r="503" spans="4:4" x14ac:dyDescent="0.3">
      <c r="D503" s="51"/>
    </row>
    <row r="504" spans="4:4" x14ac:dyDescent="0.3">
      <c r="D504" s="51"/>
    </row>
    <row r="505" spans="4:4" x14ac:dyDescent="0.3">
      <c r="D505" s="51"/>
    </row>
    <row r="506" spans="4:4" x14ac:dyDescent="0.3">
      <c r="D506" s="51"/>
    </row>
    <row r="507" spans="4:4" x14ac:dyDescent="0.3">
      <c r="D507" s="51"/>
    </row>
    <row r="508" spans="4:4" x14ac:dyDescent="0.3">
      <c r="D508" s="51"/>
    </row>
    <row r="509" spans="4:4" x14ac:dyDescent="0.3">
      <c r="D509" s="51"/>
    </row>
    <row r="510" spans="4:4" x14ac:dyDescent="0.3">
      <c r="D510" s="51"/>
    </row>
    <row r="511" spans="4:4" x14ac:dyDescent="0.3">
      <c r="D511" s="51"/>
    </row>
    <row r="512" spans="4:4" x14ac:dyDescent="0.3">
      <c r="D512" s="51"/>
    </row>
    <row r="513" spans="4:4" x14ac:dyDescent="0.3">
      <c r="D513" s="51"/>
    </row>
    <row r="514" spans="4:4" x14ac:dyDescent="0.3">
      <c r="D514" s="51"/>
    </row>
    <row r="515" spans="4:4" x14ac:dyDescent="0.3">
      <c r="D515" s="51"/>
    </row>
    <row r="516" spans="4:4" x14ac:dyDescent="0.3">
      <c r="D516" s="51"/>
    </row>
    <row r="517" spans="4:4" x14ac:dyDescent="0.3">
      <c r="D517" s="51"/>
    </row>
    <row r="518" spans="4:4" x14ac:dyDescent="0.3">
      <c r="D518" s="51"/>
    </row>
    <row r="519" spans="4:4" x14ac:dyDescent="0.3">
      <c r="D519" s="51"/>
    </row>
    <row r="520" spans="4:4" x14ac:dyDescent="0.3">
      <c r="D520" s="51"/>
    </row>
    <row r="521" spans="4:4" x14ac:dyDescent="0.3">
      <c r="D521" s="51"/>
    </row>
    <row r="522" spans="4:4" x14ac:dyDescent="0.3">
      <c r="D522" s="51"/>
    </row>
    <row r="523" spans="4:4" x14ac:dyDescent="0.3">
      <c r="D523" s="51"/>
    </row>
    <row r="524" spans="4:4" x14ac:dyDescent="0.3">
      <c r="D524" s="51"/>
    </row>
    <row r="525" spans="4:4" x14ac:dyDescent="0.3">
      <c r="D525" s="51"/>
    </row>
    <row r="526" spans="4:4" x14ac:dyDescent="0.3">
      <c r="D526" s="51"/>
    </row>
    <row r="527" spans="4:4" x14ac:dyDescent="0.3">
      <c r="D527" s="51"/>
    </row>
    <row r="528" spans="4:4" x14ac:dyDescent="0.3">
      <c r="D528" s="51"/>
    </row>
    <row r="529" spans="4:4" x14ac:dyDescent="0.3">
      <c r="D529" s="51"/>
    </row>
    <row r="530" spans="4:4" x14ac:dyDescent="0.3">
      <c r="D530" s="51"/>
    </row>
    <row r="531" spans="4:4" x14ac:dyDescent="0.3">
      <c r="D531" s="51"/>
    </row>
    <row r="532" spans="4:4" x14ac:dyDescent="0.3">
      <c r="D532" s="51"/>
    </row>
    <row r="533" spans="4:4" x14ac:dyDescent="0.3">
      <c r="D533" s="51"/>
    </row>
    <row r="534" spans="4:4" x14ac:dyDescent="0.3">
      <c r="D534" s="51"/>
    </row>
    <row r="535" spans="4:4" x14ac:dyDescent="0.3">
      <c r="D535" s="51"/>
    </row>
    <row r="536" spans="4:4" x14ac:dyDescent="0.3">
      <c r="D536" s="51"/>
    </row>
    <row r="537" spans="4:4" x14ac:dyDescent="0.3">
      <c r="D537" s="51"/>
    </row>
    <row r="538" spans="4:4" x14ac:dyDescent="0.3">
      <c r="D538" s="51"/>
    </row>
    <row r="539" spans="4:4" x14ac:dyDescent="0.3">
      <c r="D539" s="51"/>
    </row>
    <row r="540" spans="4:4" x14ac:dyDescent="0.3">
      <c r="D540" s="51"/>
    </row>
    <row r="541" spans="4:4" x14ac:dyDescent="0.3">
      <c r="D541" s="51"/>
    </row>
    <row r="542" spans="4:4" x14ac:dyDescent="0.3">
      <c r="D542" s="51"/>
    </row>
    <row r="543" spans="4:4" x14ac:dyDescent="0.3">
      <c r="D543" s="51"/>
    </row>
    <row r="544" spans="4:4" x14ac:dyDescent="0.3">
      <c r="D544" s="51"/>
    </row>
    <row r="545" spans="4:4" x14ac:dyDescent="0.3">
      <c r="D545" s="51"/>
    </row>
    <row r="546" spans="4:4" x14ac:dyDescent="0.3">
      <c r="D546" s="51"/>
    </row>
    <row r="547" spans="4:4" x14ac:dyDescent="0.3">
      <c r="D547" s="51"/>
    </row>
    <row r="548" spans="4:4" x14ac:dyDescent="0.3">
      <c r="D548" s="51"/>
    </row>
    <row r="549" spans="4:4" x14ac:dyDescent="0.3">
      <c r="D549" s="51"/>
    </row>
    <row r="550" spans="4:4" x14ac:dyDescent="0.3">
      <c r="D550" s="51"/>
    </row>
    <row r="551" spans="4:4" x14ac:dyDescent="0.3">
      <c r="D551" s="51"/>
    </row>
    <row r="552" spans="4:4" x14ac:dyDescent="0.3">
      <c r="D552" s="51"/>
    </row>
    <row r="553" spans="4:4" x14ac:dyDescent="0.3">
      <c r="D553" s="51"/>
    </row>
    <row r="554" spans="4:4" x14ac:dyDescent="0.3">
      <c r="D554" s="51"/>
    </row>
    <row r="555" spans="4:4" x14ac:dyDescent="0.3">
      <c r="D555" s="51"/>
    </row>
    <row r="556" spans="4:4" x14ac:dyDescent="0.3">
      <c r="D556" s="51"/>
    </row>
    <row r="557" spans="4:4" x14ac:dyDescent="0.3">
      <c r="D557" s="51"/>
    </row>
    <row r="558" spans="4:4" x14ac:dyDescent="0.3">
      <c r="D558" s="51"/>
    </row>
    <row r="559" spans="4:4" x14ac:dyDescent="0.3">
      <c r="D559" s="51"/>
    </row>
    <row r="560" spans="4:4" x14ac:dyDescent="0.3">
      <c r="D560" s="51"/>
    </row>
    <row r="561" spans="4:4" x14ac:dyDescent="0.3">
      <c r="D561" s="51"/>
    </row>
    <row r="562" spans="4:4" x14ac:dyDescent="0.3">
      <c r="D562" s="51"/>
    </row>
    <row r="563" spans="4:4" x14ac:dyDescent="0.3">
      <c r="D563" s="51"/>
    </row>
    <row r="564" spans="4:4" x14ac:dyDescent="0.3">
      <c r="D564" s="51"/>
    </row>
    <row r="565" spans="4:4" x14ac:dyDescent="0.3">
      <c r="D565" s="51"/>
    </row>
    <row r="566" spans="4:4" x14ac:dyDescent="0.3">
      <c r="D566" s="51"/>
    </row>
    <row r="567" spans="4:4" x14ac:dyDescent="0.3">
      <c r="D567" s="51"/>
    </row>
    <row r="568" spans="4:4" x14ac:dyDescent="0.3">
      <c r="D568" s="51"/>
    </row>
    <row r="569" spans="4:4" x14ac:dyDescent="0.3">
      <c r="D569" s="51"/>
    </row>
    <row r="570" spans="4:4" x14ac:dyDescent="0.3">
      <c r="D570" s="51"/>
    </row>
    <row r="571" spans="4:4" x14ac:dyDescent="0.3">
      <c r="D571" s="51"/>
    </row>
    <row r="572" spans="4:4" x14ac:dyDescent="0.3">
      <c r="D572" s="51"/>
    </row>
    <row r="573" spans="4:4" x14ac:dyDescent="0.3">
      <c r="D573" s="51"/>
    </row>
    <row r="574" spans="4:4" x14ac:dyDescent="0.3">
      <c r="D574" s="51"/>
    </row>
    <row r="575" spans="4:4" x14ac:dyDescent="0.3">
      <c r="D575" s="51"/>
    </row>
    <row r="576" spans="4:4" x14ac:dyDescent="0.3">
      <c r="D576" s="51"/>
    </row>
    <row r="577" spans="4:4" x14ac:dyDescent="0.3">
      <c r="D577" s="51"/>
    </row>
    <row r="578" spans="4:4" x14ac:dyDescent="0.3">
      <c r="D578" s="51"/>
    </row>
    <row r="579" spans="4:4" x14ac:dyDescent="0.3">
      <c r="D579" s="51"/>
    </row>
    <row r="580" spans="4:4" x14ac:dyDescent="0.3">
      <c r="D580" s="51"/>
    </row>
  </sheetData>
  <sheetProtection formatCells="0" formatColumns="0" formatRows="0"/>
  <conditionalFormatting sqref="G31 G61:G69">
    <cfRule type="cellIs" dxfId="8" priority="93" stopIfTrue="1" operator="notEqual">
      <formula>0</formula>
    </cfRule>
  </conditionalFormatting>
  <conditionalFormatting sqref="G32">
    <cfRule type="cellIs" dxfId="7" priority="92" stopIfTrue="1" operator="notEqual">
      <formula>0</formula>
    </cfRule>
  </conditionalFormatting>
  <conditionalFormatting sqref="G49">
    <cfRule type="cellIs" dxfId="6" priority="91" stopIfTrue="1" operator="notEqual">
      <formula>0</formula>
    </cfRule>
  </conditionalFormatting>
  <conditionalFormatting sqref="G60">
    <cfRule type="cellIs" dxfId="5" priority="90" stopIfTrue="1" operator="notEqual">
      <formula>0</formula>
    </cfRule>
  </conditionalFormatting>
  <conditionalFormatting sqref="G20">
    <cfRule type="cellIs" dxfId="4" priority="73" stopIfTrue="1" operator="notEqual">
      <formula>0</formula>
    </cfRule>
  </conditionalFormatting>
  <conditionalFormatting sqref="G7">
    <cfRule type="containsText" dxfId="3" priority="71" stopIfTrue="1" operator="containsText" text="Included in error count">
      <formula>NOT(ISERROR(SEARCH("Included in error count",G7)))</formula>
    </cfRule>
    <cfRule type="cellIs" dxfId="2" priority="72" stopIfTrue="1" operator="equal">
      <formula>1</formula>
    </cfRule>
  </conditionalFormatting>
  <conditionalFormatting sqref="G41">
    <cfRule type="containsText" dxfId="1" priority="69" stopIfTrue="1" operator="containsText" text="Included in error count">
      <formula>NOT(ISERROR(SEARCH("Included in error count",G41)))</formula>
    </cfRule>
    <cfRule type="cellIs" dxfId="0"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380D-58B5-4A07-9570-7087D2AAE1CB}">
  <sheetPr codeName="Sheet6"/>
  <dimension ref="B1:R30"/>
  <sheetViews>
    <sheetView zoomScaleNormal="100" workbookViewId="0">
      <selection activeCell="B2" sqref="B2:D2"/>
    </sheetView>
  </sheetViews>
  <sheetFormatPr defaultColWidth="9.109375" defaultRowHeight="14.4" x14ac:dyDescent="0.3"/>
  <cols>
    <col min="1" max="1" width="2" style="128" customWidth="1"/>
    <col min="2" max="2" width="96.21875" style="128" customWidth="1"/>
    <col min="3" max="3" width="2" style="128" customWidth="1"/>
    <col min="4" max="4" width="17.6640625" style="128" customWidth="1"/>
    <col min="5" max="5" width="9.33203125" style="128" customWidth="1"/>
    <col min="6" max="6" width="14.109375" style="105" customWidth="1"/>
    <col min="7" max="7" width="50.44140625" style="344" customWidth="1"/>
    <col min="8" max="8" width="44.21875" style="128" customWidth="1"/>
    <col min="9" max="9" width="9.109375" style="128"/>
    <col min="10" max="10" width="36.77734375" style="128" customWidth="1"/>
    <col min="11" max="12" width="28.88671875" style="128" customWidth="1"/>
    <col min="13" max="13" width="9.109375" style="128"/>
    <col min="14" max="14" width="16.6640625" style="128" customWidth="1"/>
    <col min="15" max="15" width="22.5546875" style="128" customWidth="1"/>
    <col min="16" max="16" width="23.44140625" style="128" customWidth="1"/>
    <col min="17" max="17" width="9.109375" style="128"/>
    <col min="18" max="18" width="26.33203125" style="128" customWidth="1"/>
    <col min="19" max="16384" width="9.109375" style="128"/>
  </cols>
  <sheetData>
    <row r="1" spans="2:8" ht="18" x14ac:dyDescent="0.35">
      <c r="B1" s="604" t="s">
        <v>732</v>
      </c>
      <c r="C1" s="604"/>
      <c r="D1" s="604"/>
    </row>
    <row r="2" spans="2:8" x14ac:dyDescent="0.3">
      <c r="B2" s="860"/>
      <c r="C2" s="860"/>
      <c r="D2" s="860"/>
    </row>
    <row r="3" spans="2:8" ht="29.4" x14ac:dyDescent="0.35">
      <c r="B3" s="605" t="str">
        <f>'Unit Data from Audit Worksheet'!D2</f>
        <v>Select Unit Name from Drop Down List</v>
      </c>
      <c r="C3" s="398"/>
      <c r="D3" s="606">
        <v>2023</v>
      </c>
      <c r="F3" s="607" t="s">
        <v>733</v>
      </c>
      <c r="G3" s="608" t="s">
        <v>12</v>
      </c>
    </row>
    <row r="4" spans="2:8" ht="21" x14ac:dyDescent="0.3">
      <c r="B4" s="609" t="s">
        <v>734</v>
      </c>
      <c r="C4" s="610"/>
    </row>
    <row r="5" spans="2:8" ht="15.6" x14ac:dyDescent="0.3">
      <c r="B5" s="611" t="s">
        <v>735</v>
      </c>
      <c r="C5" s="611"/>
      <c r="D5" s="612"/>
    </row>
    <row r="6" spans="2:8" x14ac:dyDescent="0.3">
      <c r="B6" s="613" t="s">
        <v>736</v>
      </c>
      <c r="C6" s="613"/>
      <c r="D6" s="614">
        <f>Import!L38</f>
        <v>0</v>
      </c>
      <c r="F6" s="615">
        <v>506</v>
      </c>
      <c r="G6" s="344" t="s">
        <v>87</v>
      </c>
    </row>
    <row r="7" spans="2:8" x14ac:dyDescent="0.3">
      <c r="B7" s="613" t="s">
        <v>737</v>
      </c>
      <c r="C7" s="613"/>
      <c r="D7" s="616">
        <f>Import!L39</f>
        <v>0</v>
      </c>
      <c r="F7" s="615">
        <v>536</v>
      </c>
      <c r="G7" s="344" t="s">
        <v>88</v>
      </c>
    </row>
    <row r="8" spans="2:8" x14ac:dyDescent="0.3">
      <c r="B8" s="613" t="s">
        <v>738</v>
      </c>
      <c r="C8" s="613"/>
      <c r="D8" s="616">
        <f>Import!L62</f>
        <v>0</v>
      </c>
      <c r="F8" s="105">
        <v>647</v>
      </c>
      <c r="G8" s="344" t="s">
        <v>303</v>
      </c>
    </row>
    <row r="9" spans="2:8" x14ac:dyDescent="0.3">
      <c r="B9" s="617" t="s">
        <v>739</v>
      </c>
      <c r="C9" s="617"/>
      <c r="D9" s="618"/>
    </row>
    <row r="10" spans="2:8" x14ac:dyDescent="0.3">
      <c r="B10" s="613" t="s">
        <v>740</v>
      </c>
      <c r="C10" s="613"/>
      <c r="D10" s="619">
        <f>Import!L42</f>
        <v>0</v>
      </c>
      <c r="F10" s="105">
        <v>4</v>
      </c>
      <c r="G10" s="344" t="s">
        <v>741</v>
      </c>
    </row>
    <row r="11" spans="2:8" x14ac:dyDescent="0.3">
      <c r="B11" s="613" t="s">
        <v>742</v>
      </c>
      <c r="C11" s="613"/>
      <c r="D11" s="619">
        <f>Import!L84</f>
        <v>0</v>
      </c>
      <c r="F11" s="105">
        <v>6</v>
      </c>
      <c r="G11" s="344" t="s">
        <v>104</v>
      </c>
    </row>
    <row r="12" spans="2:8" x14ac:dyDescent="0.3">
      <c r="B12" s="613" t="s">
        <v>743</v>
      </c>
      <c r="C12" s="613"/>
      <c r="D12" s="620">
        <f>Import!L43</f>
        <v>0</v>
      </c>
      <c r="F12" s="105">
        <v>5</v>
      </c>
      <c r="G12" s="344" t="s">
        <v>744</v>
      </c>
    </row>
    <row r="13" spans="2:8" ht="15" thickBot="1" x14ac:dyDescent="0.35">
      <c r="B13" s="621" t="s">
        <v>745</v>
      </c>
      <c r="C13" s="613"/>
      <c r="D13" s="622">
        <f>SUM(D6:D8)-SUM(D10:D12)</f>
        <v>0</v>
      </c>
      <c r="E13" s="623"/>
      <c r="F13" s="105" t="s">
        <v>746</v>
      </c>
      <c r="G13" s="624" t="s">
        <v>758</v>
      </c>
      <c r="H13" s="625"/>
    </row>
    <row r="14" spans="2:8" ht="15" thickTop="1" x14ac:dyDescent="0.3">
      <c r="B14" s="626"/>
      <c r="C14" s="626"/>
      <c r="D14" s="627"/>
    </row>
    <row r="15" spans="2:8" ht="15.6" x14ac:dyDescent="0.3">
      <c r="B15" s="611"/>
      <c r="C15" s="611"/>
      <c r="D15" s="628"/>
    </row>
    <row r="16" spans="2:8" x14ac:dyDescent="0.3">
      <c r="B16" s="626" t="s">
        <v>747</v>
      </c>
      <c r="C16" s="626"/>
      <c r="D16" s="612"/>
    </row>
    <row r="17" spans="2:18" x14ac:dyDescent="0.3">
      <c r="B17" s="613" t="s">
        <v>748</v>
      </c>
      <c r="C17" s="613"/>
      <c r="D17" s="629">
        <f>Import!L53</f>
        <v>0</v>
      </c>
      <c r="F17" s="105">
        <v>532</v>
      </c>
      <c r="G17" s="344" t="s">
        <v>341</v>
      </c>
    </row>
    <row r="18" spans="2:18" x14ac:dyDescent="0.3">
      <c r="C18" s="626"/>
      <c r="D18" s="619"/>
    </row>
    <row r="19" spans="2:18" x14ac:dyDescent="0.3">
      <c r="B19" s="626" t="s">
        <v>749</v>
      </c>
      <c r="C19" s="626"/>
      <c r="D19" s="619"/>
    </row>
    <row r="20" spans="2:18" x14ac:dyDescent="0.3">
      <c r="B20" s="613" t="s">
        <v>750</v>
      </c>
      <c r="C20" s="613"/>
      <c r="D20" s="630">
        <f>Import!L55</f>
        <v>0</v>
      </c>
      <c r="F20" s="105">
        <v>20</v>
      </c>
      <c r="G20" s="344" t="s">
        <v>751</v>
      </c>
    </row>
    <row r="21" spans="2:18" ht="28.8" x14ac:dyDescent="0.3">
      <c r="B21" s="613" t="s">
        <v>752</v>
      </c>
      <c r="C21" s="613"/>
      <c r="D21" s="619">
        <f>Import!L58</f>
        <v>0</v>
      </c>
      <c r="F21" s="105">
        <v>509</v>
      </c>
      <c r="G21" s="344" t="s">
        <v>116</v>
      </c>
    </row>
    <row r="22" spans="2:18" x14ac:dyDescent="0.3">
      <c r="B22" s="613" t="s">
        <v>753</v>
      </c>
      <c r="C22" s="613"/>
      <c r="D22" s="630">
        <f>Import!L56</f>
        <v>0</v>
      </c>
      <c r="F22" s="105">
        <v>533</v>
      </c>
      <c r="G22" s="344" t="s">
        <v>342</v>
      </c>
    </row>
    <row r="23" spans="2:18" ht="28.8" x14ac:dyDescent="0.3">
      <c r="B23" s="613" t="s">
        <v>754</v>
      </c>
      <c r="C23" s="613"/>
      <c r="D23" s="630">
        <f>Import!L57</f>
        <v>0</v>
      </c>
      <c r="F23" s="105">
        <v>508</v>
      </c>
      <c r="G23" s="344" t="s">
        <v>118</v>
      </c>
    </row>
    <row r="24" spans="2:18" ht="15" thickBot="1" x14ac:dyDescent="0.35">
      <c r="B24" s="621" t="s">
        <v>755</v>
      </c>
      <c r="C24" s="631"/>
      <c r="D24" s="632">
        <f>D17+D20+D21-D22-D23</f>
        <v>0</v>
      </c>
      <c r="F24" s="105" t="s">
        <v>746</v>
      </c>
      <c r="G24" s="624" t="s">
        <v>792</v>
      </c>
    </row>
    <row r="25" spans="2:18" ht="15" thickTop="1" x14ac:dyDescent="0.3">
      <c r="B25" s="612"/>
      <c r="C25" s="612"/>
      <c r="D25" s="612"/>
    </row>
    <row r="26" spans="2:18" s="345" customFormat="1" ht="29.4" thickBot="1" x14ac:dyDescent="0.35">
      <c r="B26" s="621" t="s">
        <v>756</v>
      </c>
      <c r="C26" s="631"/>
      <c r="D26" s="633" t="e">
        <f>D13/D24</f>
        <v>#DIV/0!</v>
      </c>
      <c r="F26" s="105" t="s">
        <v>746</v>
      </c>
      <c r="G26" s="582" t="s">
        <v>757</v>
      </c>
      <c r="I26" s="128"/>
      <c r="J26" s="128"/>
      <c r="K26" s="128"/>
      <c r="L26" s="128"/>
      <c r="M26" s="128"/>
      <c r="N26" s="128"/>
      <c r="O26" s="128"/>
      <c r="P26" s="128"/>
      <c r="Q26" s="128"/>
      <c r="R26" s="128"/>
    </row>
    <row r="27" spans="2:18" s="345" customFormat="1" ht="15" thickTop="1" x14ac:dyDescent="0.3">
      <c r="B27" s="617"/>
      <c r="C27" s="617"/>
      <c r="D27" s="634"/>
      <c r="F27" s="105"/>
      <c r="G27" s="582"/>
      <c r="I27" s="128"/>
      <c r="J27" s="128"/>
      <c r="K27" s="128"/>
      <c r="L27" s="128"/>
      <c r="M27" s="128"/>
      <c r="N27" s="128"/>
      <c r="O27" s="128"/>
      <c r="P27" s="128"/>
      <c r="Q27" s="128"/>
      <c r="R27" s="128"/>
    </row>
    <row r="28" spans="2:18" s="345" customFormat="1" x14ac:dyDescent="0.3">
      <c r="B28" s="617"/>
      <c r="C28" s="617"/>
      <c r="D28" s="634"/>
      <c r="F28" s="105"/>
      <c r="G28" s="582"/>
      <c r="I28" s="128"/>
      <c r="J28" s="128"/>
      <c r="K28" s="128"/>
      <c r="L28" s="128"/>
      <c r="M28" s="128"/>
      <c r="N28" s="128"/>
      <c r="O28" s="128"/>
      <c r="P28" s="128"/>
      <c r="Q28" s="128"/>
      <c r="R28" s="128"/>
    </row>
    <row r="29" spans="2:18" s="345" customFormat="1" x14ac:dyDescent="0.3">
      <c r="B29" s="635"/>
      <c r="C29" s="635"/>
      <c r="D29" s="634"/>
      <c r="F29" s="105"/>
      <c r="G29" s="582"/>
      <c r="I29" s="128"/>
      <c r="J29" s="128"/>
      <c r="K29" s="128"/>
      <c r="L29" s="128"/>
      <c r="M29" s="128"/>
      <c r="N29" s="128"/>
      <c r="O29" s="128"/>
      <c r="P29" s="128"/>
      <c r="Q29" s="128"/>
      <c r="R29" s="128"/>
    </row>
    <row r="30" spans="2:18" x14ac:dyDescent="0.3">
      <c r="B30" s="432"/>
      <c r="C30" s="432"/>
      <c r="D30" s="636"/>
    </row>
  </sheetData>
  <sheetProtection algorithmName="SHA-512" hashValue="HDaCMZyUybDYYfeOYgJDQAnMHke1/XyuHHjP+aae0Gzi537+Dc1WjVhXNr1NTxRywh8zHuxsNhMEx+uuxBYmbg==" saltValue="UaXpEEcOM4dOj5MRS1RvIQ==" spinCount="100000" sheet="1" objects="1" scenarios="1"/>
  <mergeCells count="1">
    <mergeCell ref="B2:D2"/>
  </mergeCells>
  <pageMargins left="0.7" right="0.7" top="0.75" bottom="0.75" header="0.3" footer="0.3"/>
  <pageSetup scale="47" orientation="portrait" r:id="rId1"/>
  <colBreaks count="1" manualBreakCount="1">
    <brk id="1" max="2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1D91-4874-4CDF-99F2-6A86DC064007}">
  <sheetPr codeName="Sheet7"/>
  <dimension ref="A2:K43"/>
  <sheetViews>
    <sheetView workbookViewId="0">
      <selection activeCell="C31" sqref="C31"/>
    </sheetView>
  </sheetViews>
  <sheetFormatPr defaultColWidth="9.109375" defaultRowHeight="14.4" x14ac:dyDescent="0.3"/>
  <cols>
    <col min="1" max="1" width="4.77734375" style="128" customWidth="1"/>
    <col min="2" max="2" width="77.21875" style="128" customWidth="1"/>
    <col min="3" max="3" width="20.21875" style="128" customWidth="1"/>
    <col min="4" max="4" width="3.6640625" style="128" customWidth="1"/>
    <col min="5" max="5" width="20.21875" style="128" customWidth="1"/>
    <col min="6" max="6" width="6.21875" style="128" customWidth="1"/>
    <col min="7" max="7" width="17.33203125" style="128" customWidth="1"/>
    <col min="8" max="8" width="34.77734375" style="128" customWidth="1"/>
    <col min="9" max="9" width="15" style="105" customWidth="1"/>
    <col min="10" max="10" width="36.21875" style="128" customWidth="1"/>
    <col min="11" max="11" width="18.33203125" style="128" customWidth="1"/>
    <col min="12" max="12" width="19.88671875" style="128" customWidth="1"/>
    <col min="13" max="13" width="17.77734375" style="128" customWidth="1"/>
    <col min="14" max="16384" width="9.109375" style="128"/>
  </cols>
  <sheetData>
    <row r="2" spans="1:11" ht="14.4" customHeight="1" x14ac:dyDescent="0.3">
      <c r="B2" s="861" t="s">
        <v>761</v>
      </c>
      <c r="C2" s="861"/>
      <c r="D2" s="861"/>
      <c r="E2" s="861"/>
      <c r="F2" s="639"/>
      <c r="G2" s="640"/>
    </row>
    <row r="4" spans="1:11" ht="15.6" x14ac:dyDescent="0.3">
      <c r="A4" s="640"/>
      <c r="B4" s="641" t="str">
        <f>'Unit Data from Audit Worksheet'!D2</f>
        <v>Select Unit Name from Drop Down List</v>
      </c>
      <c r="C4" s="642">
        <f>'Unit Data from Audit Worksheet'!F5</f>
        <v>2023</v>
      </c>
      <c r="E4" s="643">
        <f>'Unit Data from Audit Worksheet'!F5</f>
        <v>2023</v>
      </c>
    </row>
    <row r="5" spans="1:11" ht="27.6" x14ac:dyDescent="0.4">
      <c r="A5" s="644"/>
      <c r="B5" s="610" t="s">
        <v>734</v>
      </c>
      <c r="C5" s="645" t="s">
        <v>762</v>
      </c>
      <c r="D5" s="644"/>
      <c r="E5" s="646" t="s">
        <v>763</v>
      </c>
      <c r="G5" s="105"/>
      <c r="I5" s="128"/>
    </row>
    <row r="6" spans="1:11" x14ac:dyDescent="0.3">
      <c r="A6" s="640"/>
      <c r="B6" s="647" t="s">
        <v>764</v>
      </c>
      <c r="C6" s="612"/>
      <c r="D6" s="612"/>
      <c r="E6" s="612"/>
      <c r="G6" s="105"/>
      <c r="I6" s="128"/>
    </row>
    <row r="7" spans="1:11" x14ac:dyDescent="0.3">
      <c r="A7" s="640"/>
      <c r="B7" s="648" t="s">
        <v>765</v>
      </c>
      <c r="C7" s="614">
        <f>Import!L38</f>
        <v>0</v>
      </c>
      <c r="D7" s="650"/>
      <c r="E7" s="649">
        <f>C7</f>
        <v>0</v>
      </c>
      <c r="G7" s="651">
        <v>506</v>
      </c>
      <c r="H7" s="652" t="s">
        <v>87</v>
      </c>
      <c r="I7" s="128"/>
    </row>
    <row r="8" spans="1:11" x14ac:dyDescent="0.3">
      <c r="A8" s="640"/>
      <c r="B8" s="648" t="s">
        <v>766</v>
      </c>
      <c r="C8" s="618">
        <f>Import!L39</f>
        <v>0</v>
      </c>
      <c r="D8" s="653"/>
      <c r="E8" s="653"/>
      <c r="G8" s="651">
        <v>536</v>
      </c>
      <c r="H8" s="652" t="s">
        <v>88</v>
      </c>
      <c r="I8" s="128"/>
    </row>
    <row r="9" spans="1:11" x14ac:dyDescent="0.3">
      <c r="A9" s="640"/>
      <c r="B9" s="648" t="s">
        <v>767</v>
      </c>
      <c r="C9" s="671">
        <f>Import!L42</f>
        <v>0</v>
      </c>
      <c r="D9" s="653"/>
      <c r="E9" s="671">
        <f>C9</f>
        <v>0</v>
      </c>
      <c r="G9" s="651">
        <v>4</v>
      </c>
      <c r="H9" s="652" t="s">
        <v>39</v>
      </c>
      <c r="I9" s="128"/>
    </row>
    <row r="10" spans="1:11" x14ac:dyDescent="0.3">
      <c r="A10" s="640"/>
      <c r="B10" s="648" t="s">
        <v>768</v>
      </c>
      <c r="C10" s="619">
        <f>Import!L84</f>
        <v>0</v>
      </c>
      <c r="D10" s="653"/>
      <c r="E10" s="671">
        <f>C10</f>
        <v>0</v>
      </c>
      <c r="G10" s="651">
        <v>6</v>
      </c>
      <c r="H10" s="652" t="s">
        <v>104</v>
      </c>
      <c r="I10" s="128"/>
    </row>
    <row r="11" spans="1:11" x14ac:dyDescent="0.3">
      <c r="A11" s="640"/>
      <c r="B11" s="648" t="s">
        <v>769</v>
      </c>
      <c r="C11" s="620">
        <f>Import!L43</f>
        <v>0</v>
      </c>
      <c r="D11" s="654"/>
      <c r="E11" s="671">
        <f>C11</f>
        <v>0</v>
      </c>
      <c r="G11" s="651">
        <v>5</v>
      </c>
      <c r="H11" s="652" t="s">
        <v>40</v>
      </c>
      <c r="I11" s="128"/>
    </row>
    <row r="12" spans="1:11" x14ac:dyDescent="0.3">
      <c r="A12" s="626"/>
      <c r="B12" s="648" t="s">
        <v>770</v>
      </c>
      <c r="C12" s="672">
        <f>C7+C8-SUM(C9:C11)</f>
        <v>0</v>
      </c>
      <c r="E12" s="672">
        <f>E7-SUM(E9:E11)</f>
        <v>0</v>
      </c>
      <c r="G12" s="651" t="s">
        <v>771</v>
      </c>
      <c r="H12" s="655" t="s">
        <v>793</v>
      </c>
      <c r="I12" s="652" t="s">
        <v>796</v>
      </c>
      <c r="J12" s="655" t="s">
        <v>797</v>
      </c>
      <c r="K12" s="665"/>
    </row>
    <row r="13" spans="1:11" x14ac:dyDescent="0.3">
      <c r="A13" s="640"/>
      <c r="B13" s="640"/>
      <c r="C13" s="612"/>
      <c r="D13" s="612"/>
      <c r="E13" s="612"/>
      <c r="G13" s="651"/>
      <c r="H13" s="652"/>
      <c r="I13" s="128"/>
    </row>
    <row r="14" spans="1:11" x14ac:dyDescent="0.3">
      <c r="A14" s="640"/>
      <c r="B14" s="648" t="s">
        <v>772</v>
      </c>
      <c r="C14" s="673">
        <f>Import!L49</f>
        <v>0</v>
      </c>
      <c r="D14" s="612"/>
      <c r="E14" s="612"/>
      <c r="G14" s="651">
        <v>9</v>
      </c>
      <c r="H14" s="652" t="s">
        <v>91</v>
      </c>
      <c r="I14" s="128"/>
    </row>
    <row r="15" spans="1:11" x14ac:dyDescent="0.3">
      <c r="A15" s="640"/>
      <c r="B15" s="648" t="s">
        <v>773</v>
      </c>
      <c r="C15" s="674">
        <f>C14-C12</f>
        <v>0</v>
      </c>
      <c r="D15" s="612"/>
      <c r="E15" s="612"/>
      <c r="G15" s="651" t="s">
        <v>771</v>
      </c>
      <c r="H15" s="655" t="s">
        <v>794</v>
      </c>
      <c r="I15" s="667"/>
    </row>
    <row r="16" spans="1:11" x14ac:dyDescent="0.3">
      <c r="A16" s="640"/>
      <c r="B16" s="656" t="s">
        <v>774</v>
      </c>
      <c r="C16" s="612"/>
      <c r="D16" s="612"/>
      <c r="E16" s="612"/>
      <c r="G16" s="651"/>
      <c r="H16" s="652"/>
      <c r="I16" s="128"/>
    </row>
    <row r="17" spans="1:9" x14ac:dyDescent="0.3">
      <c r="A17" s="657" t="s">
        <v>775</v>
      </c>
      <c r="B17" s="648" t="s">
        <v>776</v>
      </c>
      <c r="C17" s="674">
        <f>Import!L46</f>
        <v>0</v>
      </c>
      <c r="D17" s="612"/>
      <c r="E17" s="612"/>
      <c r="G17" s="651">
        <v>7</v>
      </c>
      <c r="H17" s="652" t="s">
        <v>90</v>
      </c>
      <c r="I17" s="128"/>
    </row>
    <row r="18" spans="1:9" ht="15" thickBot="1" x14ac:dyDescent="0.35">
      <c r="B18" s="648" t="s">
        <v>777</v>
      </c>
      <c r="C18" s="675">
        <f>(C15-SUM(C17:C17))</f>
        <v>0</v>
      </c>
      <c r="D18" s="612"/>
      <c r="E18" s="612"/>
      <c r="G18" s="651" t="s">
        <v>771</v>
      </c>
      <c r="H18" s="655" t="s">
        <v>795</v>
      </c>
      <c r="I18" s="128"/>
    </row>
    <row r="19" spans="1:9" ht="15" thickTop="1" x14ac:dyDescent="0.3">
      <c r="B19" s="640"/>
      <c r="C19" s="612"/>
      <c r="D19" s="612"/>
      <c r="E19" s="612"/>
      <c r="G19" s="651"/>
      <c r="H19" s="652"/>
      <c r="I19" s="128"/>
    </row>
    <row r="20" spans="1:9" ht="15" thickBot="1" x14ac:dyDescent="0.35">
      <c r="B20" s="648" t="s">
        <v>778</v>
      </c>
      <c r="C20" s="676">
        <f>Import!L45</f>
        <v>0</v>
      </c>
      <c r="D20" s="612"/>
      <c r="E20" s="612"/>
      <c r="G20" s="651">
        <v>391</v>
      </c>
      <c r="H20" s="652" t="s">
        <v>89</v>
      </c>
      <c r="I20" s="128"/>
    </row>
    <row r="21" spans="1:9" ht="15.6" thickTop="1" thickBot="1" x14ac:dyDescent="0.35">
      <c r="B21" s="658"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77">
        <f>ABS(C18-C20)</f>
        <v>0</v>
      </c>
      <c r="D21" s="612"/>
      <c r="E21" s="612"/>
      <c r="G21" s="105"/>
      <c r="I21" s="128"/>
    </row>
    <row r="22" spans="1:9" ht="42" thickTop="1" x14ac:dyDescent="0.3">
      <c r="B22" s="659" t="str">
        <f>IF(C18&gt;C20,"Since Restricted-Stabilization by State Statute was understated, verfiy that the unit did not appropriate fund balance in excess of legal amount available in row 12 above.","")</f>
        <v/>
      </c>
      <c r="C22" s="659"/>
      <c r="D22" s="659"/>
      <c r="E22" s="659"/>
      <c r="F22" s="612"/>
      <c r="G22" s="612"/>
    </row>
    <row r="23" spans="1:9" x14ac:dyDescent="0.3">
      <c r="B23" s="656" t="s">
        <v>779</v>
      </c>
      <c r="C23" s="612"/>
      <c r="D23" s="612"/>
      <c r="E23" s="660" t="s">
        <v>780</v>
      </c>
      <c r="G23" s="105"/>
      <c r="I23" s="128"/>
    </row>
    <row r="24" spans="1:9" x14ac:dyDescent="0.3">
      <c r="B24" s="656"/>
      <c r="C24" s="645" t="s">
        <v>781</v>
      </c>
      <c r="D24" s="612"/>
      <c r="E24" s="645" t="s">
        <v>782</v>
      </c>
      <c r="G24" s="105"/>
      <c r="I24" s="128"/>
    </row>
    <row r="25" spans="1:9" x14ac:dyDescent="0.3">
      <c r="B25" s="647" t="s">
        <v>783</v>
      </c>
      <c r="C25" s="612"/>
      <c r="D25" s="612"/>
      <c r="E25" s="612"/>
      <c r="G25" s="105"/>
      <c r="I25" s="128"/>
    </row>
    <row r="26" spans="1:9" x14ac:dyDescent="0.3">
      <c r="B26" s="648" t="s">
        <v>784</v>
      </c>
      <c r="C26" s="614">
        <f>Import!L53</f>
        <v>0</v>
      </c>
      <c r="D26" s="650"/>
      <c r="E26" s="614">
        <f>C26</f>
        <v>0</v>
      </c>
      <c r="G26" s="615">
        <v>532</v>
      </c>
      <c r="H26" s="661" t="s">
        <v>93</v>
      </c>
      <c r="I26" s="128"/>
    </row>
    <row r="27" spans="1:9" x14ac:dyDescent="0.3">
      <c r="B27" s="647" t="s">
        <v>785</v>
      </c>
      <c r="C27" s="612"/>
      <c r="D27" s="612"/>
      <c r="E27" s="612"/>
      <c r="G27" s="105"/>
      <c r="H27" s="652"/>
      <c r="I27" s="128"/>
    </row>
    <row r="28" spans="1:9" x14ac:dyDescent="0.3">
      <c r="B28" s="648" t="s">
        <v>786</v>
      </c>
      <c r="C28" s="618">
        <f>Import!L55</f>
        <v>0</v>
      </c>
      <c r="D28" s="653"/>
      <c r="E28" s="618">
        <f>C28</f>
        <v>0</v>
      </c>
      <c r="G28" s="615">
        <v>20</v>
      </c>
      <c r="H28" s="652" t="s">
        <v>95</v>
      </c>
      <c r="I28" s="128"/>
    </row>
    <row r="29" spans="1:9" ht="41.4" x14ac:dyDescent="0.3">
      <c r="B29" s="648" t="s">
        <v>787</v>
      </c>
      <c r="C29" s="618">
        <f>Import!L58</f>
        <v>0</v>
      </c>
      <c r="D29" s="653"/>
      <c r="E29" s="618">
        <f>C29</f>
        <v>0</v>
      </c>
      <c r="G29" s="615">
        <v>509</v>
      </c>
      <c r="H29" s="662" t="s">
        <v>116</v>
      </c>
      <c r="I29" s="128"/>
    </row>
    <row r="30" spans="1:9" x14ac:dyDescent="0.3">
      <c r="B30" s="648" t="s">
        <v>788</v>
      </c>
      <c r="C30" s="618">
        <f>Import!L56</f>
        <v>0</v>
      </c>
      <c r="D30" s="653"/>
      <c r="E30" s="618">
        <f>C30</f>
        <v>0</v>
      </c>
      <c r="G30" s="615">
        <v>533</v>
      </c>
      <c r="H30" s="652" t="s">
        <v>94</v>
      </c>
      <c r="I30" s="128"/>
    </row>
    <row r="31" spans="1:9" ht="41.4" x14ac:dyDescent="0.3">
      <c r="B31" s="648" t="s">
        <v>789</v>
      </c>
      <c r="C31" s="618">
        <f>Import!L57</f>
        <v>0</v>
      </c>
      <c r="D31" s="653"/>
      <c r="E31" s="618">
        <f>C31</f>
        <v>0</v>
      </c>
      <c r="G31" s="615">
        <v>508</v>
      </c>
      <c r="H31" s="662" t="s">
        <v>118</v>
      </c>
      <c r="I31" s="128"/>
    </row>
    <row r="32" spans="1:9" ht="15" thickBot="1" x14ac:dyDescent="0.35">
      <c r="B32" s="663" t="s">
        <v>790</v>
      </c>
      <c r="C32" s="664">
        <f>SUM(C26:C28)-C30</f>
        <v>0</v>
      </c>
      <c r="D32" s="650"/>
      <c r="E32" s="664">
        <f>SUM(E26:E28)-E30</f>
        <v>0</v>
      </c>
      <c r="G32" s="651" t="s">
        <v>771</v>
      </c>
      <c r="H32" s="665" t="s">
        <v>792</v>
      </c>
      <c r="I32" s="128"/>
    </row>
    <row r="33" spans="1:9" ht="15" thickTop="1" x14ac:dyDescent="0.3">
      <c r="B33" s="612"/>
      <c r="C33" s="612"/>
      <c r="D33" s="612"/>
      <c r="E33" s="612"/>
      <c r="G33" s="105"/>
      <c r="I33" s="128"/>
    </row>
    <row r="34" spans="1:9" ht="15" thickBot="1" x14ac:dyDescent="0.35">
      <c r="B34" s="663" t="s">
        <v>791</v>
      </c>
      <c r="C34" s="666" t="e">
        <f>C12/C32</f>
        <v>#DIV/0!</v>
      </c>
      <c r="D34" s="612"/>
      <c r="E34" s="666" t="e">
        <f>E12/E32</f>
        <v>#DIV/0!</v>
      </c>
      <c r="G34" s="105"/>
      <c r="I34" s="128"/>
    </row>
    <row r="35" spans="1:9" ht="15" thickTop="1" x14ac:dyDescent="0.3">
      <c r="C35" s="612"/>
      <c r="D35" s="612"/>
      <c r="E35" s="612"/>
      <c r="G35" s="105"/>
      <c r="I35" s="128"/>
    </row>
    <row r="36" spans="1:9" ht="15.6" x14ac:dyDescent="0.3">
      <c r="A36" s="668"/>
    </row>
    <row r="38" spans="1:9" x14ac:dyDescent="0.3">
      <c r="E38" s="669"/>
    </row>
    <row r="39" spans="1:9" x14ac:dyDescent="0.3">
      <c r="E39" s="670"/>
    </row>
    <row r="40" spans="1:9" x14ac:dyDescent="0.3">
      <c r="E40" s="670"/>
    </row>
    <row r="41" spans="1:9" x14ac:dyDescent="0.3">
      <c r="E41" s="670"/>
    </row>
    <row r="42" spans="1:9" x14ac:dyDescent="0.3">
      <c r="E42" s="670"/>
    </row>
    <row r="43" spans="1:9" x14ac:dyDescent="0.3">
      <c r="E43" s="670"/>
    </row>
  </sheetData>
  <sheetProtection algorithmName="SHA-512" hashValue="qm0kZVm7tAZwBS1GXoSlKUqQ7fH973s3UVTRruFKCnADxZK6FhLMLWmEcFgN5EVYY/+ccSh3J7DrkSVy8U4QXA==" saltValue="IL1zPepKZ+WPriZRRf6m1w==" spinCount="100000" sheet="1" objects="1" scenarios="1"/>
  <mergeCells count="1">
    <mergeCell ref="B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F447-EC77-409C-B8AA-749CF7834051}">
  <dimension ref="A1:AS97"/>
  <sheetViews>
    <sheetView workbookViewId="0">
      <selection activeCell="C1" sqref="C1"/>
    </sheetView>
  </sheetViews>
  <sheetFormatPr defaultRowHeight="14.4" x14ac:dyDescent="0.3"/>
  <cols>
    <col min="4" max="45" width="20.77734375" customWidth="1"/>
  </cols>
  <sheetData>
    <row r="1" spans="1:45" x14ac:dyDescent="0.3">
      <c r="D1" t="s">
        <v>465</v>
      </c>
      <c r="E1" t="s">
        <v>466</v>
      </c>
      <c r="F1" t="s">
        <v>467</v>
      </c>
      <c r="G1" t="s">
        <v>468</v>
      </c>
      <c r="H1" t="s">
        <v>469</v>
      </c>
      <c r="I1" t="s">
        <v>470</v>
      </c>
      <c r="J1" t="s">
        <v>471</v>
      </c>
      <c r="K1" t="s">
        <v>472</v>
      </c>
      <c r="L1" t="s">
        <v>473</v>
      </c>
      <c r="M1" t="s">
        <v>474</v>
      </c>
      <c r="N1" t="s">
        <v>475</v>
      </c>
      <c r="O1" t="s">
        <v>476</v>
      </c>
      <c r="P1" t="s">
        <v>477</v>
      </c>
      <c r="Q1" t="s">
        <v>478</v>
      </c>
      <c r="R1" t="s">
        <v>479</v>
      </c>
      <c r="S1" t="s">
        <v>480</v>
      </c>
      <c r="T1" t="s">
        <v>481</v>
      </c>
      <c r="U1" t="s">
        <v>482</v>
      </c>
      <c r="V1" t="s">
        <v>483</v>
      </c>
      <c r="W1" t="s">
        <v>484</v>
      </c>
      <c r="X1" t="s">
        <v>485</v>
      </c>
      <c r="Y1" t="s">
        <v>486</v>
      </c>
      <c r="Z1" t="s">
        <v>487</v>
      </c>
      <c r="AA1" t="s">
        <v>488</v>
      </c>
      <c r="AB1" t="s">
        <v>489</v>
      </c>
      <c r="AC1" t="s">
        <v>490</v>
      </c>
      <c r="AD1" t="s">
        <v>491</v>
      </c>
      <c r="AE1" t="s">
        <v>492</v>
      </c>
      <c r="AF1" t="s">
        <v>493</v>
      </c>
      <c r="AG1" t="s">
        <v>494</v>
      </c>
      <c r="AH1" t="s">
        <v>495</v>
      </c>
      <c r="AI1" t="s">
        <v>496</v>
      </c>
      <c r="AJ1" t="s">
        <v>723</v>
      </c>
      <c r="AK1" t="s">
        <v>497</v>
      </c>
      <c r="AL1" t="s">
        <v>498</v>
      </c>
      <c r="AM1" t="s">
        <v>499</v>
      </c>
      <c r="AN1" t="s">
        <v>500</v>
      </c>
      <c r="AO1" t="s">
        <v>501</v>
      </c>
      <c r="AP1" t="s">
        <v>502</v>
      </c>
      <c r="AQ1" t="s">
        <v>503</v>
      </c>
      <c r="AR1" t="s">
        <v>504</v>
      </c>
      <c r="AS1" t="s">
        <v>505</v>
      </c>
    </row>
    <row r="2" spans="1:45" x14ac:dyDescent="0.3">
      <c r="D2">
        <v>602182</v>
      </c>
      <c r="E2">
        <v>601701</v>
      </c>
      <c r="F2">
        <v>601702</v>
      </c>
      <c r="G2">
        <v>601703</v>
      </c>
      <c r="H2">
        <v>604187</v>
      </c>
      <c r="I2">
        <v>601707</v>
      </c>
      <c r="J2">
        <v>601708</v>
      </c>
      <c r="K2">
        <v>602352</v>
      </c>
      <c r="L2">
        <v>60952</v>
      </c>
      <c r="M2">
        <v>601717</v>
      </c>
      <c r="N2">
        <v>601719</v>
      </c>
      <c r="O2">
        <v>601720</v>
      </c>
      <c r="P2">
        <v>601723</v>
      </c>
      <c r="Q2">
        <v>601781</v>
      </c>
      <c r="R2">
        <v>601782</v>
      </c>
      <c r="S2">
        <v>601724</v>
      </c>
      <c r="T2">
        <v>601725</v>
      </c>
      <c r="U2">
        <v>601726</v>
      </c>
      <c r="V2">
        <v>602154</v>
      </c>
      <c r="W2">
        <v>604030</v>
      </c>
      <c r="X2">
        <v>601738</v>
      </c>
      <c r="Y2">
        <v>601744</v>
      </c>
      <c r="Z2">
        <v>601745</v>
      </c>
      <c r="AA2">
        <v>601746</v>
      </c>
      <c r="AB2">
        <v>601748</v>
      </c>
      <c r="AC2">
        <v>601790</v>
      </c>
      <c r="AD2">
        <v>602369</v>
      </c>
      <c r="AE2">
        <v>601760</v>
      </c>
      <c r="AF2">
        <v>601761</v>
      </c>
      <c r="AG2">
        <v>601797</v>
      </c>
      <c r="AH2">
        <v>602153</v>
      </c>
      <c r="AI2">
        <v>601764</v>
      </c>
      <c r="AJ2">
        <v>591618</v>
      </c>
      <c r="AK2">
        <v>602389</v>
      </c>
      <c r="AL2">
        <v>601765</v>
      </c>
      <c r="AM2">
        <v>602178</v>
      </c>
      <c r="AN2">
        <v>602390</v>
      </c>
      <c r="AO2">
        <v>602391</v>
      </c>
      <c r="AP2">
        <v>602414</v>
      </c>
      <c r="AQ2">
        <v>602395</v>
      </c>
      <c r="AR2">
        <v>602333</v>
      </c>
      <c r="AS2">
        <v>601774</v>
      </c>
    </row>
    <row r="3" spans="1:45" x14ac:dyDescent="0.3">
      <c r="A3">
        <v>333</v>
      </c>
      <c r="D3" cm="1">
        <f t="array" ref="D3">_xlfn.XLOOKUP(D$1,'PY1 Data(H)'!$A$1:$BP$1,_xlfn.XLOOKUP($A3,'PY1 Data(H)'!$A$1:$A$142,'PY1 Data(H)'!$A$1:$BP$142))</f>
        <v>0</v>
      </c>
      <c r="E3" s="128" cm="1">
        <f t="array" ref="E3">_xlfn.XLOOKUP(E$1,'PY1 Data(H)'!$A$1:$BP$1,_xlfn.XLOOKUP($A3,'PY1 Data(H)'!$A$1:$A$142,'PY1 Data(H)'!$A$1:$BP$142))</f>
        <v>0</v>
      </c>
      <c r="F3" s="128" cm="1">
        <f t="array" ref="F3">_xlfn.XLOOKUP(F$1,'PY1 Data(H)'!$A$1:$BP$1,_xlfn.XLOOKUP($A3,'PY1 Data(H)'!$A$1:$A$142,'PY1 Data(H)'!$A$1:$BP$142))</f>
        <v>1712100</v>
      </c>
      <c r="G3" s="128" cm="1">
        <f t="array" ref="G3">_xlfn.XLOOKUP(G$1,'PY1 Data(H)'!$A$1:$BP$1,_xlfn.XLOOKUP($A3,'PY1 Data(H)'!$A$1:$A$142,'PY1 Data(H)'!$A$1:$BP$142))</f>
        <v>0</v>
      </c>
      <c r="H3" s="128" cm="1">
        <f t="array" ref="H3">_xlfn.XLOOKUP(H$1,'PY1 Data(H)'!$A$1:$BP$1,_xlfn.XLOOKUP($A3,'PY1 Data(H)'!$A$1:$A$142,'PY1 Data(H)'!$A$1:$BP$142))</f>
        <v>0</v>
      </c>
      <c r="I3" s="128" cm="1">
        <f t="array" ref="I3">_xlfn.XLOOKUP(I$1,'PY1 Data(H)'!$A$1:$BP$1,_xlfn.XLOOKUP($A3,'PY1 Data(H)'!$A$1:$A$142,'PY1 Data(H)'!$A$1:$BP$142))</f>
        <v>215246</v>
      </c>
      <c r="J3" s="128" cm="1">
        <f t="array" ref="J3">_xlfn.XLOOKUP(J$1,'PY1 Data(H)'!$A$1:$BP$1,_xlfn.XLOOKUP($A3,'PY1 Data(H)'!$A$1:$A$142,'PY1 Data(H)'!$A$1:$BP$142))</f>
        <v>1782439</v>
      </c>
      <c r="K3" s="128" cm="1">
        <f t="array" ref="K3">_xlfn.XLOOKUP(K$1,'PY1 Data(H)'!$A$1:$BP$1,_xlfn.XLOOKUP($A3,'PY1 Data(H)'!$A$1:$A$142,'PY1 Data(H)'!$A$1:$BP$142))</f>
        <v>0</v>
      </c>
      <c r="L3" s="128" cm="1">
        <f t="array" ref="L3">_xlfn.XLOOKUP(L$1,'PY1 Data(H)'!$A$1:$BP$1,_xlfn.XLOOKUP($A3,'PY1 Data(H)'!$A$1:$A$142,'PY1 Data(H)'!$A$1:$BP$142))</f>
        <v>0</v>
      </c>
      <c r="M3" s="128" cm="1">
        <f t="array" ref="M3">_xlfn.XLOOKUP(M$1,'PY1 Data(H)'!$A$1:$BP$1,_xlfn.XLOOKUP($A3,'PY1 Data(H)'!$A$1:$A$142,'PY1 Data(H)'!$A$1:$BP$142))</f>
        <v>0</v>
      </c>
      <c r="N3" s="128" cm="1">
        <f t="array" ref="N3">_xlfn.XLOOKUP(N$1,'PY1 Data(H)'!$A$1:$BP$1,_xlfn.XLOOKUP($A3,'PY1 Data(H)'!$A$1:$A$142,'PY1 Data(H)'!$A$1:$BP$142))</f>
        <v>0</v>
      </c>
      <c r="O3" s="128" cm="1">
        <f t="array" ref="O3">_xlfn.XLOOKUP(O$1,'PY1 Data(H)'!$A$1:$BP$1,_xlfn.XLOOKUP($A3,'PY1 Data(H)'!$A$1:$A$142,'PY1 Data(H)'!$A$1:$BP$142))</f>
        <v>0</v>
      </c>
      <c r="P3" s="128" cm="1">
        <f t="array" ref="P3">_xlfn.XLOOKUP(P$1,'PY1 Data(H)'!$A$1:$BP$1,_xlfn.XLOOKUP($A3,'PY1 Data(H)'!$A$1:$A$142,'PY1 Data(H)'!$A$1:$BP$142))</f>
        <v>349502</v>
      </c>
      <c r="Q3" s="128" cm="1">
        <f t="array" ref="Q3">_xlfn.XLOOKUP(Q$1,'PY1 Data(H)'!$A$1:$BP$1,_xlfn.XLOOKUP($A3,'PY1 Data(H)'!$A$1:$A$142,'PY1 Data(H)'!$A$1:$BP$142))</f>
        <v>26579</v>
      </c>
      <c r="R3" s="128" cm="1">
        <f t="array" ref="R3">_xlfn.XLOOKUP(R$1,'PY1 Data(H)'!$A$1:$BP$1,_xlfn.XLOOKUP($A3,'PY1 Data(H)'!$A$1:$A$142,'PY1 Data(H)'!$A$1:$BP$142))</f>
        <v>204434</v>
      </c>
      <c r="S3" s="128" cm="1">
        <f t="array" ref="S3">_xlfn.XLOOKUP(S$1,'PY1 Data(H)'!$A$1:$BP$1,_xlfn.XLOOKUP($A3,'PY1 Data(H)'!$A$1:$A$142,'PY1 Data(H)'!$A$1:$BP$142))</f>
        <v>1504994</v>
      </c>
      <c r="T3" s="128" t="e" cm="1">
        <f t="array" ref="T3">_xlfn.XLOOKUP(T$1,'PY1 Data(H)'!$A$1:$BP$1,_xlfn.XLOOKUP($A3,'PY1 Data(H)'!$A$1:$A$142,'PY1 Data(H)'!$A$1:$BP$142))</f>
        <v>#N/A</v>
      </c>
      <c r="U3" s="128" cm="1">
        <f t="array" ref="U3">_xlfn.XLOOKUP(U$1,'PY1 Data(H)'!$A$1:$BP$1,_xlfn.XLOOKUP($A3,'PY1 Data(H)'!$A$1:$A$142,'PY1 Data(H)'!$A$1:$BP$142))</f>
        <v>140096</v>
      </c>
      <c r="V3" s="128" cm="1">
        <f t="array" ref="V3">_xlfn.XLOOKUP(V$1,'PY1 Data(H)'!$A$1:$BP$1,_xlfn.XLOOKUP($A3,'PY1 Data(H)'!$A$1:$A$142,'PY1 Data(H)'!$A$1:$BP$142))</f>
        <v>0</v>
      </c>
      <c r="W3" s="128" cm="1">
        <f t="array" ref="W3">_xlfn.XLOOKUP(W$1,'PY1 Data(H)'!$A$1:$BP$1,_xlfn.XLOOKUP($A3,'PY1 Data(H)'!$A$1:$A$142,'PY1 Data(H)'!$A$1:$BP$142))</f>
        <v>0</v>
      </c>
      <c r="X3" s="128" cm="1">
        <f t="array" ref="X3">_xlfn.XLOOKUP(X$1,'PY1 Data(H)'!$A$1:$BP$1,_xlfn.XLOOKUP($A3,'PY1 Data(H)'!$A$1:$A$142,'PY1 Data(H)'!$A$1:$BP$142))</f>
        <v>79656</v>
      </c>
      <c r="Y3" s="128" cm="1">
        <f t="array" ref="Y3">_xlfn.XLOOKUP(Y$1,'PY1 Data(H)'!$A$1:$BP$1,_xlfn.XLOOKUP($A3,'PY1 Data(H)'!$A$1:$A$142,'PY1 Data(H)'!$A$1:$BP$142))</f>
        <v>0</v>
      </c>
      <c r="Z3" s="128" cm="1">
        <f t="array" ref="Z3">_xlfn.XLOOKUP(Z$1,'PY1 Data(H)'!$A$1:$BP$1,_xlfn.XLOOKUP($A3,'PY1 Data(H)'!$A$1:$A$142,'PY1 Data(H)'!$A$1:$BP$142))</f>
        <v>142836</v>
      </c>
      <c r="AA3" s="128" cm="1">
        <f t="array" ref="AA3">_xlfn.XLOOKUP(AA$1,'PY1 Data(H)'!$A$1:$BP$1,_xlfn.XLOOKUP($A3,'PY1 Data(H)'!$A$1:$A$142,'PY1 Data(H)'!$A$1:$BP$142))</f>
        <v>205772</v>
      </c>
      <c r="AB3" s="128" cm="1">
        <f t="array" ref="AB3">_xlfn.XLOOKUP(AB$1,'PY1 Data(H)'!$A$1:$BP$1,_xlfn.XLOOKUP($A3,'PY1 Data(H)'!$A$1:$A$142,'PY1 Data(H)'!$A$1:$BP$142))</f>
        <v>181165</v>
      </c>
      <c r="AC3" s="128" cm="1">
        <f t="array" ref="AC3">_xlfn.XLOOKUP(AC$1,'PY1 Data(H)'!$A$1:$BP$1,_xlfn.XLOOKUP($A3,'PY1 Data(H)'!$A$1:$A$142,'PY1 Data(H)'!$A$1:$BP$142))</f>
        <v>12022689</v>
      </c>
      <c r="AD3" s="128" t="e" cm="1">
        <f t="array" ref="AD3">_xlfn.XLOOKUP(AD$1,'PY1 Data(H)'!$A$1:$BP$1,_xlfn.XLOOKUP($A3,'PY1 Data(H)'!$A$1:$A$142,'PY1 Data(H)'!$A$1:$BP$142))</f>
        <v>#N/A</v>
      </c>
      <c r="AE3" s="128" cm="1">
        <f t="array" ref="AE3">_xlfn.XLOOKUP(AE$1,'PY1 Data(H)'!$A$1:$BP$1,_xlfn.XLOOKUP($A3,'PY1 Data(H)'!$A$1:$A$142,'PY1 Data(H)'!$A$1:$BP$142))</f>
        <v>124559</v>
      </c>
      <c r="AF3" s="128" cm="1">
        <f t="array" ref="AF3">_xlfn.XLOOKUP(AF$1,'PY1 Data(H)'!$A$1:$BP$1,_xlfn.XLOOKUP($A3,'PY1 Data(H)'!$A$1:$A$142,'PY1 Data(H)'!$A$1:$BP$142))</f>
        <v>0</v>
      </c>
      <c r="AG3" s="128" cm="1">
        <f t="array" ref="AG3">_xlfn.XLOOKUP(AG$1,'PY1 Data(H)'!$A$1:$BP$1,_xlfn.XLOOKUP($A3,'PY1 Data(H)'!$A$1:$A$142,'PY1 Data(H)'!$A$1:$BP$142))</f>
        <v>16637902</v>
      </c>
      <c r="AH3" s="128" t="e" cm="1">
        <f t="array" ref="AH3">_xlfn.XLOOKUP(AH$1,'PY1 Data(H)'!$A$1:$BP$1,_xlfn.XLOOKUP($A3,'PY1 Data(H)'!$A$1:$A$142,'PY1 Data(H)'!$A$1:$BP$142))</f>
        <v>#N/A</v>
      </c>
      <c r="AI3" s="128" cm="1">
        <f t="array" ref="AI3">_xlfn.XLOOKUP(AI$1,'PY1 Data(H)'!$A$1:$BP$1,_xlfn.XLOOKUP($A3,'PY1 Data(H)'!$A$1:$A$142,'PY1 Data(H)'!$A$1:$BP$142))</f>
        <v>562049807</v>
      </c>
      <c r="AJ3" s="128" cm="1">
        <f t="array" ref="AJ3">_xlfn.XLOOKUP(AJ$1,'PY1 Data(H)'!$A$1:$BP$1,_xlfn.XLOOKUP($A3,'PY1 Data(H)'!$A$1:$A$142,'PY1 Data(H)'!$A$1:$BP$142))</f>
        <v>0</v>
      </c>
      <c r="AK3" s="128" cm="1">
        <f t="array" ref="AK3">_xlfn.XLOOKUP(AK$1,'PY1 Data(H)'!$A$1:$BP$1,_xlfn.XLOOKUP($A3,'PY1 Data(H)'!$A$1:$A$142,'PY1 Data(H)'!$A$1:$BP$142))</f>
        <v>1264378</v>
      </c>
      <c r="AL3" s="128" cm="1">
        <f t="array" ref="AL3">_xlfn.XLOOKUP(AL$1,'PY1 Data(H)'!$A$1:$BP$1,_xlfn.XLOOKUP($A3,'PY1 Data(H)'!$A$1:$A$142,'PY1 Data(H)'!$A$1:$BP$142))</f>
        <v>58678</v>
      </c>
      <c r="AM3" s="128" cm="1">
        <f t="array" ref="AM3">_xlfn.XLOOKUP(AM$1,'PY1 Data(H)'!$A$1:$BP$1,_xlfn.XLOOKUP($A3,'PY1 Data(H)'!$A$1:$A$142,'PY1 Data(H)'!$A$1:$BP$142))</f>
        <v>176748</v>
      </c>
      <c r="AN3" s="128" cm="1">
        <f t="array" ref="AN3">_xlfn.XLOOKUP(AN$1,'PY1 Data(H)'!$A$1:$BP$1,_xlfn.XLOOKUP($A3,'PY1 Data(H)'!$A$1:$A$142,'PY1 Data(H)'!$A$1:$BP$142))</f>
        <v>32448</v>
      </c>
      <c r="AO3" s="128" cm="1">
        <f t="array" ref="AO3">_xlfn.XLOOKUP(AO$1,'PY1 Data(H)'!$A$1:$BP$1,_xlfn.XLOOKUP($A3,'PY1 Data(H)'!$A$1:$A$142,'PY1 Data(H)'!$A$1:$BP$142))</f>
        <v>70747</v>
      </c>
      <c r="AP3" s="128" cm="1">
        <f t="array" ref="AP3">_xlfn.XLOOKUP(AP$1,'PY1 Data(H)'!$A$1:$BP$1,_xlfn.XLOOKUP($A3,'PY1 Data(H)'!$A$1:$A$142,'PY1 Data(H)'!$A$1:$BP$142))</f>
        <v>993772</v>
      </c>
      <c r="AQ3" s="128" cm="1">
        <f t="array" ref="AQ3">_xlfn.XLOOKUP(AQ$1,'PY1 Data(H)'!$A$1:$BP$1,_xlfn.XLOOKUP($A3,'PY1 Data(H)'!$A$1:$A$142,'PY1 Data(H)'!$A$1:$BP$142))</f>
        <v>0</v>
      </c>
      <c r="AR3" s="128" cm="1">
        <f t="array" ref="AR3">_xlfn.XLOOKUP(AR$1,'PY1 Data(H)'!$A$1:$BP$1,_xlfn.XLOOKUP($A3,'PY1 Data(H)'!$A$1:$A$142,'PY1 Data(H)'!$A$1:$BP$142))</f>
        <v>0</v>
      </c>
      <c r="AS3" s="128" cm="1">
        <f t="array" ref="AS3">_xlfn.XLOOKUP(AS$1,'PY1 Data(H)'!$A$1:$BP$1,_xlfn.XLOOKUP($A3,'PY1 Data(H)'!$A$1:$A$142,'PY1 Data(H)'!$A$1:$BP$142))</f>
        <v>245475</v>
      </c>
    </row>
    <row r="4" spans="1:45" x14ac:dyDescent="0.3">
      <c r="A4">
        <v>500</v>
      </c>
      <c r="D4" s="128" cm="1">
        <f t="array" ref="D4">_xlfn.XLOOKUP(D$1,'PY1 Data(H)'!$A$1:$BP$1,_xlfn.XLOOKUP($A4,'PY1 Data(H)'!$A$1:$A$142,'PY1 Data(H)'!$A$1:$BP$142))</f>
        <v>0</v>
      </c>
      <c r="E4" s="128" cm="1">
        <f t="array" ref="E4">_xlfn.XLOOKUP(E$1,'PY1 Data(H)'!$A$1:$BP$1,_xlfn.XLOOKUP($A4,'PY1 Data(H)'!$A$1:$A$142,'PY1 Data(H)'!$A$1:$BP$142))</f>
        <v>0</v>
      </c>
      <c r="F4" s="128" cm="1">
        <f t="array" ref="F4">_xlfn.XLOOKUP(F$1,'PY1 Data(H)'!$A$1:$BP$1,_xlfn.XLOOKUP($A4,'PY1 Data(H)'!$A$1:$A$142,'PY1 Data(H)'!$A$1:$BP$142))</f>
        <v>0</v>
      </c>
      <c r="G4" s="128" cm="1">
        <f t="array" ref="G4">_xlfn.XLOOKUP(G$1,'PY1 Data(H)'!$A$1:$BP$1,_xlfn.XLOOKUP($A4,'PY1 Data(H)'!$A$1:$A$142,'PY1 Data(H)'!$A$1:$BP$142))</f>
        <v>0</v>
      </c>
      <c r="H4" s="128" cm="1">
        <f t="array" ref="H4">_xlfn.XLOOKUP(H$1,'PY1 Data(H)'!$A$1:$BP$1,_xlfn.XLOOKUP($A4,'PY1 Data(H)'!$A$1:$A$142,'PY1 Data(H)'!$A$1:$BP$142))</f>
        <v>0</v>
      </c>
      <c r="I4" s="128" cm="1">
        <f t="array" ref="I4">_xlfn.XLOOKUP(I$1,'PY1 Data(H)'!$A$1:$BP$1,_xlfn.XLOOKUP($A4,'PY1 Data(H)'!$A$1:$A$142,'PY1 Data(H)'!$A$1:$BP$142))</f>
        <v>5000</v>
      </c>
      <c r="J4" s="128" cm="1">
        <f t="array" ref="J4">_xlfn.XLOOKUP(J$1,'PY1 Data(H)'!$A$1:$BP$1,_xlfn.XLOOKUP($A4,'PY1 Data(H)'!$A$1:$A$142,'PY1 Data(H)'!$A$1:$BP$142))</f>
        <v>0</v>
      </c>
      <c r="K4" s="128" cm="1">
        <f t="array" ref="K4">_xlfn.XLOOKUP(K$1,'PY1 Data(H)'!$A$1:$BP$1,_xlfn.XLOOKUP($A4,'PY1 Data(H)'!$A$1:$A$142,'PY1 Data(H)'!$A$1:$BP$142))</f>
        <v>0</v>
      </c>
      <c r="L4" s="128" cm="1">
        <f t="array" ref="L4">_xlfn.XLOOKUP(L$1,'PY1 Data(H)'!$A$1:$BP$1,_xlfn.XLOOKUP($A4,'PY1 Data(H)'!$A$1:$A$142,'PY1 Data(H)'!$A$1:$BP$142))</f>
        <v>0</v>
      </c>
      <c r="M4" s="128" cm="1">
        <f t="array" ref="M4">_xlfn.XLOOKUP(M$1,'PY1 Data(H)'!$A$1:$BP$1,_xlfn.XLOOKUP($A4,'PY1 Data(H)'!$A$1:$A$142,'PY1 Data(H)'!$A$1:$BP$142))</f>
        <v>0</v>
      </c>
      <c r="N4" s="128" cm="1">
        <f t="array" ref="N4">_xlfn.XLOOKUP(N$1,'PY1 Data(H)'!$A$1:$BP$1,_xlfn.XLOOKUP($A4,'PY1 Data(H)'!$A$1:$A$142,'PY1 Data(H)'!$A$1:$BP$142))</f>
        <v>0</v>
      </c>
      <c r="O4" s="128" cm="1">
        <f t="array" ref="O4">_xlfn.XLOOKUP(O$1,'PY1 Data(H)'!$A$1:$BP$1,_xlfn.XLOOKUP($A4,'PY1 Data(H)'!$A$1:$A$142,'PY1 Data(H)'!$A$1:$BP$142))</f>
        <v>0</v>
      </c>
      <c r="P4" s="128" cm="1">
        <f t="array" ref="P4">_xlfn.XLOOKUP(P$1,'PY1 Data(H)'!$A$1:$BP$1,_xlfn.XLOOKUP($A4,'PY1 Data(H)'!$A$1:$A$142,'PY1 Data(H)'!$A$1:$BP$142))</f>
        <v>0</v>
      </c>
      <c r="Q4" s="128" cm="1">
        <f t="array" ref="Q4">_xlfn.XLOOKUP(Q$1,'PY1 Data(H)'!$A$1:$BP$1,_xlfn.XLOOKUP($A4,'PY1 Data(H)'!$A$1:$A$142,'PY1 Data(H)'!$A$1:$BP$142))</f>
        <v>16644</v>
      </c>
      <c r="R4" s="128" cm="1">
        <f t="array" ref="R4">_xlfn.XLOOKUP(R$1,'PY1 Data(H)'!$A$1:$BP$1,_xlfn.XLOOKUP($A4,'PY1 Data(H)'!$A$1:$A$142,'PY1 Data(H)'!$A$1:$BP$142))</f>
        <v>0</v>
      </c>
      <c r="S4" s="128" cm="1">
        <f t="array" ref="S4">_xlfn.XLOOKUP(S$1,'PY1 Data(H)'!$A$1:$BP$1,_xlfn.XLOOKUP($A4,'PY1 Data(H)'!$A$1:$A$142,'PY1 Data(H)'!$A$1:$BP$142))</f>
        <v>0</v>
      </c>
      <c r="T4" s="128" t="e" cm="1">
        <f t="array" ref="T4">_xlfn.XLOOKUP(T$1,'PY1 Data(H)'!$A$1:$BP$1,_xlfn.XLOOKUP($A4,'PY1 Data(H)'!$A$1:$A$142,'PY1 Data(H)'!$A$1:$BP$142))</f>
        <v>#N/A</v>
      </c>
      <c r="U4" s="128" cm="1">
        <f t="array" ref="U4">_xlfn.XLOOKUP(U$1,'PY1 Data(H)'!$A$1:$BP$1,_xlfn.XLOOKUP($A4,'PY1 Data(H)'!$A$1:$A$142,'PY1 Data(H)'!$A$1:$BP$142))</f>
        <v>0</v>
      </c>
      <c r="V4" s="128" cm="1">
        <f t="array" ref="V4">_xlfn.XLOOKUP(V$1,'PY1 Data(H)'!$A$1:$BP$1,_xlfn.XLOOKUP($A4,'PY1 Data(H)'!$A$1:$A$142,'PY1 Data(H)'!$A$1:$BP$142))</f>
        <v>0</v>
      </c>
      <c r="W4" s="128" cm="1">
        <f t="array" ref="W4">_xlfn.XLOOKUP(W$1,'PY1 Data(H)'!$A$1:$BP$1,_xlfn.XLOOKUP($A4,'PY1 Data(H)'!$A$1:$A$142,'PY1 Data(H)'!$A$1:$BP$142))</f>
        <v>0</v>
      </c>
      <c r="X4" s="128" cm="1">
        <f t="array" ref="X4">_xlfn.XLOOKUP(X$1,'PY1 Data(H)'!$A$1:$BP$1,_xlfn.XLOOKUP($A4,'PY1 Data(H)'!$A$1:$A$142,'PY1 Data(H)'!$A$1:$BP$142))</f>
        <v>0</v>
      </c>
      <c r="Y4" s="128" cm="1">
        <f t="array" ref="Y4">_xlfn.XLOOKUP(Y$1,'PY1 Data(H)'!$A$1:$BP$1,_xlfn.XLOOKUP($A4,'PY1 Data(H)'!$A$1:$A$142,'PY1 Data(H)'!$A$1:$BP$142))</f>
        <v>0</v>
      </c>
      <c r="Z4" s="128" cm="1">
        <f t="array" ref="Z4">_xlfn.XLOOKUP(Z$1,'PY1 Data(H)'!$A$1:$BP$1,_xlfn.XLOOKUP($A4,'PY1 Data(H)'!$A$1:$A$142,'PY1 Data(H)'!$A$1:$BP$142))</f>
        <v>0</v>
      </c>
      <c r="AA4" s="128" cm="1">
        <f t="array" ref="AA4">_xlfn.XLOOKUP(AA$1,'PY1 Data(H)'!$A$1:$BP$1,_xlfn.XLOOKUP($A4,'PY1 Data(H)'!$A$1:$A$142,'PY1 Data(H)'!$A$1:$BP$142))</f>
        <v>0</v>
      </c>
      <c r="AB4" s="128" cm="1">
        <f t="array" ref="AB4">_xlfn.XLOOKUP(AB$1,'PY1 Data(H)'!$A$1:$BP$1,_xlfn.XLOOKUP($A4,'PY1 Data(H)'!$A$1:$A$142,'PY1 Data(H)'!$A$1:$BP$142))</f>
        <v>0</v>
      </c>
      <c r="AC4" s="128" cm="1">
        <f t="array" ref="AC4">_xlfn.XLOOKUP(AC$1,'PY1 Data(H)'!$A$1:$BP$1,_xlfn.XLOOKUP($A4,'PY1 Data(H)'!$A$1:$A$142,'PY1 Data(H)'!$A$1:$BP$142))</f>
        <v>0</v>
      </c>
      <c r="AD4" s="128" t="e" cm="1">
        <f t="array" ref="AD4">_xlfn.XLOOKUP(AD$1,'PY1 Data(H)'!$A$1:$BP$1,_xlfn.XLOOKUP($A4,'PY1 Data(H)'!$A$1:$A$142,'PY1 Data(H)'!$A$1:$BP$142))</f>
        <v>#N/A</v>
      </c>
      <c r="AE4" s="128" cm="1">
        <f t="array" ref="AE4">_xlfn.XLOOKUP(AE$1,'PY1 Data(H)'!$A$1:$BP$1,_xlfn.XLOOKUP($A4,'PY1 Data(H)'!$A$1:$A$142,'PY1 Data(H)'!$A$1:$BP$142))</f>
        <v>0</v>
      </c>
      <c r="AF4" s="128" cm="1">
        <f t="array" ref="AF4">_xlfn.XLOOKUP(AF$1,'PY1 Data(H)'!$A$1:$BP$1,_xlfn.XLOOKUP($A4,'PY1 Data(H)'!$A$1:$A$142,'PY1 Data(H)'!$A$1:$BP$142))</f>
        <v>0</v>
      </c>
      <c r="AG4" s="128" cm="1">
        <f t="array" ref="AG4">_xlfn.XLOOKUP(AG$1,'PY1 Data(H)'!$A$1:$BP$1,_xlfn.XLOOKUP($A4,'PY1 Data(H)'!$A$1:$A$142,'PY1 Data(H)'!$A$1:$BP$142))</f>
        <v>400041</v>
      </c>
      <c r="AH4" s="128" t="e" cm="1">
        <f t="array" ref="AH4">_xlfn.XLOOKUP(AH$1,'PY1 Data(H)'!$A$1:$BP$1,_xlfn.XLOOKUP($A4,'PY1 Data(H)'!$A$1:$A$142,'PY1 Data(H)'!$A$1:$BP$142))</f>
        <v>#N/A</v>
      </c>
      <c r="AI4" s="128" cm="1">
        <f t="array" ref="AI4">_xlfn.XLOOKUP(AI$1,'PY1 Data(H)'!$A$1:$BP$1,_xlfn.XLOOKUP($A4,'PY1 Data(H)'!$A$1:$A$142,'PY1 Data(H)'!$A$1:$BP$142))</f>
        <v>0</v>
      </c>
      <c r="AJ4" s="128" cm="1">
        <f t="array" ref="AJ4">_xlfn.XLOOKUP(AJ$1,'PY1 Data(H)'!$A$1:$BP$1,_xlfn.XLOOKUP($A4,'PY1 Data(H)'!$A$1:$A$142,'PY1 Data(H)'!$A$1:$BP$142))</f>
        <v>0</v>
      </c>
      <c r="AK4" s="128" cm="1">
        <f t="array" ref="AK4">_xlfn.XLOOKUP(AK$1,'PY1 Data(H)'!$A$1:$BP$1,_xlfn.XLOOKUP($A4,'PY1 Data(H)'!$A$1:$A$142,'PY1 Data(H)'!$A$1:$BP$142))</f>
        <v>0</v>
      </c>
      <c r="AL4" s="128" cm="1">
        <f t="array" ref="AL4">_xlfn.XLOOKUP(AL$1,'PY1 Data(H)'!$A$1:$BP$1,_xlfn.XLOOKUP($A4,'PY1 Data(H)'!$A$1:$A$142,'PY1 Data(H)'!$A$1:$BP$142))</f>
        <v>21177</v>
      </c>
      <c r="AM4" s="128" cm="1">
        <f t="array" ref="AM4">_xlfn.XLOOKUP(AM$1,'PY1 Data(H)'!$A$1:$BP$1,_xlfn.XLOOKUP($A4,'PY1 Data(H)'!$A$1:$A$142,'PY1 Data(H)'!$A$1:$BP$142))</f>
        <v>100000</v>
      </c>
      <c r="AN4" s="128" cm="1">
        <f t="array" ref="AN4">_xlfn.XLOOKUP(AN$1,'PY1 Data(H)'!$A$1:$BP$1,_xlfn.XLOOKUP($A4,'PY1 Data(H)'!$A$1:$A$142,'PY1 Data(H)'!$A$1:$BP$142))</f>
        <v>0</v>
      </c>
      <c r="AO4" s="128" cm="1">
        <f t="array" ref="AO4">_xlfn.XLOOKUP(AO$1,'PY1 Data(H)'!$A$1:$BP$1,_xlfn.XLOOKUP($A4,'PY1 Data(H)'!$A$1:$A$142,'PY1 Data(H)'!$A$1:$BP$142))</f>
        <v>0</v>
      </c>
      <c r="AP4" s="128" cm="1">
        <f t="array" ref="AP4">_xlfn.XLOOKUP(AP$1,'PY1 Data(H)'!$A$1:$BP$1,_xlfn.XLOOKUP($A4,'PY1 Data(H)'!$A$1:$A$142,'PY1 Data(H)'!$A$1:$BP$142))</f>
        <v>0</v>
      </c>
      <c r="AQ4" s="128" cm="1">
        <f t="array" ref="AQ4">_xlfn.XLOOKUP(AQ$1,'PY1 Data(H)'!$A$1:$BP$1,_xlfn.XLOOKUP($A4,'PY1 Data(H)'!$A$1:$A$142,'PY1 Data(H)'!$A$1:$BP$142))</f>
        <v>0</v>
      </c>
      <c r="AR4" s="128" cm="1">
        <f t="array" ref="AR4">_xlfn.XLOOKUP(AR$1,'PY1 Data(H)'!$A$1:$BP$1,_xlfn.XLOOKUP($A4,'PY1 Data(H)'!$A$1:$A$142,'PY1 Data(H)'!$A$1:$BP$142))</f>
        <v>0</v>
      </c>
      <c r="AS4" s="128" cm="1">
        <f t="array" ref="AS4">_xlfn.XLOOKUP(AS$1,'PY1 Data(H)'!$A$1:$BP$1,_xlfn.XLOOKUP($A4,'PY1 Data(H)'!$A$1:$A$142,'PY1 Data(H)'!$A$1:$BP$142))</f>
        <v>0</v>
      </c>
    </row>
    <row r="5" spans="1:45" x14ac:dyDescent="0.3">
      <c r="A5">
        <v>385</v>
      </c>
      <c r="D5" s="128" cm="1">
        <f t="array" ref="D5">_xlfn.XLOOKUP(D$1,'PY1 Data(H)'!$A$1:$BP$1,_xlfn.XLOOKUP($A5,'PY1 Data(H)'!$A$1:$A$142,'PY1 Data(H)'!$A$1:$BP$142))</f>
        <v>0</v>
      </c>
      <c r="E5" s="128" cm="1">
        <f t="array" ref="E5">_xlfn.XLOOKUP(E$1,'PY1 Data(H)'!$A$1:$BP$1,_xlfn.XLOOKUP($A5,'PY1 Data(H)'!$A$1:$A$142,'PY1 Data(H)'!$A$1:$BP$142))</f>
        <v>0</v>
      </c>
      <c r="F5" s="128" cm="1">
        <f t="array" ref="F5">_xlfn.XLOOKUP(F$1,'PY1 Data(H)'!$A$1:$BP$1,_xlfn.XLOOKUP($A5,'PY1 Data(H)'!$A$1:$A$142,'PY1 Data(H)'!$A$1:$BP$142))</f>
        <v>2271354</v>
      </c>
      <c r="G5" s="128" cm="1">
        <f t="array" ref="G5">_xlfn.XLOOKUP(G$1,'PY1 Data(H)'!$A$1:$BP$1,_xlfn.XLOOKUP($A5,'PY1 Data(H)'!$A$1:$A$142,'PY1 Data(H)'!$A$1:$BP$142))</f>
        <v>0</v>
      </c>
      <c r="H5" s="128" cm="1">
        <f t="array" ref="H5">_xlfn.XLOOKUP(H$1,'PY1 Data(H)'!$A$1:$BP$1,_xlfn.XLOOKUP($A5,'PY1 Data(H)'!$A$1:$A$142,'PY1 Data(H)'!$A$1:$BP$142))</f>
        <v>0</v>
      </c>
      <c r="I5" s="128" cm="1">
        <f t="array" ref="I5">_xlfn.XLOOKUP(I$1,'PY1 Data(H)'!$A$1:$BP$1,_xlfn.XLOOKUP($A5,'PY1 Data(H)'!$A$1:$A$142,'PY1 Data(H)'!$A$1:$BP$142))</f>
        <v>834045</v>
      </c>
      <c r="J5" s="128" cm="1">
        <f t="array" ref="J5">_xlfn.XLOOKUP(J$1,'PY1 Data(H)'!$A$1:$BP$1,_xlfn.XLOOKUP($A5,'PY1 Data(H)'!$A$1:$A$142,'PY1 Data(H)'!$A$1:$BP$142))</f>
        <v>2927016</v>
      </c>
      <c r="K5" s="128" cm="1">
        <f t="array" ref="K5">_xlfn.XLOOKUP(K$1,'PY1 Data(H)'!$A$1:$BP$1,_xlfn.XLOOKUP($A5,'PY1 Data(H)'!$A$1:$A$142,'PY1 Data(H)'!$A$1:$BP$142))</f>
        <v>0</v>
      </c>
      <c r="L5" s="128" cm="1">
        <f t="array" ref="L5">_xlfn.XLOOKUP(L$1,'PY1 Data(H)'!$A$1:$BP$1,_xlfn.XLOOKUP($A5,'PY1 Data(H)'!$A$1:$A$142,'PY1 Data(H)'!$A$1:$BP$142))</f>
        <v>0</v>
      </c>
      <c r="M5" s="128" cm="1">
        <f t="array" ref="M5">_xlfn.XLOOKUP(M$1,'PY1 Data(H)'!$A$1:$BP$1,_xlfn.XLOOKUP($A5,'PY1 Data(H)'!$A$1:$A$142,'PY1 Data(H)'!$A$1:$BP$142))</f>
        <v>0</v>
      </c>
      <c r="N5" s="128" cm="1">
        <f t="array" ref="N5">_xlfn.XLOOKUP(N$1,'PY1 Data(H)'!$A$1:$BP$1,_xlfn.XLOOKUP($A5,'PY1 Data(H)'!$A$1:$A$142,'PY1 Data(H)'!$A$1:$BP$142))</f>
        <v>0</v>
      </c>
      <c r="O5" s="128" cm="1">
        <f t="array" ref="O5">_xlfn.XLOOKUP(O$1,'PY1 Data(H)'!$A$1:$BP$1,_xlfn.XLOOKUP($A5,'PY1 Data(H)'!$A$1:$A$142,'PY1 Data(H)'!$A$1:$BP$142))</f>
        <v>0</v>
      </c>
      <c r="P5" s="128" cm="1">
        <f t="array" ref="P5">_xlfn.XLOOKUP(P$1,'PY1 Data(H)'!$A$1:$BP$1,_xlfn.XLOOKUP($A5,'PY1 Data(H)'!$A$1:$A$142,'PY1 Data(H)'!$A$1:$BP$142))</f>
        <v>349502</v>
      </c>
      <c r="Q5" s="128" cm="1">
        <f t="array" ref="Q5">_xlfn.XLOOKUP(Q$1,'PY1 Data(H)'!$A$1:$BP$1,_xlfn.XLOOKUP($A5,'PY1 Data(H)'!$A$1:$A$142,'PY1 Data(H)'!$A$1:$BP$142))</f>
        <v>76928</v>
      </c>
      <c r="R5" s="128" cm="1">
        <f t="array" ref="R5">_xlfn.XLOOKUP(R$1,'PY1 Data(H)'!$A$1:$BP$1,_xlfn.XLOOKUP($A5,'PY1 Data(H)'!$A$1:$A$142,'PY1 Data(H)'!$A$1:$BP$142))</f>
        <v>208012</v>
      </c>
      <c r="S5" s="128" cm="1">
        <f t="array" ref="S5">_xlfn.XLOOKUP(S$1,'PY1 Data(H)'!$A$1:$BP$1,_xlfn.XLOOKUP($A5,'PY1 Data(H)'!$A$1:$A$142,'PY1 Data(H)'!$A$1:$BP$142))</f>
        <v>1874553</v>
      </c>
      <c r="T5" s="128" t="e" cm="1">
        <f t="array" ref="T5">_xlfn.XLOOKUP(T$1,'PY1 Data(H)'!$A$1:$BP$1,_xlfn.XLOOKUP($A5,'PY1 Data(H)'!$A$1:$A$142,'PY1 Data(H)'!$A$1:$BP$142))</f>
        <v>#N/A</v>
      </c>
      <c r="U5" s="128" cm="1">
        <f t="array" ref="U5">_xlfn.XLOOKUP(U$1,'PY1 Data(H)'!$A$1:$BP$1,_xlfn.XLOOKUP($A5,'PY1 Data(H)'!$A$1:$A$142,'PY1 Data(H)'!$A$1:$BP$142))</f>
        <v>179321</v>
      </c>
      <c r="V5" s="128" cm="1">
        <f t="array" ref="V5">_xlfn.XLOOKUP(V$1,'PY1 Data(H)'!$A$1:$BP$1,_xlfn.XLOOKUP($A5,'PY1 Data(H)'!$A$1:$A$142,'PY1 Data(H)'!$A$1:$BP$142))</f>
        <v>0</v>
      </c>
      <c r="W5" s="128" cm="1">
        <f t="array" ref="W5">_xlfn.XLOOKUP(W$1,'PY1 Data(H)'!$A$1:$BP$1,_xlfn.XLOOKUP($A5,'PY1 Data(H)'!$A$1:$A$142,'PY1 Data(H)'!$A$1:$BP$142))</f>
        <v>0</v>
      </c>
      <c r="X5" s="128" cm="1">
        <f t="array" ref="X5">_xlfn.XLOOKUP(X$1,'PY1 Data(H)'!$A$1:$BP$1,_xlfn.XLOOKUP($A5,'PY1 Data(H)'!$A$1:$A$142,'PY1 Data(H)'!$A$1:$BP$142))</f>
        <v>3085754</v>
      </c>
      <c r="Y5" s="128" cm="1">
        <f t="array" ref="Y5">_xlfn.XLOOKUP(Y$1,'PY1 Data(H)'!$A$1:$BP$1,_xlfn.XLOOKUP($A5,'PY1 Data(H)'!$A$1:$A$142,'PY1 Data(H)'!$A$1:$BP$142))</f>
        <v>0</v>
      </c>
      <c r="Z5" s="128" cm="1">
        <f t="array" ref="Z5">_xlfn.XLOOKUP(Z$1,'PY1 Data(H)'!$A$1:$BP$1,_xlfn.XLOOKUP($A5,'PY1 Data(H)'!$A$1:$A$142,'PY1 Data(H)'!$A$1:$BP$142))</f>
        <v>247751</v>
      </c>
      <c r="AA5" s="128" cm="1">
        <f t="array" ref="AA5">_xlfn.XLOOKUP(AA$1,'PY1 Data(H)'!$A$1:$BP$1,_xlfn.XLOOKUP($A5,'PY1 Data(H)'!$A$1:$A$142,'PY1 Data(H)'!$A$1:$BP$142))</f>
        <v>205905</v>
      </c>
      <c r="AB5" s="128" cm="1">
        <f t="array" ref="AB5">_xlfn.XLOOKUP(AB$1,'PY1 Data(H)'!$A$1:$BP$1,_xlfn.XLOOKUP($A5,'PY1 Data(H)'!$A$1:$A$142,'PY1 Data(H)'!$A$1:$BP$142))</f>
        <v>276980</v>
      </c>
      <c r="AC5" s="128" cm="1">
        <f t="array" ref="AC5">_xlfn.XLOOKUP(AC$1,'PY1 Data(H)'!$A$1:$BP$1,_xlfn.XLOOKUP($A5,'PY1 Data(H)'!$A$1:$A$142,'PY1 Data(H)'!$A$1:$BP$142))</f>
        <v>53887882</v>
      </c>
      <c r="AD5" s="128" t="e" cm="1">
        <f t="array" ref="AD5">_xlfn.XLOOKUP(AD$1,'PY1 Data(H)'!$A$1:$BP$1,_xlfn.XLOOKUP($A5,'PY1 Data(H)'!$A$1:$A$142,'PY1 Data(H)'!$A$1:$BP$142))</f>
        <v>#N/A</v>
      </c>
      <c r="AE5" s="128" cm="1">
        <f t="array" ref="AE5">_xlfn.XLOOKUP(AE$1,'PY1 Data(H)'!$A$1:$BP$1,_xlfn.XLOOKUP($A5,'PY1 Data(H)'!$A$1:$A$142,'PY1 Data(H)'!$A$1:$BP$142))</f>
        <v>124694</v>
      </c>
      <c r="AF5" s="128" cm="1">
        <f t="array" ref="AF5">_xlfn.XLOOKUP(AF$1,'PY1 Data(H)'!$A$1:$BP$1,_xlfn.XLOOKUP($A5,'PY1 Data(H)'!$A$1:$A$142,'PY1 Data(H)'!$A$1:$BP$142))</f>
        <v>0</v>
      </c>
      <c r="AG5" s="128" cm="1">
        <f t="array" ref="AG5">_xlfn.XLOOKUP(AG$1,'PY1 Data(H)'!$A$1:$BP$1,_xlfn.XLOOKUP($A5,'PY1 Data(H)'!$A$1:$A$142,'PY1 Data(H)'!$A$1:$BP$142))</f>
        <v>42918205</v>
      </c>
      <c r="AH5" s="128" t="e" cm="1">
        <f t="array" ref="AH5">_xlfn.XLOOKUP(AH$1,'PY1 Data(H)'!$A$1:$BP$1,_xlfn.XLOOKUP($A5,'PY1 Data(H)'!$A$1:$A$142,'PY1 Data(H)'!$A$1:$BP$142))</f>
        <v>#N/A</v>
      </c>
      <c r="AI5" s="128" cm="1">
        <f t="array" ref="AI5">_xlfn.XLOOKUP(AI$1,'PY1 Data(H)'!$A$1:$BP$1,_xlfn.XLOOKUP($A5,'PY1 Data(H)'!$A$1:$A$142,'PY1 Data(H)'!$A$1:$BP$142))</f>
        <v>696667763</v>
      </c>
      <c r="AJ5" s="128" cm="1">
        <f t="array" ref="AJ5">_xlfn.XLOOKUP(AJ$1,'PY1 Data(H)'!$A$1:$BP$1,_xlfn.XLOOKUP($A5,'PY1 Data(H)'!$A$1:$A$142,'PY1 Data(H)'!$A$1:$BP$142))</f>
        <v>0</v>
      </c>
      <c r="AK5" s="128" cm="1">
        <f t="array" ref="AK5">_xlfn.XLOOKUP(AK$1,'PY1 Data(H)'!$A$1:$BP$1,_xlfn.XLOOKUP($A5,'PY1 Data(H)'!$A$1:$A$142,'PY1 Data(H)'!$A$1:$BP$142))</f>
        <v>2656468</v>
      </c>
      <c r="AL5" s="128" cm="1">
        <f t="array" ref="AL5">_xlfn.XLOOKUP(AL$1,'PY1 Data(H)'!$A$1:$BP$1,_xlfn.XLOOKUP($A5,'PY1 Data(H)'!$A$1:$A$142,'PY1 Data(H)'!$A$1:$BP$142))</f>
        <v>622157</v>
      </c>
      <c r="AM5" s="128" cm="1">
        <f t="array" ref="AM5">_xlfn.XLOOKUP(AM$1,'PY1 Data(H)'!$A$1:$BP$1,_xlfn.XLOOKUP($A5,'PY1 Data(H)'!$A$1:$A$142,'PY1 Data(H)'!$A$1:$BP$142))</f>
        <v>374910</v>
      </c>
      <c r="AN5" s="128" cm="1">
        <f t="array" ref="AN5">_xlfn.XLOOKUP(AN$1,'PY1 Data(H)'!$A$1:$BP$1,_xlfn.XLOOKUP($A5,'PY1 Data(H)'!$A$1:$A$142,'PY1 Data(H)'!$A$1:$BP$142))</f>
        <v>42208</v>
      </c>
      <c r="AO5" s="128" cm="1">
        <f t="array" ref="AO5">_xlfn.XLOOKUP(AO$1,'PY1 Data(H)'!$A$1:$BP$1,_xlfn.XLOOKUP($A5,'PY1 Data(H)'!$A$1:$A$142,'PY1 Data(H)'!$A$1:$BP$142))</f>
        <v>209974</v>
      </c>
      <c r="AP5" s="128" cm="1">
        <f t="array" ref="AP5">_xlfn.XLOOKUP(AP$1,'PY1 Data(H)'!$A$1:$BP$1,_xlfn.XLOOKUP($A5,'PY1 Data(H)'!$A$1:$A$142,'PY1 Data(H)'!$A$1:$BP$142))</f>
        <v>3661628</v>
      </c>
      <c r="AQ5" s="128" cm="1">
        <f t="array" ref="AQ5">_xlfn.XLOOKUP(AQ$1,'PY1 Data(H)'!$A$1:$BP$1,_xlfn.XLOOKUP($A5,'PY1 Data(H)'!$A$1:$A$142,'PY1 Data(H)'!$A$1:$BP$142))</f>
        <v>0</v>
      </c>
      <c r="AR5" s="128" cm="1">
        <f t="array" ref="AR5">_xlfn.XLOOKUP(AR$1,'PY1 Data(H)'!$A$1:$BP$1,_xlfn.XLOOKUP($A5,'PY1 Data(H)'!$A$1:$A$142,'PY1 Data(H)'!$A$1:$BP$142))</f>
        <v>0</v>
      </c>
      <c r="AS5" s="128" cm="1">
        <f t="array" ref="AS5">_xlfn.XLOOKUP(AS$1,'PY1 Data(H)'!$A$1:$BP$1,_xlfn.XLOOKUP($A5,'PY1 Data(H)'!$A$1:$A$142,'PY1 Data(H)'!$A$1:$BP$142))</f>
        <v>280475</v>
      </c>
    </row>
    <row r="6" spans="1:45" x14ac:dyDescent="0.3">
      <c r="A6">
        <v>575</v>
      </c>
      <c r="D6" s="128" cm="1">
        <f t="array" ref="D6">_xlfn.XLOOKUP(D$1,'PY1 Data(H)'!$A$1:$BP$1,_xlfn.XLOOKUP($A6,'PY1 Data(H)'!$A$1:$A$142,'PY1 Data(H)'!$A$1:$BP$142))</f>
        <v>0</v>
      </c>
      <c r="E6" s="128" cm="1">
        <f t="array" ref="E6">_xlfn.XLOOKUP(E$1,'PY1 Data(H)'!$A$1:$BP$1,_xlfn.XLOOKUP($A6,'PY1 Data(H)'!$A$1:$A$142,'PY1 Data(H)'!$A$1:$BP$142))</f>
        <v>0</v>
      </c>
      <c r="F6" s="128" cm="1">
        <f t="array" ref="F6">_xlfn.XLOOKUP(F$1,'PY1 Data(H)'!$A$1:$BP$1,_xlfn.XLOOKUP($A6,'PY1 Data(H)'!$A$1:$A$142,'PY1 Data(H)'!$A$1:$BP$142))</f>
        <v>0</v>
      </c>
      <c r="G6" s="128" cm="1">
        <f t="array" ref="G6">_xlfn.XLOOKUP(G$1,'PY1 Data(H)'!$A$1:$BP$1,_xlfn.XLOOKUP($A6,'PY1 Data(H)'!$A$1:$A$142,'PY1 Data(H)'!$A$1:$BP$142))</f>
        <v>0</v>
      </c>
      <c r="H6" s="128" cm="1">
        <f t="array" ref="H6">_xlfn.XLOOKUP(H$1,'PY1 Data(H)'!$A$1:$BP$1,_xlfn.XLOOKUP($A6,'PY1 Data(H)'!$A$1:$A$142,'PY1 Data(H)'!$A$1:$BP$142))</f>
        <v>0</v>
      </c>
      <c r="I6" s="128" cm="1">
        <f t="array" ref="I6">_xlfn.XLOOKUP(I$1,'PY1 Data(H)'!$A$1:$BP$1,_xlfn.XLOOKUP($A6,'PY1 Data(H)'!$A$1:$A$142,'PY1 Data(H)'!$A$1:$BP$142))</f>
        <v>0</v>
      </c>
      <c r="J6" s="128" cm="1">
        <f t="array" ref="J6">_xlfn.XLOOKUP(J$1,'PY1 Data(H)'!$A$1:$BP$1,_xlfn.XLOOKUP($A6,'PY1 Data(H)'!$A$1:$A$142,'PY1 Data(H)'!$A$1:$BP$142))</f>
        <v>0</v>
      </c>
      <c r="K6" s="128" cm="1">
        <f t="array" ref="K6">_xlfn.XLOOKUP(K$1,'PY1 Data(H)'!$A$1:$BP$1,_xlfn.XLOOKUP($A6,'PY1 Data(H)'!$A$1:$A$142,'PY1 Data(H)'!$A$1:$BP$142))</f>
        <v>0</v>
      </c>
      <c r="L6" s="128" cm="1">
        <f t="array" ref="L6">_xlfn.XLOOKUP(L$1,'PY1 Data(H)'!$A$1:$BP$1,_xlfn.XLOOKUP($A6,'PY1 Data(H)'!$A$1:$A$142,'PY1 Data(H)'!$A$1:$BP$142))</f>
        <v>0</v>
      </c>
      <c r="M6" s="128" cm="1">
        <f t="array" ref="M6">_xlfn.XLOOKUP(M$1,'PY1 Data(H)'!$A$1:$BP$1,_xlfn.XLOOKUP($A6,'PY1 Data(H)'!$A$1:$A$142,'PY1 Data(H)'!$A$1:$BP$142))</f>
        <v>0</v>
      </c>
      <c r="N6" s="128" cm="1">
        <f t="array" ref="N6">_xlfn.XLOOKUP(N$1,'PY1 Data(H)'!$A$1:$BP$1,_xlfn.XLOOKUP($A6,'PY1 Data(H)'!$A$1:$A$142,'PY1 Data(H)'!$A$1:$BP$142))</f>
        <v>0</v>
      </c>
      <c r="O6" s="128" cm="1">
        <f t="array" ref="O6">_xlfn.XLOOKUP(O$1,'PY1 Data(H)'!$A$1:$BP$1,_xlfn.XLOOKUP($A6,'PY1 Data(H)'!$A$1:$A$142,'PY1 Data(H)'!$A$1:$BP$142))</f>
        <v>0</v>
      </c>
      <c r="P6" s="128" cm="1">
        <f t="array" ref="P6">_xlfn.XLOOKUP(P$1,'PY1 Data(H)'!$A$1:$BP$1,_xlfn.XLOOKUP($A6,'PY1 Data(H)'!$A$1:$A$142,'PY1 Data(H)'!$A$1:$BP$142))</f>
        <v>0</v>
      </c>
      <c r="Q6" s="128" cm="1">
        <f t="array" ref="Q6">_xlfn.XLOOKUP(Q$1,'PY1 Data(H)'!$A$1:$BP$1,_xlfn.XLOOKUP($A6,'PY1 Data(H)'!$A$1:$A$142,'PY1 Data(H)'!$A$1:$BP$142))</f>
        <v>0</v>
      </c>
      <c r="R6" s="128" cm="1">
        <f t="array" ref="R6">_xlfn.XLOOKUP(R$1,'PY1 Data(H)'!$A$1:$BP$1,_xlfn.XLOOKUP($A6,'PY1 Data(H)'!$A$1:$A$142,'PY1 Data(H)'!$A$1:$BP$142))</f>
        <v>0</v>
      </c>
      <c r="S6" s="128" cm="1">
        <f t="array" ref="S6">_xlfn.XLOOKUP(S$1,'PY1 Data(H)'!$A$1:$BP$1,_xlfn.XLOOKUP($A6,'PY1 Data(H)'!$A$1:$A$142,'PY1 Data(H)'!$A$1:$BP$142))</f>
        <v>0</v>
      </c>
      <c r="T6" s="128" t="e" cm="1">
        <f t="array" ref="T6">_xlfn.XLOOKUP(T$1,'PY1 Data(H)'!$A$1:$BP$1,_xlfn.XLOOKUP($A6,'PY1 Data(H)'!$A$1:$A$142,'PY1 Data(H)'!$A$1:$BP$142))</f>
        <v>#N/A</v>
      </c>
      <c r="U6" s="128" cm="1">
        <f t="array" ref="U6">_xlfn.XLOOKUP(U$1,'PY1 Data(H)'!$A$1:$BP$1,_xlfn.XLOOKUP($A6,'PY1 Data(H)'!$A$1:$A$142,'PY1 Data(H)'!$A$1:$BP$142))</f>
        <v>0</v>
      </c>
      <c r="V6" s="128" cm="1">
        <f t="array" ref="V6">_xlfn.XLOOKUP(V$1,'PY1 Data(H)'!$A$1:$BP$1,_xlfn.XLOOKUP($A6,'PY1 Data(H)'!$A$1:$A$142,'PY1 Data(H)'!$A$1:$BP$142))</f>
        <v>0</v>
      </c>
      <c r="W6" s="128" cm="1">
        <f t="array" ref="W6">_xlfn.XLOOKUP(W$1,'PY1 Data(H)'!$A$1:$BP$1,_xlfn.XLOOKUP($A6,'PY1 Data(H)'!$A$1:$A$142,'PY1 Data(H)'!$A$1:$BP$142))</f>
        <v>0</v>
      </c>
      <c r="X6" s="128" cm="1">
        <f t="array" ref="X6">_xlfn.XLOOKUP(X$1,'PY1 Data(H)'!$A$1:$BP$1,_xlfn.XLOOKUP($A6,'PY1 Data(H)'!$A$1:$A$142,'PY1 Data(H)'!$A$1:$BP$142))</f>
        <v>0</v>
      </c>
      <c r="Y6" s="128" cm="1">
        <f t="array" ref="Y6">_xlfn.XLOOKUP(Y$1,'PY1 Data(H)'!$A$1:$BP$1,_xlfn.XLOOKUP($A6,'PY1 Data(H)'!$A$1:$A$142,'PY1 Data(H)'!$A$1:$BP$142))</f>
        <v>0</v>
      </c>
      <c r="Z6" s="128" cm="1">
        <f t="array" ref="Z6">_xlfn.XLOOKUP(Z$1,'PY1 Data(H)'!$A$1:$BP$1,_xlfn.XLOOKUP($A6,'PY1 Data(H)'!$A$1:$A$142,'PY1 Data(H)'!$A$1:$BP$142))</f>
        <v>0</v>
      </c>
      <c r="AA6" s="128" cm="1">
        <f t="array" ref="AA6">_xlfn.XLOOKUP(AA$1,'PY1 Data(H)'!$A$1:$BP$1,_xlfn.XLOOKUP($A6,'PY1 Data(H)'!$A$1:$A$142,'PY1 Data(H)'!$A$1:$BP$142))</f>
        <v>0</v>
      </c>
      <c r="AB6" s="128" cm="1">
        <f t="array" ref="AB6">_xlfn.XLOOKUP(AB$1,'PY1 Data(H)'!$A$1:$BP$1,_xlfn.XLOOKUP($A6,'PY1 Data(H)'!$A$1:$A$142,'PY1 Data(H)'!$A$1:$BP$142))</f>
        <v>0</v>
      </c>
      <c r="AC6" s="128" cm="1">
        <f t="array" ref="AC6">_xlfn.XLOOKUP(AC$1,'PY1 Data(H)'!$A$1:$BP$1,_xlfn.XLOOKUP($A6,'PY1 Data(H)'!$A$1:$A$142,'PY1 Data(H)'!$A$1:$BP$142))</f>
        <v>0</v>
      </c>
      <c r="AD6" s="128" t="e" cm="1">
        <f t="array" ref="AD6">_xlfn.XLOOKUP(AD$1,'PY1 Data(H)'!$A$1:$BP$1,_xlfn.XLOOKUP($A6,'PY1 Data(H)'!$A$1:$A$142,'PY1 Data(H)'!$A$1:$BP$142))</f>
        <v>#N/A</v>
      </c>
      <c r="AE6" s="128" cm="1">
        <f t="array" ref="AE6">_xlfn.XLOOKUP(AE$1,'PY1 Data(H)'!$A$1:$BP$1,_xlfn.XLOOKUP($A6,'PY1 Data(H)'!$A$1:$A$142,'PY1 Data(H)'!$A$1:$BP$142))</f>
        <v>0</v>
      </c>
      <c r="AF6" s="128" cm="1">
        <f t="array" ref="AF6">_xlfn.XLOOKUP(AF$1,'PY1 Data(H)'!$A$1:$BP$1,_xlfn.XLOOKUP($A6,'PY1 Data(H)'!$A$1:$A$142,'PY1 Data(H)'!$A$1:$BP$142))</f>
        <v>0</v>
      </c>
      <c r="AG6" s="128" cm="1">
        <f t="array" ref="AG6">_xlfn.XLOOKUP(AG$1,'PY1 Data(H)'!$A$1:$BP$1,_xlfn.XLOOKUP($A6,'PY1 Data(H)'!$A$1:$A$142,'PY1 Data(H)'!$A$1:$BP$142))</f>
        <v>0</v>
      </c>
      <c r="AH6" s="128" t="e" cm="1">
        <f t="array" ref="AH6">_xlfn.XLOOKUP(AH$1,'PY1 Data(H)'!$A$1:$BP$1,_xlfn.XLOOKUP($A6,'PY1 Data(H)'!$A$1:$A$142,'PY1 Data(H)'!$A$1:$BP$142))</f>
        <v>#N/A</v>
      </c>
      <c r="AI6" s="128" cm="1">
        <f t="array" ref="AI6">_xlfn.XLOOKUP(AI$1,'PY1 Data(H)'!$A$1:$BP$1,_xlfn.XLOOKUP($A6,'PY1 Data(H)'!$A$1:$A$142,'PY1 Data(H)'!$A$1:$BP$142))</f>
        <v>6054250</v>
      </c>
      <c r="AJ6" s="128" cm="1">
        <f t="array" ref="AJ6">_xlfn.XLOOKUP(AJ$1,'PY1 Data(H)'!$A$1:$BP$1,_xlfn.XLOOKUP($A6,'PY1 Data(H)'!$A$1:$A$142,'PY1 Data(H)'!$A$1:$BP$142))</f>
        <v>0</v>
      </c>
      <c r="AK6" s="128" cm="1">
        <f t="array" ref="AK6">_xlfn.XLOOKUP(AK$1,'PY1 Data(H)'!$A$1:$BP$1,_xlfn.XLOOKUP($A6,'PY1 Data(H)'!$A$1:$A$142,'PY1 Data(H)'!$A$1:$BP$142))</f>
        <v>0</v>
      </c>
      <c r="AL6" s="128" cm="1">
        <f t="array" ref="AL6">_xlfn.XLOOKUP(AL$1,'PY1 Data(H)'!$A$1:$BP$1,_xlfn.XLOOKUP($A6,'PY1 Data(H)'!$A$1:$A$142,'PY1 Data(H)'!$A$1:$BP$142))</f>
        <v>0</v>
      </c>
      <c r="AM6" s="128" cm="1">
        <f t="array" ref="AM6">_xlfn.XLOOKUP(AM$1,'PY1 Data(H)'!$A$1:$BP$1,_xlfn.XLOOKUP($A6,'PY1 Data(H)'!$A$1:$A$142,'PY1 Data(H)'!$A$1:$BP$142))</f>
        <v>0</v>
      </c>
      <c r="AN6" s="128" cm="1">
        <f t="array" ref="AN6">_xlfn.XLOOKUP(AN$1,'PY1 Data(H)'!$A$1:$BP$1,_xlfn.XLOOKUP($A6,'PY1 Data(H)'!$A$1:$A$142,'PY1 Data(H)'!$A$1:$BP$142))</f>
        <v>0</v>
      </c>
      <c r="AO6" s="128" cm="1">
        <f t="array" ref="AO6">_xlfn.XLOOKUP(AO$1,'PY1 Data(H)'!$A$1:$BP$1,_xlfn.XLOOKUP($A6,'PY1 Data(H)'!$A$1:$A$142,'PY1 Data(H)'!$A$1:$BP$142))</f>
        <v>0</v>
      </c>
      <c r="AP6" s="128" cm="1">
        <f t="array" ref="AP6">_xlfn.XLOOKUP(AP$1,'PY1 Data(H)'!$A$1:$BP$1,_xlfn.XLOOKUP($A6,'PY1 Data(H)'!$A$1:$A$142,'PY1 Data(H)'!$A$1:$BP$142))</f>
        <v>0</v>
      </c>
      <c r="AQ6" s="128" cm="1">
        <f t="array" ref="AQ6">_xlfn.XLOOKUP(AQ$1,'PY1 Data(H)'!$A$1:$BP$1,_xlfn.XLOOKUP($A6,'PY1 Data(H)'!$A$1:$A$142,'PY1 Data(H)'!$A$1:$BP$142))</f>
        <v>0</v>
      </c>
      <c r="AR6" s="128" cm="1">
        <f t="array" ref="AR6">_xlfn.XLOOKUP(AR$1,'PY1 Data(H)'!$A$1:$BP$1,_xlfn.XLOOKUP($A6,'PY1 Data(H)'!$A$1:$A$142,'PY1 Data(H)'!$A$1:$BP$142))</f>
        <v>0</v>
      </c>
      <c r="AS6" s="128" cm="1">
        <f t="array" ref="AS6">_xlfn.XLOOKUP(AS$1,'PY1 Data(H)'!$A$1:$BP$1,_xlfn.XLOOKUP($A6,'PY1 Data(H)'!$A$1:$A$142,'PY1 Data(H)'!$A$1:$BP$142))</f>
        <v>0</v>
      </c>
    </row>
    <row r="7" spans="1:45" x14ac:dyDescent="0.3">
      <c r="A7">
        <v>576</v>
      </c>
      <c r="D7" s="128" cm="1">
        <f t="array" ref="D7">_xlfn.XLOOKUP(D$1,'PY1 Data(H)'!$A$1:$BP$1,_xlfn.XLOOKUP($A7,'PY1 Data(H)'!$A$1:$A$142,'PY1 Data(H)'!$A$1:$BP$142))</f>
        <v>0</v>
      </c>
      <c r="E7" s="128" cm="1">
        <f t="array" ref="E7">_xlfn.XLOOKUP(E$1,'PY1 Data(H)'!$A$1:$BP$1,_xlfn.XLOOKUP($A7,'PY1 Data(H)'!$A$1:$A$142,'PY1 Data(H)'!$A$1:$BP$142))</f>
        <v>0</v>
      </c>
      <c r="F7" s="128" cm="1">
        <f t="array" ref="F7">_xlfn.XLOOKUP(F$1,'PY1 Data(H)'!$A$1:$BP$1,_xlfn.XLOOKUP($A7,'PY1 Data(H)'!$A$1:$A$142,'PY1 Data(H)'!$A$1:$BP$142))</f>
        <v>0</v>
      </c>
      <c r="G7" s="128" cm="1">
        <f t="array" ref="G7">_xlfn.XLOOKUP(G$1,'PY1 Data(H)'!$A$1:$BP$1,_xlfn.XLOOKUP($A7,'PY1 Data(H)'!$A$1:$A$142,'PY1 Data(H)'!$A$1:$BP$142))</f>
        <v>0</v>
      </c>
      <c r="H7" s="128" cm="1">
        <f t="array" ref="H7">_xlfn.XLOOKUP(H$1,'PY1 Data(H)'!$A$1:$BP$1,_xlfn.XLOOKUP($A7,'PY1 Data(H)'!$A$1:$A$142,'PY1 Data(H)'!$A$1:$BP$142))</f>
        <v>0</v>
      </c>
      <c r="I7" s="128" cm="1">
        <f t="array" ref="I7">_xlfn.XLOOKUP(I$1,'PY1 Data(H)'!$A$1:$BP$1,_xlfn.XLOOKUP($A7,'PY1 Data(H)'!$A$1:$A$142,'PY1 Data(H)'!$A$1:$BP$142))</f>
        <v>0</v>
      </c>
      <c r="J7" s="128" cm="1">
        <f t="array" ref="J7">_xlfn.XLOOKUP(J$1,'PY1 Data(H)'!$A$1:$BP$1,_xlfn.XLOOKUP($A7,'PY1 Data(H)'!$A$1:$A$142,'PY1 Data(H)'!$A$1:$BP$142))</f>
        <v>0</v>
      </c>
      <c r="K7" s="128" cm="1">
        <f t="array" ref="K7">_xlfn.XLOOKUP(K$1,'PY1 Data(H)'!$A$1:$BP$1,_xlfn.XLOOKUP($A7,'PY1 Data(H)'!$A$1:$A$142,'PY1 Data(H)'!$A$1:$BP$142))</f>
        <v>0</v>
      </c>
      <c r="L7" s="128" cm="1">
        <f t="array" ref="L7">_xlfn.XLOOKUP(L$1,'PY1 Data(H)'!$A$1:$BP$1,_xlfn.XLOOKUP($A7,'PY1 Data(H)'!$A$1:$A$142,'PY1 Data(H)'!$A$1:$BP$142))</f>
        <v>0</v>
      </c>
      <c r="M7" s="128" cm="1">
        <f t="array" ref="M7">_xlfn.XLOOKUP(M$1,'PY1 Data(H)'!$A$1:$BP$1,_xlfn.XLOOKUP($A7,'PY1 Data(H)'!$A$1:$A$142,'PY1 Data(H)'!$A$1:$BP$142))</f>
        <v>0</v>
      </c>
      <c r="N7" s="128" cm="1">
        <f t="array" ref="N7">_xlfn.XLOOKUP(N$1,'PY1 Data(H)'!$A$1:$BP$1,_xlfn.XLOOKUP($A7,'PY1 Data(H)'!$A$1:$A$142,'PY1 Data(H)'!$A$1:$BP$142))</f>
        <v>0</v>
      </c>
      <c r="O7" s="128" cm="1">
        <f t="array" ref="O7">_xlfn.XLOOKUP(O$1,'PY1 Data(H)'!$A$1:$BP$1,_xlfn.XLOOKUP($A7,'PY1 Data(H)'!$A$1:$A$142,'PY1 Data(H)'!$A$1:$BP$142))</f>
        <v>0</v>
      </c>
      <c r="P7" s="128" cm="1">
        <f t="array" ref="P7">_xlfn.XLOOKUP(P$1,'PY1 Data(H)'!$A$1:$BP$1,_xlfn.XLOOKUP($A7,'PY1 Data(H)'!$A$1:$A$142,'PY1 Data(H)'!$A$1:$BP$142))</f>
        <v>0</v>
      </c>
      <c r="Q7" s="128" cm="1">
        <f t="array" ref="Q7">_xlfn.XLOOKUP(Q$1,'PY1 Data(H)'!$A$1:$BP$1,_xlfn.XLOOKUP($A7,'PY1 Data(H)'!$A$1:$A$142,'PY1 Data(H)'!$A$1:$BP$142))</f>
        <v>0</v>
      </c>
      <c r="R7" s="128" cm="1">
        <f t="array" ref="R7">_xlfn.XLOOKUP(R$1,'PY1 Data(H)'!$A$1:$BP$1,_xlfn.XLOOKUP($A7,'PY1 Data(H)'!$A$1:$A$142,'PY1 Data(H)'!$A$1:$BP$142))</f>
        <v>0</v>
      </c>
      <c r="S7" s="128" cm="1">
        <f t="array" ref="S7">_xlfn.XLOOKUP(S$1,'PY1 Data(H)'!$A$1:$BP$1,_xlfn.XLOOKUP($A7,'PY1 Data(H)'!$A$1:$A$142,'PY1 Data(H)'!$A$1:$BP$142))</f>
        <v>0</v>
      </c>
      <c r="T7" s="128" t="e" cm="1">
        <f t="array" ref="T7">_xlfn.XLOOKUP(T$1,'PY1 Data(H)'!$A$1:$BP$1,_xlfn.XLOOKUP($A7,'PY1 Data(H)'!$A$1:$A$142,'PY1 Data(H)'!$A$1:$BP$142))</f>
        <v>#N/A</v>
      </c>
      <c r="U7" s="128" cm="1">
        <f t="array" ref="U7">_xlfn.XLOOKUP(U$1,'PY1 Data(H)'!$A$1:$BP$1,_xlfn.XLOOKUP($A7,'PY1 Data(H)'!$A$1:$A$142,'PY1 Data(H)'!$A$1:$BP$142))</f>
        <v>0</v>
      </c>
      <c r="V7" s="128" cm="1">
        <f t="array" ref="V7">_xlfn.XLOOKUP(V$1,'PY1 Data(H)'!$A$1:$BP$1,_xlfn.XLOOKUP($A7,'PY1 Data(H)'!$A$1:$A$142,'PY1 Data(H)'!$A$1:$BP$142))</f>
        <v>0</v>
      </c>
      <c r="W7" s="128" cm="1">
        <f t="array" ref="W7">_xlfn.XLOOKUP(W$1,'PY1 Data(H)'!$A$1:$BP$1,_xlfn.XLOOKUP($A7,'PY1 Data(H)'!$A$1:$A$142,'PY1 Data(H)'!$A$1:$BP$142))</f>
        <v>0</v>
      </c>
      <c r="X7" s="128" cm="1">
        <f t="array" ref="X7">_xlfn.XLOOKUP(X$1,'PY1 Data(H)'!$A$1:$BP$1,_xlfn.XLOOKUP($A7,'PY1 Data(H)'!$A$1:$A$142,'PY1 Data(H)'!$A$1:$BP$142))</f>
        <v>0</v>
      </c>
      <c r="Y7" s="128" cm="1">
        <f t="array" ref="Y7">_xlfn.XLOOKUP(Y$1,'PY1 Data(H)'!$A$1:$BP$1,_xlfn.XLOOKUP($A7,'PY1 Data(H)'!$A$1:$A$142,'PY1 Data(H)'!$A$1:$BP$142))</f>
        <v>0</v>
      </c>
      <c r="Z7" s="128" cm="1">
        <f t="array" ref="Z7">_xlfn.XLOOKUP(Z$1,'PY1 Data(H)'!$A$1:$BP$1,_xlfn.XLOOKUP($A7,'PY1 Data(H)'!$A$1:$A$142,'PY1 Data(H)'!$A$1:$BP$142))</f>
        <v>0</v>
      </c>
      <c r="AA7" s="128" cm="1">
        <f t="array" ref="AA7">_xlfn.XLOOKUP(AA$1,'PY1 Data(H)'!$A$1:$BP$1,_xlfn.XLOOKUP($A7,'PY1 Data(H)'!$A$1:$A$142,'PY1 Data(H)'!$A$1:$BP$142))</f>
        <v>0</v>
      </c>
      <c r="AB7" s="128" cm="1">
        <f t="array" ref="AB7">_xlfn.XLOOKUP(AB$1,'PY1 Data(H)'!$A$1:$BP$1,_xlfn.XLOOKUP($A7,'PY1 Data(H)'!$A$1:$A$142,'PY1 Data(H)'!$A$1:$BP$142))</f>
        <v>0</v>
      </c>
      <c r="AC7" s="128" cm="1">
        <f t="array" ref="AC7">_xlfn.XLOOKUP(AC$1,'PY1 Data(H)'!$A$1:$BP$1,_xlfn.XLOOKUP($A7,'PY1 Data(H)'!$A$1:$A$142,'PY1 Data(H)'!$A$1:$BP$142))</f>
        <v>0</v>
      </c>
      <c r="AD7" s="128" t="e" cm="1">
        <f t="array" ref="AD7">_xlfn.XLOOKUP(AD$1,'PY1 Data(H)'!$A$1:$BP$1,_xlfn.XLOOKUP($A7,'PY1 Data(H)'!$A$1:$A$142,'PY1 Data(H)'!$A$1:$BP$142))</f>
        <v>#N/A</v>
      </c>
      <c r="AE7" s="128" cm="1">
        <f t="array" ref="AE7">_xlfn.XLOOKUP(AE$1,'PY1 Data(H)'!$A$1:$BP$1,_xlfn.XLOOKUP($A7,'PY1 Data(H)'!$A$1:$A$142,'PY1 Data(H)'!$A$1:$BP$142))</f>
        <v>0</v>
      </c>
      <c r="AF7" s="128" cm="1">
        <f t="array" ref="AF7">_xlfn.XLOOKUP(AF$1,'PY1 Data(H)'!$A$1:$BP$1,_xlfn.XLOOKUP($A7,'PY1 Data(H)'!$A$1:$A$142,'PY1 Data(H)'!$A$1:$BP$142))</f>
        <v>0</v>
      </c>
      <c r="AG7" s="128" cm="1">
        <f t="array" ref="AG7">_xlfn.XLOOKUP(AG$1,'PY1 Data(H)'!$A$1:$BP$1,_xlfn.XLOOKUP($A7,'PY1 Data(H)'!$A$1:$A$142,'PY1 Data(H)'!$A$1:$BP$142))</f>
        <v>0</v>
      </c>
      <c r="AH7" s="128" t="e" cm="1">
        <f t="array" ref="AH7">_xlfn.XLOOKUP(AH$1,'PY1 Data(H)'!$A$1:$BP$1,_xlfn.XLOOKUP($A7,'PY1 Data(H)'!$A$1:$A$142,'PY1 Data(H)'!$A$1:$BP$142))</f>
        <v>#N/A</v>
      </c>
      <c r="AI7" s="128" cm="1">
        <f t="array" ref="AI7">_xlfn.XLOOKUP(AI$1,'PY1 Data(H)'!$A$1:$BP$1,_xlfn.XLOOKUP($A7,'PY1 Data(H)'!$A$1:$A$142,'PY1 Data(H)'!$A$1:$BP$142))</f>
        <v>0</v>
      </c>
      <c r="AJ7" s="128" cm="1">
        <f t="array" ref="AJ7">_xlfn.XLOOKUP(AJ$1,'PY1 Data(H)'!$A$1:$BP$1,_xlfn.XLOOKUP($A7,'PY1 Data(H)'!$A$1:$A$142,'PY1 Data(H)'!$A$1:$BP$142))</f>
        <v>0</v>
      </c>
      <c r="AK7" s="128" cm="1">
        <f t="array" ref="AK7">_xlfn.XLOOKUP(AK$1,'PY1 Data(H)'!$A$1:$BP$1,_xlfn.XLOOKUP($A7,'PY1 Data(H)'!$A$1:$A$142,'PY1 Data(H)'!$A$1:$BP$142))</f>
        <v>0</v>
      </c>
      <c r="AL7" s="128" cm="1">
        <f t="array" ref="AL7">_xlfn.XLOOKUP(AL$1,'PY1 Data(H)'!$A$1:$BP$1,_xlfn.XLOOKUP($A7,'PY1 Data(H)'!$A$1:$A$142,'PY1 Data(H)'!$A$1:$BP$142))</f>
        <v>0</v>
      </c>
      <c r="AM7" s="128" cm="1">
        <f t="array" ref="AM7">_xlfn.XLOOKUP(AM$1,'PY1 Data(H)'!$A$1:$BP$1,_xlfn.XLOOKUP($A7,'PY1 Data(H)'!$A$1:$A$142,'PY1 Data(H)'!$A$1:$BP$142))</f>
        <v>0</v>
      </c>
      <c r="AN7" s="128" cm="1">
        <f t="array" ref="AN7">_xlfn.XLOOKUP(AN$1,'PY1 Data(H)'!$A$1:$BP$1,_xlfn.XLOOKUP($A7,'PY1 Data(H)'!$A$1:$A$142,'PY1 Data(H)'!$A$1:$BP$142))</f>
        <v>0</v>
      </c>
      <c r="AO7" s="128" cm="1">
        <f t="array" ref="AO7">_xlfn.XLOOKUP(AO$1,'PY1 Data(H)'!$A$1:$BP$1,_xlfn.XLOOKUP($A7,'PY1 Data(H)'!$A$1:$A$142,'PY1 Data(H)'!$A$1:$BP$142))</f>
        <v>0</v>
      </c>
      <c r="AP7" s="128" cm="1">
        <f t="array" ref="AP7">_xlfn.XLOOKUP(AP$1,'PY1 Data(H)'!$A$1:$BP$1,_xlfn.XLOOKUP($A7,'PY1 Data(H)'!$A$1:$A$142,'PY1 Data(H)'!$A$1:$BP$142))</f>
        <v>0</v>
      </c>
      <c r="AQ7" s="128" cm="1">
        <f t="array" ref="AQ7">_xlfn.XLOOKUP(AQ$1,'PY1 Data(H)'!$A$1:$BP$1,_xlfn.XLOOKUP($A7,'PY1 Data(H)'!$A$1:$A$142,'PY1 Data(H)'!$A$1:$BP$142))</f>
        <v>0</v>
      </c>
      <c r="AR7" s="128" cm="1">
        <f t="array" ref="AR7">_xlfn.XLOOKUP(AR$1,'PY1 Data(H)'!$A$1:$BP$1,_xlfn.XLOOKUP($A7,'PY1 Data(H)'!$A$1:$A$142,'PY1 Data(H)'!$A$1:$BP$142))</f>
        <v>0</v>
      </c>
      <c r="AS7" s="128" cm="1">
        <f t="array" ref="AS7">_xlfn.XLOOKUP(AS$1,'PY1 Data(H)'!$A$1:$BP$1,_xlfn.XLOOKUP($A7,'PY1 Data(H)'!$A$1:$A$142,'PY1 Data(H)'!$A$1:$BP$142))</f>
        <v>0</v>
      </c>
    </row>
    <row r="8" spans="1:45" x14ac:dyDescent="0.3">
      <c r="A8">
        <v>626</v>
      </c>
      <c r="D8" s="128" cm="1">
        <f t="array" ref="D8">_xlfn.XLOOKUP(D$1,'PY1 Data(H)'!$A$1:$BP$1,_xlfn.XLOOKUP($A8,'PY1 Data(H)'!$A$1:$A$142,'PY1 Data(H)'!$A$1:$BP$142))</f>
        <v>0</v>
      </c>
      <c r="E8" s="128" cm="1">
        <f t="array" ref="E8">_xlfn.XLOOKUP(E$1,'PY1 Data(H)'!$A$1:$BP$1,_xlfn.XLOOKUP($A8,'PY1 Data(H)'!$A$1:$A$142,'PY1 Data(H)'!$A$1:$BP$142))</f>
        <v>0</v>
      </c>
      <c r="F8" s="128" cm="1">
        <f t="array" ref="F8">_xlfn.XLOOKUP(F$1,'PY1 Data(H)'!$A$1:$BP$1,_xlfn.XLOOKUP($A8,'PY1 Data(H)'!$A$1:$A$142,'PY1 Data(H)'!$A$1:$BP$142))</f>
        <v>1328108</v>
      </c>
      <c r="G8" s="128" cm="1">
        <f t="array" ref="G8">_xlfn.XLOOKUP(G$1,'PY1 Data(H)'!$A$1:$BP$1,_xlfn.XLOOKUP($A8,'PY1 Data(H)'!$A$1:$A$142,'PY1 Data(H)'!$A$1:$BP$142))</f>
        <v>0</v>
      </c>
      <c r="H8" s="128" cm="1">
        <f t="array" ref="H8">_xlfn.XLOOKUP(H$1,'PY1 Data(H)'!$A$1:$BP$1,_xlfn.XLOOKUP($A8,'PY1 Data(H)'!$A$1:$A$142,'PY1 Data(H)'!$A$1:$BP$142))</f>
        <v>0</v>
      </c>
      <c r="I8" s="128" cm="1">
        <f t="array" ref="I8">_xlfn.XLOOKUP(I$1,'PY1 Data(H)'!$A$1:$BP$1,_xlfn.XLOOKUP($A8,'PY1 Data(H)'!$A$1:$A$142,'PY1 Data(H)'!$A$1:$BP$142))</f>
        <v>13310</v>
      </c>
      <c r="J8" s="128" cm="1">
        <f t="array" ref="J8">_xlfn.XLOOKUP(J$1,'PY1 Data(H)'!$A$1:$BP$1,_xlfn.XLOOKUP($A8,'PY1 Data(H)'!$A$1:$A$142,'PY1 Data(H)'!$A$1:$BP$142))</f>
        <v>62400</v>
      </c>
      <c r="K8" s="128" cm="1">
        <f t="array" ref="K8">_xlfn.XLOOKUP(K$1,'PY1 Data(H)'!$A$1:$BP$1,_xlfn.XLOOKUP($A8,'PY1 Data(H)'!$A$1:$A$142,'PY1 Data(H)'!$A$1:$BP$142))</f>
        <v>0</v>
      </c>
      <c r="L8" s="128" cm="1">
        <f t="array" ref="L8">_xlfn.XLOOKUP(L$1,'PY1 Data(H)'!$A$1:$BP$1,_xlfn.XLOOKUP($A8,'PY1 Data(H)'!$A$1:$A$142,'PY1 Data(H)'!$A$1:$BP$142))</f>
        <v>0</v>
      </c>
      <c r="M8" s="128" cm="1">
        <f t="array" ref="M8">_xlfn.XLOOKUP(M$1,'PY1 Data(H)'!$A$1:$BP$1,_xlfn.XLOOKUP($A8,'PY1 Data(H)'!$A$1:$A$142,'PY1 Data(H)'!$A$1:$BP$142))</f>
        <v>0</v>
      </c>
      <c r="N8" s="128" cm="1">
        <f t="array" ref="N8">_xlfn.XLOOKUP(N$1,'PY1 Data(H)'!$A$1:$BP$1,_xlfn.XLOOKUP($A8,'PY1 Data(H)'!$A$1:$A$142,'PY1 Data(H)'!$A$1:$BP$142))</f>
        <v>0</v>
      </c>
      <c r="O8" s="128" cm="1">
        <f t="array" ref="O8">_xlfn.XLOOKUP(O$1,'PY1 Data(H)'!$A$1:$BP$1,_xlfn.XLOOKUP($A8,'PY1 Data(H)'!$A$1:$A$142,'PY1 Data(H)'!$A$1:$BP$142))</f>
        <v>0</v>
      </c>
      <c r="P8" s="128" cm="1">
        <f t="array" ref="P8">_xlfn.XLOOKUP(P$1,'PY1 Data(H)'!$A$1:$BP$1,_xlfn.XLOOKUP($A8,'PY1 Data(H)'!$A$1:$A$142,'PY1 Data(H)'!$A$1:$BP$142))</f>
        <v>26</v>
      </c>
      <c r="Q8" s="128" cm="1">
        <f t="array" ref="Q8">_xlfn.XLOOKUP(Q$1,'PY1 Data(H)'!$A$1:$BP$1,_xlfn.XLOOKUP($A8,'PY1 Data(H)'!$A$1:$A$142,'PY1 Data(H)'!$A$1:$BP$142))</f>
        <v>0</v>
      </c>
      <c r="R8" s="128" cm="1">
        <f t="array" ref="R8">_xlfn.XLOOKUP(R$1,'PY1 Data(H)'!$A$1:$BP$1,_xlfn.XLOOKUP($A8,'PY1 Data(H)'!$A$1:$A$142,'PY1 Data(H)'!$A$1:$BP$142))</f>
        <v>98</v>
      </c>
      <c r="S8" s="128" cm="1">
        <f t="array" ref="S8">_xlfn.XLOOKUP(S$1,'PY1 Data(H)'!$A$1:$BP$1,_xlfn.XLOOKUP($A8,'PY1 Data(H)'!$A$1:$A$142,'PY1 Data(H)'!$A$1:$BP$142))</f>
        <v>72492</v>
      </c>
      <c r="T8" s="128" t="e" cm="1">
        <f t="array" ref="T8">_xlfn.XLOOKUP(T$1,'PY1 Data(H)'!$A$1:$BP$1,_xlfn.XLOOKUP($A8,'PY1 Data(H)'!$A$1:$A$142,'PY1 Data(H)'!$A$1:$BP$142))</f>
        <v>#N/A</v>
      </c>
      <c r="U8" s="128" cm="1">
        <f t="array" ref="U8">_xlfn.XLOOKUP(U$1,'PY1 Data(H)'!$A$1:$BP$1,_xlfn.XLOOKUP($A8,'PY1 Data(H)'!$A$1:$A$142,'PY1 Data(H)'!$A$1:$BP$142))</f>
        <v>363</v>
      </c>
      <c r="V8" s="128" cm="1">
        <f t="array" ref="V8">_xlfn.XLOOKUP(V$1,'PY1 Data(H)'!$A$1:$BP$1,_xlfn.XLOOKUP($A8,'PY1 Data(H)'!$A$1:$A$142,'PY1 Data(H)'!$A$1:$BP$142))</f>
        <v>0</v>
      </c>
      <c r="W8" s="128" cm="1">
        <f t="array" ref="W8">_xlfn.XLOOKUP(W$1,'PY1 Data(H)'!$A$1:$BP$1,_xlfn.XLOOKUP($A8,'PY1 Data(H)'!$A$1:$A$142,'PY1 Data(H)'!$A$1:$BP$142))</f>
        <v>0</v>
      </c>
      <c r="X8" s="128" cm="1">
        <f t="array" ref="X8">_xlfn.XLOOKUP(X$1,'PY1 Data(H)'!$A$1:$BP$1,_xlfn.XLOOKUP($A8,'PY1 Data(H)'!$A$1:$A$142,'PY1 Data(H)'!$A$1:$BP$142))</f>
        <v>0</v>
      </c>
      <c r="Y8" s="128" cm="1">
        <f t="array" ref="Y8">_xlfn.XLOOKUP(Y$1,'PY1 Data(H)'!$A$1:$BP$1,_xlfn.XLOOKUP($A8,'PY1 Data(H)'!$A$1:$A$142,'PY1 Data(H)'!$A$1:$BP$142))</f>
        <v>0</v>
      </c>
      <c r="Z8" s="128" cm="1">
        <f t="array" ref="Z8">_xlfn.XLOOKUP(Z$1,'PY1 Data(H)'!$A$1:$BP$1,_xlfn.XLOOKUP($A8,'PY1 Data(H)'!$A$1:$A$142,'PY1 Data(H)'!$A$1:$BP$142))</f>
        <v>530</v>
      </c>
      <c r="AA8" s="128" cm="1">
        <f t="array" ref="AA8">_xlfn.XLOOKUP(AA$1,'PY1 Data(H)'!$A$1:$BP$1,_xlfn.XLOOKUP($A8,'PY1 Data(H)'!$A$1:$A$142,'PY1 Data(H)'!$A$1:$BP$142))</f>
        <v>0</v>
      </c>
      <c r="AB8" s="128" cm="1">
        <f t="array" ref="AB8">_xlfn.XLOOKUP(AB$1,'PY1 Data(H)'!$A$1:$BP$1,_xlfn.XLOOKUP($A8,'PY1 Data(H)'!$A$1:$A$142,'PY1 Data(H)'!$A$1:$BP$142))</f>
        <v>13625</v>
      </c>
      <c r="AC8" s="128" cm="1">
        <f t="array" ref="AC8">_xlfn.XLOOKUP(AC$1,'PY1 Data(H)'!$A$1:$BP$1,_xlfn.XLOOKUP($A8,'PY1 Data(H)'!$A$1:$A$142,'PY1 Data(H)'!$A$1:$BP$142))</f>
        <v>15602092</v>
      </c>
      <c r="AD8" s="128" t="e" cm="1">
        <f t="array" ref="AD8">_xlfn.XLOOKUP(AD$1,'PY1 Data(H)'!$A$1:$BP$1,_xlfn.XLOOKUP($A8,'PY1 Data(H)'!$A$1:$A$142,'PY1 Data(H)'!$A$1:$BP$142))</f>
        <v>#N/A</v>
      </c>
      <c r="AE8" s="128" cm="1">
        <f t="array" ref="AE8">_xlfn.XLOOKUP(AE$1,'PY1 Data(H)'!$A$1:$BP$1,_xlfn.XLOOKUP($A8,'PY1 Data(H)'!$A$1:$A$142,'PY1 Data(H)'!$A$1:$BP$142))</f>
        <v>0</v>
      </c>
      <c r="AF8" s="128" cm="1">
        <f t="array" ref="AF8">_xlfn.XLOOKUP(AF$1,'PY1 Data(H)'!$A$1:$BP$1,_xlfn.XLOOKUP($A8,'PY1 Data(H)'!$A$1:$A$142,'PY1 Data(H)'!$A$1:$BP$142))</f>
        <v>0</v>
      </c>
      <c r="AG8" s="128" cm="1">
        <f t="array" ref="AG8">_xlfn.XLOOKUP(AG$1,'PY1 Data(H)'!$A$1:$BP$1,_xlfn.XLOOKUP($A8,'PY1 Data(H)'!$A$1:$A$142,'PY1 Data(H)'!$A$1:$BP$142))</f>
        <v>715576</v>
      </c>
      <c r="AH8" s="128" t="e" cm="1">
        <f t="array" ref="AH8">_xlfn.XLOOKUP(AH$1,'PY1 Data(H)'!$A$1:$BP$1,_xlfn.XLOOKUP($A8,'PY1 Data(H)'!$A$1:$A$142,'PY1 Data(H)'!$A$1:$BP$142))</f>
        <v>#N/A</v>
      </c>
      <c r="AI8" s="128" cm="1">
        <f t="array" ref="AI8">_xlfn.XLOOKUP(AI$1,'PY1 Data(H)'!$A$1:$BP$1,_xlfn.XLOOKUP($A8,'PY1 Data(H)'!$A$1:$A$142,'PY1 Data(H)'!$A$1:$BP$142))</f>
        <v>18742663</v>
      </c>
      <c r="AJ8" s="128" cm="1">
        <f t="array" ref="AJ8">_xlfn.XLOOKUP(AJ$1,'PY1 Data(H)'!$A$1:$BP$1,_xlfn.XLOOKUP($A8,'PY1 Data(H)'!$A$1:$A$142,'PY1 Data(H)'!$A$1:$BP$142))</f>
        <v>0</v>
      </c>
      <c r="AK8" s="128" cm="1">
        <f t="array" ref="AK8">_xlfn.XLOOKUP(AK$1,'PY1 Data(H)'!$A$1:$BP$1,_xlfn.XLOOKUP($A8,'PY1 Data(H)'!$A$1:$A$142,'PY1 Data(H)'!$A$1:$BP$142))</f>
        <v>359</v>
      </c>
      <c r="AL8" s="128" cm="1">
        <f t="array" ref="AL8">_xlfn.XLOOKUP(AL$1,'PY1 Data(H)'!$A$1:$BP$1,_xlfn.XLOOKUP($A8,'PY1 Data(H)'!$A$1:$A$142,'PY1 Data(H)'!$A$1:$BP$142))</f>
        <v>0</v>
      </c>
      <c r="AM8" s="128" cm="1">
        <f t="array" ref="AM8">_xlfn.XLOOKUP(AM$1,'PY1 Data(H)'!$A$1:$BP$1,_xlfn.XLOOKUP($A8,'PY1 Data(H)'!$A$1:$A$142,'PY1 Data(H)'!$A$1:$BP$142))</f>
        <v>1140</v>
      </c>
      <c r="AN8" s="128" cm="1">
        <f t="array" ref="AN8">_xlfn.XLOOKUP(AN$1,'PY1 Data(H)'!$A$1:$BP$1,_xlfn.XLOOKUP($A8,'PY1 Data(H)'!$A$1:$A$142,'PY1 Data(H)'!$A$1:$BP$142))</f>
        <v>0</v>
      </c>
      <c r="AO8" s="128" cm="1">
        <f t="array" ref="AO8">_xlfn.XLOOKUP(AO$1,'PY1 Data(H)'!$A$1:$BP$1,_xlfn.XLOOKUP($A8,'PY1 Data(H)'!$A$1:$A$142,'PY1 Data(H)'!$A$1:$BP$142))</f>
        <v>631</v>
      </c>
      <c r="AP8" s="128" cm="1">
        <f t="array" ref="AP8">_xlfn.XLOOKUP(AP$1,'PY1 Data(H)'!$A$1:$BP$1,_xlfn.XLOOKUP($A8,'PY1 Data(H)'!$A$1:$A$142,'PY1 Data(H)'!$A$1:$BP$142))</f>
        <v>74394</v>
      </c>
      <c r="AQ8" s="128" cm="1">
        <f t="array" ref="AQ8">_xlfn.XLOOKUP(AQ$1,'PY1 Data(H)'!$A$1:$BP$1,_xlfn.XLOOKUP($A8,'PY1 Data(H)'!$A$1:$A$142,'PY1 Data(H)'!$A$1:$BP$142))</f>
        <v>0</v>
      </c>
      <c r="AR8" s="128" cm="1">
        <f t="array" ref="AR8">_xlfn.XLOOKUP(AR$1,'PY1 Data(H)'!$A$1:$BP$1,_xlfn.XLOOKUP($A8,'PY1 Data(H)'!$A$1:$A$142,'PY1 Data(H)'!$A$1:$BP$142))</f>
        <v>0</v>
      </c>
      <c r="AS8" s="128" cm="1">
        <f t="array" ref="AS8">_xlfn.XLOOKUP(AS$1,'PY1 Data(H)'!$A$1:$BP$1,_xlfn.XLOOKUP($A8,'PY1 Data(H)'!$A$1:$A$142,'PY1 Data(H)'!$A$1:$BP$142))</f>
        <v>0</v>
      </c>
    </row>
    <row r="9" spans="1:45" x14ac:dyDescent="0.3">
      <c r="A9">
        <v>627</v>
      </c>
      <c r="D9" s="128" cm="1">
        <f t="array" ref="D9">_xlfn.XLOOKUP(D$1,'PY1 Data(H)'!$A$1:$BP$1,_xlfn.XLOOKUP($A9,'PY1 Data(H)'!$A$1:$A$142,'PY1 Data(H)'!$A$1:$BP$142))</f>
        <v>0</v>
      </c>
      <c r="E9" s="128" cm="1">
        <f t="array" ref="E9">_xlfn.XLOOKUP(E$1,'PY1 Data(H)'!$A$1:$BP$1,_xlfn.XLOOKUP($A9,'PY1 Data(H)'!$A$1:$A$142,'PY1 Data(H)'!$A$1:$BP$142))</f>
        <v>0</v>
      </c>
      <c r="F9" s="128" cm="1">
        <f t="array" ref="F9">_xlfn.XLOOKUP(F$1,'PY1 Data(H)'!$A$1:$BP$1,_xlfn.XLOOKUP($A9,'PY1 Data(H)'!$A$1:$A$142,'PY1 Data(H)'!$A$1:$BP$142))</f>
        <v>0</v>
      </c>
      <c r="G9" s="128" cm="1">
        <f t="array" ref="G9">_xlfn.XLOOKUP(G$1,'PY1 Data(H)'!$A$1:$BP$1,_xlfn.XLOOKUP($A9,'PY1 Data(H)'!$A$1:$A$142,'PY1 Data(H)'!$A$1:$BP$142))</f>
        <v>0</v>
      </c>
      <c r="H9" s="128" cm="1">
        <f t="array" ref="H9">_xlfn.XLOOKUP(H$1,'PY1 Data(H)'!$A$1:$BP$1,_xlfn.XLOOKUP($A9,'PY1 Data(H)'!$A$1:$A$142,'PY1 Data(H)'!$A$1:$BP$142))</f>
        <v>0</v>
      </c>
      <c r="I9" s="128" cm="1">
        <f t="array" ref="I9">_xlfn.XLOOKUP(I$1,'PY1 Data(H)'!$A$1:$BP$1,_xlfn.XLOOKUP($A9,'PY1 Data(H)'!$A$1:$A$142,'PY1 Data(H)'!$A$1:$BP$142))</f>
        <v>0</v>
      </c>
      <c r="J9" s="128" cm="1">
        <f t="array" ref="J9">_xlfn.XLOOKUP(J$1,'PY1 Data(H)'!$A$1:$BP$1,_xlfn.XLOOKUP($A9,'PY1 Data(H)'!$A$1:$A$142,'PY1 Data(H)'!$A$1:$BP$142))</f>
        <v>0</v>
      </c>
      <c r="K9" s="128" cm="1">
        <f t="array" ref="K9">_xlfn.XLOOKUP(K$1,'PY1 Data(H)'!$A$1:$BP$1,_xlfn.XLOOKUP($A9,'PY1 Data(H)'!$A$1:$A$142,'PY1 Data(H)'!$A$1:$BP$142))</f>
        <v>0</v>
      </c>
      <c r="L9" s="128" cm="1">
        <f t="array" ref="L9">_xlfn.XLOOKUP(L$1,'PY1 Data(H)'!$A$1:$BP$1,_xlfn.XLOOKUP($A9,'PY1 Data(H)'!$A$1:$A$142,'PY1 Data(H)'!$A$1:$BP$142))</f>
        <v>0</v>
      </c>
      <c r="M9" s="128" cm="1">
        <f t="array" ref="M9">_xlfn.XLOOKUP(M$1,'PY1 Data(H)'!$A$1:$BP$1,_xlfn.XLOOKUP($A9,'PY1 Data(H)'!$A$1:$A$142,'PY1 Data(H)'!$A$1:$BP$142))</f>
        <v>0</v>
      </c>
      <c r="N9" s="128" cm="1">
        <f t="array" ref="N9">_xlfn.XLOOKUP(N$1,'PY1 Data(H)'!$A$1:$BP$1,_xlfn.XLOOKUP($A9,'PY1 Data(H)'!$A$1:$A$142,'PY1 Data(H)'!$A$1:$BP$142))</f>
        <v>0</v>
      </c>
      <c r="O9" s="128" cm="1">
        <f t="array" ref="O9">_xlfn.XLOOKUP(O$1,'PY1 Data(H)'!$A$1:$BP$1,_xlfn.XLOOKUP($A9,'PY1 Data(H)'!$A$1:$A$142,'PY1 Data(H)'!$A$1:$BP$142))</f>
        <v>0</v>
      </c>
      <c r="P9" s="128" cm="1">
        <f t="array" ref="P9">_xlfn.XLOOKUP(P$1,'PY1 Data(H)'!$A$1:$BP$1,_xlfn.XLOOKUP($A9,'PY1 Data(H)'!$A$1:$A$142,'PY1 Data(H)'!$A$1:$BP$142))</f>
        <v>0</v>
      </c>
      <c r="Q9" s="128" cm="1">
        <f t="array" ref="Q9">_xlfn.XLOOKUP(Q$1,'PY1 Data(H)'!$A$1:$BP$1,_xlfn.XLOOKUP($A9,'PY1 Data(H)'!$A$1:$A$142,'PY1 Data(H)'!$A$1:$BP$142))</f>
        <v>0</v>
      </c>
      <c r="R9" s="128" cm="1">
        <f t="array" ref="R9">_xlfn.XLOOKUP(R$1,'PY1 Data(H)'!$A$1:$BP$1,_xlfn.XLOOKUP($A9,'PY1 Data(H)'!$A$1:$A$142,'PY1 Data(H)'!$A$1:$BP$142))</f>
        <v>0</v>
      </c>
      <c r="S9" s="128" cm="1">
        <f t="array" ref="S9">_xlfn.XLOOKUP(S$1,'PY1 Data(H)'!$A$1:$BP$1,_xlfn.XLOOKUP($A9,'PY1 Data(H)'!$A$1:$A$142,'PY1 Data(H)'!$A$1:$BP$142))</f>
        <v>0</v>
      </c>
      <c r="T9" s="128" t="e" cm="1">
        <f t="array" ref="T9">_xlfn.XLOOKUP(T$1,'PY1 Data(H)'!$A$1:$BP$1,_xlfn.XLOOKUP($A9,'PY1 Data(H)'!$A$1:$A$142,'PY1 Data(H)'!$A$1:$BP$142))</f>
        <v>#N/A</v>
      </c>
      <c r="U9" s="128" cm="1">
        <f t="array" ref="U9">_xlfn.XLOOKUP(U$1,'PY1 Data(H)'!$A$1:$BP$1,_xlfn.XLOOKUP($A9,'PY1 Data(H)'!$A$1:$A$142,'PY1 Data(H)'!$A$1:$BP$142))</f>
        <v>0</v>
      </c>
      <c r="V9" s="128" cm="1">
        <f t="array" ref="V9">_xlfn.XLOOKUP(V$1,'PY1 Data(H)'!$A$1:$BP$1,_xlfn.XLOOKUP($A9,'PY1 Data(H)'!$A$1:$A$142,'PY1 Data(H)'!$A$1:$BP$142))</f>
        <v>0</v>
      </c>
      <c r="W9" s="128" cm="1">
        <f t="array" ref="W9">_xlfn.XLOOKUP(W$1,'PY1 Data(H)'!$A$1:$BP$1,_xlfn.XLOOKUP($A9,'PY1 Data(H)'!$A$1:$A$142,'PY1 Data(H)'!$A$1:$BP$142))</f>
        <v>0</v>
      </c>
      <c r="X9" s="128" cm="1">
        <f t="array" ref="X9">_xlfn.XLOOKUP(X$1,'PY1 Data(H)'!$A$1:$BP$1,_xlfn.XLOOKUP($A9,'PY1 Data(H)'!$A$1:$A$142,'PY1 Data(H)'!$A$1:$BP$142))</f>
        <v>0</v>
      </c>
      <c r="Y9" s="128" cm="1">
        <f t="array" ref="Y9">_xlfn.XLOOKUP(Y$1,'PY1 Data(H)'!$A$1:$BP$1,_xlfn.XLOOKUP($A9,'PY1 Data(H)'!$A$1:$A$142,'PY1 Data(H)'!$A$1:$BP$142))</f>
        <v>0</v>
      </c>
      <c r="Z9" s="128" cm="1">
        <f t="array" ref="Z9">_xlfn.XLOOKUP(Z$1,'PY1 Data(H)'!$A$1:$BP$1,_xlfn.XLOOKUP($A9,'PY1 Data(H)'!$A$1:$A$142,'PY1 Data(H)'!$A$1:$BP$142))</f>
        <v>0</v>
      </c>
      <c r="AA9" s="128" cm="1">
        <f t="array" ref="AA9">_xlfn.XLOOKUP(AA$1,'PY1 Data(H)'!$A$1:$BP$1,_xlfn.XLOOKUP($A9,'PY1 Data(H)'!$A$1:$A$142,'PY1 Data(H)'!$A$1:$BP$142))</f>
        <v>0</v>
      </c>
      <c r="AB9" s="128" cm="1">
        <f t="array" ref="AB9">_xlfn.XLOOKUP(AB$1,'PY1 Data(H)'!$A$1:$BP$1,_xlfn.XLOOKUP($A9,'PY1 Data(H)'!$A$1:$A$142,'PY1 Data(H)'!$A$1:$BP$142))</f>
        <v>0</v>
      </c>
      <c r="AC9" s="128" cm="1">
        <f t="array" ref="AC9">_xlfn.XLOOKUP(AC$1,'PY1 Data(H)'!$A$1:$BP$1,_xlfn.XLOOKUP($A9,'PY1 Data(H)'!$A$1:$A$142,'PY1 Data(H)'!$A$1:$BP$142))</f>
        <v>0</v>
      </c>
      <c r="AD9" s="128" t="e" cm="1">
        <f t="array" ref="AD9">_xlfn.XLOOKUP(AD$1,'PY1 Data(H)'!$A$1:$BP$1,_xlfn.XLOOKUP($A9,'PY1 Data(H)'!$A$1:$A$142,'PY1 Data(H)'!$A$1:$BP$142))</f>
        <v>#N/A</v>
      </c>
      <c r="AE9" s="128" cm="1">
        <f t="array" ref="AE9">_xlfn.XLOOKUP(AE$1,'PY1 Data(H)'!$A$1:$BP$1,_xlfn.XLOOKUP($A9,'PY1 Data(H)'!$A$1:$A$142,'PY1 Data(H)'!$A$1:$BP$142))</f>
        <v>0</v>
      </c>
      <c r="AF9" s="128" cm="1">
        <f t="array" ref="AF9">_xlfn.XLOOKUP(AF$1,'PY1 Data(H)'!$A$1:$BP$1,_xlfn.XLOOKUP($A9,'PY1 Data(H)'!$A$1:$A$142,'PY1 Data(H)'!$A$1:$BP$142))</f>
        <v>0</v>
      </c>
      <c r="AG9" s="128" cm="1">
        <f t="array" ref="AG9">_xlfn.XLOOKUP(AG$1,'PY1 Data(H)'!$A$1:$BP$1,_xlfn.XLOOKUP($A9,'PY1 Data(H)'!$A$1:$A$142,'PY1 Data(H)'!$A$1:$BP$142))</f>
        <v>0</v>
      </c>
      <c r="AH9" s="128" t="e" cm="1">
        <f t="array" ref="AH9">_xlfn.XLOOKUP(AH$1,'PY1 Data(H)'!$A$1:$BP$1,_xlfn.XLOOKUP($A9,'PY1 Data(H)'!$A$1:$A$142,'PY1 Data(H)'!$A$1:$BP$142))</f>
        <v>#N/A</v>
      </c>
      <c r="AI9" s="128" cm="1">
        <f t="array" ref="AI9">_xlfn.XLOOKUP(AI$1,'PY1 Data(H)'!$A$1:$BP$1,_xlfn.XLOOKUP($A9,'PY1 Data(H)'!$A$1:$A$142,'PY1 Data(H)'!$A$1:$BP$142))</f>
        <v>0</v>
      </c>
      <c r="AJ9" s="128" cm="1">
        <f t="array" ref="AJ9">_xlfn.XLOOKUP(AJ$1,'PY1 Data(H)'!$A$1:$BP$1,_xlfn.XLOOKUP($A9,'PY1 Data(H)'!$A$1:$A$142,'PY1 Data(H)'!$A$1:$BP$142))</f>
        <v>0</v>
      </c>
      <c r="AK9" s="128" cm="1">
        <f t="array" ref="AK9">_xlfn.XLOOKUP(AK$1,'PY1 Data(H)'!$A$1:$BP$1,_xlfn.XLOOKUP($A9,'PY1 Data(H)'!$A$1:$A$142,'PY1 Data(H)'!$A$1:$BP$142))</f>
        <v>0</v>
      </c>
      <c r="AL9" s="128" cm="1">
        <f t="array" ref="AL9">_xlfn.XLOOKUP(AL$1,'PY1 Data(H)'!$A$1:$BP$1,_xlfn.XLOOKUP($A9,'PY1 Data(H)'!$A$1:$A$142,'PY1 Data(H)'!$A$1:$BP$142))</f>
        <v>0</v>
      </c>
      <c r="AM9" s="128" cm="1">
        <f t="array" ref="AM9">_xlfn.XLOOKUP(AM$1,'PY1 Data(H)'!$A$1:$BP$1,_xlfn.XLOOKUP($A9,'PY1 Data(H)'!$A$1:$A$142,'PY1 Data(H)'!$A$1:$BP$142))</f>
        <v>0</v>
      </c>
      <c r="AN9" s="128" cm="1">
        <f t="array" ref="AN9">_xlfn.XLOOKUP(AN$1,'PY1 Data(H)'!$A$1:$BP$1,_xlfn.XLOOKUP($A9,'PY1 Data(H)'!$A$1:$A$142,'PY1 Data(H)'!$A$1:$BP$142))</f>
        <v>0</v>
      </c>
      <c r="AO9" s="128" cm="1">
        <f t="array" ref="AO9">_xlfn.XLOOKUP(AO$1,'PY1 Data(H)'!$A$1:$BP$1,_xlfn.XLOOKUP($A9,'PY1 Data(H)'!$A$1:$A$142,'PY1 Data(H)'!$A$1:$BP$142))</f>
        <v>0</v>
      </c>
      <c r="AP9" s="128" cm="1">
        <f t="array" ref="AP9">_xlfn.XLOOKUP(AP$1,'PY1 Data(H)'!$A$1:$BP$1,_xlfn.XLOOKUP($A9,'PY1 Data(H)'!$A$1:$A$142,'PY1 Data(H)'!$A$1:$BP$142))</f>
        <v>0</v>
      </c>
      <c r="AQ9" s="128" cm="1">
        <f t="array" ref="AQ9">_xlfn.XLOOKUP(AQ$1,'PY1 Data(H)'!$A$1:$BP$1,_xlfn.XLOOKUP($A9,'PY1 Data(H)'!$A$1:$A$142,'PY1 Data(H)'!$A$1:$BP$142))</f>
        <v>0</v>
      </c>
      <c r="AR9" s="128" cm="1">
        <f t="array" ref="AR9">_xlfn.XLOOKUP(AR$1,'PY1 Data(H)'!$A$1:$BP$1,_xlfn.XLOOKUP($A9,'PY1 Data(H)'!$A$1:$A$142,'PY1 Data(H)'!$A$1:$BP$142))</f>
        <v>0</v>
      </c>
      <c r="AS9" s="128" cm="1">
        <f t="array" ref="AS9">_xlfn.XLOOKUP(AS$1,'PY1 Data(H)'!$A$1:$BP$1,_xlfn.XLOOKUP($A9,'PY1 Data(H)'!$A$1:$A$142,'PY1 Data(H)'!$A$1:$BP$142))</f>
        <v>0</v>
      </c>
    </row>
    <row r="10" spans="1:45" x14ac:dyDescent="0.3">
      <c r="A10">
        <v>628</v>
      </c>
      <c r="D10" s="128" cm="1">
        <f t="array" ref="D10">_xlfn.XLOOKUP(D$1,'PY1 Data(H)'!$A$1:$BP$1,_xlfn.XLOOKUP($A10,'PY1 Data(H)'!$A$1:$A$142,'PY1 Data(H)'!$A$1:$BP$142))</f>
        <v>0</v>
      </c>
      <c r="E10" s="128" cm="1">
        <f t="array" ref="E10">_xlfn.XLOOKUP(E$1,'PY1 Data(H)'!$A$1:$BP$1,_xlfn.XLOOKUP($A10,'PY1 Data(H)'!$A$1:$A$142,'PY1 Data(H)'!$A$1:$BP$142))</f>
        <v>0</v>
      </c>
      <c r="F10" s="128" cm="1">
        <f t="array" ref="F10">_xlfn.XLOOKUP(F$1,'PY1 Data(H)'!$A$1:$BP$1,_xlfn.XLOOKUP($A10,'PY1 Data(H)'!$A$1:$A$142,'PY1 Data(H)'!$A$1:$BP$142))</f>
        <v>0</v>
      </c>
      <c r="G10" s="128" cm="1">
        <f t="array" ref="G10">_xlfn.XLOOKUP(G$1,'PY1 Data(H)'!$A$1:$BP$1,_xlfn.XLOOKUP($A10,'PY1 Data(H)'!$A$1:$A$142,'PY1 Data(H)'!$A$1:$BP$142))</f>
        <v>0</v>
      </c>
      <c r="H10" s="128" cm="1">
        <f t="array" ref="H10">_xlfn.XLOOKUP(H$1,'PY1 Data(H)'!$A$1:$BP$1,_xlfn.XLOOKUP($A10,'PY1 Data(H)'!$A$1:$A$142,'PY1 Data(H)'!$A$1:$BP$142))</f>
        <v>0</v>
      </c>
      <c r="I10" s="128" cm="1">
        <f t="array" ref="I10">_xlfn.XLOOKUP(I$1,'PY1 Data(H)'!$A$1:$BP$1,_xlfn.XLOOKUP($A10,'PY1 Data(H)'!$A$1:$A$142,'PY1 Data(H)'!$A$1:$BP$142))</f>
        <v>0</v>
      </c>
      <c r="J10" s="128" cm="1">
        <f t="array" ref="J10">_xlfn.XLOOKUP(J$1,'PY1 Data(H)'!$A$1:$BP$1,_xlfn.XLOOKUP($A10,'PY1 Data(H)'!$A$1:$A$142,'PY1 Data(H)'!$A$1:$BP$142))</f>
        <v>2000</v>
      </c>
      <c r="K10" s="128" cm="1">
        <f t="array" ref="K10">_xlfn.XLOOKUP(K$1,'PY1 Data(H)'!$A$1:$BP$1,_xlfn.XLOOKUP($A10,'PY1 Data(H)'!$A$1:$A$142,'PY1 Data(H)'!$A$1:$BP$142))</f>
        <v>0</v>
      </c>
      <c r="L10" s="128" cm="1">
        <f t="array" ref="L10">_xlfn.XLOOKUP(L$1,'PY1 Data(H)'!$A$1:$BP$1,_xlfn.XLOOKUP($A10,'PY1 Data(H)'!$A$1:$A$142,'PY1 Data(H)'!$A$1:$BP$142))</f>
        <v>0</v>
      </c>
      <c r="M10" s="128" cm="1">
        <f t="array" ref="M10">_xlfn.XLOOKUP(M$1,'PY1 Data(H)'!$A$1:$BP$1,_xlfn.XLOOKUP($A10,'PY1 Data(H)'!$A$1:$A$142,'PY1 Data(H)'!$A$1:$BP$142))</f>
        <v>0</v>
      </c>
      <c r="N10" s="128" cm="1">
        <f t="array" ref="N10">_xlfn.XLOOKUP(N$1,'PY1 Data(H)'!$A$1:$BP$1,_xlfn.XLOOKUP($A10,'PY1 Data(H)'!$A$1:$A$142,'PY1 Data(H)'!$A$1:$BP$142))</f>
        <v>0</v>
      </c>
      <c r="O10" s="128" cm="1">
        <f t="array" ref="O10">_xlfn.XLOOKUP(O$1,'PY1 Data(H)'!$A$1:$BP$1,_xlfn.XLOOKUP($A10,'PY1 Data(H)'!$A$1:$A$142,'PY1 Data(H)'!$A$1:$BP$142))</f>
        <v>0</v>
      </c>
      <c r="P10" s="128" cm="1">
        <f t="array" ref="P10">_xlfn.XLOOKUP(P$1,'PY1 Data(H)'!$A$1:$BP$1,_xlfn.XLOOKUP($A10,'PY1 Data(H)'!$A$1:$A$142,'PY1 Data(H)'!$A$1:$BP$142))</f>
        <v>0</v>
      </c>
      <c r="Q10" s="128" cm="1">
        <f t="array" ref="Q10">_xlfn.XLOOKUP(Q$1,'PY1 Data(H)'!$A$1:$BP$1,_xlfn.XLOOKUP($A10,'PY1 Data(H)'!$A$1:$A$142,'PY1 Data(H)'!$A$1:$BP$142))</f>
        <v>0</v>
      </c>
      <c r="R10" s="128" cm="1">
        <f t="array" ref="R10">_xlfn.XLOOKUP(R$1,'PY1 Data(H)'!$A$1:$BP$1,_xlfn.XLOOKUP($A10,'PY1 Data(H)'!$A$1:$A$142,'PY1 Data(H)'!$A$1:$BP$142))</f>
        <v>0</v>
      </c>
      <c r="S10" s="128" cm="1">
        <f t="array" ref="S10">_xlfn.XLOOKUP(S$1,'PY1 Data(H)'!$A$1:$BP$1,_xlfn.XLOOKUP($A10,'PY1 Data(H)'!$A$1:$A$142,'PY1 Data(H)'!$A$1:$BP$142))</f>
        <v>0</v>
      </c>
      <c r="T10" s="128" t="e" cm="1">
        <f t="array" ref="T10">_xlfn.XLOOKUP(T$1,'PY1 Data(H)'!$A$1:$BP$1,_xlfn.XLOOKUP($A10,'PY1 Data(H)'!$A$1:$A$142,'PY1 Data(H)'!$A$1:$BP$142))</f>
        <v>#N/A</v>
      </c>
      <c r="U10" s="128" cm="1">
        <f t="array" ref="U10">_xlfn.XLOOKUP(U$1,'PY1 Data(H)'!$A$1:$BP$1,_xlfn.XLOOKUP($A10,'PY1 Data(H)'!$A$1:$A$142,'PY1 Data(H)'!$A$1:$BP$142))</f>
        <v>0</v>
      </c>
      <c r="V10" s="128" cm="1">
        <f t="array" ref="V10">_xlfn.XLOOKUP(V$1,'PY1 Data(H)'!$A$1:$BP$1,_xlfn.XLOOKUP($A10,'PY1 Data(H)'!$A$1:$A$142,'PY1 Data(H)'!$A$1:$BP$142))</f>
        <v>0</v>
      </c>
      <c r="W10" s="128" cm="1">
        <f t="array" ref="W10">_xlfn.XLOOKUP(W$1,'PY1 Data(H)'!$A$1:$BP$1,_xlfn.XLOOKUP($A10,'PY1 Data(H)'!$A$1:$A$142,'PY1 Data(H)'!$A$1:$BP$142))</f>
        <v>0</v>
      </c>
      <c r="X10" s="128" cm="1">
        <f t="array" ref="X10">_xlfn.XLOOKUP(X$1,'PY1 Data(H)'!$A$1:$BP$1,_xlfn.XLOOKUP($A10,'PY1 Data(H)'!$A$1:$A$142,'PY1 Data(H)'!$A$1:$BP$142))</f>
        <v>0</v>
      </c>
      <c r="Y10" s="128" cm="1">
        <f t="array" ref="Y10">_xlfn.XLOOKUP(Y$1,'PY1 Data(H)'!$A$1:$BP$1,_xlfn.XLOOKUP($A10,'PY1 Data(H)'!$A$1:$A$142,'PY1 Data(H)'!$A$1:$BP$142))</f>
        <v>0</v>
      </c>
      <c r="Z10" s="128" cm="1">
        <f t="array" ref="Z10">_xlfn.XLOOKUP(Z$1,'PY1 Data(H)'!$A$1:$BP$1,_xlfn.XLOOKUP($A10,'PY1 Data(H)'!$A$1:$A$142,'PY1 Data(H)'!$A$1:$BP$142))</f>
        <v>0</v>
      </c>
      <c r="AA10" s="128" cm="1">
        <f t="array" ref="AA10">_xlfn.XLOOKUP(AA$1,'PY1 Data(H)'!$A$1:$BP$1,_xlfn.XLOOKUP($A10,'PY1 Data(H)'!$A$1:$A$142,'PY1 Data(H)'!$A$1:$BP$142))</f>
        <v>0</v>
      </c>
      <c r="AB10" s="128" cm="1">
        <f t="array" ref="AB10">_xlfn.XLOOKUP(AB$1,'PY1 Data(H)'!$A$1:$BP$1,_xlfn.XLOOKUP($A10,'PY1 Data(H)'!$A$1:$A$142,'PY1 Data(H)'!$A$1:$BP$142))</f>
        <v>0</v>
      </c>
      <c r="AC10" s="128" cm="1">
        <f t="array" ref="AC10">_xlfn.XLOOKUP(AC$1,'PY1 Data(H)'!$A$1:$BP$1,_xlfn.XLOOKUP($A10,'PY1 Data(H)'!$A$1:$A$142,'PY1 Data(H)'!$A$1:$BP$142))</f>
        <v>2541529</v>
      </c>
      <c r="AD10" s="128" t="e" cm="1">
        <f t="array" ref="AD10">_xlfn.XLOOKUP(AD$1,'PY1 Data(H)'!$A$1:$BP$1,_xlfn.XLOOKUP($A10,'PY1 Data(H)'!$A$1:$A$142,'PY1 Data(H)'!$A$1:$BP$142))</f>
        <v>#N/A</v>
      </c>
      <c r="AE10" s="128" cm="1">
        <f t="array" ref="AE10">_xlfn.XLOOKUP(AE$1,'PY1 Data(H)'!$A$1:$BP$1,_xlfn.XLOOKUP($A10,'PY1 Data(H)'!$A$1:$A$142,'PY1 Data(H)'!$A$1:$BP$142))</f>
        <v>0</v>
      </c>
      <c r="AF10" s="128" cm="1">
        <f t="array" ref="AF10">_xlfn.XLOOKUP(AF$1,'PY1 Data(H)'!$A$1:$BP$1,_xlfn.XLOOKUP($A10,'PY1 Data(H)'!$A$1:$A$142,'PY1 Data(H)'!$A$1:$BP$142))</f>
        <v>0</v>
      </c>
      <c r="AG10" s="128" cm="1">
        <f t="array" ref="AG10">_xlfn.XLOOKUP(AG$1,'PY1 Data(H)'!$A$1:$BP$1,_xlfn.XLOOKUP($A10,'PY1 Data(H)'!$A$1:$A$142,'PY1 Data(H)'!$A$1:$BP$142))</f>
        <v>85106</v>
      </c>
      <c r="AH10" s="128" t="e" cm="1">
        <f t="array" ref="AH10">_xlfn.XLOOKUP(AH$1,'PY1 Data(H)'!$A$1:$BP$1,_xlfn.XLOOKUP($A10,'PY1 Data(H)'!$A$1:$A$142,'PY1 Data(H)'!$A$1:$BP$142))</f>
        <v>#N/A</v>
      </c>
      <c r="AI10" s="128" cm="1">
        <f t="array" ref="AI10">_xlfn.XLOOKUP(AI$1,'PY1 Data(H)'!$A$1:$BP$1,_xlfn.XLOOKUP($A10,'PY1 Data(H)'!$A$1:$A$142,'PY1 Data(H)'!$A$1:$BP$142))</f>
        <v>523089</v>
      </c>
      <c r="AJ10" s="128" cm="1">
        <f t="array" ref="AJ10">_xlfn.XLOOKUP(AJ$1,'PY1 Data(H)'!$A$1:$BP$1,_xlfn.XLOOKUP($A10,'PY1 Data(H)'!$A$1:$A$142,'PY1 Data(H)'!$A$1:$BP$142))</f>
        <v>0</v>
      </c>
      <c r="AK10" s="128" cm="1">
        <f t="array" ref="AK10">_xlfn.XLOOKUP(AK$1,'PY1 Data(H)'!$A$1:$BP$1,_xlfn.XLOOKUP($A10,'PY1 Data(H)'!$A$1:$A$142,'PY1 Data(H)'!$A$1:$BP$142))</f>
        <v>0</v>
      </c>
      <c r="AL10" s="128" cm="1">
        <f t="array" ref="AL10">_xlfn.XLOOKUP(AL$1,'PY1 Data(H)'!$A$1:$BP$1,_xlfn.XLOOKUP($A10,'PY1 Data(H)'!$A$1:$A$142,'PY1 Data(H)'!$A$1:$BP$142))</f>
        <v>0</v>
      </c>
      <c r="AM10" s="128" cm="1">
        <f t="array" ref="AM10">_xlfn.XLOOKUP(AM$1,'PY1 Data(H)'!$A$1:$BP$1,_xlfn.XLOOKUP($A10,'PY1 Data(H)'!$A$1:$A$142,'PY1 Data(H)'!$A$1:$BP$142))</f>
        <v>0</v>
      </c>
      <c r="AN10" s="128" cm="1">
        <f t="array" ref="AN10">_xlfn.XLOOKUP(AN$1,'PY1 Data(H)'!$A$1:$BP$1,_xlfn.XLOOKUP($A10,'PY1 Data(H)'!$A$1:$A$142,'PY1 Data(H)'!$A$1:$BP$142))</f>
        <v>0</v>
      </c>
      <c r="AO10" s="128" cm="1">
        <f t="array" ref="AO10">_xlfn.XLOOKUP(AO$1,'PY1 Data(H)'!$A$1:$BP$1,_xlfn.XLOOKUP($A10,'PY1 Data(H)'!$A$1:$A$142,'PY1 Data(H)'!$A$1:$BP$142))</f>
        <v>0</v>
      </c>
      <c r="AP10" s="128" cm="1">
        <f t="array" ref="AP10">_xlfn.XLOOKUP(AP$1,'PY1 Data(H)'!$A$1:$BP$1,_xlfn.XLOOKUP($A10,'PY1 Data(H)'!$A$1:$A$142,'PY1 Data(H)'!$A$1:$BP$142))</f>
        <v>23742</v>
      </c>
      <c r="AQ10" s="128" cm="1">
        <f t="array" ref="AQ10">_xlfn.XLOOKUP(AQ$1,'PY1 Data(H)'!$A$1:$BP$1,_xlfn.XLOOKUP($A10,'PY1 Data(H)'!$A$1:$A$142,'PY1 Data(H)'!$A$1:$BP$142))</f>
        <v>0</v>
      </c>
      <c r="AR10" s="128" cm="1">
        <f t="array" ref="AR10">_xlfn.XLOOKUP(AR$1,'PY1 Data(H)'!$A$1:$BP$1,_xlfn.XLOOKUP($A10,'PY1 Data(H)'!$A$1:$A$142,'PY1 Data(H)'!$A$1:$BP$142))</f>
        <v>0</v>
      </c>
      <c r="AS10" s="128" cm="1">
        <f t="array" ref="AS10">_xlfn.XLOOKUP(AS$1,'PY1 Data(H)'!$A$1:$BP$1,_xlfn.XLOOKUP($A10,'PY1 Data(H)'!$A$1:$A$142,'PY1 Data(H)'!$A$1:$BP$142))</f>
        <v>0</v>
      </c>
    </row>
    <row r="11" spans="1:45" x14ac:dyDescent="0.3">
      <c r="A11">
        <v>629</v>
      </c>
      <c r="D11" s="128" cm="1">
        <f t="array" ref="D11">_xlfn.XLOOKUP(D$1,'PY1 Data(H)'!$A$1:$BP$1,_xlfn.XLOOKUP($A11,'PY1 Data(H)'!$A$1:$A$142,'PY1 Data(H)'!$A$1:$BP$142))</f>
        <v>0</v>
      </c>
      <c r="E11" s="128" cm="1">
        <f t="array" ref="E11">_xlfn.XLOOKUP(E$1,'PY1 Data(H)'!$A$1:$BP$1,_xlfn.XLOOKUP($A11,'PY1 Data(H)'!$A$1:$A$142,'PY1 Data(H)'!$A$1:$BP$142))</f>
        <v>0</v>
      </c>
      <c r="F11" s="128" cm="1">
        <f t="array" ref="F11">_xlfn.XLOOKUP(F$1,'PY1 Data(H)'!$A$1:$BP$1,_xlfn.XLOOKUP($A11,'PY1 Data(H)'!$A$1:$A$142,'PY1 Data(H)'!$A$1:$BP$142))</f>
        <v>0</v>
      </c>
      <c r="G11" s="128" cm="1">
        <f t="array" ref="G11">_xlfn.XLOOKUP(G$1,'PY1 Data(H)'!$A$1:$BP$1,_xlfn.XLOOKUP($A11,'PY1 Data(H)'!$A$1:$A$142,'PY1 Data(H)'!$A$1:$BP$142))</f>
        <v>0</v>
      </c>
      <c r="H11" s="128" cm="1">
        <f t="array" ref="H11">_xlfn.XLOOKUP(H$1,'PY1 Data(H)'!$A$1:$BP$1,_xlfn.XLOOKUP($A11,'PY1 Data(H)'!$A$1:$A$142,'PY1 Data(H)'!$A$1:$BP$142))</f>
        <v>0</v>
      </c>
      <c r="I11" s="128" cm="1">
        <f t="array" ref="I11">_xlfn.XLOOKUP(I$1,'PY1 Data(H)'!$A$1:$BP$1,_xlfn.XLOOKUP($A11,'PY1 Data(H)'!$A$1:$A$142,'PY1 Data(H)'!$A$1:$BP$142))</f>
        <v>0</v>
      </c>
      <c r="J11" s="128" cm="1">
        <f t="array" ref="J11">_xlfn.XLOOKUP(J$1,'PY1 Data(H)'!$A$1:$BP$1,_xlfn.XLOOKUP($A11,'PY1 Data(H)'!$A$1:$A$142,'PY1 Data(H)'!$A$1:$BP$142))</f>
        <v>0</v>
      </c>
      <c r="K11" s="128" cm="1">
        <f t="array" ref="K11">_xlfn.XLOOKUP(K$1,'PY1 Data(H)'!$A$1:$BP$1,_xlfn.XLOOKUP($A11,'PY1 Data(H)'!$A$1:$A$142,'PY1 Data(H)'!$A$1:$BP$142))</f>
        <v>0</v>
      </c>
      <c r="L11" s="128" cm="1">
        <f t="array" ref="L11">_xlfn.XLOOKUP(L$1,'PY1 Data(H)'!$A$1:$BP$1,_xlfn.XLOOKUP($A11,'PY1 Data(H)'!$A$1:$A$142,'PY1 Data(H)'!$A$1:$BP$142))</f>
        <v>0</v>
      </c>
      <c r="M11" s="128" cm="1">
        <f t="array" ref="M11">_xlfn.XLOOKUP(M$1,'PY1 Data(H)'!$A$1:$BP$1,_xlfn.XLOOKUP($A11,'PY1 Data(H)'!$A$1:$A$142,'PY1 Data(H)'!$A$1:$BP$142))</f>
        <v>0</v>
      </c>
      <c r="N11" s="128" cm="1">
        <f t="array" ref="N11">_xlfn.XLOOKUP(N$1,'PY1 Data(H)'!$A$1:$BP$1,_xlfn.XLOOKUP($A11,'PY1 Data(H)'!$A$1:$A$142,'PY1 Data(H)'!$A$1:$BP$142))</f>
        <v>0</v>
      </c>
      <c r="O11" s="128" cm="1">
        <f t="array" ref="O11">_xlfn.XLOOKUP(O$1,'PY1 Data(H)'!$A$1:$BP$1,_xlfn.XLOOKUP($A11,'PY1 Data(H)'!$A$1:$A$142,'PY1 Data(H)'!$A$1:$BP$142))</f>
        <v>0</v>
      </c>
      <c r="P11" s="128" cm="1">
        <f t="array" ref="P11">_xlfn.XLOOKUP(P$1,'PY1 Data(H)'!$A$1:$BP$1,_xlfn.XLOOKUP($A11,'PY1 Data(H)'!$A$1:$A$142,'PY1 Data(H)'!$A$1:$BP$142))</f>
        <v>0</v>
      </c>
      <c r="Q11" s="128" cm="1">
        <f t="array" ref="Q11">_xlfn.XLOOKUP(Q$1,'PY1 Data(H)'!$A$1:$BP$1,_xlfn.XLOOKUP($A11,'PY1 Data(H)'!$A$1:$A$142,'PY1 Data(H)'!$A$1:$BP$142))</f>
        <v>0</v>
      </c>
      <c r="R11" s="128" cm="1">
        <f t="array" ref="R11">_xlfn.XLOOKUP(R$1,'PY1 Data(H)'!$A$1:$BP$1,_xlfn.XLOOKUP($A11,'PY1 Data(H)'!$A$1:$A$142,'PY1 Data(H)'!$A$1:$BP$142))</f>
        <v>0</v>
      </c>
      <c r="S11" s="128" cm="1">
        <f t="array" ref="S11">_xlfn.XLOOKUP(S$1,'PY1 Data(H)'!$A$1:$BP$1,_xlfn.XLOOKUP($A11,'PY1 Data(H)'!$A$1:$A$142,'PY1 Data(H)'!$A$1:$BP$142))</f>
        <v>0</v>
      </c>
      <c r="T11" s="128" t="e" cm="1">
        <f t="array" ref="T11">_xlfn.XLOOKUP(T$1,'PY1 Data(H)'!$A$1:$BP$1,_xlfn.XLOOKUP($A11,'PY1 Data(H)'!$A$1:$A$142,'PY1 Data(H)'!$A$1:$BP$142))</f>
        <v>#N/A</v>
      </c>
      <c r="U11" s="128" cm="1">
        <f t="array" ref="U11">_xlfn.XLOOKUP(U$1,'PY1 Data(H)'!$A$1:$BP$1,_xlfn.XLOOKUP($A11,'PY1 Data(H)'!$A$1:$A$142,'PY1 Data(H)'!$A$1:$BP$142))</f>
        <v>0</v>
      </c>
      <c r="V11" s="128" cm="1">
        <f t="array" ref="V11">_xlfn.XLOOKUP(V$1,'PY1 Data(H)'!$A$1:$BP$1,_xlfn.XLOOKUP($A11,'PY1 Data(H)'!$A$1:$A$142,'PY1 Data(H)'!$A$1:$BP$142))</f>
        <v>0</v>
      </c>
      <c r="W11" s="128" cm="1">
        <f t="array" ref="W11">_xlfn.XLOOKUP(W$1,'PY1 Data(H)'!$A$1:$BP$1,_xlfn.XLOOKUP($A11,'PY1 Data(H)'!$A$1:$A$142,'PY1 Data(H)'!$A$1:$BP$142))</f>
        <v>0</v>
      </c>
      <c r="X11" s="128" cm="1">
        <f t="array" ref="X11">_xlfn.XLOOKUP(X$1,'PY1 Data(H)'!$A$1:$BP$1,_xlfn.XLOOKUP($A11,'PY1 Data(H)'!$A$1:$A$142,'PY1 Data(H)'!$A$1:$BP$142))</f>
        <v>0</v>
      </c>
      <c r="Y11" s="128" cm="1">
        <f t="array" ref="Y11">_xlfn.XLOOKUP(Y$1,'PY1 Data(H)'!$A$1:$BP$1,_xlfn.XLOOKUP($A11,'PY1 Data(H)'!$A$1:$A$142,'PY1 Data(H)'!$A$1:$BP$142))</f>
        <v>0</v>
      </c>
      <c r="Z11" s="128" cm="1">
        <f t="array" ref="Z11">_xlfn.XLOOKUP(Z$1,'PY1 Data(H)'!$A$1:$BP$1,_xlfn.XLOOKUP($A11,'PY1 Data(H)'!$A$1:$A$142,'PY1 Data(H)'!$A$1:$BP$142))</f>
        <v>0</v>
      </c>
      <c r="AA11" s="128" cm="1">
        <f t="array" ref="AA11">_xlfn.XLOOKUP(AA$1,'PY1 Data(H)'!$A$1:$BP$1,_xlfn.XLOOKUP($A11,'PY1 Data(H)'!$A$1:$A$142,'PY1 Data(H)'!$A$1:$BP$142))</f>
        <v>0</v>
      </c>
      <c r="AB11" s="128" cm="1">
        <f t="array" ref="AB11">_xlfn.XLOOKUP(AB$1,'PY1 Data(H)'!$A$1:$BP$1,_xlfn.XLOOKUP($A11,'PY1 Data(H)'!$A$1:$A$142,'PY1 Data(H)'!$A$1:$BP$142))</f>
        <v>0</v>
      </c>
      <c r="AC11" s="128" cm="1">
        <f t="array" ref="AC11">_xlfn.XLOOKUP(AC$1,'PY1 Data(H)'!$A$1:$BP$1,_xlfn.XLOOKUP($A11,'PY1 Data(H)'!$A$1:$A$142,'PY1 Data(H)'!$A$1:$BP$142))</f>
        <v>0</v>
      </c>
      <c r="AD11" s="128" t="e" cm="1">
        <f t="array" ref="AD11">_xlfn.XLOOKUP(AD$1,'PY1 Data(H)'!$A$1:$BP$1,_xlfn.XLOOKUP($A11,'PY1 Data(H)'!$A$1:$A$142,'PY1 Data(H)'!$A$1:$BP$142))</f>
        <v>#N/A</v>
      </c>
      <c r="AE11" s="128" cm="1">
        <f t="array" ref="AE11">_xlfn.XLOOKUP(AE$1,'PY1 Data(H)'!$A$1:$BP$1,_xlfn.XLOOKUP($A11,'PY1 Data(H)'!$A$1:$A$142,'PY1 Data(H)'!$A$1:$BP$142))</f>
        <v>0</v>
      </c>
      <c r="AF11" s="128" cm="1">
        <f t="array" ref="AF11">_xlfn.XLOOKUP(AF$1,'PY1 Data(H)'!$A$1:$BP$1,_xlfn.XLOOKUP($A11,'PY1 Data(H)'!$A$1:$A$142,'PY1 Data(H)'!$A$1:$BP$142))</f>
        <v>0</v>
      </c>
      <c r="AG11" s="128" cm="1">
        <f t="array" ref="AG11">_xlfn.XLOOKUP(AG$1,'PY1 Data(H)'!$A$1:$BP$1,_xlfn.XLOOKUP($A11,'PY1 Data(H)'!$A$1:$A$142,'PY1 Data(H)'!$A$1:$BP$142))</f>
        <v>0</v>
      </c>
      <c r="AH11" s="128" t="e" cm="1">
        <f t="array" ref="AH11">_xlfn.XLOOKUP(AH$1,'PY1 Data(H)'!$A$1:$BP$1,_xlfn.XLOOKUP($A11,'PY1 Data(H)'!$A$1:$A$142,'PY1 Data(H)'!$A$1:$BP$142))</f>
        <v>#N/A</v>
      </c>
      <c r="AI11" s="128" cm="1">
        <f t="array" ref="AI11">_xlfn.XLOOKUP(AI$1,'PY1 Data(H)'!$A$1:$BP$1,_xlfn.XLOOKUP($A11,'PY1 Data(H)'!$A$1:$A$142,'PY1 Data(H)'!$A$1:$BP$142))</f>
        <v>0</v>
      </c>
      <c r="AJ11" s="128" cm="1">
        <f t="array" ref="AJ11">_xlfn.XLOOKUP(AJ$1,'PY1 Data(H)'!$A$1:$BP$1,_xlfn.XLOOKUP($A11,'PY1 Data(H)'!$A$1:$A$142,'PY1 Data(H)'!$A$1:$BP$142))</f>
        <v>0</v>
      </c>
      <c r="AK11" s="128" cm="1">
        <f t="array" ref="AK11">_xlfn.XLOOKUP(AK$1,'PY1 Data(H)'!$A$1:$BP$1,_xlfn.XLOOKUP($A11,'PY1 Data(H)'!$A$1:$A$142,'PY1 Data(H)'!$A$1:$BP$142))</f>
        <v>0</v>
      </c>
      <c r="AL11" s="128" cm="1">
        <f t="array" ref="AL11">_xlfn.XLOOKUP(AL$1,'PY1 Data(H)'!$A$1:$BP$1,_xlfn.XLOOKUP($A11,'PY1 Data(H)'!$A$1:$A$142,'PY1 Data(H)'!$A$1:$BP$142))</f>
        <v>0</v>
      </c>
      <c r="AM11" s="128" cm="1">
        <f t="array" ref="AM11">_xlfn.XLOOKUP(AM$1,'PY1 Data(H)'!$A$1:$BP$1,_xlfn.XLOOKUP($A11,'PY1 Data(H)'!$A$1:$A$142,'PY1 Data(H)'!$A$1:$BP$142))</f>
        <v>0</v>
      </c>
      <c r="AN11" s="128" cm="1">
        <f t="array" ref="AN11">_xlfn.XLOOKUP(AN$1,'PY1 Data(H)'!$A$1:$BP$1,_xlfn.XLOOKUP($A11,'PY1 Data(H)'!$A$1:$A$142,'PY1 Data(H)'!$A$1:$BP$142))</f>
        <v>0</v>
      </c>
      <c r="AO11" s="128" cm="1">
        <f t="array" ref="AO11">_xlfn.XLOOKUP(AO$1,'PY1 Data(H)'!$A$1:$BP$1,_xlfn.XLOOKUP($A11,'PY1 Data(H)'!$A$1:$A$142,'PY1 Data(H)'!$A$1:$BP$142))</f>
        <v>0</v>
      </c>
      <c r="AP11" s="128" cm="1">
        <f t="array" ref="AP11">_xlfn.XLOOKUP(AP$1,'PY1 Data(H)'!$A$1:$BP$1,_xlfn.XLOOKUP($A11,'PY1 Data(H)'!$A$1:$A$142,'PY1 Data(H)'!$A$1:$BP$142))</f>
        <v>0</v>
      </c>
      <c r="AQ11" s="128" cm="1">
        <f t="array" ref="AQ11">_xlfn.XLOOKUP(AQ$1,'PY1 Data(H)'!$A$1:$BP$1,_xlfn.XLOOKUP($A11,'PY1 Data(H)'!$A$1:$A$142,'PY1 Data(H)'!$A$1:$BP$142))</f>
        <v>0</v>
      </c>
      <c r="AR11" s="128" cm="1">
        <f t="array" ref="AR11">_xlfn.XLOOKUP(AR$1,'PY1 Data(H)'!$A$1:$BP$1,_xlfn.XLOOKUP($A11,'PY1 Data(H)'!$A$1:$A$142,'PY1 Data(H)'!$A$1:$BP$142))</f>
        <v>0</v>
      </c>
      <c r="AS11" s="128" cm="1">
        <f t="array" ref="AS11">_xlfn.XLOOKUP(AS$1,'PY1 Data(H)'!$A$1:$BP$1,_xlfn.XLOOKUP($A11,'PY1 Data(H)'!$A$1:$A$142,'PY1 Data(H)'!$A$1:$BP$142))</f>
        <v>0</v>
      </c>
    </row>
    <row r="12" spans="1:45" x14ac:dyDescent="0.3">
      <c r="A12">
        <v>630</v>
      </c>
      <c r="D12" s="128" cm="1">
        <f t="array" ref="D12">_xlfn.XLOOKUP(D$1,'PY1 Data(H)'!$A$1:$BP$1,_xlfn.XLOOKUP($A12,'PY1 Data(H)'!$A$1:$A$142,'PY1 Data(H)'!$A$1:$BP$142))</f>
        <v>0</v>
      </c>
      <c r="E12" s="128" cm="1">
        <f t="array" ref="E12">_xlfn.XLOOKUP(E$1,'PY1 Data(H)'!$A$1:$BP$1,_xlfn.XLOOKUP($A12,'PY1 Data(H)'!$A$1:$A$142,'PY1 Data(H)'!$A$1:$BP$142))</f>
        <v>0</v>
      </c>
      <c r="F12" s="128" cm="1">
        <f t="array" ref="F12">_xlfn.XLOOKUP(F$1,'PY1 Data(H)'!$A$1:$BP$1,_xlfn.XLOOKUP($A12,'PY1 Data(H)'!$A$1:$A$142,'PY1 Data(H)'!$A$1:$BP$142))</f>
        <v>0</v>
      </c>
      <c r="G12" s="128" cm="1">
        <f t="array" ref="G12">_xlfn.XLOOKUP(G$1,'PY1 Data(H)'!$A$1:$BP$1,_xlfn.XLOOKUP($A12,'PY1 Data(H)'!$A$1:$A$142,'PY1 Data(H)'!$A$1:$BP$142))</f>
        <v>0</v>
      </c>
      <c r="H12" s="128" cm="1">
        <f t="array" ref="H12">_xlfn.XLOOKUP(H$1,'PY1 Data(H)'!$A$1:$BP$1,_xlfn.XLOOKUP($A12,'PY1 Data(H)'!$A$1:$A$142,'PY1 Data(H)'!$A$1:$BP$142))</f>
        <v>0</v>
      </c>
      <c r="I12" s="128" cm="1">
        <f t="array" ref="I12">_xlfn.XLOOKUP(I$1,'PY1 Data(H)'!$A$1:$BP$1,_xlfn.XLOOKUP($A12,'PY1 Data(H)'!$A$1:$A$142,'PY1 Data(H)'!$A$1:$BP$142))</f>
        <v>5000</v>
      </c>
      <c r="J12" s="128" cm="1">
        <f t="array" ref="J12">_xlfn.XLOOKUP(J$1,'PY1 Data(H)'!$A$1:$BP$1,_xlfn.XLOOKUP($A12,'PY1 Data(H)'!$A$1:$A$142,'PY1 Data(H)'!$A$1:$BP$142))</f>
        <v>0</v>
      </c>
      <c r="K12" s="128" cm="1">
        <f t="array" ref="K12">_xlfn.XLOOKUP(K$1,'PY1 Data(H)'!$A$1:$BP$1,_xlfn.XLOOKUP($A12,'PY1 Data(H)'!$A$1:$A$142,'PY1 Data(H)'!$A$1:$BP$142))</f>
        <v>0</v>
      </c>
      <c r="L12" s="128" cm="1">
        <f t="array" ref="L12">_xlfn.XLOOKUP(L$1,'PY1 Data(H)'!$A$1:$BP$1,_xlfn.XLOOKUP($A12,'PY1 Data(H)'!$A$1:$A$142,'PY1 Data(H)'!$A$1:$BP$142))</f>
        <v>0</v>
      </c>
      <c r="M12" s="128" cm="1">
        <f t="array" ref="M12">_xlfn.XLOOKUP(M$1,'PY1 Data(H)'!$A$1:$BP$1,_xlfn.XLOOKUP($A12,'PY1 Data(H)'!$A$1:$A$142,'PY1 Data(H)'!$A$1:$BP$142))</f>
        <v>0</v>
      </c>
      <c r="N12" s="128" cm="1">
        <f t="array" ref="N12">_xlfn.XLOOKUP(N$1,'PY1 Data(H)'!$A$1:$BP$1,_xlfn.XLOOKUP($A12,'PY1 Data(H)'!$A$1:$A$142,'PY1 Data(H)'!$A$1:$BP$142))</f>
        <v>0</v>
      </c>
      <c r="O12" s="128" cm="1">
        <f t="array" ref="O12">_xlfn.XLOOKUP(O$1,'PY1 Data(H)'!$A$1:$BP$1,_xlfn.XLOOKUP($A12,'PY1 Data(H)'!$A$1:$A$142,'PY1 Data(H)'!$A$1:$BP$142))</f>
        <v>0</v>
      </c>
      <c r="P12" s="128" cm="1">
        <f t="array" ref="P12">_xlfn.XLOOKUP(P$1,'PY1 Data(H)'!$A$1:$BP$1,_xlfn.XLOOKUP($A12,'PY1 Data(H)'!$A$1:$A$142,'PY1 Data(H)'!$A$1:$BP$142))</f>
        <v>0</v>
      </c>
      <c r="Q12" s="128" cm="1">
        <f t="array" ref="Q12">_xlfn.XLOOKUP(Q$1,'PY1 Data(H)'!$A$1:$BP$1,_xlfn.XLOOKUP($A12,'PY1 Data(H)'!$A$1:$A$142,'PY1 Data(H)'!$A$1:$BP$142))</f>
        <v>0</v>
      </c>
      <c r="R12" s="128" cm="1">
        <f t="array" ref="R12">_xlfn.XLOOKUP(R$1,'PY1 Data(H)'!$A$1:$BP$1,_xlfn.XLOOKUP($A12,'PY1 Data(H)'!$A$1:$A$142,'PY1 Data(H)'!$A$1:$BP$142))</f>
        <v>0</v>
      </c>
      <c r="S12" s="128" cm="1">
        <f t="array" ref="S12">_xlfn.XLOOKUP(S$1,'PY1 Data(H)'!$A$1:$BP$1,_xlfn.XLOOKUP($A12,'PY1 Data(H)'!$A$1:$A$142,'PY1 Data(H)'!$A$1:$BP$142))</f>
        <v>0</v>
      </c>
      <c r="T12" s="128" t="e" cm="1">
        <f t="array" ref="T12">_xlfn.XLOOKUP(T$1,'PY1 Data(H)'!$A$1:$BP$1,_xlfn.XLOOKUP($A12,'PY1 Data(H)'!$A$1:$A$142,'PY1 Data(H)'!$A$1:$BP$142))</f>
        <v>#N/A</v>
      </c>
      <c r="U12" s="128" cm="1">
        <f t="array" ref="U12">_xlfn.XLOOKUP(U$1,'PY1 Data(H)'!$A$1:$BP$1,_xlfn.XLOOKUP($A12,'PY1 Data(H)'!$A$1:$A$142,'PY1 Data(H)'!$A$1:$BP$142))</f>
        <v>0</v>
      </c>
      <c r="V12" s="128" cm="1">
        <f t="array" ref="V12">_xlfn.XLOOKUP(V$1,'PY1 Data(H)'!$A$1:$BP$1,_xlfn.XLOOKUP($A12,'PY1 Data(H)'!$A$1:$A$142,'PY1 Data(H)'!$A$1:$BP$142))</f>
        <v>0</v>
      </c>
      <c r="W12" s="128" cm="1">
        <f t="array" ref="W12">_xlfn.XLOOKUP(W$1,'PY1 Data(H)'!$A$1:$BP$1,_xlfn.XLOOKUP($A12,'PY1 Data(H)'!$A$1:$A$142,'PY1 Data(H)'!$A$1:$BP$142))</f>
        <v>0</v>
      </c>
      <c r="X12" s="128" cm="1">
        <f t="array" ref="X12">_xlfn.XLOOKUP(X$1,'PY1 Data(H)'!$A$1:$BP$1,_xlfn.XLOOKUP($A12,'PY1 Data(H)'!$A$1:$A$142,'PY1 Data(H)'!$A$1:$BP$142))</f>
        <v>0</v>
      </c>
      <c r="Y12" s="128" cm="1">
        <f t="array" ref="Y12">_xlfn.XLOOKUP(Y$1,'PY1 Data(H)'!$A$1:$BP$1,_xlfn.XLOOKUP($A12,'PY1 Data(H)'!$A$1:$A$142,'PY1 Data(H)'!$A$1:$BP$142))</f>
        <v>0</v>
      </c>
      <c r="Z12" s="128" cm="1">
        <f t="array" ref="Z12">_xlfn.XLOOKUP(Z$1,'PY1 Data(H)'!$A$1:$BP$1,_xlfn.XLOOKUP($A12,'PY1 Data(H)'!$A$1:$A$142,'PY1 Data(H)'!$A$1:$BP$142))</f>
        <v>0</v>
      </c>
      <c r="AA12" s="128" cm="1">
        <f t="array" ref="AA12">_xlfn.XLOOKUP(AA$1,'PY1 Data(H)'!$A$1:$BP$1,_xlfn.XLOOKUP($A12,'PY1 Data(H)'!$A$1:$A$142,'PY1 Data(H)'!$A$1:$BP$142))</f>
        <v>0</v>
      </c>
      <c r="AB12" s="128" cm="1">
        <f t="array" ref="AB12">_xlfn.XLOOKUP(AB$1,'PY1 Data(H)'!$A$1:$BP$1,_xlfn.XLOOKUP($A12,'PY1 Data(H)'!$A$1:$A$142,'PY1 Data(H)'!$A$1:$BP$142))</f>
        <v>0</v>
      </c>
      <c r="AC12" s="128" cm="1">
        <f t="array" ref="AC12">_xlfn.XLOOKUP(AC$1,'PY1 Data(H)'!$A$1:$BP$1,_xlfn.XLOOKUP($A12,'PY1 Data(H)'!$A$1:$A$142,'PY1 Data(H)'!$A$1:$BP$142))</f>
        <v>0</v>
      </c>
      <c r="AD12" s="128" t="e" cm="1">
        <f t="array" ref="AD12">_xlfn.XLOOKUP(AD$1,'PY1 Data(H)'!$A$1:$BP$1,_xlfn.XLOOKUP($A12,'PY1 Data(H)'!$A$1:$A$142,'PY1 Data(H)'!$A$1:$BP$142))</f>
        <v>#N/A</v>
      </c>
      <c r="AE12" s="128" cm="1">
        <f t="array" ref="AE12">_xlfn.XLOOKUP(AE$1,'PY1 Data(H)'!$A$1:$BP$1,_xlfn.XLOOKUP($A12,'PY1 Data(H)'!$A$1:$A$142,'PY1 Data(H)'!$A$1:$BP$142))</f>
        <v>0</v>
      </c>
      <c r="AF12" s="128" cm="1">
        <f t="array" ref="AF12">_xlfn.XLOOKUP(AF$1,'PY1 Data(H)'!$A$1:$BP$1,_xlfn.XLOOKUP($A12,'PY1 Data(H)'!$A$1:$A$142,'PY1 Data(H)'!$A$1:$BP$142))</f>
        <v>0</v>
      </c>
      <c r="AG12" s="128" cm="1">
        <f t="array" ref="AG12">_xlfn.XLOOKUP(AG$1,'PY1 Data(H)'!$A$1:$BP$1,_xlfn.XLOOKUP($A12,'PY1 Data(H)'!$A$1:$A$142,'PY1 Data(H)'!$A$1:$BP$142))</f>
        <v>0</v>
      </c>
      <c r="AH12" s="128" t="e" cm="1">
        <f t="array" ref="AH12">_xlfn.XLOOKUP(AH$1,'PY1 Data(H)'!$A$1:$BP$1,_xlfn.XLOOKUP($A12,'PY1 Data(H)'!$A$1:$A$142,'PY1 Data(H)'!$A$1:$BP$142))</f>
        <v>#N/A</v>
      </c>
      <c r="AI12" s="128" cm="1">
        <f t="array" ref="AI12">_xlfn.XLOOKUP(AI$1,'PY1 Data(H)'!$A$1:$BP$1,_xlfn.XLOOKUP($A12,'PY1 Data(H)'!$A$1:$A$142,'PY1 Data(H)'!$A$1:$BP$142))</f>
        <v>0</v>
      </c>
      <c r="AJ12" s="128" cm="1">
        <f t="array" ref="AJ12">_xlfn.XLOOKUP(AJ$1,'PY1 Data(H)'!$A$1:$BP$1,_xlfn.XLOOKUP($A12,'PY1 Data(H)'!$A$1:$A$142,'PY1 Data(H)'!$A$1:$BP$142))</f>
        <v>0</v>
      </c>
      <c r="AK12" s="128" cm="1">
        <f t="array" ref="AK12">_xlfn.XLOOKUP(AK$1,'PY1 Data(H)'!$A$1:$BP$1,_xlfn.XLOOKUP($A12,'PY1 Data(H)'!$A$1:$A$142,'PY1 Data(H)'!$A$1:$BP$142))</f>
        <v>0</v>
      </c>
      <c r="AL12" s="128" cm="1">
        <f t="array" ref="AL12">_xlfn.XLOOKUP(AL$1,'PY1 Data(H)'!$A$1:$BP$1,_xlfn.XLOOKUP($A12,'PY1 Data(H)'!$A$1:$A$142,'PY1 Data(H)'!$A$1:$BP$142))</f>
        <v>0</v>
      </c>
      <c r="AM12" s="128" cm="1">
        <f t="array" ref="AM12">_xlfn.XLOOKUP(AM$1,'PY1 Data(H)'!$A$1:$BP$1,_xlfn.XLOOKUP($A12,'PY1 Data(H)'!$A$1:$A$142,'PY1 Data(H)'!$A$1:$BP$142))</f>
        <v>0</v>
      </c>
      <c r="AN12" s="128" cm="1">
        <f t="array" ref="AN12">_xlfn.XLOOKUP(AN$1,'PY1 Data(H)'!$A$1:$BP$1,_xlfn.XLOOKUP($A12,'PY1 Data(H)'!$A$1:$A$142,'PY1 Data(H)'!$A$1:$BP$142))</f>
        <v>0</v>
      </c>
      <c r="AO12" s="128" cm="1">
        <f t="array" ref="AO12">_xlfn.XLOOKUP(AO$1,'PY1 Data(H)'!$A$1:$BP$1,_xlfn.XLOOKUP($A12,'PY1 Data(H)'!$A$1:$A$142,'PY1 Data(H)'!$A$1:$BP$142))</f>
        <v>0</v>
      </c>
      <c r="AP12" s="128" cm="1">
        <f t="array" ref="AP12">_xlfn.XLOOKUP(AP$1,'PY1 Data(H)'!$A$1:$BP$1,_xlfn.XLOOKUP($A12,'PY1 Data(H)'!$A$1:$A$142,'PY1 Data(H)'!$A$1:$BP$142))</f>
        <v>0</v>
      </c>
      <c r="AQ12" s="128" cm="1">
        <f t="array" ref="AQ12">_xlfn.XLOOKUP(AQ$1,'PY1 Data(H)'!$A$1:$BP$1,_xlfn.XLOOKUP($A12,'PY1 Data(H)'!$A$1:$A$142,'PY1 Data(H)'!$A$1:$BP$142))</f>
        <v>0</v>
      </c>
      <c r="AR12" s="128" cm="1">
        <f t="array" ref="AR12">_xlfn.XLOOKUP(AR$1,'PY1 Data(H)'!$A$1:$BP$1,_xlfn.XLOOKUP($A12,'PY1 Data(H)'!$A$1:$A$142,'PY1 Data(H)'!$A$1:$BP$142))</f>
        <v>0</v>
      </c>
      <c r="AS12" s="128" cm="1">
        <f t="array" ref="AS12">_xlfn.XLOOKUP(AS$1,'PY1 Data(H)'!$A$1:$BP$1,_xlfn.XLOOKUP($A12,'PY1 Data(H)'!$A$1:$A$142,'PY1 Data(H)'!$A$1:$BP$142))</f>
        <v>0</v>
      </c>
    </row>
    <row r="13" spans="1:45" x14ac:dyDescent="0.3">
      <c r="A13">
        <v>631</v>
      </c>
      <c r="D13" s="128" cm="1">
        <f t="array" ref="D13">_xlfn.XLOOKUP(D$1,'PY1 Data(H)'!$A$1:$BP$1,_xlfn.XLOOKUP($A13,'PY1 Data(H)'!$A$1:$A$142,'PY1 Data(H)'!$A$1:$BP$142))</f>
        <v>0</v>
      </c>
      <c r="E13" s="128" cm="1">
        <f t="array" ref="E13">_xlfn.XLOOKUP(E$1,'PY1 Data(H)'!$A$1:$BP$1,_xlfn.XLOOKUP($A13,'PY1 Data(H)'!$A$1:$A$142,'PY1 Data(H)'!$A$1:$BP$142))</f>
        <v>0</v>
      </c>
      <c r="F13" s="128" cm="1">
        <f t="array" ref="F13">_xlfn.XLOOKUP(F$1,'PY1 Data(H)'!$A$1:$BP$1,_xlfn.XLOOKUP($A13,'PY1 Data(H)'!$A$1:$A$142,'PY1 Data(H)'!$A$1:$BP$142))</f>
        <v>0</v>
      </c>
      <c r="G13" s="128" cm="1">
        <f t="array" ref="G13">_xlfn.XLOOKUP(G$1,'PY1 Data(H)'!$A$1:$BP$1,_xlfn.XLOOKUP($A13,'PY1 Data(H)'!$A$1:$A$142,'PY1 Data(H)'!$A$1:$BP$142))</f>
        <v>0</v>
      </c>
      <c r="H13" s="128" cm="1">
        <f t="array" ref="H13">_xlfn.XLOOKUP(H$1,'PY1 Data(H)'!$A$1:$BP$1,_xlfn.XLOOKUP($A13,'PY1 Data(H)'!$A$1:$A$142,'PY1 Data(H)'!$A$1:$BP$142))</f>
        <v>0</v>
      </c>
      <c r="I13" s="128" cm="1">
        <f t="array" ref="I13">_xlfn.XLOOKUP(I$1,'PY1 Data(H)'!$A$1:$BP$1,_xlfn.XLOOKUP($A13,'PY1 Data(H)'!$A$1:$A$142,'PY1 Data(H)'!$A$1:$BP$142))</f>
        <v>0</v>
      </c>
      <c r="J13" s="128" cm="1">
        <f t="array" ref="J13">_xlfn.XLOOKUP(J$1,'PY1 Data(H)'!$A$1:$BP$1,_xlfn.XLOOKUP($A13,'PY1 Data(H)'!$A$1:$A$142,'PY1 Data(H)'!$A$1:$BP$142))</f>
        <v>0</v>
      </c>
      <c r="K13" s="128" cm="1">
        <f t="array" ref="K13">_xlfn.XLOOKUP(K$1,'PY1 Data(H)'!$A$1:$BP$1,_xlfn.XLOOKUP($A13,'PY1 Data(H)'!$A$1:$A$142,'PY1 Data(H)'!$A$1:$BP$142))</f>
        <v>0</v>
      </c>
      <c r="L13" s="128" cm="1">
        <f t="array" ref="L13">_xlfn.XLOOKUP(L$1,'PY1 Data(H)'!$A$1:$BP$1,_xlfn.XLOOKUP($A13,'PY1 Data(H)'!$A$1:$A$142,'PY1 Data(H)'!$A$1:$BP$142))</f>
        <v>0</v>
      </c>
      <c r="M13" s="128" cm="1">
        <f t="array" ref="M13">_xlfn.XLOOKUP(M$1,'PY1 Data(H)'!$A$1:$BP$1,_xlfn.XLOOKUP($A13,'PY1 Data(H)'!$A$1:$A$142,'PY1 Data(H)'!$A$1:$BP$142))</f>
        <v>0</v>
      </c>
      <c r="N13" s="128" cm="1">
        <f t="array" ref="N13">_xlfn.XLOOKUP(N$1,'PY1 Data(H)'!$A$1:$BP$1,_xlfn.XLOOKUP($A13,'PY1 Data(H)'!$A$1:$A$142,'PY1 Data(H)'!$A$1:$BP$142))</f>
        <v>0</v>
      </c>
      <c r="O13" s="128" cm="1">
        <f t="array" ref="O13">_xlfn.XLOOKUP(O$1,'PY1 Data(H)'!$A$1:$BP$1,_xlfn.XLOOKUP($A13,'PY1 Data(H)'!$A$1:$A$142,'PY1 Data(H)'!$A$1:$BP$142))</f>
        <v>0</v>
      </c>
      <c r="P13" s="128" cm="1">
        <f t="array" ref="P13">_xlfn.XLOOKUP(P$1,'PY1 Data(H)'!$A$1:$BP$1,_xlfn.XLOOKUP($A13,'PY1 Data(H)'!$A$1:$A$142,'PY1 Data(H)'!$A$1:$BP$142))</f>
        <v>0</v>
      </c>
      <c r="Q13" s="128" cm="1">
        <f t="array" ref="Q13">_xlfn.XLOOKUP(Q$1,'PY1 Data(H)'!$A$1:$BP$1,_xlfn.XLOOKUP($A13,'PY1 Data(H)'!$A$1:$A$142,'PY1 Data(H)'!$A$1:$BP$142))</f>
        <v>0</v>
      </c>
      <c r="R13" s="128" cm="1">
        <f t="array" ref="R13">_xlfn.XLOOKUP(R$1,'PY1 Data(H)'!$A$1:$BP$1,_xlfn.XLOOKUP($A13,'PY1 Data(H)'!$A$1:$A$142,'PY1 Data(H)'!$A$1:$BP$142))</f>
        <v>0</v>
      </c>
      <c r="S13" s="128" cm="1">
        <f t="array" ref="S13">_xlfn.XLOOKUP(S$1,'PY1 Data(H)'!$A$1:$BP$1,_xlfn.XLOOKUP($A13,'PY1 Data(H)'!$A$1:$A$142,'PY1 Data(H)'!$A$1:$BP$142))</f>
        <v>0</v>
      </c>
      <c r="T13" s="128" t="e" cm="1">
        <f t="array" ref="T13">_xlfn.XLOOKUP(T$1,'PY1 Data(H)'!$A$1:$BP$1,_xlfn.XLOOKUP($A13,'PY1 Data(H)'!$A$1:$A$142,'PY1 Data(H)'!$A$1:$BP$142))</f>
        <v>#N/A</v>
      </c>
      <c r="U13" s="128" cm="1">
        <f t="array" ref="U13">_xlfn.XLOOKUP(U$1,'PY1 Data(H)'!$A$1:$BP$1,_xlfn.XLOOKUP($A13,'PY1 Data(H)'!$A$1:$A$142,'PY1 Data(H)'!$A$1:$BP$142))</f>
        <v>0</v>
      </c>
      <c r="V13" s="128" cm="1">
        <f t="array" ref="V13">_xlfn.XLOOKUP(V$1,'PY1 Data(H)'!$A$1:$BP$1,_xlfn.XLOOKUP($A13,'PY1 Data(H)'!$A$1:$A$142,'PY1 Data(H)'!$A$1:$BP$142))</f>
        <v>0</v>
      </c>
      <c r="W13" s="128" cm="1">
        <f t="array" ref="W13">_xlfn.XLOOKUP(W$1,'PY1 Data(H)'!$A$1:$BP$1,_xlfn.XLOOKUP($A13,'PY1 Data(H)'!$A$1:$A$142,'PY1 Data(H)'!$A$1:$BP$142))</f>
        <v>0</v>
      </c>
      <c r="X13" s="128" cm="1">
        <f t="array" ref="X13">_xlfn.XLOOKUP(X$1,'PY1 Data(H)'!$A$1:$BP$1,_xlfn.XLOOKUP($A13,'PY1 Data(H)'!$A$1:$A$142,'PY1 Data(H)'!$A$1:$BP$142))</f>
        <v>0</v>
      </c>
      <c r="Y13" s="128" cm="1">
        <f t="array" ref="Y13">_xlfn.XLOOKUP(Y$1,'PY1 Data(H)'!$A$1:$BP$1,_xlfn.XLOOKUP($A13,'PY1 Data(H)'!$A$1:$A$142,'PY1 Data(H)'!$A$1:$BP$142))</f>
        <v>0</v>
      </c>
      <c r="Z13" s="128" cm="1">
        <f t="array" ref="Z13">_xlfn.XLOOKUP(Z$1,'PY1 Data(H)'!$A$1:$BP$1,_xlfn.XLOOKUP($A13,'PY1 Data(H)'!$A$1:$A$142,'PY1 Data(H)'!$A$1:$BP$142))</f>
        <v>0</v>
      </c>
      <c r="AA13" s="128" cm="1">
        <f t="array" ref="AA13">_xlfn.XLOOKUP(AA$1,'PY1 Data(H)'!$A$1:$BP$1,_xlfn.XLOOKUP($A13,'PY1 Data(H)'!$A$1:$A$142,'PY1 Data(H)'!$A$1:$BP$142))</f>
        <v>0</v>
      </c>
      <c r="AB13" s="128" cm="1">
        <f t="array" ref="AB13">_xlfn.XLOOKUP(AB$1,'PY1 Data(H)'!$A$1:$BP$1,_xlfn.XLOOKUP($A13,'PY1 Data(H)'!$A$1:$A$142,'PY1 Data(H)'!$A$1:$BP$142))</f>
        <v>0</v>
      </c>
      <c r="AC13" s="128" cm="1">
        <f t="array" ref="AC13">_xlfn.XLOOKUP(AC$1,'PY1 Data(H)'!$A$1:$BP$1,_xlfn.XLOOKUP($A13,'PY1 Data(H)'!$A$1:$A$142,'PY1 Data(H)'!$A$1:$BP$142))</f>
        <v>0</v>
      </c>
      <c r="AD13" s="128" t="e" cm="1">
        <f t="array" ref="AD13">_xlfn.XLOOKUP(AD$1,'PY1 Data(H)'!$A$1:$BP$1,_xlfn.XLOOKUP($A13,'PY1 Data(H)'!$A$1:$A$142,'PY1 Data(H)'!$A$1:$BP$142))</f>
        <v>#N/A</v>
      </c>
      <c r="AE13" s="128" cm="1">
        <f t="array" ref="AE13">_xlfn.XLOOKUP(AE$1,'PY1 Data(H)'!$A$1:$BP$1,_xlfn.XLOOKUP($A13,'PY1 Data(H)'!$A$1:$A$142,'PY1 Data(H)'!$A$1:$BP$142))</f>
        <v>0</v>
      </c>
      <c r="AF13" s="128" cm="1">
        <f t="array" ref="AF13">_xlfn.XLOOKUP(AF$1,'PY1 Data(H)'!$A$1:$BP$1,_xlfn.XLOOKUP($A13,'PY1 Data(H)'!$A$1:$A$142,'PY1 Data(H)'!$A$1:$BP$142))</f>
        <v>0</v>
      </c>
      <c r="AG13" s="128" cm="1">
        <f t="array" ref="AG13">_xlfn.XLOOKUP(AG$1,'PY1 Data(H)'!$A$1:$BP$1,_xlfn.XLOOKUP($A13,'PY1 Data(H)'!$A$1:$A$142,'PY1 Data(H)'!$A$1:$BP$142))</f>
        <v>0</v>
      </c>
      <c r="AH13" s="128" t="e" cm="1">
        <f t="array" ref="AH13">_xlfn.XLOOKUP(AH$1,'PY1 Data(H)'!$A$1:$BP$1,_xlfn.XLOOKUP($A13,'PY1 Data(H)'!$A$1:$A$142,'PY1 Data(H)'!$A$1:$BP$142))</f>
        <v>#N/A</v>
      </c>
      <c r="AI13" s="128" cm="1">
        <f t="array" ref="AI13">_xlfn.XLOOKUP(AI$1,'PY1 Data(H)'!$A$1:$BP$1,_xlfn.XLOOKUP($A13,'PY1 Data(H)'!$A$1:$A$142,'PY1 Data(H)'!$A$1:$BP$142))</f>
        <v>0</v>
      </c>
      <c r="AJ13" s="128" cm="1">
        <f t="array" ref="AJ13">_xlfn.XLOOKUP(AJ$1,'PY1 Data(H)'!$A$1:$BP$1,_xlfn.XLOOKUP($A13,'PY1 Data(H)'!$A$1:$A$142,'PY1 Data(H)'!$A$1:$BP$142))</f>
        <v>0</v>
      </c>
      <c r="AK13" s="128" cm="1">
        <f t="array" ref="AK13">_xlfn.XLOOKUP(AK$1,'PY1 Data(H)'!$A$1:$BP$1,_xlfn.XLOOKUP($A13,'PY1 Data(H)'!$A$1:$A$142,'PY1 Data(H)'!$A$1:$BP$142))</f>
        <v>0</v>
      </c>
      <c r="AL13" s="128" cm="1">
        <f t="array" ref="AL13">_xlfn.XLOOKUP(AL$1,'PY1 Data(H)'!$A$1:$BP$1,_xlfn.XLOOKUP($A13,'PY1 Data(H)'!$A$1:$A$142,'PY1 Data(H)'!$A$1:$BP$142))</f>
        <v>0</v>
      </c>
      <c r="AM13" s="128" cm="1">
        <f t="array" ref="AM13">_xlfn.XLOOKUP(AM$1,'PY1 Data(H)'!$A$1:$BP$1,_xlfn.XLOOKUP($A13,'PY1 Data(H)'!$A$1:$A$142,'PY1 Data(H)'!$A$1:$BP$142))</f>
        <v>0</v>
      </c>
      <c r="AN13" s="128" cm="1">
        <f t="array" ref="AN13">_xlfn.XLOOKUP(AN$1,'PY1 Data(H)'!$A$1:$BP$1,_xlfn.XLOOKUP($A13,'PY1 Data(H)'!$A$1:$A$142,'PY1 Data(H)'!$A$1:$BP$142))</f>
        <v>0</v>
      </c>
      <c r="AO13" s="128" cm="1">
        <f t="array" ref="AO13">_xlfn.XLOOKUP(AO$1,'PY1 Data(H)'!$A$1:$BP$1,_xlfn.XLOOKUP($A13,'PY1 Data(H)'!$A$1:$A$142,'PY1 Data(H)'!$A$1:$BP$142))</f>
        <v>0</v>
      </c>
      <c r="AP13" s="128" cm="1">
        <f t="array" ref="AP13">_xlfn.XLOOKUP(AP$1,'PY1 Data(H)'!$A$1:$BP$1,_xlfn.XLOOKUP($A13,'PY1 Data(H)'!$A$1:$A$142,'PY1 Data(H)'!$A$1:$BP$142))</f>
        <v>0</v>
      </c>
      <c r="AQ13" s="128" cm="1">
        <f t="array" ref="AQ13">_xlfn.XLOOKUP(AQ$1,'PY1 Data(H)'!$A$1:$BP$1,_xlfn.XLOOKUP($A13,'PY1 Data(H)'!$A$1:$A$142,'PY1 Data(H)'!$A$1:$BP$142))</f>
        <v>0</v>
      </c>
      <c r="AR13" s="128" cm="1">
        <f t="array" ref="AR13">_xlfn.XLOOKUP(AR$1,'PY1 Data(H)'!$A$1:$BP$1,_xlfn.XLOOKUP($A13,'PY1 Data(H)'!$A$1:$A$142,'PY1 Data(H)'!$A$1:$BP$142))</f>
        <v>0</v>
      </c>
      <c r="AS13" s="128" cm="1">
        <f t="array" ref="AS13">_xlfn.XLOOKUP(AS$1,'PY1 Data(H)'!$A$1:$BP$1,_xlfn.XLOOKUP($A13,'PY1 Data(H)'!$A$1:$A$142,'PY1 Data(H)'!$A$1:$BP$142))</f>
        <v>0</v>
      </c>
    </row>
    <row r="14" spans="1:45" x14ac:dyDescent="0.3">
      <c r="A14">
        <v>338</v>
      </c>
      <c r="D14" s="128" cm="1">
        <f t="array" ref="D14">_xlfn.XLOOKUP(D$1,'PY1 Data(H)'!$A$1:$BP$1,_xlfn.XLOOKUP($A14,'PY1 Data(H)'!$A$1:$A$142,'PY1 Data(H)'!$A$1:$BP$142))</f>
        <v>0</v>
      </c>
      <c r="E14" s="128" cm="1">
        <f t="array" ref="E14">_xlfn.XLOOKUP(E$1,'PY1 Data(H)'!$A$1:$BP$1,_xlfn.XLOOKUP($A14,'PY1 Data(H)'!$A$1:$A$142,'PY1 Data(H)'!$A$1:$BP$142))</f>
        <v>0</v>
      </c>
      <c r="F14" s="128" cm="1">
        <f t="array" ref="F14">_xlfn.XLOOKUP(F$1,'PY1 Data(H)'!$A$1:$BP$1,_xlfn.XLOOKUP($A14,'PY1 Data(H)'!$A$1:$A$142,'PY1 Data(H)'!$A$1:$BP$142))</f>
        <v>1330836</v>
      </c>
      <c r="G14" s="128" cm="1">
        <f t="array" ref="G14">_xlfn.XLOOKUP(G$1,'PY1 Data(H)'!$A$1:$BP$1,_xlfn.XLOOKUP($A14,'PY1 Data(H)'!$A$1:$A$142,'PY1 Data(H)'!$A$1:$BP$142))</f>
        <v>0</v>
      </c>
      <c r="H14" s="128" cm="1">
        <f t="array" ref="H14">_xlfn.XLOOKUP(H$1,'PY1 Data(H)'!$A$1:$BP$1,_xlfn.XLOOKUP($A14,'PY1 Data(H)'!$A$1:$A$142,'PY1 Data(H)'!$A$1:$BP$142))</f>
        <v>0</v>
      </c>
      <c r="I14" s="128" cm="1">
        <f t="array" ref="I14">_xlfn.XLOOKUP(I$1,'PY1 Data(H)'!$A$1:$BP$1,_xlfn.XLOOKUP($A14,'PY1 Data(H)'!$A$1:$A$142,'PY1 Data(H)'!$A$1:$BP$142))</f>
        <v>13310</v>
      </c>
      <c r="J14" s="128" cm="1">
        <f t="array" ref="J14">_xlfn.XLOOKUP(J$1,'PY1 Data(H)'!$A$1:$BP$1,_xlfn.XLOOKUP($A14,'PY1 Data(H)'!$A$1:$A$142,'PY1 Data(H)'!$A$1:$BP$142))</f>
        <v>3617311</v>
      </c>
      <c r="K14" s="128" cm="1">
        <f t="array" ref="K14">_xlfn.XLOOKUP(K$1,'PY1 Data(H)'!$A$1:$BP$1,_xlfn.XLOOKUP($A14,'PY1 Data(H)'!$A$1:$A$142,'PY1 Data(H)'!$A$1:$BP$142))</f>
        <v>0</v>
      </c>
      <c r="L14" s="128" cm="1">
        <f t="array" ref="L14">_xlfn.XLOOKUP(L$1,'PY1 Data(H)'!$A$1:$BP$1,_xlfn.XLOOKUP($A14,'PY1 Data(H)'!$A$1:$A$142,'PY1 Data(H)'!$A$1:$BP$142))</f>
        <v>0</v>
      </c>
      <c r="M14" s="128" cm="1">
        <f t="array" ref="M14">_xlfn.XLOOKUP(M$1,'PY1 Data(H)'!$A$1:$BP$1,_xlfn.XLOOKUP($A14,'PY1 Data(H)'!$A$1:$A$142,'PY1 Data(H)'!$A$1:$BP$142))</f>
        <v>0</v>
      </c>
      <c r="N14" s="128" cm="1">
        <f t="array" ref="N14">_xlfn.XLOOKUP(N$1,'PY1 Data(H)'!$A$1:$BP$1,_xlfn.XLOOKUP($A14,'PY1 Data(H)'!$A$1:$A$142,'PY1 Data(H)'!$A$1:$BP$142))</f>
        <v>0</v>
      </c>
      <c r="O14" s="128" cm="1">
        <f t="array" ref="O14">_xlfn.XLOOKUP(O$1,'PY1 Data(H)'!$A$1:$BP$1,_xlfn.XLOOKUP($A14,'PY1 Data(H)'!$A$1:$A$142,'PY1 Data(H)'!$A$1:$BP$142))</f>
        <v>0</v>
      </c>
      <c r="P14" s="128" cm="1">
        <f t="array" ref="P14">_xlfn.XLOOKUP(P$1,'PY1 Data(H)'!$A$1:$BP$1,_xlfn.XLOOKUP($A14,'PY1 Data(H)'!$A$1:$A$142,'PY1 Data(H)'!$A$1:$BP$142))</f>
        <v>26</v>
      </c>
      <c r="Q14" s="128" cm="1">
        <f t="array" ref="Q14">_xlfn.XLOOKUP(Q$1,'PY1 Data(H)'!$A$1:$BP$1,_xlfn.XLOOKUP($A14,'PY1 Data(H)'!$A$1:$A$142,'PY1 Data(H)'!$A$1:$BP$142))</f>
        <v>0</v>
      </c>
      <c r="R14" s="128" cm="1">
        <f t="array" ref="R14">_xlfn.XLOOKUP(R$1,'PY1 Data(H)'!$A$1:$BP$1,_xlfn.XLOOKUP($A14,'PY1 Data(H)'!$A$1:$A$142,'PY1 Data(H)'!$A$1:$BP$142))</f>
        <v>98</v>
      </c>
      <c r="S14" s="128" cm="1">
        <f t="array" ref="S14">_xlfn.XLOOKUP(S$1,'PY1 Data(H)'!$A$1:$BP$1,_xlfn.XLOOKUP($A14,'PY1 Data(H)'!$A$1:$A$142,'PY1 Data(H)'!$A$1:$BP$142))</f>
        <v>72492</v>
      </c>
      <c r="T14" s="128" t="e" cm="1">
        <f t="array" ref="T14">_xlfn.XLOOKUP(T$1,'PY1 Data(H)'!$A$1:$BP$1,_xlfn.XLOOKUP($A14,'PY1 Data(H)'!$A$1:$A$142,'PY1 Data(H)'!$A$1:$BP$142))</f>
        <v>#N/A</v>
      </c>
      <c r="U14" s="128" cm="1">
        <f t="array" ref="U14">_xlfn.XLOOKUP(U$1,'PY1 Data(H)'!$A$1:$BP$1,_xlfn.XLOOKUP($A14,'PY1 Data(H)'!$A$1:$A$142,'PY1 Data(H)'!$A$1:$BP$142))</f>
        <v>68859</v>
      </c>
      <c r="V14" s="128" cm="1">
        <f t="array" ref="V14">_xlfn.XLOOKUP(V$1,'PY1 Data(H)'!$A$1:$BP$1,_xlfn.XLOOKUP($A14,'PY1 Data(H)'!$A$1:$A$142,'PY1 Data(H)'!$A$1:$BP$142))</f>
        <v>0</v>
      </c>
      <c r="W14" s="128" cm="1">
        <f t="array" ref="W14">_xlfn.XLOOKUP(W$1,'PY1 Data(H)'!$A$1:$BP$1,_xlfn.XLOOKUP($A14,'PY1 Data(H)'!$A$1:$A$142,'PY1 Data(H)'!$A$1:$BP$142))</f>
        <v>0</v>
      </c>
      <c r="X14" s="128" cm="1">
        <f t="array" ref="X14">_xlfn.XLOOKUP(X$1,'PY1 Data(H)'!$A$1:$BP$1,_xlfn.XLOOKUP($A14,'PY1 Data(H)'!$A$1:$A$142,'PY1 Data(H)'!$A$1:$BP$142))</f>
        <v>404659</v>
      </c>
      <c r="Y14" s="128" cm="1">
        <f t="array" ref="Y14">_xlfn.XLOOKUP(Y$1,'PY1 Data(H)'!$A$1:$BP$1,_xlfn.XLOOKUP($A14,'PY1 Data(H)'!$A$1:$A$142,'PY1 Data(H)'!$A$1:$BP$142))</f>
        <v>0</v>
      </c>
      <c r="Z14" s="128" cm="1">
        <f t="array" ref="Z14">_xlfn.XLOOKUP(Z$1,'PY1 Data(H)'!$A$1:$BP$1,_xlfn.XLOOKUP($A14,'PY1 Data(H)'!$A$1:$A$142,'PY1 Data(H)'!$A$1:$BP$142))</f>
        <v>530</v>
      </c>
      <c r="AA14" s="128" cm="1">
        <f t="array" ref="AA14">_xlfn.XLOOKUP(AA$1,'PY1 Data(H)'!$A$1:$BP$1,_xlfn.XLOOKUP($A14,'PY1 Data(H)'!$A$1:$A$142,'PY1 Data(H)'!$A$1:$BP$142))</f>
        <v>750</v>
      </c>
      <c r="AB14" s="128" cm="1">
        <f t="array" ref="AB14">_xlfn.XLOOKUP(AB$1,'PY1 Data(H)'!$A$1:$BP$1,_xlfn.XLOOKUP($A14,'PY1 Data(H)'!$A$1:$A$142,'PY1 Data(H)'!$A$1:$BP$142))</f>
        <v>122195</v>
      </c>
      <c r="AC14" s="128" cm="1">
        <f t="array" ref="AC14">_xlfn.XLOOKUP(AC$1,'PY1 Data(H)'!$A$1:$BP$1,_xlfn.XLOOKUP($A14,'PY1 Data(H)'!$A$1:$A$142,'PY1 Data(H)'!$A$1:$BP$142))</f>
        <v>117717413</v>
      </c>
      <c r="AD14" s="128" t="e" cm="1">
        <f t="array" ref="AD14">_xlfn.XLOOKUP(AD$1,'PY1 Data(H)'!$A$1:$BP$1,_xlfn.XLOOKUP($A14,'PY1 Data(H)'!$A$1:$A$142,'PY1 Data(H)'!$A$1:$BP$142))</f>
        <v>#N/A</v>
      </c>
      <c r="AE14" s="128" cm="1">
        <f t="array" ref="AE14">_xlfn.XLOOKUP(AE$1,'PY1 Data(H)'!$A$1:$BP$1,_xlfn.XLOOKUP($A14,'PY1 Data(H)'!$A$1:$A$142,'PY1 Data(H)'!$A$1:$BP$142))</f>
        <v>0</v>
      </c>
      <c r="AF14" s="128" cm="1">
        <f t="array" ref="AF14">_xlfn.XLOOKUP(AF$1,'PY1 Data(H)'!$A$1:$BP$1,_xlfn.XLOOKUP($A14,'PY1 Data(H)'!$A$1:$A$142,'PY1 Data(H)'!$A$1:$BP$142))</f>
        <v>0</v>
      </c>
      <c r="AG14" s="128" cm="1">
        <f t="array" ref="AG14">_xlfn.XLOOKUP(AG$1,'PY1 Data(H)'!$A$1:$BP$1,_xlfn.XLOOKUP($A14,'PY1 Data(H)'!$A$1:$A$142,'PY1 Data(H)'!$A$1:$BP$142))</f>
        <v>808608</v>
      </c>
      <c r="AH14" s="128" t="e" cm="1">
        <f t="array" ref="AH14">_xlfn.XLOOKUP(AH$1,'PY1 Data(H)'!$A$1:$BP$1,_xlfn.XLOOKUP($A14,'PY1 Data(H)'!$A$1:$A$142,'PY1 Data(H)'!$A$1:$BP$142))</f>
        <v>#N/A</v>
      </c>
      <c r="AI14" s="128" cm="1">
        <f t="array" ref="AI14">_xlfn.XLOOKUP(AI$1,'PY1 Data(H)'!$A$1:$BP$1,_xlfn.XLOOKUP($A14,'PY1 Data(H)'!$A$1:$A$142,'PY1 Data(H)'!$A$1:$BP$142))</f>
        <v>21253407</v>
      </c>
      <c r="AJ14" s="128" cm="1">
        <f t="array" ref="AJ14">_xlfn.XLOOKUP(AJ$1,'PY1 Data(H)'!$A$1:$BP$1,_xlfn.XLOOKUP($A14,'PY1 Data(H)'!$A$1:$A$142,'PY1 Data(H)'!$A$1:$BP$142))</f>
        <v>0</v>
      </c>
      <c r="AK14" s="128" cm="1">
        <f t="array" ref="AK14">_xlfn.XLOOKUP(AK$1,'PY1 Data(H)'!$A$1:$BP$1,_xlfn.XLOOKUP($A14,'PY1 Data(H)'!$A$1:$A$142,'PY1 Data(H)'!$A$1:$BP$142))</f>
        <v>360</v>
      </c>
      <c r="AL14" s="128" cm="1">
        <f t="array" ref="AL14">_xlfn.XLOOKUP(AL$1,'PY1 Data(H)'!$A$1:$BP$1,_xlfn.XLOOKUP($A14,'PY1 Data(H)'!$A$1:$A$142,'PY1 Data(H)'!$A$1:$BP$142))</f>
        <v>1181</v>
      </c>
      <c r="AM14" s="128" cm="1">
        <f t="array" ref="AM14">_xlfn.XLOOKUP(AM$1,'PY1 Data(H)'!$A$1:$BP$1,_xlfn.XLOOKUP($A14,'PY1 Data(H)'!$A$1:$A$142,'PY1 Data(H)'!$A$1:$BP$142))</f>
        <v>1740</v>
      </c>
      <c r="AN14" s="128" cm="1">
        <f t="array" ref="AN14">_xlfn.XLOOKUP(AN$1,'PY1 Data(H)'!$A$1:$BP$1,_xlfn.XLOOKUP($A14,'PY1 Data(H)'!$A$1:$A$142,'PY1 Data(H)'!$A$1:$BP$142))</f>
        <v>495</v>
      </c>
      <c r="AO14" s="128" cm="1">
        <f t="array" ref="AO14">_xlfn.XLOOKUP(AO$1,'PY1 Data(H)'!$A$1:$BP$1,_xlfn.XLOOKUP($A14,'PY1 Data(H)'!$A$1:$A$142,'PY1 Data(H)'!$A$1:$BP$142))</f>
        <v>631</v>
      </c>
      <c r="AP14" s="128" cm="1">
        <f t="array" ref="AP14">_xlfn.XLOOKUP(AP$1,'PY1 Data(H)'!$A$1:$BP$1,_xlfn.XLOOKUP($A14,'PY1 Data(H)'!$A$1:$A$142,'PY1 Data(H)'!$A$1:$BP$142))</f>
        <v>816217</v>
      </c>
      <c r="AQ14" s="128" cm="1">
        <f t="array" ref="AQ14">_xlfn.XLOOKUP(AQ$1,'PY1 Data(H)'!$A$1:$BP$1,_xlfn.XLOOKUP($A14,'PY1 Data(H)'!$A$1:$A$142,'PY1 Data(H)'!$A$1:$BP$142))</f>
        <v>0</v>
      </c>
      <c r="AR14" s="128" cm="1">
        <f t="array" ref="AR14">_xlfn.XLOOKUP(AR$1,'PY1 Data(H)'!$A$1:$BP$1,_xlfn.XLOOKUP($A14,'PY1 Data(H)'!$A$1:$A$142,'PY1 Data(H)'!$A$1:$BP$142))</f>
        <v>0</v>
      </c>
      <c r="AS14" s="128" cm="1">
        <f t="array" ref="AS14">_xlfn.XLOOKUP(AS$1,'PY1 Data(H)'!$A$1:$BP$1,_xlfn.XLOOKUP($A14,'PY1 Data(H)'!$A$1:$A$142,'PY1 Data(H)'!$A$1:$BP$142))</f>
        <v>0</v>
      </c>
    </row>
    <row r="15" spans="1:45" x14ac:dyDescent="0.3">
      <c r="A15">
        <v>335</v>
      </c>
      <c r="D15" s="128" cm="1">
        <f t="array" ref="D15">_xlfn.XLOOKUP(D$1,'PY1 Data(H)'!$A$1:$BP$1,_xlfn.XLOOKUP($A15,'PY1 Data(H)'!$A$1:$A$142,'PY1 Data(H)'!$A$1:$BP$142))</f>
        <v>0</v>
      </c>
      <c r="E15" s="128" cm="1">
        <f t="array" ref="E15">_xlfn.XLOOKUP(E$1,'PY1 Data(H)'!$A$1:$BP$1,_xlfn.XLOOKUP($A15,'PY1 Data(H)'!$A$1:$A$142,'PY1 Data(H)'!$A$1:$BP$142))</f>
        <v>0</v>
      </c>
      <c r="F15" s="128" cm="1">
        <f t="array" ref="F15">_xlfn.XLOOKUP(F$1,'PY1 Data(H)'!$A$1:$BP$1,_xlfn.XLOOKUP($A15,'PY1 Data(H)'!$A$1:$A$142,'PY1 Data(H)'!$A$1:$BP$142))</f>
        <v>0</v>
      </c>
      <c r="G15" s="128" cm="1">
        <f t="array" ref="G15">_xlfn.XLOOKUP(G$1,'PY1 Data(H)'!$A$1:$BP$1,_xlfn.XLOOKUP($A15,'PY1 Data(H)'!$A$1:$A$142,'PY1 Data(H)'!$A$1:$BP$142))</f>
        <v>0</v>
      </c>
      <c r="H15" s="128" cm="1">
        <f t="array" ref="H15">_xlfn.XLOOKUP(H$1,'PY1 Data(H)'!$A$1:$BP$1,_xlfn.XLOOKUP($A15,'PY1 Data(H)'!$A$1:$A$142,'PY1 Data(H)'!$A$1:$BP$142))</f>
        <v>0</v>
      </c>
      <c r="I15" s="128" cm="1">
        <f t="array" ref="I15">_xlfn.XLOOKUP(I$1,'PY1 Data(H)'!$A$1:$BP$1,_xlfn.XLOOKUP($A15,'PY1 Data(H)'!$A$1:$A$142,'PY1 Data(H)'!$A$1:$BP$142))</f>
        <v>0</v>
      </c>
      <c r="J15" s="128" cm="1">
        <f t="array" ref="J15">_xlfn.XLOOKUP(J$1,'PY1 Data(H)'!$A$1:$BP$1,_xlfn.XLOOKUP($A15,'PY1 Data(H)'!$A$1:$A$142,'PY1 Data(H)'!$A$1:$BP$142))</f>
        <v>0</v>
      </c>
      <c r="K15" s="128" cm="1">
        <f t="array" ref="K15">_xlfn.XLOOKUP(K$1,'PY1 Data(H)'!$A$1:$BP$1,_xlfn.XLOOKUP($A15,'PY1 Data(H)'!$A$1:$A$142,'PY1 Data(H)'!$A$1:$BP$142))</f>
        <v>0</v>
      </c>
      <c r="L15" s="128" cm="1">
        <f t="array" ref="L15">_xlfn.XLOOKUP(L$1,'PY1 Data(H)'!$A$1:$BP$1,_xlfn.XLOOKUP($A15,'PY1 Data(H)'!$A$1:$A$142,'PY1 Data(H)'!$A$1:$BP$142))</f>
        <v>0</v>
      </c>
      <c r="M15" s="128" cm="1">
        <f t="array" ref="M15">_xlfn.XLOOKUP(M$1,'PY1 Data(H)'!$A$1:$BP$1,_xlfn.XLOOKUP($A15,'PY1 Data(H)'!$A$1:$A$142,'PY1 Data(H)'!$A$1:$BP$142))</f>
        <v>0</v>
      </c>
      <c r="N15" s="128" cm="1">
        <f t="array" ref="N15">_xlfn.XLOOKUP(N$1,'PY1 Data(H)'!$A$1:$BP$1,_xlfn.XLOOKUP($A15,'PY1 Data(H)'!$A$1:$A$142,'PY1 Data(H)'!$A$1:$BP$142))</f>
        <v>0</v>
      </c>
      <c r="O15" s="128" cm="1">
        <f t="array" ref="O15">_xlfn.XLOOKUP(O$1,'PY1 Data(H)'!$A$1:$BP$1,_xlfn.XLOOKUP($A15,'PY1 Data(H)'!$A$1:$A$142,'PY1 Data(H)'!$A$1:$BP$142))</f>
        <v>0</v>
      </c>
      <c r="P15" s="128" cm="1">
        <f t="array" ref="P15">_xlfn.XLOOKUP(P$1,'PY1 Data(H)'!$A$1:$BP$1,_xlfn.XLOOKUP($A15,'PY1 Data(H)'!$A$1:$A$142,'PY1 Data(H)'!$A$1:$BP$142))</f>
        <v>0</v>
      </c>
      <c r="Q15" s="128" cm="1">
        <f t="array" ref="Q15">_xlfn.XLOOKUP(Q$1,'PY1 Data(H)'!$A$1:$BP$1,_xlfn.XLOOKUP($A15,'PY1 Data(H)'!$A$1:$A$142,'PY1 Data(H)'!$A$1:$BP$142))</f>
        <v>0</v>
      </c>
      <c r="R15" s="128" cm="1">
        <f t="array" ref="R15">_xlfn.XLOOKUP(R$1,'PY1 Data(H)'!$A$1:$BP$1,_xlfn.XLOOKUP($A15,'PY1 Data(H)'!$A$1:$A$142,'PY1 Data(H)'!$A$1:$BP$142))</f>
        <v>0</v>
      </c>
      <c r="S15" s="128" cm="1">
        <f t="array" ref="S15">_xlfn.XLOOKUP(S$1,'PY1 Data(H)'!$A$1:$BP$1,_xlfn.XLOOKUP($A15,'PY1 Data(H)'!$A$1:$A$142,'PY1 Data(H)'!$A$1:$BP$142))</f>
        <v>0</v>
      </c>
      <c r="T15" s="128" t="e" cm="1">
        <f t="array" ref="T15">_xlfn.XLOOKUP(T$1,'PY1 Data(H)'!$A$1:$BP$1,_xlfn.XLOOKUP($A15,'PY1 Data(H)'!$A$1:$A$142,'PY1 Data(H)'!$A$1:$BP$142))</f>
        <v>#N/A</v>
      </c>
      <c r="U15" s="128" cm="1">
        <f t="array" ref="U15">_xlfn.XLOOKUP(U$1,'PY1 Data(H)'!$A$1:$BP$1,_xlfn.XLOOKUP($A15,'PY1 Data(H)'!$A$1:$A$142,'PY1 Data(H)'!$A$1:$BP$142))</f>
        <v>0</v>
      </c>
      <c r="V15" s="128" cm="1">
        <f t="array" ref="V15">_xlfn.XLOOKUP(V$1,'PY1 Data(H)'!$A$1:$BP$1,_xlfn.XLOOKUP($A15,'PY1 Data(H)'!$A$1:$A$142,'PY1 Data(H)'!$A$1:$BP$142))</f>
        <v>0</v>
      </c>
      <c r="W15" s="128" cm="1">
        <f t="array" ref="W15">_xlfn.XLOOKUP(W$1,'PY1 Data(H)'!$A$1:$BP$1,_xlfn.XLOOKUP($A15,'PY1 Data(H)'!$A$1:$A$142,'PY1 Data(H)'!$A$1:$BP$142))</f>
        <v>0</v>
      </c>
      <c r="X15" s="128" cm="1">
        <f t="array" ref="X15">_xlfn.XLOOKUP(X$1,'PY1 Data(H)'!$A$1:$BP$1,_xlfn.XLOOKUP($A15,'PY1 Data(H)'!$A$1:$A$142,'PY1 Data(H)'!$A$1:$BP$142))</f>
        <v>0</v>
      </c>
      <c r="Y15" s="128" cm="1">
        <f t="array" ref="Y15">_xlfn.XLOOKUP(Y$1,'PY1 Data(H)'!$A$1:$BP$1,_xlfn.XLOOKUP($A15,'PY1 Data(H)'!$A$1:$A$142,'PY1 Data(H)'!$A$1:$BP$142))</f>
        <v>0</v>
      </c>
      <c r="Z15" s="128" cm="1">
        <f t="array" ref="Z15">_xlfn.XLOOKUP(Z$1,'PY1 Data(H)'!$A$1:$BP$1,_xlfn.XLOOKUP($A15,'PY1 Data(H)'!$A$1:$A$142,'PY1 Data(H)'!$A$1:$BP$142))</f>
        <v>0</v>
      </c>
      <c r="AA15" s="128" cm="1">
        <f t="array" ref="AA15">_xlfn.XLOOKUP(AA$1,'PY1 Data(H)'!$A$1:$BP$1,_xlfn.XLOOKUP($A15,'PY1 Data(H)'!$A$1:$A$142,'PY1 Data(H)'!$A$1:$BP$142))</f>
        <v>0</v>
      </c>
      <c r="AB15" s="128" cm="1">
        <f t="array" ref="AB15">_xlfn.XLOOKUP(AB$1,'PY1 Data(H)'!$A$1:$BP$1,_xlfn.XLOOKUP($A15,'PY1 Data(H)'!$A$1:$A$142,'PY1 Data(H)'!$A$1:$BP$142))</f>
        <v>0</v>
      </c>
      <c r="AC15" s="128" cm="1">
        <f t="array" ref="AC15">_xlfn.XLOOKUP(AC$1,'PY1 Data(H)'!$A$1:$BP$1,_xlfn.XLOOKUP($A15,'PY1 Data(H)'!$A$1:$A$142,'PY1 Data(H)'!$A$1:$BP$142))</f>
        <v>0</v>
      </c>
      <c r="AD15" s="128" t="e" cm="1">
        <f t="array" ref="AD15">_xlfn.XLOOKUP(AD$1,'PY1 Data(H)'!$A$1:$BP$1,_xlfn.XLOOKUP($A15,'PY1 Data(H)'!$A$1:$A$142,'PY1 Data(H)'!$A$1:$BP$142))</f>
        <v>#N/A</v>
      </c>
      <c r="AE15" s="128" cm="1">
        <f t="array" ref="AE15">_xlfn.XLOOKUP(AE$1,'PY1 Data(H)'!$A$1:$BP$1,_xlfn.XLOOKUP($A15,'PY1 Data(H)'!$A$1:$A$142,'PY1 Data(H)'!$A$1:$BP$142))</f>
        <v>0</v>
      </c>
      <c r="AF15" s="128" cm="1">
        <f t="array" ref="AF15">_xlfn.XLOOKUP(AF$1,'PY1 Data(H)'!$A$1:$BP$1,_xlfn.XLOOKUP($A15,'PY1 Data(H)'!$A$1:$A$142,'PY1 Data(H)'!$A$1:$BP$142))</f>
        <v>0</v>
      </c>
      <c r="AG15" s="128" cm="1">
        <f t="array" ref="AG15">_xlfn.XLOOKUP(AG$1,'PY1 Data(H)'!$A$1:$BP$1,_xlfn.XLOOKUP($A15,'PY1 Data(H)'!$A$1:$A$142,'PY1 Data(H)'!$A$1:$BP$142))</f>
        <v>0</v>
      </c>
      <c r="AH15" s="128" t="e" cm="1">
        <f t="array" ref="AH15">_xlfn.XLOOKUP(AH$1,'PY1 Data(H)'!$A$1:$BP$1,_xlfn.XLOOKUP($A15,'PY1 Data(H)'!$A$1:$A$142,'PY1 Data(H)'!$A$1:$BP$142))</f>
        <v>#N/A</v>
      </c>
      <c r="AI15" s="128" cm="1">
        <f t="array" ref="AI15">_xlfn.XLOOKUP(AI$1,'PY1 Data(H)'!$A$1:$BP$1,_xlfn.XLOOKUP($A15,'PY1 Data(H)'!$A$1:$A$142,'PY1 Data(H)'!$A$1:$BP$142))</f>
        <v>0</v>
      </c>
      <c r="AJ15" s="128" cm="1">
        <f t="array" ref="AJ15">_xlfn.XLOOKUP(AJ$1,'PY1 Data(H)'!$A$1:$BP$1,_xlfn.XLOOKUP($A15,'PY1 Data(H)'!$A$1:$A$142,'PY1 Data(H)'!$A$1:$BP$142))</f>
        <v>0</v>
      </c>
      <c r="AK15" s="128" cm="1">
        <f t="array" ref="AK15">_xlfn.XLOOKUP(AK$1,'PY1 Data(H)'!$A$1:$BP$1,_xlfn.XLOOKUP($A15,'PY1 Data(H)'!$A$1:$A$142,'PY1 Data(H)'!$A$1:$BP$142))</f>
        <v>0</v>
      </c>
      <c r="AL15" s="128" cm="1">
        <f t="array" ref="AL15">_xlfn.XLOOKUP(AL$1,'PY1 Data(H)'!$A$1:$BP$1,_xlfn.XLOOKUP($A15,'PY1 Data(H)'!$A$1:$A$142,'PY1 Data(H)'!$A$1:$BP$142))</f>
        <v>0</v>
      </c>
      <c r="AM15" s="128" cm="1">
        <f t="array" ref="AM15">_xlfn.XLOOKUP(AM$1,'PY1 Data(H)'!$A$1:$BP$1,_xlfn.XLOOKUP($A15,'PY1 Data(H)'!$A$1:$A$142,'PY1 Data(H)'!$A$1:$BP$142))</f>
        <v>0</v>
      </c>
      <c r="AN15" s="128" cm="1">
        <f t="array" ref="AN15">_xlfn.XLOOKUP(AN$1,'PY1 Data(H)'!$A$1:$BP$1,_xlfn.XLOOKUP($A15,'PY1 Data(H)'!$A$1:$A$142,'PY1 Data(H)'!$A$1:$BP$142))</f>
        <v>0</v>
      </c>
      <c r="AO15" s="128" cm="1">
        <f t="array" ref="AO15">_xlfn.XLOOKUP(AO$1,'PY1 Data(H)'!$A$1:$BP$1,_xlfn.XLOOKUP($A15,'PY1 Data(H)'!$A$1:$A$142,'PY1 Data(H)'!$A$1:$BP$142))</f>
        <v>0</v>
      </c>
      <c r="AP15" s="128" cm="1">
        <f t="array" ref="AP15">_xlfn.XLOOKUP(AP$1,'PY1 Data(H)'!$A$1:$BP$1,_xlfn.XLOOKUP($A15,'PY1 Data(H)'!$A$1:$A$142,'PY1 Data(H)'!$A$1:$BP$142))</f>
        <v>0</v>
      </c>
      <c r="AQ15" s="128" cm="1">
        <f t="array" ref="AQ15">_xlfn.XLOOKUP(AQ$1,'PY1 Data(H)'!$A$1:$BP$1,_xlfn.XLOOKUP($A15,'PY1 Data(H)'!$A$1:$A$142,'PY1 Data(H)'!$A$1:$BP$142))</f>
        <v>0</v>
      </c>
      <c r="AR15" s="128" cm="1">
        <f t="array" ref="AR15">_xlfn.XLOOKUP(AR$1,'PY1 Data(H)'!$A$1:$BP$1,_xlfn.XLOOKUP($A15,'PY1 Data(H)'!$A$1:$A$142,'PY1 Data(H)'!$A$1:$BP$142))</f>
        <v>0</v>
      </c>
      <c r="AS15" s="128" cm="1">
        <f t="array" ref="AS15">_xlfn.XLOOKUP(AS$1,'PY1 Data(H)'!$A$1:$BP$1,_xlfn.XLOOKUP($A15,'PY1 Data(H)'!$A$1:$A$142,'PY1 Data(H)'!$A$1:$BP$142))</f>
        <v>0</v>
      </c>
    </row>
    <row r="16" spans="1:45" x14ac:dyDescent="0.3">
      <c r="A16">
        <v>252</v>
      </c>
      <c r="D16" s="128" cm="1">
        <f t="array" ref="D16">_xlfn.XLOOKUP(D$1,'PY1 Data(H)'!$A$1:$BP$1,_xlfn.XLOOKUP($A16,'PY1 Data(H)'!$A$1:$A$142,'PY1 Data(H)'!$A$1:$BP$142))</f>
        <v>0</v>
      </c>
      <c r="E16" s="128" cm="1">
        <f t="array" ref="E16">_xlfn.XLOOKUP(E$1,'PY1 Data(H)'!$A$1:$BP$1,_xlfn.XLOOKUP($A16,'PY1 Data(H)'!$A$1:$A$142,'PY1 Data(H)'!$A$1:$BP$142))</f>
        <v>0</v>
      </c>
      <c r="F16" s="128" cm="1">
        <f t="array" ref="F16">_xlfn.XLOOKUP(F$1,'PY1 Data(H)'!$A$1:$BP$1,_xlfn.XLOOKUP($A16,'PY1 Data(H)'!$A$1:$A$142,'PY1 Data(H)'!$A$1:$BP$142))</f>
        <v>143</v>
      </c>
      <c r="G16" s="128" cm="1">
        <f t="array" ref="G16">_xlfn.XLOOKUP(G$1,'PY1 Data(H)'!$A$1:$BP$1,_xlfn.XLOOKUP($A16,'PY1 Data(H)'!$A$1:$A$142,'PY1 Data(H)'!$A$1:$BP$142))</f>
        <v>0</v>
      </c>
      <c r="H16" s="128" cm="1">
        <f t="array" ref="H16">_xlfn.XLOOKUP(H$1,'PY1 Data(H)'!$A$1:$BP$1,_xlfn.XLOOKUP($A16,'PY1 Data(H)'!$A$1:$A$142,'PY1 Data(H)'!$A$1:$BP$142))</f>
        <v>0</v>
      </c>
      <c r="I16" s="128" cm="1">
        <f t="array" ref="I16">_xlfn.XLOOKUP(I$1,'PY1 Data(H)'!$A$1:$BP$1,_xlfn.XLOOKUP($A16,'PY1 Data(H)'!$A$1:$A$142,'PY1 Data(H)'!$A$1:$BP$142))</f>
        <v>610283</v>
      </c>
      <c r="J16" s="128" cm="1">
        <f t="array" ref="J16">_xlfn.XLOOKUP(J$1,'PY1 Data(H)'!$A$1:$BP$1,_xlfn.XLOOKUP($A16,'PY1 Data(H)'!$A$1:$A$142,'PY1 Data(H)'!$A$1:$BP$142))</f>
        <v>270816</v>
      </c>
      <c r="K16" s="128" cm="1">
        <f t="array" ref="K16">_xlfn.XLOOKUP(K$1,'PY1 Data(H)'!$A$1:$BP$1,_xlfn.XLOOKUP($A16,'PY1 Data(H)'!$A$1:$A$142,'PY1 Data(H)'!$A$1:$BP$142))</f>
        <v>0</v>
      </c>
      <c r="L16" s="128" cm="1">
        <f t="array" ref="L16">_xlfn.XLOOKUP(L$1,'PY1 Data(H)'!$A$1:$BP$1,_xlfn.XLOOKUP($A16,'PY1 Data(H)'!$A$1:$A$142,'PY1 Data(H)'!$A$1:$BP$142))</f>
        <v>0</v>
      </c>
      <c r="M16" s="128" cm="1">
        <f t="array" ref="M16">_xlfn.XLOOKUP(M$1,'PY1 Data(H)'!$A$1:$BP$1,_xlfn.XLOOKUP($A16,'PY1 Data(H)'!$A$1:$A$142,'PY1 Data(H)'!$A$1:$BP$142))</f>
        <v>0</v>
      </c>
      <c r="N16" s="128" cm="1">
        <f t="array" ref="N16">_xlfn.XLOOKUP(N$1,'PY1 Data(H)'!$A$1:$BP$1,_xlfn.XLOOKUP($A16,'PY1 Data(H)'!$A$1:$A$142,'PY1 Data(H)'!$A$1:$BP$142))</f>
        <v>0</v>
      </c>
      <c r="O16" s="128" cm="1">
        <f t="array" ref="O16">_xlfn.XLOOKUP(O$1,'PY1 Data(H)'!$A$1:$BP$1,_xlfn.XLOOKUP($A16,'PY1 Data(H)'!$A$1:$A$142,'PY1 Data(H)'!$A$1:$BP$142))</f>
        <v>0</v>
      </c>
      <c r="P16" s="128" cm="1">
        <f t="array" ref="P16">_xlfn.XLOOKUP(P$1,'PY1 Data(H)'!$A$1:$BP$1,_xlfn.XLOOKUP($A16,'PY1 Data(H)'!$A$1:$A$142,'PY1 Data(H)'!$A$1:$BP$142))</f>
        <v>0</v>
      </c>
      <c r="Q16" s="128" cm="1">
        <f t="array" ref="Q16">_xlfn.XLOOKUP(Q$1,'PY1 Data(H)'!$A$1:$BP$1,_xlfn.XLOOKUP($A16,'PY1 Data(H)'!$A$1:$A$142,'PY1 Data(H)'!$A$1:$BP$142))</f>
        <v>33705</v>
      </c>
      <c r="R16" s="128" cm="1">
        <f t="array" ref="R16">_xlfn.XLOOKUP(R$1,'PY1 Data(H)'!$A$1:$BP$1,_xlfn.XLOOKUP($A16,'PY1 Data(H)'!$A$1:$A$142,'PY1 Data(H)'!$A$1:$BP$142))</f>
        <v>0</v>
      </c>
      <c r="S16" s="128" cm="1">
        <f t="array" ref="S16">_xlfn.XLOOKUP(S$1,'PY1 Data(H)'!$A$1:$BP$1,_xlfn.XLOOKUP($A16,'PY1 Data(H)'!$A$1:$A$142,'PY1 Data(H)'!$A$1:$BP$142))</f>
        <v>0</v>
      </c>
      <c r="T16" s="128" t="e" cm="1">
        <f t="array" ref="T16">_xlfn.XLOOKUP(T$1,'PY1 Data(H)'!$A$1:$BP$1,_xlfn.XLOOKUP($A16,'PY1 Data(H)'!$A$1:$A$142,'PY1 Data(H)'!$A$1:$BP$142))</f>
        <v>#N/A</v>
      </c>
      <c r="U16" s="128" cm="1">
        <f t="array" ref="U16">_xlfn.XLOOKUP(U$1,'PY1 Data(H)'!$A$1:$BP$1,_xlfn.XLOOKUP($A16,'PY1 Data(H)'!$A$1:$A$142,'PY1 Data(H)'!$A$1:$BP$142))</f>
        <v>329</v>
      </c>
      <c r="V16" s="128" cm="1">
        <f t="array" ref="V16">_xlfn.XLOOKUP(V$1,'PY1 Data(H)'!$A$1:$BP$1,_xlfn.XLOOKUP($A16,'PY1 Data(H)'!$A$1:$A$142,'PY1 Data(H)'!$A$1:$BP$142))</f>
        <v>0</v>
      </c>
      <c r="W16" s="128" cm="1">
        <f t="array" ref="W16">_xlfn.XLOOKUP(W$1,'PY1 Data(H)'!$A$1:$BP$1,_xlfn.XLOOKUP($A16,'PY1 Data(H)'!$A$1:$A$142,'PY1 Data(H)'!$A$1:$BP$142))</f>
        <v>0</v>
      </c>
      <c r="X16" s="128" cm="1">
        <f t="array" ref="X16">_xlfn.XLOOKUP(X$1,'PY1 Data(H)'!$A$1:$BP$1,_xlfn.XLOOKUP($A16,'PY1 Data(H)'!$A$1:$A$142,'PY1 Data(H)'!$A$1:$BP$142))</f>
        <v>2997560</v>
      </c>
      <c r="Y16" s="128" cm="1">
        <f t="array" ref="Y16">_xlfn.XLOOKUP(Y$1,'PY1 Data(H)'!$A$1:$BP$1,_xlfn.XLOOKUP($A16,'PY1 Data(H)'!$A$1:$A$142,'PY1 Data(H)'!$A$1:$BP$142))</f>
        <v>0</v>
      </c>
      <c r="Z16" s="128" cm="1">
        <f t="array" ref="Z16">_xlfn.XLOOKUP(Z$1,'PY1 Data(H)'!$A$1:$BP$1,_xlfn.XLOOKUP($A16,'PY1 Data(H)'!$A$1:$A$142,'PY1 Data(H)'!$A$1:$BP$142))</f>
        <v>51112</v>
      </c>
      <c r="AA16" s="128" cm="1">
        <f t="array" ref="AA16">_xlfn.XLOOKUP(AA$1,'PY1 Data(H)'!$A$1:$BP$1,_xlfn.XLOOKUP($A16,'PY1 Data(H)'!$A$1:$A$142,'PY1 Data(H)'!$A$1:$BP$142))</f>
        <v>0</v>
      </c>
      <c r="AB16" s="128" cm="1">
        <f t="array" ref="AB16">_xlfn.XLOOKUP(AB$1,'PY1 Data(H)'!$A$1:$BP$1,_xlfn.XLOOKUP($A16,'PY1 Data(H)'!$A$1:$A$142,'PY1 Data(H)'!$A$1:$BP$142))</f>
        <v>33794</v>
      </c>
      <c r="AC16" s="128" cm="1">
        <f t="array" ref="AC16">_xlfn.XLOOKUP(AC$1,'PY1 Data(H)'!$A$1:$BP$1,_xlfn.XLOOKUP($A16,'PY1 Data(H)'!$A$1:$A$142,'PY1 Data(H)'!$A$1:$BP$142))</f>
        <v>8512309</v>
      </c>
      <c r="AD16" s="128" t="e" cm="1">
        <f t="array" ref="AD16">_xlfn.XLOOKUP(AD$1,'PY1 Data(H)'!$A$1:$BP$1,_xlfn.XLOOKUP($A16,'PY1 Data(H)'!$A$1:$A$142,'PY1 Data(H)'!$A$1:$BP$142))</f>
        <v>#N/A</v>
      </c>
      <c r="AE16" s="128" cm="1">
        <f t="array" ref="AE16">_xlfn.XLOOKUP(AE$1,'PY1 Data(H)'!$A$1:$BP$1,_xlfn.XLOOKUP($A16,'PY1 Data(H)'!$A$1:$A$142,'PY1 Data(H)'!$A$1:$BP$142))</f>
        <v>0</v>
      </c>
      <c r="AF16" s="128" cm="1">
        <f t="array" ref="AF16">_xlfn.XLOOKUP(AF$1,'PY1 Data(H)'!$A$1:$BP$1,_xlfn.XLOOKUP($A16,'PY1 Data(H)'!$A$1:$A$142,'PY1 Data(H)'!$A$1:$BP$142))</f>
        <v>0</v>
      </c>
      <c r="AG16" s="128" cm="1">
        <f t="array" ref="AG16">_xlfn.XLOOKUP(AG$1,'PY1 Data(H)'!$A$1:$BP$1,_xlfn.XLOOKUP($A16,'PY1 Data(H)'!$A$1:$A$142,'PY1 Data(H)'!$A$1:$BP$142))</f>
        <v>24857545</v>
      </c>
      <c r="AH16" s="128" t="e" cm="1">
        <f t="array" ref="AH16">_xlfn.XLOOKUP(AH$1,'PY1 Data(H)'!$A$1:$BP$1,_xlfn.XLOOKUP($A16,'PY1 Data(H)'!$A$1:$A$142,'PY1 Data(H)'!$A$1:$BP$142))</f>
        <v>#N/A</v>
      </c>
      <c r="AI16" s="128" cm="1">
        <f t="array" ref="AI16">_xlfn.XLOOKUP(AI$1,'PY1 Data(H)'!$A$1:$BP$1,_xlfn.XLOOKUP($A16,'PY1 Data(H)'!$A$1:$A$142,'PY1 Data(H)'!$A$1:$BP$142))</f>
        <v>67121817</v>
      </c>
      <c r="AJ16" s="128" cm="1">
        <f t="array" ref="AJ16">_xlfn.XLOOKUP(AJ$1,'PY1 Data(H)'!$A$1:$BP$1,_xlfn.XLOOKUP($A16,'PY1 Data(H)'!$A$1:$A$142,'PY1 Data(H)'!$A$1:$BP$142))</f>
        <v>0</v>
      </c>
      <c r="AK16" s="128" cm="1">
        <f t="array" ref="AK16">_xlfn.XLOOKUP(AK$1,'PY1 Data(H)'!$A$1:$BP$1,_xlfn.XLOOKUP($A16,'PY1 Data(H)'!$A$1:$A$142,'PY1 Data(H)'!$A$1:$BP$142))</f>
        <v>1384563</v>
      </c>
      <c r="AL16" s="128" cm="1">
        <f t="array" ref="AL16">_xlfn.XLOOKUP(AL$1,'PY1 Data(H)'!$A$1:$BP$1,_xlfn.XLOOKUP($A16,'PY1 Data(H)'!$A$1:$A$142,'PY1 Data(H)'!$A$1:$BP$142))</f>
        <v>535353</v>
      </c>
      <c r="AM16" s="128" cm="1">
        <f t="array" ref="AM16">_xlfn.XLOOKUP(AM$1,'PY1 Data(H)'!$A$1:$BP$1,_xlfn.XLOOKUP($A16,'PY1 Data(H)'!$A$1:$A$142,'PY1 Data(H)'!$A$1:$BP$142))</f>
        <v>70472</v>
      </c>
      <c r="AN16" s="128" cm="1">
        <f t="array" ref="AN16">_xlfn.XLOOKUP(AN$1,'PY1 Data(H)'!$A$1:$BP$1,_xlfn.XLOOKUP($A16,'PY1 Data(H)'!$A$1:$A$142,'PY1 Data(H)'!$A$1:$BP$142))</f>
        <v>0</v>
      </c>
      <c r="AO16" s="128" cm="1">
        <f t="array" ref="AO16">_xlfn.XLOOKUP(AO$1,'PY1 Data(H)'!$A$1:$BP$1,_xlfn.XLOOKUP($A16,'PY1 Data(H)'!$A$1:$A$142,'PY1 Data(H)'!$A$1:$BP$142))</f>
        <v>134884</v>
      </c>
      <c r="AP16" s="128" cm="1">
        <f t="array" ref="AP16">_xlfn.XLOOKUP(AP$1,'PY1 Data(H)'!$A$1:$BP$1,_xlfn.XLOOKUP($A16,'PY1 Data(H)'!$A$1:$A$142,'PY1 Data(H)'!$A$1:$BP$142))</f>
        <v>1952308</v>
      </c>
      <c r="AQ16" s="128" cm="1">
        <f t="array" ref="AQ16">_xlfn.XLOOKUP(AQ$1,'PY1 Data(H)'!$A$1:$BP$1,_xlfn.XLOOKUP($A16,'PY1 Data(H)'!$A$1:$A$142,'PY1 Data(H)'!$A$1:$BP$142))</f>
        <v>0</v>
      </c>
      <c r="AR16" s="128" cm="1">
        <f t="array" ref="AR16">_xlfn.XLOOKUP(AR$1,'PY1 Data(H)'!$A$1:$BP$1,_xlfn.XLOOKUP($A16,'PY1 Data(H)'!$A$1:$A$142,'PY1 Data(H)'!$A$1:$BP$142))</f>
        <v>0</v>
      </c>
      <c r="AS16" s="128" cm="1">
        <f t="array" ref="AS16">_xlfn.XLOOKUP(AS$1,'PY1 Data(H)'!$A$1:$BP$1,_xlfn.XLOOKUP($A16,'PY1 Data(H)'!$A$1:$A$142,'PY1 Data(H)'!$A$1:$BP$142))</f>
        <v>0</v>
      </c>
    </row>
    <row r="17" spans="1:45" x14ac:dyDescent="0.3">
      <c r="A17">
        <v>253</v>
      </c>
      <c r="D17" s="128" cm="1">
        <f t="array" ref="D17">_xlfn.XLOOKUP(D$1,'PY1 Data(H)'!$A$1:$BP$1,_xlfn.XLOOKUP($A17,'PY1 Data(H)'!$A$1:$A$142,'PY1 Data(H)'!$A$1:$BP$142))</f>
        <v>0</v>
      </c>
      <c r="E17" s="128" cm="1">
        <f t="array" ref="E17">_xlfn.XLOOKUP(E$1,'PY1 Data(H)'!$A$1:$BP$1,_xlfn.XLOOKUP($A17,'PY1 Data(H)'!$A$1:$A$142,'PY1 Data(H)'!$A$1:$BP$142))</f>
        <v>0</v>
      </c>
      <c r="F17" s="128" cm="1">
        <f t="array" ref="F17">_xlfn.XLOOKUP(F$1,'PY1 Data(H)'!$A$1:$BP$1,_xlfn.XLOOKUP($A17,'PY1 Data(H)'!$A$1:$A$142,'PY1 Data(H)'!$A$1:$BP$142))</f>
        <v>555560</v>
      </c>
      <c r="G17" s="128" cm="1">
        <f t="array" ref="G17">_xlfn.XLOOKUP(G$1,'PY1 Data(H)'!$A$1:$BP$1,_xlfn.XLOOKUP($A17,'PY1 Data(H)'!$A$1:$A$142,'PY1 Data(H)'!$A$1:$BP$142))</f>
        <v>0</v>
      </c>
      <c r="H17" s="128" cm="1">
        <f t="array" ref="H17">_xlfn.XLOOKUP(H$1,'PY1 Data(H)'!$A$1:$BP$1,_xlfn.XLOOKUP($A17,'PY1 Data(H)'!$A$1:$A$142,'PY1 Data(H)'!$A$1:$BP$142))</f>
        <v>0</v>
      </c>
      <c r="I17" s="128" cm="1">
        <f t="array" ref="I17">_xlfn.XLOOKUP(I$1,'PY1 Data(H)'!$A$1:$BP$1,_xlfn.XLOOKUP($A17,'PY1 Data(H)'!$A$1:$A$142,'PY1 Data(H)'!$A$1:$BP$142))</f>
        <v>2055</v>
      </c>
      <c r="J17" s="128" cm="1">
        <f t="array" ref="J17">_xlfn.XLOOKUP(J$1,'PY1 Data(H)'!$A$1:$BP$1,_xlfn.XLOOKUP($A17,'PY1 Data(H)'!$A$1:$A$142,'PY1 Data(H)'!$A$1:$BP$142))</f>
        <v>26706</v>
      </c>
      <c r="K17" s="128" cm="1">
        <f t="array" ref="K17">_xlfn.XLOOKUP(K$1,'PY1 Data(H)'!$A$1:$BP$1,_xlfn.XLOOKUP($A17,'PY1 Data(H)'!$A$1:$A$142,'PY1 Data(H)'!$A$1:$BP$142))</f>
        <v>0</v>
      </c>
      <c r="L17" s="128" cm="1">
        <f t="array" ref="L17">_xlfn.XLOOKUP(L$1,'PY1 Data(H)'!$A$1:$BP$1,_xlfn.XLOOKUP($A17,'PY1 Data(H)'!$A$1:$A$142,'PY1 Data(H)'!$A$1:$BP$142))</f>
        <v>0</v>
      </c>
      <c r="M17" s="128" cm="1">
        <f t="array" ref="M17">_xlfn.XLOOKUP(M$1,'PY1 Data(H)'!$A$1:$BP$1,_xlfn.XLOOKUP($A17,'PY1 Data(H)'!$A$1:$A$142,'PY1 Data(H)'!$A$1:$BP$142))</f>
        <v>0</v>
      </c>
      <c r="N17" s="128" cm="1">
        <f t="array" ref="N17">_xlfn.XLOOKUP(N$1,'PY1 Data(H)'!$A$1:$BP$1,_xlfn.XLOOKUP($A17,'PY1 Data(H)'!$A$1:$A$142,'PY1 Data(H)'!$A$1:$BP$142))</f>
        <v>0</v>
      </c>
      <c r="O17" s="128" cm="1">
        <f t="array" ref="O17">_xlfn.XLOOKUP(O$1,'PY1 Data(H)'!$A$1:$BP$1,_xlfn.XLOOKUP($A17,'PY1 Data(H)'!$A$1:$A$142,'PY1 Data(H)'!$A$1:$BP$142))</f>
        <v>0</v>
      </c>
      <c r="P17" s="128" cm="1">
        <f t="array" ref="P17">_xlfn.XLOOKUP(P$1,'PY1 Data(H)'!$A$1:$BP$1,_xlfn.XLOOKUP($A17,'PY1 Data(H)'!$A$1:$A$142,'PY1 Data(H)'!$A$1:$BP$142))</f>
        <v>0</v>
      </c>
      <c r="Q17" s="128" cm="1">
        <f t="array" ref="Q17">_xlfn.XLOOKUP(Q$1,'PY1 Data(H)'!$A$1:$BP$1,_xlfn.XLOOKUP($A17,'PY1 Data(H)'!$A$1:$A$142,'PY1 Data(H)'!$A$1:$BP$142))</f>
        <v>16644</v>
      </c>
      <c r="R17" s="128" cm="1">
        <f t="array" ref="R17">_xlfn.XLOOKUP(R$1,'PY1 Data(H)'!$A$1:$BP$1,_xlfn.XLOOKUP($A17,'PY1 Data(H)'!$A$1:$A$142,'PY1 Data(H)'!$A$1:$BP$142))</f>
        <v>534</v>
      </c>
      <c r="S17" s="128" cm="1">
        <f t="array" ref="S17">_xlfn.XLOOKUP(S$1,'PY1 Data(H)'!$A$1:$BP$1,_xlfn.XLOOKUP($A17,'PY1 Data(H)'!$A$1:$A$142,'PY1 Data(H)'!$A$1:$BP$142))</f>
        <v>578193</v>
      </c>
      <c r="T17" s="128" t="e" cm="1">
        <f t="array" ref="T17">_xlfn.XLOOKUP(T$1,'PY1 Data(H)'!$A$1:$BP$1,_xlfn.XLOOKUP($A17,'PY1 Data(H)'!$A$1:$A$142,'PY1 Data(H)'!$A$1:$BP$142))</f>
        <v>#N/A</v>
      </c>
      <c r="U17" s="128" cm="1">
        <f t="array" ref="U17">_xlfn.XLOOKUP(U$1,'PY1 Data(H)'!$A$1:$BP$1,_xlfn.XLOOKUP($A17,'PY1 Data(H)'!$A$1:$A$142,'PY1 Data(H)'!$A$1:$BP$142))</f>
        <v>0</v>
      </c>
      <c r="V17" s="128" cm="1">
        <f t="array" ref="V17">_xlfn.XLOOKUP(V$1,'PY1 Data(H)'!$A$1:$BP$1,_xlfn.XLOOKUP($A17,'PY1 Data(H)'!$A$1:$A$142,'PY1 Data(H)'!$A$1:$BP$142))</f>
        <v>0</v>
      </c>
      <c r="W17" s="128" cm="1">
        <f t="array" ref="W17">_xlfn.XLOOKUP(W$1,'PY1 Data(H)'!$A$1:$BP$1,_xlfn.XLOOKUP($A17,'PY1 Data(H)'!$A$1:$A$142,'PY1 Data(H)'!$A$1:$BP$142))</f>
        <v>0</v>
      </c>
      <c r="X17" s="128" cm="1">
        <f t="array" ref="X17">_xlfn.XLOOKUP(X$1,'PY1 Data(H)'!$A$1:$BP$1,_xlfn.XLOOKUP($A17,'PY1 Data(H)'!$A$1:$A$142,'PY1 Data(H)'!$A$1:$BP$142))</f>
        <v>2244</v>
      </c>
      <c r="Y17" s="128" cm="1">
        <f t="array" ref="Y17">_xlfn.XLOOKUP(Y$1,'PY1 Data(H)'!$A$1:$BP$1,_xlfn.XLOOKUP($A17,'PY1 Data(H)'!$A$1:$A$142,'PY1 Data(H)'!$A$1:$BP$142))</f>
        <v>0</v>
      </c>
      <c r="Z17" s="128" cm="1">
        <f t="array" ref="Z17">_xlfn.XLOOKUP(Z$1,'PY1 Data(H)'!$A$1:$BP$1,_xlfn.XLOOKUP($A17,'PY1 Data(H)'!$A$1:$A$142,'PY1 Data(H)'!$A$1:$BP$142))</f>
        <v>100528</v>
      </c>
      <c r="AA17" s="128" cm="1">
        <f t="array" ref="AA17">_xlfn.XLOOKUP(AA$1,'PY1 Data(H)'!$A$1:$BP$1,_xlfn.XLOOKUP($A17,'PY1 Data(H)'!$A$1:$A$142,'PY1 Data(H)'!$A$1:$BP$142))</f>
        <v>133</v>
      </c>
      <c r="AB17" s="128" cm="1">
        <f t="array" ref="AB17">_xlfn.XLOOKUP(AB$1,'PY1 Data(H)'!$A$1:$BP$1,_xlfn.XLOOKUP($A17,'PY1 Data(H)'!$A$1:$A$142,'PY1 Data(H)'!$A$1:$BP$142))</f>
        <v>1203</v>
      </c>
      <c r="AC17" s="128" cm="1">
        <f t="array" ref="AC17">_xlfn.XLOOKUP(AC$1,'PY1 Data(H)'!$A$1:$BP$1,_xlfn.XLOOKUP($A17,'PY1 Data(H)'!$A$1:$A$142,'PY1 Data(H)'!$A$1:$BP$142))</f>
        <v>12442350</v>
      </c>
      <c r="AD17" s="128" t="e" cm="1">
        <f t="array" ref="AD17">_xlfn.XLOOKUP(AD$1,'PY1 Data(H)'!$A$1:$BP$1,_xlfn.XLOOKUP($A17,'PY1 Data(H)'!$A$1:$A$142,'PY1 Data(H)'!$A$1:$BP$142))</f>
        <v>#N/A</v>
      </c>
      <c r="AE17" s="128" cm="1">
        <f t="array" ref="AE17">_xlfn.XLOOKUP(AE$1,'PY1 Data(H)'!$A$1:$BP$1,_xlfn.XLOOKUP($A17,'PY1 Data(H)'!$A$1:$A$142,'PY1 Data(H)'!$A$1:$BP$142))</f>
        <v>48</v>
      </c>
      <c r="AF17" s="128" cm="1">
        <f t="array" ref="AF17">_xlfn.XLOOKUP(AF$1,'PY1 Data(H)'!$A$1:$BP$1,_xlfn.XLOOKUP($A17,'PY1 Data(H)'!$A$1:$A$142,'PY1 Data(H)'!$A$1:$BP$142))</f>
        <v>0</v>
      </c>
      <c r="AG17" s="128" cm="1">
        <f t="array" ref="AG17">_xlfn.XLOOKUP(AG$1,'PY1 Data(H)'!$A$1:$BP$1,_xlfn.XLOOKUP($A17,'PY1 Data(H)'!$A$1:$A$142,'PY1 Data(H)'!$A$1:$BP$142))</f>
        <v>1405695</v>
      </c>
      <c r="AH17" s="128" t="e" cm="1">
        <f t="array" ref="AH17">_xlfn.XLOOKUP(AH$1,'PY1 Data(H)'!$A$1:$BP$1,_xlfn.XLOOKUP($A17,'PY1 Data(H)'!$A$1:$A$142,'PY1 Data(H)'!$A$1:$BP$142))</f>
        <v>#N/A</v>
      </c>
      <c r="AI17" s="128" cm="1">
        <f t="array" ref="AI17">_xlfn.XLOOKUP(AI$1,'PY1 Data(H)'!$A$1:$BP$1,_xlfn.XLOOKUP($A17,'PY1 Data(H)'!$A$1:$A$142,'PY1 Data(H)'!$A$1:$BP$142))</f>
        <v>598670167</v>
      </c>
      <c r="AJ17" s="128" cm="1">
        <f t="array" ref="AJ17">_xlfn.XLOOKUP(AJ$1,'PY1 Data(H)'!$A$1:$BP$1,_xlfn.XLOOKUP($A17,'PY1 Data(H)'!$A$1:$A$142,'PY1 Data(H)'!$A$1:$BP$142))</f>
        <v>0</v>
      </c>
      <c r="AK17" s="128" cm="1">
        <f t="array" ref="AK17">_xlfn.XLOOKUP(AK$1,'PY1 Data(H)'!$A$1:$BP$1,_xlfn.XLOOKUP($A17,'PY1 Data(H)'!$A$1:$A$142,'PY1 Data(H)'!$A$1:$BP$142))</f>
        <v>2327</v>
      </c>
      <c r="AL17" s="128" cm="1">
        <f t="array" ref="AL17">_xlfn.XLOOKUP(AL$1,'PY1 Data(H)'!$A$1:$BP$1,_xlfn.XLOOKUP($A17,'PY1 Data(H)'!$A$1:$A$142,'PY1 Data(H)'!$A$1:$BP$142))</f>
        <v>21179</v>
      </c>
      <c r="AM17" s="128" cm="1">
        <f t="array" ref="AM17">_xlfn.XLOOKUP(AM$1,'PY1 Data(H)'!$A$1:$BP$1,_xlfn.XLOOKUP($A17,'PY1 Data(H)'!$A$1:$A$142,'PY1 Data(H)'!$A$1:$BP$142))</f>
        <v>126055</v>
      </c>
      <c r="AN17" s="128" cm="1">
        <f t="array" ref="AN17">_xlfn.XLOOKUP(AN$1,'PY1 Data(H)'!$A$1:$BP$1,_xlfn.XLOOKUP($A17,'PY1 Data(H)'!$A$1:$A$142,'PY1 Data(H)'!$A$1:$BP$142))</f>
        <v>0</v>
      </c>
      <c r="AO17" s="128" cm="1">
        <f t="array" ref="AO17">_xlfn.XLOOKUP(AO$1,'PY1 Data(H)'!$A$1:$BP$1,_xlfn.XLOOKUP($A17,'PY1 Data(H)'!$A$1:$A$142,'PY1 Data(H)'!$A$1:$BP$142))</f>
        <v>0</v>
      </c>
      <c r="AP17" s="128" cm="1">
        <f t="array" ref="AP17">_xlfn.XLOOKUP(AP$1,'PY1 Data(H)'!$A$1:$BP$1,_xlfn.XLOOKUP($A17,'PY1 Data(H)'!$A$1:$A$142,'PY1 Data(H)'!$A$1:$BP$142))</f>
        <v>893103</v>
      </c>
      <c r="AQ17" s="128" cm="1">
        <f t="array" ref="AQ17">_xlfn.XLOOKUP(AQ$1,'PY1 Data(H)'!$A$1:$BP$1,_xlfn.XLOOKUP($A17,'PY1 Data(H)'!$A$1:$A$142,'PY1 Data(H)'!$A$1:$BP$142))</f>
        <v>0</v>
      </c>
      <c r="AR17" s="128" cm="1">
        <f t="array" ref="AR17">_xlfn.XLOOKUP(AR$1,'PY1 Data(H)'!$A$1:$BP$1,_xlfn.XLOOKUP($A17,'PY1 Data(H)'!$A$1:$A$142,'PY1 Data(H)'!$A$1:$BP$142))</f>
        <v>0</v>
      </c>
      <c r="AS17" s="128" cm="1">
        <f t="array" ref="AS17">_xlfn.XLOOKUP(AS$1,'PY1 Data(H)'!$A$1:$BP$1,_xlfn.XLOOKUP($A17,'PY1 Data(H)'!$A$1:$A$142,'PY1 Data(H)'!$A$1:$BP$142))</f>
        <v>10000</v>
      </c>
    </row>
    <row r="18" spans="1:45" x14ac:dyDescent="0.3">
      <c r="A18">
        <v>254</v>
      </c>
      <c r="D18" s="128" cm="1">
        <f t="array" ref="D18">_xlfn.XLOOKUP(D$1,'PY1 Data(H)'!$A$1:$BP$1,_xlfn.XLOOKUP($A18,'PY1 Data(H)'!$A$1:$A$142,'PY1 Data(H)'!$A$1:$BP$142))</f>
        <v>0</v>
      </c>
      <c r="E18" s="128" cm="1">
        <f t="array" ref="E18">_xlfn.XLOOKUP(E$1,'PY1 Data(H)'!$A$1:$BP$1,_xlfn.XLOOKUP($A18,'PY1 Data(H)'!$A$1:$A$142,'PY1 Data(H)'!$A$1:$BP$142))</f>
        <v>0</v>
      </c>
      <c r="F18" s="128" cm="1">
        <f t="array" ref="F18">_xlfn.XLOOKUP(F$1,'PY1 Data(H)'!$A$1:$BP$1,_xlfn.XLOOKUP($A18,'PY1 Data(H)'!$A$1:$A$142,'PY1 Data(H)'!$A$1:$BP$142))</f>
        <v>384815</v>
      </c>
      <c r="G18" s="128" cm="1">
        <f t="array" ref="G18">_xlfn.XLOOKUP(G$1,'PY1 Data(H)'!$A$1:$BP$1,_xlfn.XLOOKUP($A18,'PY1 Data(H)'!$A$1:$A$142,'PY1 Data(H)'!$A$1:$BP$142))</f>
        <v>0</v>
      </c>
      <c r="H18" s="128" cm="1">
        <f t="array" ref="H18">_xlfn.XLOOKUP(H$1,'PY1 Data(H)'!$A$1:$BP$1,_xlfn.XLOOKUP($A18,'PY1 Data(H)'!$A$1:$A$142,'PY1 Data(H)'!$A$1:$BP$142))</f>
        <v>0</v>
      </c>
      <c r="I18" s="128" cm="1">
        <f t="array" ref="I18">_xlfn.XLOOKUP(I$1,'PY1 Data(H)'!$A$1:$BP$1,_xlfn.XLOOKUP($A18,'PY1 Data(H)'!$A$1:$A$142,'PY1 Data(H)'!$A$1:$BP$142))</f>
        <v>208397</v>
      </c>
      <c r="J18" s="128" cm="1">
        <f t="array" ref="J18">_xlfn.XLOOKUP(J$1,'PY1 Data(H)'!$A$1:$BP$1,_xlfn.XLOOKUP($A18,'PY1 Data(H)'!$A$1:$A$142,'PY1 Data(H)'!$A$1:$BP$142))</f>
        <v>-987817</v>
      </c>
      <c r="K18" s="128" cm="1">
        <f t="array" ref="K18">_xlfn.XLOOKUP(K$1,'PY1 Data(H)'!$A$1:$BP$1,_xlfn.XLOOKUP($A18,'PY1 Data(H)'!$A$1:$A$142,'PY1 Data(H)'!$A$1:$BP$142))</f>
        <v>0</v>
      </c>
      <c r="L18" s="128" cm="1">
        <f t="array" ref="L18">_xlfn.XLOOKUP(L$1,'PY1 Data(H)'!$A$1:$BP$1,_xlfn.XLOOKUP($A18,'PY1 Data(H)'!$A$1:$A$142,'PY1 Data(H)'!$A$1:$BP$142))</f>
        <v>0</v>
      </c>
      <c r="M18" s="128" cm="1">
        <f t="array" ref="M18">_xlfn.XLOOKUP(M$1,'PY1 Data(H)'!$A$1:$BP$1,_xlfn.XLOOKUP($A18,'PY1 Data(H)'!$A$1:$A$142,'PY1 Data(H)'!$A$1:$BP$142))</f>
        <v>0</v>
      </c>
      <c r="N18" s="128" cm="1">
        <f t="array" ref="N18">_xlfn.XLOOKUP(N$1,'PY1 Data(H)'!$A$1:$BP$1,_xlfn.XLOOKUP($A18,'PY1 Data(H)'!$A$1:$A$142,'PY1 Data(H)'!$A$1:$BP$142))</f>
        <v>0</v>
      </c>
      <c r="O18" s="128" cm="1">
        <f t="array" ref="O18">_xlfn.XLOOKUP(O$1,'PY1 Data(H)'!$A$1:$BP$1,_xlfn.XLOOKUP($A18,'PY1 Data(H)'!$A$1:$A$142,'PY1 Data(H)'!$A$1:$BP$142))</f>
        <v>0</v>
      </c>
      <c r="P18" s="128" cm="1">
        <f t="array" ref="P18">_xlfn.XLOOKUP(P$1,'PY1 Data(H)'!$A$1:$BP$1,_xlfn.XLOOKUP($A18,'PY1 Data(H)'!$A$1:$A$142,'PY1 Data(H)'!$A$1:$BP$142))</f>
        <v>349476</v>
      </c>
      <c r="Q18" s="128" cm="1">
        <f t="array" ref="Q18">_xlfn.XLOOKUP(Q$1,'PY1 Data(H)'!$A$1:$BP$1,_xlfn.XLOOKUP($A18,'PY1 Data(H)'!$A$1:$A$142,'PY1 Data(H)'!$A$1:$BP$142))</f>
        <v>26579</v>
      </c>
      <c r="R18" s="128" cm="1">
        <f t="array" ref="R18">_xlfn.XLOOKUP(R$1,'PY1 Data(H)'!$A$1:$BP$1,_xlfn.XLOOKUP($A18,'PY1 Data(H)'!$A$1:$A$142,'PY1 Data(H)'!$A$1:$BP$142))</f>
        <v>207380</v>
      </c>
      <c r="S18" s="128" cm="1">
        <f t="array" ref="S18">_xlfn.XLOOKUP(S$1,'PY1 Data(H)'!$A$1:$BP$1,_xlfn.XLOOKUP($A18,'PY1 Data(H)'!$A$1:$A$142,'PY1 Data(H)'!$A$1:$BP$142))</f>
        <v>1223868</v>
      </c>
      <c r="T18" s="128" t="e" cm="1">
        <f t="array" ref="T18">_xlfn.XLOOKUP(T$1,'PY1 Data(H)'!$A$1:$BP$1,_xlfn.XLOOKUP($A18,'PY1 Data(H)'!$A$1:$A$142,'PY1 Data(H)'!$A$1:$BP$142))</f>
        <v>#N/A</v>
      </c>
      <c r="U18" s="128" cm="1">
        <f t="array" ref="U18">_xlfn.XLOOKUP(U$1,'PY1 Data(H)'!$A$1:$BP$1,_xlfn.XLOOKUP($A18,'PY1 Data(H)'!$A$1:$A$142,'PY1 Data(H)'!$A$1:$BP$142))</f>
        <v>110133</v>
      </c>
      <c r="V18" s="128" cm="1">
        <f t="array" ref="V18">_xlfn.XLOOKUP(V$1,'PY1 Data(H)'!$A$1:$BP$1,_xlfn.XLOOKUP($A18,'PY1 Data(H)'!$A$1:$A$142,'PY1 Data(H)'!$A$1:$BP$142))</f>
        <v>0</v>
      </c>
      <c r="W18" s="128" cm="1">
        <f t="array" ref="W18">_xlfn.XLOOKUP(W$1,'PY1 Data(H)'!$A$1:$BP$1,_xlfn.XLOOKUP($A18,'PY1 Data(H)'!$A$1:$A$142,'PY1 Data(H)'!$A$1:$BP$142))</f>
        <v>0</v>
      </c>
      <c r="X18" s="128" cm="1">
        <f t="array" ref="X18">_xlfn.XLOOKUP(X$1,'PY1 Data(H)'!$A$1:$BP$1,_xlfn.XLOOKUP($A18,'PY1 Data(H)'!$A$1:$A$142,'PY1 Data(H)'!$A$1:$BP$142))</f>
        <v>-318709</v>
      </c>
      <c r="Y18" s="128" cm="1">
        <f t="array" ref="Y18">_xlfn.XLOOKUP(Y$1,'PY1 Data(H)'!$A$1:$BP$1,_xlfn.XLOOKUP($A18,'PY1 Data(H)'!$A$1:$A$142,'PY1 Data(H)'!$A$1:$BP$142))</f>
        <v>0</v>
      </c>
      <c r="Z18" s="128" cm="1">
        <f t="array" ref="Z18">_xlfn.XLOOKUP(Z$1,'PY1 Data(H)'!$A$1:$BP$1,_xlfn.XLOOKUP($A18,'PY1 Data(H)'!$A$1:$A$142,'PY1 Data(H)'!$A$1:$BP$142))</f>
        <v>95581</v>
      </c>
      <c r="AA18" s="128" cm="1">
        <f t="array" ref="AA18">_xlfn.XLOOKUP(AA$1,'PY1 Data(H)'!$A$1:$BP$1,_xlfn.XLOOKUP($A18,'PY1 Data(H)'!$A$1:$A$142,'PY1 Data(H)'!$A$1:$BP$142))</f>
        <v>205022</v>
      </c>
      <c r="AB18" s="128" cm="1">
        <f t="array" ref="AB18">_xlfn.XLOOKUP(AB$1,'PY1 Data(H)'!$A$1:$BP$1,_xlfn.XLOOKUP($A18,'PY1 Data(H)'!$A$1:$A$142,'PY1 Data(H)'!$A$1:$BP$142))</f>
        <v>119788</v>
      </c>
      <c r="AC18" s="128" cm="1">
        <f t="array" ref="AC18">_xlfn.XLOOKUP(AC$1,'PY1 Data(H)'!$A$1:$BP$1,_xlfn.XLOOKUP($A18,'PY1 Data(H)'!$A$1:$A$142,'PY1 Data(H)'!$A$1:$BP$142))</f>
        <v>-84784190</v>
      </c>
      <c r="AD18" s="128" t="e" cm="1">
        <f t="array" ref="AD18">_xlfn.XLOOKUP(AD$1,'PY1 Data(H)'!$A$1:$BP$1,_xlfn.XLOOKUP($A18,'PY1 Data(H)'!$A$1:$A$142,'PY1 Data(H)'!$A$1:$BP$142))</f>
        <v>#N/A</v>
      </c>
      <c r="AE18" s="128" cm="1">
        <f t="array" ref="AE18">_xlfn.XLOOKUP(AE$1,'PY1 Data(H)'!$A$1:$BP$1,_xlfn.XLOOKUP($A18,'PY1 Data(H)'!$A$1:$A$142,'PY1 Data(H)'!$A$1:$BP$142))</f>
        <v>124646</v>
      </c>
      <c r="AF18" s="128" cm="1">
        <f t="array" ref="AF18">_xlfn.XLOOKUP(AF$1,'PY1 Data(H)'!$A$1:$BP$1,_xlfn.XLOOKUP($A18,'PY1 Data(H)'!$A$1:$A$142,'PY1 Data(H)'!$A$1:$BP$142))</f>
        <v>0</v>
      </c>
      <c r="AG18" s="128" cm="1">
        <f t="array" ref="AG18">_xlfn.XLOOKUP(AG$1,'PY1 Data(H)'!$A$1:$BP$1,_xlfn.XLOOKUP($A18,'PY1 Data(H)'!$A$1:$A$142,'PY1 Data(H)'!$A$1:$BP$142))</f>
        <v>15846357</v>
      </c>
      <c r="AH18" s="128" t="e" cm="1">
        <f t="array" ref="AH18">_xlfn.XLOOKUP(AH$1,'PY1 Data(H)'!$A$1:$BP$1,_xlfn.XLOOKUP($A18,'PY1 Data(H)'!$A$1:$A$142,'PY1 Data(H)'!$A$1:$BP$142))</f>
        <v>#N/A</v>
      </c>
      <c r="AI18" s="128" cm="1">
        <f t="array" ref="AI18">_xlfn.XLOOKUP(AI$1,'PY1 Data(H)'!$A$1:$BP$1,_xlfn.XLOOKUP($A18,'PY1 Data(H)'!$A$1:$A$142,'PY1 Data(H)'!$A$1:$BP$142))</f>
        <v>9622372</v>
      </c>
      <c r="AJ18" s="128" cm="1">
        <f t="array" ref="AJ18">_xlfn.XLOOKUP(AJ$1,'PY1 Data(H)'!$A$1:$BP$1,_xlfn.XLOOKUP($A18,'PY1 Data(H)'!$A$1:$A$142,'PY1 Data(H)'!$A$1:$BP$142))</f>
        <v>0</v>
      </c>
      <c r="AK18" s="128" cm="1">
        <f t="array" ref="AK18">_xlfn.XLOOKUP(AK$1,'PY1 Data(H)'!$A$1:$BP$1,_xlfn.XLOOKUP($A18,'PY1 Data(H)'!$A$1:$A$142,'PY1 Data(H)'!$A$1:$BP$142))</f>
        <v>1269218</v>
      </c>
      <c r="AL18" s="128" cm="1">
        <f t="array" ref="AL18">_xlfn.XLOOKUP(AL$1,'PY1 Data(H)'!$A$1:$BP$1,_xlfn.XLOOKUP($A18,'PY1 Data(H)'!$A$1:$A$142,'PY1 Data(H)'!$A$1:$BP$142))</f>
        <v>64444</v>
      </c>
      <c r="AM18" s="128" cm="1">
        <f t="array" ref="AM18">_xlfn.XLOOKUP(AM$1,'PY1 Data(H)'!$A$1:$BP$1,_xlfn.XLOOKUP($A18,'PY1 Data(H)'!$A$1:$A$142,'PY1 Data(H)'!$A$1:$BP$142))</f>
        <v>176643</v>
      </c>
      <c r="AN18" s="128" cm="1">
        <f t="array" ref="AN18">_xlfn.XLOOKUP(AN$1,'PY1 Data(H)'!$A$1:$BP$1,_xlfn.XLOOKUP($A18,'PY1 Data(H)'!$A$1:$A$142,'PY1 Data(H)'!$A$1:$BP$142))</f>
        <v>41713</v>
      </c>
      <c r="AO18" s="128" cm="1">
        <f t="array" ref="AO18">_xlfn.XLOOKUP(AO$1,'PY1 Data(H)'!$A$1:$BP$1,_xlfn.XLOOKUP($A18,'PY1 Data(H)'!$A$1:$A$142,'PY1 Data(H)'!$A$1:$BP$142))</f>
        <v>74459</v>
      </c>
      <c r="AP18" s="128" cm="1">
        <f t="array" ref="AP18">_xlfn.XLOOKUP(AP$1,'PY1 Data(H)'!$A$1:$BP$1,_xlfn.XLOOKUP($A18,'PY1 Data(H)'!$A$1:$A$142,'PY1 Data(H)'!$A$1:$BP$142))</f>
        <v>0</v>
      </c>
      <c r="AQ18" s="128" cm="1">
        <f t="array" ref="AQ18">_xlfn.XLOOKUP(AQ$1,'PY1 Data(H)'!$A$1:$BP$1,_xlfn.XLOOKUP($A18,'PY1 Data(H)'!$A$1:$A$142,'PY1 Data(H)'!$A$1:$BP$142))</f>
        <v>0</v>
      </c>
      <c r="AR18" s="128" cm="1">
        <f t="array" ref="AR18">_xlfn.XLOOKUP(AR$1,'PY1 Data(H)'!$A$1:$BP$1,_xlfn.XLOOKUP($A18,'PY1 Data(H)'!$A$1:$A$142,'PY1 Data(H)'!$A$1:$BP$142))</f>
        <v>0</v>
      </c>
      <c r="AS18" s="128" cm="1">
        <f t="array" ref="AS18">_xlfn.XLOOKUP(AS$1,'PY1 Data(H)'!$A$1:$BP$1,_xlfn.XLOOKUP($A18,'PY1 Data(H)'!$A$1:$A$142,'PY1 Data(H)'!$A$1:$BP$142))</f>
        <v>270475</v>
      </c>
    </row>
    <row r="19" spans="1:45" x14ac:dyDescent="0.3">
      <c r="D19" s="128" cm="1">
        <f t="array" ref="D19">_xlfn.XLOOKUP(D$1,'PY1 Data(H)'!$A$1:$BP$1,_xlfn.XLOOKUP($A19,'PY1 Data(H)'!$A$1:$A$142,'PY1 Data(H)'!$A$1:$BP$142))</f>
        <v>0</v>
      </c>
      <c r="E19" s="128" cm="1">
        <f t="array" ref="E19">_xlfn.XLOOKUP(E$1,'PY1 Data(H)'!$A$1:$BP$1,_xlfn.XLOOKUP($A19,'PY1 Data(H)'!$A$1:$A$142,'PY1 Data(H)'!$A$1:$BP$142))</f>
        <v>0</v>
      </c>
      <c r="F19" s="128" cm="1">
        <f t="array" ref="F19">_xlfn.XLOOKUP(F$1,'PY1 Data(H)'!$A$1:$BP$1,_xlfn.XLOOKUP($A19,'PY1 Data(H)'!$A$1:$A$142,'PY1 Data(H)'!$A$1:$BP$142))</f>
        <v>0</v>
      </c>
      <c r="G19" s="128" cm="1">
        <f t="array" ref="G19">_xlfn.XLOOKUP(G$1,'PY1 Data(H)'!$A$1:$BP$1,_xlfn.XLOOKUP($A19,'PY1 Data(H)'!$A$1:$A$142,'PY1 Data(H)'!$A$1:$BP$142))</f>
        <v>0</v>
      </c>
      <c r="H19" s="128" cm="1">
        <f t="array" ref="H19">_xlfn.XLOOKUP(H$1,'PY1 Data(H)'!$A$1:$BP$1,_xlfn.XLOOKUP($A19,'PY1 Data(H)'!$A$1:$A$142,'PY1 Data(H)'!$A$1:$BP$142))</f>
        <v>0</v>
      </c>
      <c r="I19" s="128" cm="1">
        <f t="array" ref="I19">_xlfn.XLOOKUP(I$1,'PY1 Data(H)'!$A$1:$BP$1,_xlfn.XLOOKUP($A19,'PY1 Data(H)'!$A$1:$A$142,'PY1 Data(H)'!$A$1:$BP$142))</f>
        <v>0</v>
      </c>
      <c r="J19" s="128" cm="1">
        <f t="array" ref="J19">_xlfn.XLOOKUP(J$1,'PY1 Data(H)'!$A$1:$BP$1,_xlfn.XLOOKUP($A19,'PY1 Data(H)'!$A$1:$A$142,'PY1 Data(H)'!$A$1:$BP$142))</f>
        <v>0</v>
      </c>
      <c r="K19" s="128" cm="1">
        <f t="array" ref="K19">_xlfn.XLOOKUP(K$1,'PY1 Data(H)'!$A$1:$BP$1,_xlfn.XLOOKUP($A19,'PY1 Data(H)'!$A$1:$A$142,'PY1 Data(H)'!$A$1:$BP$142))</f>
        <v>0</v>
      </c>
      <c r="L19" s="128" cm="1">
        <f t="array" ref="L19">_xlfn.XLOOKUP(L$1,'PY1 Data(H)'!$A$1:$BP$1,_xlfn.XLOOKUP($A19,'PY1 Data(H)'!$A$1:$A$142,'PY1 Data(H)'!$A$1:$BP$142))</f>
        <v>0</v>
      </c>
      <c r="M19" s="128" cm="1">
        <f t="array" ref="M19">_xlfn.XLOOKUP(M$1,'PY1 Data(H)'!$A$1:$BP$1,_xlfn.XLOOKUP($A19,'PY1 Data(H)'!$A$1:$A$142,'PY1 Data(H)'!$A$1:$BP$142))</f>
        <v>0</v>
      </c>
      <c r="N19" s="128" cm="1">
        <f t="array" ref="N19">_xlfn.XLOOKUP(N$1,'PY1 Data(H)'!$A$1:$BP$1,_xlfn.XLOOKUP($A19,'PY1 Data(H)'!$A$1:$A$142,'PY1 Data(H)'!$A$1:$BP$142))</f>
        <v>0</v>
      </c>
      <c r="O19" s="128" cm="1">
        <f t="array" ref="O19">_xlfn.XLOOKUP(O$1,'PY1 Data(H)'!$A$1:$BP$1,_xlfn.XLOOKUP($A19,'PY1 Data(H)'!$A$1:$A$142,'PY1 Data(H)'!$A$1:$BP$142))</f>
        <v>0</v>
      </c>
      <c r="P19" s="128" cm="1">
        <f t="array" ref="P19">_xlfn.XLOOKUP(P$1,'PY1 Data(H)'!$A$1:$BP$1,_xlfn.XLOOKUP($A19,'PY1 Data(H)'!$A$1:$A$142,'PY1 Data(H)'!$A$1:$BP$142))</f>
        <v>0</v>
      </c>
      <c r="Q19" s="128" cm="1">
        <f t="array" ref="Q19">_xlfn.XLOOKUP(Q$1,'PY1 Data(H)'!$A$1:$BP$1,_xlfn.XLOOKUP($A19,'PY1 Data(H)'!$A$1:$A$142,'PY1 Data(H)'!$A$1:$BP$142))</f>
        <v>0</v>
      </c>
      <c r="R19" s="128" cm="1">
        <f t="array" ref="R19">_xlfn.XLOOKUP(R$1,'PY1 Data(H)'!$A$1:$BP$1,_xlfn.XLOOKUP($A19,'PY1 Data(H)'!$A$1:$A$142,'PY1 Data(H)'!$A$1:$BP$142))</f>
        <v>0</v>
      </c>
      <c r="S19" s="128" cm="1">
        <f t="array" ref="S19">_xlfn.XLOOKUP(S$1,'PY1 Data(H)'!$A$1:$BP$1,_xlfn.XLOOKUP($A19,'PY1 Data(H)'!$A$1:$A$142,'PY1 Data(H)'!$A$1:$BP$142))</f>
        <v>0</v>
      </c>
      <c r="T19" s="128" t="e" cm="1">
        <f t="array" ref="T19">_xlfn.XLOOKUP(T$1,'PY1 Data(H)'!$A$1:$BP$1,_xlfn.XLOOKUP($A19,'PY1 Data(H)'!$A$1:$A$142,'PY1 Data(H)'!$A$1:$BP$142))</f>
        <v>#N/A</v>
      </c>
      <c r="U19" s="128" cm="1">
        <f t="array" ref="U19">_xlfn.XLOOKUP(U$1,'PY1 Data(H)'!$A$1:$BP$1,_xlfn.XLOOKUP($A19,'PY1 Data(H)'!$A$1:$A$142,'PY1 Data(H)'!$A$1:$BP$142))</f>
        <v>0</v>
      </c>
      <c r="V19" s="128" cm="1">
        <f t="array" ref="V19">_xlfn.XLOOKUP(V$1,'PY1 Data(H)'!$A$1:$BP$1,_xlfn.XLOOKUP($A19,'PY1 Data(H)'!$A$1:$A$142,'PY1 Data(H)'!$A$1:$BP$142))</f>
        <v>0</v>
      </c>
      <c r="W19" s="128" cm="1">
        <f t="array" ref="W19">_xlfn.XLOOKUP(W$1,'PY1 Data(H)'!$A$1:$BP$1,_xlfn.XLOOKUP($A19,'PY1 Data(H)'!$A$1:$A$142,'PY1 Data(H)'!$A$1:$BP$142))</f>
        <v>0</v>
      </c>
      <c r="X19" s="128" cm="1">
        <f t="array" ref="X19">_xlfn.XLOOKUP(X$1,'PY1 Data(H)'!$A$1:$BP$1,_xlfn.XLOOKUP($A19,'PY1 Data(H)'!$A$1:$A$142,'PY1 Data(H)'!$A$1:$BP$142))</f>
        <v>0</v>
      </c>
      <c r="Y19" s="128" cm="1">
        <f t="array" ref="Y19">_xlfn.XLOOKUP(Y$1,'PY1 Data(H)'!$A$1:$BP$1,_xlfn.XLOOKUP($A19,'PY1 Data(H)'!$A$1:$A$142,'PY1 Data(H)'!$A$1:$BP$142))</f>
        <v>0</v>
      </c>
      <c r="Z19" s="128" cm="1">
        <f t="array" ref="Z19">_xlfn.XLOOKUP(Z$1,'PY1 Data(H)'!$A$1:$BP$1,_xlfn.XLOOKUP($A19,'PY1 Data(H)'!$A$1:$A$142,'PY1 Data(H)'!$A$1:$BP$142))</f>
        <v>0</v>
      </c>
      <c r="AA19" s="128" cm="1">
        <f t="array" ref="AA19">_xlfn.XLOOKUP(AA$1,'PY1 Data(H)'!$A$1:$BP$1,_xlfn.XLOOKUP($A19,'PY1 Data(H)'!$A$1:$A$142,'PY1 Data(H)'!$A$1:$BP$142))</f>
        <v>0</v>
      </c>
      <c r="AB19" s="128" cm="1">
        <f t="array" ref="AB19">_xlfn.XLOOKUP(AB$1,'PY1 Data(H)'!$A$1:$BP$1,_xlfn.XLOOKUP($A19,'PY1 Data(H)'!$A$1:$A$142,'PY1 Data(H)'!$A$1:$BP$142))</f>
        <v>0</v>
      </c>
      <c r="AC19" s="128" cm="1">
        <f t="array" ref="AC19">_xlfn.XLOOKUP(AC$1,'PY1 Data(H)'!$A$1:$BP$1,_xlfn.XLOOKUP($A19,'PY1 Data(H)'!$A$1:$A$142,'PY1 Data(H)'!$A$1:$BP$142))</f>
        <v>0</v>
      </c>
      <c r="AD19" s="128" t="e" cm="1">
        <f t="array" ref="AD19">_xlfn.XLOOKUP(AD$1,'PY1 Data(H)'!$A$1:$BP$1,_xlfn.XLOOKUP($A19,'PY1 Data(H)'!$A$1:$A$142,'PY1 Data(H)'!$A$1:$BP$142))</f>
        <v>#N/A</v>
      </c>
      <c r="AE19" s="128" cm="1">
        <f t="array" ref="AE19">_xlfn.XLOOKUP(AE$1,'PY1 Data(H)'!$A$1:$BP$1,_xlfn.XLOOKUP($A19,'PY1 Data(H)'!$A$1:$A$142,'PY1 Data(H)'!$A$1:$BP$142))</f>
        <v>0</v>
      </c>
      <c r="AF19" s="128" cm="1">
        <f t="array" ref="AF19">_xlfn.XLOOKUP(AF$1,'PY1 Data(H)'!$A$1:$BP$1,_xlfn.XLOOKUP($A19,'PY1 Data(H)'!$A$1:$A$142,'PY1 Data(H)'!$A$1:$BP$142))</f>
        <v>0</v>
      </c>
      <c r="AG19" s="128" cm="1">
        <f t="array" ref="AG19">_xlfn.XLOOKUP(AG$1,'PY1 Data(H)'!$A$1:$BP$1,_xlfn.XLOOKUP($A19,'PY1 Data(H)'!$A$1:$A$142,'PY1 Data(H)'!$A$1:$BP$142))</f>
        <v>0</v>
      </c>
      <c r="AH19" s="128" t="e" cm="1">
        <f t="array" ref="AH19">_xlfn.XLOOKUP(AH$1,'PY1 Data(H)'!$A$1:$BP$1,_xlfn.XLOOKUP($A19,'PY1 Data(H)'!$A$1:$A$142,'PY1 Data(H)'!$A$1:$BP$142))</f>
        <v>#N/A</v>
      </c>
      <c r="AI19" s="128" cm="1">
        <f t="array" ref="AI19">_xlfn.XLOOKUP(AI$1,'PY1 Data(H)'!$A$1:$BP$1,_xlfn.XLOOKUP($A19,'PY1 Data(H)'!$A$1:$A$142,'PY1 Data(H)'!$A$1:$BP$142))</f>
        <v>0</v>
      </c>
      <c r="AJ19" s="128" cm="1">
        <f t="array" ref="AJ19">_xlfn.XLOOKUP(AJ$1,'PY1 Data(H)'!$A$1:$BP$1,_xlfn.XLOOKUP($A19,'PY1 Data(H)'!$A$1:$A$142,'PY1 Data(H)'!$A$1:$BP$142))</f>
        <v>0</v>
      </c>
      <c r="AK19" s="128" cm="1">
        <f t="array" ref="AK19">_xlfn.XLOOKUP(AK$1,'PY1 Data(H)'!$A$1:$BP$1,_xlfn.XLOOKUP($A19,'PY1 Data(H)'!$A$1:$A$142,'PY1 Data(H)'!$A$1:$BP$142))</f>
        <v>0</v>
      </c>
      <c r="AL19" s="128" cm="1">
        <f t="array" ref="AL19">_xlfn.XLOOKUP(AL$1,'PY1 Data(H)'!$A$1:$BP$1,_xlfn.XLOOKUP($A19,'PY1 Data(H)'!$A$1:$A$142,'PY1 Data(H)'!$A$1:$BP$142))</f>
        <v>0</v>
      </c>
      <c r="AM19" s="128" cm="1">
        <f t="array" ref="AM19">_xlfn.XLOOKUP(AM$1,'PY1 Data(H)'!$A$1:$BP$1,_xlfn.XLOOKUP($A19,'PY1 Data(H)'!$A$1:$A$142,'PY1 Data(H)'!$A$1:$BP$142))</f>
        <v>0</v>
      </c>
      <c r="AN19" s="128" cm="1">
        <f t="array" ref="AN19">_xlfn.XLOOKUP(AN$1,'PY1 Data(H)'!$A$1:$BP$1,_xlfn.XLOOKUP($A19,'PY1 Data(H)'!$A$1:$A$142,'PY1 Data(H)'!$A$1:$BP$142))</f>
        <v>0</v>
      </c>
      <c r="AO19" s="128" cm="1">
        <f t="array" ref="AO19">_xlfn.XLOOKUP(AO$1,'PY1 Data(H)'!$A$1:$BP$1,_xlfn.XLOOKUP($A19,'PY1 Data(H)'!$A$1:$A$142,'PY1 Data(H)'!$A$1:$BP$142))</f>
        <v>0</v>
      </c>
      <c r="AP19" s="128" cm="1">
        <f t="array" ref="AP19">_xlfn.XLOOKUP(AP$1,'PY1 Data(H)'!$A$1:$BP$1,_xlfn.XLOOKUP($A19,'PY1 Data(H)'!$A$1:$A$142,'PY1 Data(H)'!$A$1:$BP$142))</f>
        <v>0</v>
      </c>
      <c r="AQ19" s="128" cm="1">
        <f t="array" ref="AQ19">_xlfn.XLOOKUP(AQ$1,'PY1 Data(H)'!$A$1:$BP$1,_xlfn.XLOOKUP($A19,'PY1 Data(H)'!$A$1:$A$142,'PY1 Data(H)'!$A$1:$BP$142))</f>
        <v>0</v>
      </c>
      <c r="AR19" s="128" cm="1">
        <f t="array" ref="AR19">_xlfn.XLOOKUP(AR$1,'PY1 Data(H)'!$A$1:$BP$1,_xlfn.XLOOKUP($A19,'PY1 Data(H)'!$A$1:$A$142,'PY1 Data(H)'!$A$1:$BP$142))</f>
        <v>0</v>
      </c>
      <c r="AS19" s="128" cm="1">
        <f t="array" ref="AS19">_xlfn.XLOOKUP(AS$1,'PY1 Data(H)'!$A$1:$BP$1,_xlfn.XLOOKUP($A19,'PY1 Data(H)'!$A$1:$A$142,'PY1 Data(H)'!$A$1:$BP$142))</f>
        <v>0</v>
      </c>
    </row>
    <row r="20" spans="1:45" x14ac:dyDescent="0.3">
      <c r="A20">
        <v>502</v>
      </c>
      <c r="D20" s="128" cm="1">
        <f t="array" ref="D20">_xlfn.XLOOKUP(D$1,'PY1 Data(H)'!$A$1:$BP$1,_xlfn.XLOOKUP($A20,'PY1 Data(H)'!$A$1:$A$142,'PY1 Data(H)'!$A$1:$BP$142))</f>
        <v>256708</v>
      </c>
      <c r="E20" s="128" cm="1">
        <f t="array" ref="E20">_xlfn.XLOOKUP(E$1,'PY1 Data(H)'!$A$1:$BP$1,_xlfn.XLOOKUP($A20,'PY1 Data(H)'!$A$1:$A$142,'PY1 Data(H)'!$A$1:$BP$142))</f>
        <v>0</v>
      </c>
      <c r="F20" s="128" cm="1">
        <f t="array" ref="F20">_xlfn.XLOOKUP(F$1,'PY1 Data(H)'!$A$1:$BP$1,_xlfn.XLOOKUP($A20,'PY1 Data(H)'!$A$1:$A$142,'PY1 Data(H)'!$A$1:$BP$142))</f>
        <v>0</v>
      </c>
      <c r="G20" s="128" cm="1">
        <f t="array" ref="G20">_xlfn.XLOOKUP(G$1,'PY1 Data(H)'!$A$1:$BP$1,_xlfn.XLOOKUP($A20,'PY1 Data(H)'!$A$1:$A$142,'PY1 Data(H)'!$A$1:$BP$142))</f>
        <v>3877247</v>
      </c>
      <c r="H20" s="128" cm="1">
        <f t="array" ref="H20">_xlfn.XLOOKUP(H$1,'PY1 Data(H)'!$A$1:$BP$1,_xlfn.XLOOKUP($A20,'PY1 Data(H)'!$A$1:$A$142,'PY1 Data(H)'!$A$1:$BP$142))</f>
        <v>11885</v>
      </c>
      <c r="I20" s="128" cm="1">
        <f t="array" ref="I20">_xlfn.XLOOKUP(I$1,'PY1 Data(H)'!$A$1:$BP$1,_xlfn.XLOOKUP($A20,'PY1 Data(H)'!$A$1:$A$142,'PY1 Data(H)'!$A$1:$BP$142))</f>
        <v>0</v>
      </c>
      <c r="J20" s="128" cm="1">
        <f t="array" ref="J20">_xlfn.XLOOKUP(J$1,'PY1 Data(H)'!$A$1:$BP$1,_xlfn.XLOOKUP($A20,'PY1 Data(H)'!$A$1:$A$142,'PY1 Data(H)'!$A$1:$BP$142))</f>
        <v>0</v>
      </c>
      <c r="K20" s="128" cm="1">
        <f t="array" ref="K20">_xlfn.XLOOKUP(K$1,'PY1 Data(H)'!$A$1:$BP$1,_xlfn.XLOOKUP($A20,'PY1 Data(H)'!$A$1:$A$142,'PY1 Data(H)'!$A$1:$BP$142))</f>
        <v>702012</v>
      </c>
      <c r="L20" s="128" cm="1">
        <f t="array" ref="L20">_xlfn.XLOOKUP(L$1,'PY1 Data(H)'!$A$1:$BP$1,_xlfn.XLOOKUP($A20,'PY1 Data(H)'!$A$1:$A$142,'PY1 Data(H)'!$A$1:$BP$142))</f>
        <v>1740764</v>
      </c>
      <c r="M20" s="128" cm="1">
        <f t="array" ref="M20">_xlfn.XLOOKUP(M$1,'PY1 Data(H)'!$A$1:$BP$1,_xlfn.XLOOKUP($A20,'PY1 Data(H)'!$A$1:$A$142,'PY1 Data(H)'!$A$1:$BP$142))</f>
        <v>0</v>
      </c>
      <c r="N20" s="128" cm="1">
        <f t="array" ref="N20">_xlfn.XLOOKUP(N$1,'PY1 Data(H)'!$A$1:$BP$1,_xlfn.XLOOKUP($A20,'PY1 Data(H)'!$A$1:$A$142,'PY1 Data(H)'!$A$1:$BP$142))</f>
        <v>147769</v>
      </c>
      <c r="O20" s="128" cm="1">
        <f t="array" ref="O20">_xlfn.XLOOKUP(O$1,'PY1 Data(H)'!$A$1:$BP$1,_xlfn.XLOOKUP($A20,'PY1 Data(H)'!$A$1:$A$142,'PY1 Data(H)'!$A$1:$BP$142))</f>
        <v>0</v>
      </c>
      <c r="P20" s="128" cm="1">
        <f t="array" ref="P20">_xlfn.XLOOKUP(P$1,'PY1 Data(H)'!$A$1:$BP$1,_xlfn.XLOOKUP($A20,'PY1 Data(H)'!$A$1:$A$142,'PY1 Data(H)'!$A$1:$BP$142))</f>
        <v>0</v>
      </c>
      <c r="Q20" s="128" cm="1">
        <f t="array" ref="Q20">_xlfn.XLOOKUP(Q$1,'PY1 Data(H)'!$A$1:$BP$1,_xlfn.XLOOKUP($A20,'PY1 Data(H)'!$A$1:$A$142,'PY1 Data(H)'!$A$1:$BP$142))</f>
        <v>0</v>
      </c>
      <c r="R20" s="128" cm="1">
        <f t="array" ref="R20">_xlfn.XLOOKUP(R$1,'PY1 Data(H)'!$A$1:$BP$1,_xlfn.XLOOKUP($A20,'PY1 Data(H)'!$A$1:$A$142,'PY1 Data(H)'!$A$1:$BP$142))</f>
        <v>0</v>
      </c>
      <c r="S20" s="128" cm="1">
        <f t="array" ref="S20">_xlfn.XLOOKUP(S$1,'PY1 Data(H)'!$A$1:$BP$1,_xlfn.XLOOKUP($A20,'PY1 Data(H)'!$A$1:$A$142,'PY1 Data(H)'!$A$1:$BP$142))</f>
        <v>0</v>
      </c>
      <c r="T20" s="128" t="e" cm="1">
        <f t="array" ref="T20">_xlfn.XLOOKUP(T$1,'PY1 Data(H)'!$A$1:$BP$1,_xlfn.XLOOKUP($A20,'PY1 Data(H)'!$A$1:$A$142,'PY1 Data(H)'!$A$1:$BP$142))</f>
        <v>#N/A</v>
      </c>
      <c r="U20" s="128" cm="1">
        <f t="array" ref="U20">_xlfn.XLOOKUP(U$1,'PY1 Data(H)'!$A$1:$BP$1,_xlfn.XLOOKUP($A20,'PY1 Data(H)'!$A$1:$A$142,'PY1 Data(H)'!$A$1:$BP$142))</f>
        <v>0</v>
      </c>
      <c r="V20" s="128" cm="1">
        <f t="array" ref="V20">_xlfn.XLOOKUP(V$1,'PY1 Data(H)'!$A$1:$BP$1,_xlfn.XLOOKUP($A20,'PY1 Data(H)'!$A$1:$A$142,'PY1 Data(H)'!$A$1:$BP$142))</f>
        <v>0</v>
      </c>
      <c r="W20" s="128" cm="1">
        <f t="array" ref="W20">_xlfn.XLOOKUP(W$1,'PY1 Data(H)'!$A$1:$BP$1,_xlfn.XLOOKUP($A20,'PY1 Data(H)'!$A$1:$A$142,'PY1 Data(H)'!$A$1:$BP$142))</f>
        <v>0</v>
      </c>
      <c r="X20" s="128" cm="1">
        <f t="array" ref="X20">_xlfn.XLOOKUP(X$1,'PY1 Data(H)'!$A$1:$BP$1,_xlfn.XLOOKUP($A20,'PY1 Data(H)'!$A$1:$A$142,'PY1 Data(H)'!$A$1:$BP$142))</f>
        <v>0</v>
      </c>
      <c r="Y20" s="128" cm="1">
        <f t="array" ref="Y20">_xlfn.XLOOKUP(Y$1,'PY1 Data(H)'!$A$1:$BP$1,_xlfn.XLOOKUP($A20,'PY1 Data(H)'!$A$1:$A$142,'PY1 Data(H)'!$A$1:$BP$142))</f>
        <v>0</v>
      </c>
      <c r="Z20" s="128" cm="1">
        <f t="array" ref="Z20">_xlfn.XLOOKUP(Z$1,'PY1 Data(H)'!$A$1:$BP$1,_xlfn.XLOOKUP($A20,'PY1 Data(H)'!$A$1:$A$142,'PY1 Data(H)'!$A$1:$BP$142))</f>
        <v>0</v>
      </c>
      <c r="AA20" s="128" cm="1">
        <f t="array" ref="AA20">_xlfn.XLOOKUP(AA$1,'PY1 Data(H)'!$A$1:$BP$1,_xlfn.XLOOKUP($A20,'PY1 Data(H)'!$A$1:$A$142,'PY1 Data(H)'!$A$1:$BP$142))</f>
        <v>0</v>
      </c>
      <c r="AB20" s="128" cm="1">
        <f t="array" ref="AB20">_xlfn.XLOOKUP(AB$1,'PY1 Data(H)'!$A$1:$BP$1,_xlfn.XLOOKUP($A20,'PY1 Data(H)'!$A$1:$A$142,'PY1 Data(H)'!$A$1:$BP$142))</f>
        <v>0</v>
      </c>
      <c r="AC20" s="128" cm="1">
        <f t="array" ref="AC20">_xlfn.XLOOKUP(AC$1,'PY1 Data(H)'!$A$1:$BP$1,_xlfn.XLOOKUP($A20,'PY1 Data(H)'!$A$1:$A$142,'PY1 Data(H)'!$A$1:$BP$142))</f>
        <v>0</v>
      </c>
      <c r="AD20" s="128" t="e" cm="1">
        <f t="array" ref="AD20">_xlfn.XLOOKUP(AD$1,'PY1 Data(H)'!$A$1:$BP$1,_xlfn.XLOOKUP($A20,'PY1 Data(H)'!$A$1:$A$142,'PY1 Data(H)'!$A$1:$BP$142))</f>
        <v>#N/A</v>
      </c>
      <c r="AE20" s="128" cm="1">
        <f t="array" ref="AE20">_xlfn.XLOOKUP(AE$1,'PY1 Data(H)'!$A$1:$BP$1,_xlfn.XLOOKUP($A20,'PY1 Data(H)'!$A$1:$A$142,'PY1 Data(H)'!$A$1:$BP$142))</f>
        <v>0</v>
      </c>
      <c r="AF20" s="128" cm="1">
        <f t="array" ref="AF20">_xlfn.XLOOKUP(AF$1,'PY1 Data(H)'!$A$1:$BP$1,_xlfn.XLOOKUP($A20,'PY1 Data(H)'!$A$1:$A$142,'PY1 Data(H)'!$A$1:$BP$142))</f>
        <v>0</v>
      </c>
      <c r="AG20" s="128" cm="1">
        <f t="array" ref="AG20">_xlfn.XLOOKUP(AG$1,'PY1 Data(H)'!$A$1:$BP$1,_xlfn.XLOOKUP($A20,'PY1 Data(H)'!$A$1:$A$142,'PY1 Data(H)'!$A$1:$BP$142))</f>
        <v>862787</v>
      </c>
      <c r="AH20" s="128" t="e" cm="1">
        <f t="array" ref="AH20">_xlfn.XLOOKUP(AH$1,'PY1 Data(H)'!$A$1:$BP$1,_xlfn.XLOOKUP($A20,'PY1 Data(H)'!$A$1:$A$142,'PY1 Data(H)'!$A$1:$BP$142))</f>
        <v>#N/A</v>
      </c>
      <c r="AI20" s="128" cm="1">
        <f t="array" ref="AI20">_xlfn.XLOOKUP(AI$1,'PY1 Data(H)'!$A$1:$BP$1,_xlfn.XLOOKUP($A20,'PY1 Data(H)'!$A$1:$A$142,'PY1 Data(H)'!$A$1:$BP$142))</f>
        <v>1565201</v>
      </c>
      <c r="AJ20" s="128" cm="1">
        <f t="array" ref="AJ20">_xlfn.XLOOKUP(AJ$1,'PY1 Data(H)'!$A$1:$BP$1,_xlfn.XLOOKUP($A20,'PY1 Data(H)'!$A$1:$A$142,'PY1 Data(H)'!$A$1:$BP$142))</f>
        <v>0</v>
      </c>
      <c r="AK20" s="128" cm="1">
        <f t="array" ref="AK20">_xlfn.XLOOKUP(AK$1,'PY1 Data(H)'!$A$1:$BP$1,_xlfn.XLOOKUP($A20,'PY1 Data(H)'!$A$1:$A$142,'PY1 Data(H)'!$A$1:$BP$142))</f>
        <v>0</v>
      </c>
      <c r="AL20" s="128" cm="1">
        <f t="array" ref="AL20">_xlfn.XLOOKUP(AL$1,'PY1 Data(H)'!$A$1:$BP$1,_xlfn.XLOOKUP($A20,'PY1 Data(H)'!$A$1:$A$142,'PY1 Data(H)'!$A$1:$BP$142))</f>
        <v>0</v>
      </c>
      <c r="AM20" s="128" cm="1">
        <f t="array" ref="AM20">_xlfn.XLOOKUP(AM$1,'PY1 Data(H)'!$A$1:$BP$1,_xlfn.XLOOKUP($A20,'PY1 Data(H)'!$A$1:$A$142,'PY1 Data(H)'!$A$1:$BP$142))</f>
        <v>0</v>
      </c>
      <c r="AN20" s="128" cm="1">
        <f t="array" ref="AN20">_xlfn.XLOOKUP(AN$1,'PY1 Data(H)'!$A$1:$BP$1,_xlfn.XLOOKUP($A20,'PY1 Data(H)'!$A$1:$A$142,'PY1 Data(H)'!$A$1:$BP$142))</f>
        <v>0</v>
      </c>
      <c r="AO20" s="128" cm="1">
        <f t="array" ref="AO20">_xlfn.XLOOKUP(AO$1,'PY1 Data(H)'!$A$1:$BP$1,_xlfn.XLOOKUP($A20,'PY1 Data(H)'!$A$1:$A$142,'PY1 Data(H)'!$A$1:$BP$142))</f>
        <v>0</v>
      </c>
      <c r="AP20" s="128" cm="1">
        <f t="array" ref="AP20">_xlfn.XLOOKUP(AP$1,'PY1 Data(H)'!$A$1:$BP$1,_xlfn.XLOOKUP($A20,'PY1 Data(H)'!$A$1:$A$142,'PY1 Data(H)'!$A$1:$BP$142))</f>
        <v>0</v>
      </c>
      <c r="AQ20" s="128" cm="1">
        <f t="array" ref="AQ20">_xlfn.XLOOKUP(AQ$1,'PY1 Data(H)'!$A$1:$BP$1,_xlfn.XLOOKUP($A20,'PY1 Data(H)'!$A$1:$A$142,'PY1 Data(H)'!$A$1:$BP$142))</f>
        <v>1963594</v>
      </c>
      <c r="AR20" s="128" cm="1">
        <f t="array" ref="AR20">_xlfn.XLOOKUP(AR$1,'PY1 Data(H)'!$A$1:$BP$1,_xlfn.XLOOKUP($A20,'PY1 Data(H)'!$A$1:$A$142,'PY1 Data(H)'!$A$1:$BP$142))</f>
        <v>294393</v>
      </c>
      <c r="AS20" s="128" cm="1">
        <f t="array" ref="AS20">_xlfn.XLOOKUP(AS$1,'PY1 Data(H)'!$A$1:$BP$1,_xlfn.XLOOKUP($A20,'PY1 Data(H)'!$A$1:$A$142,'PY1 Data(H)'!$A$1:$BP$142))</f>
        <v>0</v>
      </c>
    </row>
    <row r="21" spans="1:45" x14ac:dyDescent="0.3">
      <c r="A21">
        <v>503</v>
      </c>
      <c r="D21" s="128" cm="1">
        <f t="array" ref="D21">_xlfn.XLOOKUP(D$1,'PY1 Data(H)'!$A$1:$BP$1,_xlfn.XLOOKUP($A21,'PY1 Data(H)'!$A$1:$A$142,'PY1 Data(H)'!$A$1:$BP$142))</f>
        <v>0</v>
      </c>
      <c r="E21" s="128" cm="1">
        <f t="array" ref="E21">_xlfn.XLOOKUP(E$1,'PY1 Data(H)'!$A$1:$BP$1,_xlfn.XLOOKUP($A21,'PY1 Data(H)'!$A$1:$A$142,'PY1 Data(H)'!$A$1:$BP$142))</f>
        <v>0</v>
      </c>
      <c r="F21" s="128" cm="1">
        <f t="array" ref="F21">_xlfn.XLOOKUP(F$1,'PY1 Data(H)'!$A$1:$BP$1,_xlfn.XLOOKUP($A21,'PY1 Data(H)'!$A$1:$A$142,'PY1 Data(H)'!$A$1:$BP$142))</f>
        <v>0</v>
      </c>
      <c r="G21" s="128" cm="1">
        <f t="array" ref="G21">_xlfn.XLOOKUP(G$1,'PY1 Data(H)'!$A$1:$BP$1,_xlfn.XLOOKUP($A21,'PY1 Data(H)'!$A$1:$A$142,'PY1 Data(H)'!$A$1:$BP$142))</f>
        <v>0</v>
      </c>
      <c r="H21" s="128" cm="1">
        <f t="array" ref="H21">_xlfn.XLOOKUP(H$1,'PY1 Data(H)'!$A$1:$BP$1,_xlfn.XLOOKUP($A21,'PY1 Data(H)'!$A$1:$A$142,'PY1 Data(H)'!$A$1:$BP$142))</f>
        <v>0</v>
      </c>
      <c r="I21" s="128" cm="1">
        <f t="array" ref="I21">_xlfn.XLOOKUP(I$1,'PY1 Data(H)'!$A$1:$BP$1,_xlfn.XLOOKUP($A21,'PY1 Data(H)'!$A$1:$A$142,'PY1 Data(H)'!$A$1:$BP$142))</f>
        <v>0</v>
      </c>
      <c r="J21" s="128" cm="1">
        <f t="array" ref="J21">_xlfn.XLOOKUP(J$1,'PY1 Data(H)'!$A$1:$BP$1,_xlfn.XLOOKUP($A21,'PY1 Data(H)'!$A$1:$A$142,'PY1 Data(H)'!$A$1:$BP$142))</f>
        <v>0</v>
      </c>
      <c r="K21" s="128" cm="1">
        <f t="array" ref="K21">_xlfn.XLOOKUP(K$1,'PY1 Data(H)'!$A$1:$BP$1,_xlfn.XLOOKUP($A21,'PY1 Data(H)'!$A$1:$A$142,'PY1 Data(H)'!$A$1:$BP$142))</f>
        <v>0</v>
      </c>
      <c r="L21" s="128" cm="1">
        <f t="array" ref="L21">_xlfn.XLOOKUP(L$1,'PY1 Data(H)'!$A$1:$BP$1,_xlfn.XLOOKUP($A21,'PY1 Data(H)'!$A$1:$A$142,'PY1 Data(H)'!$A$1:$BP$142))</f>
        <v>26971843</v>
      </c>
      <c r="M21" s="128" cm="1">
        <f t="array" ref="M21">_xlfn.XLOOKUP(M$1,'PY1 Data(H)'!$A$1:$BP$1,_xlfn.XLOOKUP($A21,'PY1 Data(H)'!$A$1:$A$142,'PY1 Data(H)'!$A$1:$BP$142))</f>
        <v>0</v>
      </c>
      <c r="N21" s="128" cm="1">
        <f t="array" ref="N21">_xlfn.XLOOKUP(N$1,'PY1 Data(H)'!$A$1:$BP$1,_xlfn.XLOOKUP($A21,'PY1 Data(H)'!$A$1:$A$142,'PY1 Data(H)'!$A$1:$BP$142))</f>
        <v>0</v>
      </c>
      <c r="O21" s="128" cm="1">
        <f t="array" ref="O21">_xlfn.XLOOKUP(O$1,'PY1 Data(H)'!$A$1:$BP$1,_xlfn.XLOOKUP($A21,'PY1 Data(H)'!$A$1:$A$142,'PY1 Data(H)'!$A$1:$BP$142))</f>
        <v>0</v>
      </c>
      <c r="P21" s="128" cm="1">
        <f t="array" ref="P21">_xlfn.XLOOKUP(P$1,'PY1 Data(H)'!$A$1:$BP$1,_xlfn.XLOOKUP($A21,'PY1 Data(H)'!$A$1:$A$142,'PY1 Data(H)'!$A$1:$BP$142))</f>
        <v>0</v>
      </c>
      <c r="Q21" s="128" cm="1">
        <f t="array" ref="Q21">_xlfn.XLOOKUP(Q$1,'PY1 Data(H)'!$A$1:$BP$1,_xlfn.XLOOKUP($A21,'PY1 Data(H)'!$A$1:$A$142,'PY1 Data(H)'!$A$1:$BP$142))</f>
        <v>0</v>
      </c>
      <c r="R21" s="128" cm="1">
        <f t="array" ref="R21">_xlfn.XLOOKUP(R$1,'PY1 Data(H)'!$A$1:$BP$1,_xlfn.XLOOKUP($A21,'PY1 Data(H)'!$A$1:$A$142,'PY1 Data(H)'!$A$1:$BP$142))</f>
        <v>0</v>
      </c>
      <c r="S21" s="128" cm="1">
        <f t="array" ref="S21">_xlfn.XLOOKUP(S$1,'PY1 Data(H)'!$A$1:$BP$1,_xlfn.XLOOKUP($A21,'PY1 Data(H)'!$A$1:$A$142,'PY1 Data(H)'!$A$1:$BP$142))</f>
        <v>0</v>
      </c>
      <c r="T21" s="128" t="e" cm="1">
        <f t="array" ref="T21">_xlfn.XLOOKUP(T$1,'PY1 Data(H)'!$A$1:$BP$1,_xlfn.XLOOKUP($A21,'PY1 Data(H)'!$A$1:$A$142,'PY1 Data(H)'!$A$1:$BP$142))</f>
        <v>#N/A</v>
      </c>
      <c r="U21" s="128" cm="1">
        <f t="array" ref="U21">_xlfn.XLOOKUP(U$1,'PY1 Data(H)'!$A$1:$BP$1,_xlfn.XLOOKUP($A21,'PY1 Data(H)'!$A$1:$A$142,'PY1 Data(H)'!$A$1:$BP$142))</f>
        <v>0</v>
      </c>
      <c r="V21" s="128" cm="1">
        <f t="array" ref="V21">_xlfn.XLOOKUP(V$1,'PY1 Data(H)'!$A$1:$BP$1,_xlfn.XLOOKUP($A21,'PY1 Data(H)'!$A$1:$A$142,'PY1 Data(H)'!$A$1:$BP$142))</f>
        <v>0</v>
      </c>
      <c r="W21" s="128" cm="1">
        <f t="array" ref="W21">_xlfn.XLOOKUP(W$1,'PY1 Data(H)'!$A$1:$BP$1,_xlfn.XLOOKUP($A21,'PY1 Data(H)'!$A$1:$A$142,'PY1 Data(H)'!$A$1:$BP$142))</f>
        <v>0</v>
      </c>
      <c r="X21" s="128" cm="1">
        <f t="array" ref="X21">_xlfn.XLOOKUP(X$1,'PY1 Data(H)'!$A$1:$BP$1,_xlfn.XLOOKUP($A21,'PY1 Data(H)'!$A$1:$A$142,'PY1 Data(H)'!$A$1:$BP$142))</f>
        <v>0</v>
      </c>
      <c r="Y21" s="128" cm="1">
        <f t="array" ref="Y21">_xlfn.XLOOKUP(Y$1,'PY1 Data(H)'!$A$1:$BP$1,_xlfn.XLOOKUP($A21,'PY1 Data(H)'!$A$1:$A$142,'PY1 Data(H)'!$A$1:$BP$142))</f>
        <v>0</v>
      </c>
      <c r="Z21" s="128" cm="1">
        <f t="array" ref="Z21">_xlfn.XLOOKUP(Z$1,'PY1 Data(H)'!$A$1:$BP$1,_xlfn.XLOOKUP($A21,'PY1 Data(H)'!$A$1:$A$142,'PY1 Data(H)'!$A$1:$BP$142))</f>
        <v>0</v>
      </c>
      <c r="AA21" s="128" cm="1">
        <f t="array" ref="AA21">_xlfn.XLOOKUP(AA$1,'PY1 Data(H)'!$A$1:$BP$1,_xlfn.XLOOKUP($A21,'PY1 Data(H)'!$A$1:$A$142,'PY1 Data(H)'!$A$1:$BP$142))</f>
        <v>0</v>
      </c>
      <c r="AB21" s="128" cm="1">
        <f t="array" ref="AB21">_xlfn.XLOOKUP(AB$1,'PY1 Data(H)'!$A$1:$BP$1,_xlfn.XLOOKUP($A21,'PY1 Data(H)'!$A$1:$A$142,'PY1 Data(H)'!$A$1:$BP$142))</f>
        <v>0</v>
      </c>
      <c r="AC21" s="128" cm="1">
        <f t="array" ref="AC21">_xlfn.XLOOKUP(AC$1,'PY1 Data(H)'!$A$1:$BP$1,_xlfn.XLOOKUP($A21,'PY1 Data(H)'!$A$1:$A$142,'PY1 Data(H)'!$A$1:$BP$142))</f>
        <v>0</v>
      </c>
      <c r="AD21" s="128" t="e" cm="1">
        <f t="array" ref="AD21">_xlfn.XLOOKUP(AD$1,'PY1 Data(H)'!$A$1:$BP$1,_xlfn.XLOOKUP($A21,'PY1 Data(H)'!$A$1:$A$142,'PY1 Data(H)'!$A$1:$BP$142))</f>
        <v>#N/A</v>
      </c>
      <c r="AE21" s="128" cm="1">
        <f t="array" ref="AE21">_xlfn.XLOOKUP(AE$1,'PY1 Data(H)'!$A$1:$BP$1,_xlfn.XLOOKUP($A21,'PY1 Data(H)'!$A$1:$A$142,'PY1 Data(H)'!$A$1:$BP$142))</f>
        <v>0</v>
      </c>
      <c r="AF21" s="128" cm="1">
        <f t="array" ref="AF21">_xlfn.XLOOKUP(AF$1,'PY1 Data(H)'!$A$1:$BP$1,_xlfn.XLOOKUP($A21,'PY1 Data(H)'!$A$1:$A$142,'PY1 Data(H)'!$A$1:$BP$142))</f>
        <v>0</v>
      </c>
      <c r="AG21" s="128" cm="1">
        <f t="array" ref="AG21">_xlfn.XLOOKUP(AG$1,'PY1 Data(H)'!$A$1:$BP$1,_xlfn.XLOOKUP($A21,'PY1 Data(H)'!$A$1:$A$142,'PY1 Data(H)'!$A$1:$BP$142))</f>
        <v>5700</v>
      </c>
      <c r="AH21" s="128" t="e" cm="1">
        <f t="array" ref="AH21">_xlfn.XLOOKUP(AH$1,'PY1 Data(H)'!$A$1:$BP$1,_xlfn.XLOOKUP($A21,'PY1 Data(H)'!$A$1:$A$142,'PY1 Data(H)'!$A$1:$BP$142))</f>
        <v>#N/A</v>
      </c>
      <c r="AI21" s="128" cm="1">
        <f t="array" ref="AI21">_xlfn.XLOOKUP(AI$1,'PY1 Data(H)'!$A$1:$BP$1,_xlfn.XLOOKUP($A21,'PY1 Data(H)'!$A$1:$A$142,'PY1 Data(H)'!$A$1:$BP$142))</f>
        <v>0</v>
      </c>
      <c r="AJ21" s="128" cm="1">
        <f t="array" ref="AJ21">_xlfn.XLOOKUP(AJ$1,'PY1 Data(H)'!$A$1:$BP$1,_xlfn.XLOOKUP($A21,'PY1 Data(H)'!$A$1:$A$142,'PY1 Data(H)'!$A$1:$BP$142))</f>
        <v>0</v>
      </c>
      <c r="AK21" s="128" cm="1">
        <f t="array" ref="AK21">_xlfn.XLOOKUP(AK$1,'PY1 Data(H)'!$A$1:$BP$1,_xlfn.XLOOKUP($A21,'PY1 Data(H)'!$A$1:$A$142,'PY1 Data(H)'!$A$1:$BP$142))</f>
        <v>0</v>
      </c>
      <c r="AL21" s="128" cm="1">
        <f t="array" ref="AL21">_xlfn.XLOOKUP(AL$1,'PY1 Data(H)'!$A$1:$BP$1,_xlfn.XLOOKUP($A21,'PY1 Data(H)'!$A$1:$A$142,'PY1 Data(H)'!$A$1:$BP$142))</f>
        <v>0</v>
      </c>
      <c r="AM21" s="128" cm="1">
        <f t="array" ref="AM21">_xlfn.XLOOKUP(AM$1,'PY1 Data(H)'!$A$1:$BP$1,_xlfn.XLOOKUP($A21,'PY1 Data(H)'!$A$1:$A$142,'PY1 Data(H)'!$A$1:$BP$142))</f>
        <v>0</v>
      </c>
      <c r="AN21" s="128" cm="1">
        <f t="array" ref="AN21">_xlfn.XLOOKUP(AN$1,'PY1 Data(H)'!$A$1:$BP$1,_xlfn.XLOOKUP($A21,'PY1 Data(H)'!$A$1:$A$142,'PY1 Data(H)'!$A$1:$BP$142))</f>
        <v>0</v>
      </c>
      <c r="AO21" s="128" cm="1">
        <f t="array" ref="AO21">_xlfn.XLOOKUP(AO$1,'PY1 Data(H)'!$A$1:$BP$1,_xlfn.XLOOKUP($A21,'PY1 Data(H)'!$A$1:$A$142,'PY1 Data(H)'!$A$1:$BP$142))</f>
        <v>0</v>
      </c>
      <c r="AP21" s="128" cm="1">
        <f t="array" ref="AP21">_xlfn.XLOOKUP(AP$1,'PY1 Data(H)'!$A$1:$BP$1,_xlfn.XLOOKUP($A21,'PY1 Data(H)'!$A$1:$A$142,'PY1 Data(H)'!$A$1:$BP$142))</f>
        <v>0</v>
      </c>
      <c r="AQ21" s="128" cm="1">
        <f t="array" ref="AQ21">_xlfn.XLOOKUP(AQ$1,'PY1 Data(H)'!$A$1:$BP$1,_xlfn.XLOOKUP($A21,'PY1 Data(H)'!$A$1:$A$142,'PY1 Data(H)'!$A$1:$BP$142))</f>
        <v>0</v>
      </c>
      <c r="AR21" s="128" cm="1">
        <f t="array" ref="AR21">_xlfn.XLOOKUP(AR$1,'PY1 Data(H)'!$A$1:$BP$1,_xlfn.XLOOKUP($A21,'PY1 Data(H)'!$A$1:$A$142,'PY1 Data(H)'!$A$1:$BP$142))</f>
        <v>0</v>
      </c>
      <c r="AS21" s="128" cm="1">
        <f t="array" ref="AS21">_xlfn.XLOOKUP(AS$1,'PY1 Data(H)'!$A$1:$BP$1,_xlfn.XLOOKUP($A21,'PY1 Data(H)'!$A$1:$A$142,'PY1 Data(H)'!$A$1:$BP$142))</f>
        <v>0</v>
      </c>
    </row>
    <row r="22" spans="1:45" x14ac:dyDescent="0.3">
      <c r="D22" s="128" cm="1">
        <f t="array" ref="D22">_xlfn.XLOOKUP(D$1,'PY1 Data(H)'!$A$1:$BP$1,_xlfn.XLOOKUP($A22,'PY1 Data(H)'!$A$1:$A$142,'PY1 Data(H)'!$A$1:$BP$142))</f>
        <v>0</v>
      </c>
      <c r="E22" s="128" cm="1">
        <f t="array" ref="E22">_xlfn.XLOOKUP(E$1,'PY1 Data(H)'!$A$1:$BP$1,_xlfn.XLOOKUP($A22,'PY1 Data(H)'!$A$1:$A$142,'PY1 Data(H)'!$A$1:$BP$142))</f>
        <v>0</v>
      </c>
      <c r="F22" s="128" cm="1">
        <f t="array" ref="F22">_xlfn.XLOOKUP(F$1,'PY1 Data(H)'!$A$1:$BP$1,_xlfn.XLOOKUP($A22,'PY1 Data(H)'!$A$1:$A$142,'PY1 Data(H)'!$A$1:$BP$142))</f>
        <v>0</v>
      </c>
      <c r="G22" s="128" cm="1">
        <f t="array" ref="G22">_xlfn.XLOOKUP(G$1,'PY1 Data(H)'!$A$1:$BP$1,_xlfn.XLOOKUP($A22,'PY1 Data(H)'!$A$1:$A$142,'PY1 Data(H)'!$A$1:$BP$142))</f>
        <v>0</v>
      </c>
      <c r="H22" s="128" cm="1">
        <f t="array" ref="H22">_xlfn.XLOOKUP(H$1,'PY1 Data(H)'!$A$1:$BP$1,_xlfn.XLOOKUP($A22,'PY1 Data(H)'!$A$1:$A$142,'PY1 Data(H)'!$A$1:$BP$142))</f>
        <v>0</v>
      </c>
      <c r="I22" s="128" cm="1">
        <f t="array" ref="I22">_xlfn.XLOOKUP(I$1,'PY1 Data(H)'!$A$1:$BP$1,_xlfn.XLOOKUP($A22,'PY1 Data(H)'!$A$1:$A$142,'PY1 Data(H)'!$A$1:$BP$142))</f>
        <v>0</v>
      </c>
      <c r="J22" s="128" cm="1">
        <f t="array" ref="J22">_xlfn.XLOOKUP(J$1,'PY1 Data(H)'!$A$1:$BP$1,_xlfn.XLOOKUP($A22,'PY1 Data(H)'!$A$1:$A$142,'PY1 Data(H)'!$A$1:$BP$142))</f>
        <v>0</v>
      </c>
      <c r="K22" s="128" cm="1">
        <f t="array" ref="K22">_xlfn.XLOOKUP(K$1,'PY1 Data(H)'!$A$1:$BP$1,_xlfn.XLOOKUP($A22,'PY1 Data(H)'!$A$1:$A$142,'PY1 Data(H)'!$A$1:$BP$142))</f>
        <v>0</v>
      </c>
      <c r="L22" s="128" cm="1">
        <f t="array" ref="L22">_xlfn.XLOOKUP(L$1,'PY1 Data(H)'!$A$1:$BP$1,_xlfn.XLOOKUP($A22,'PY1 Data(H)'!$A$1:$A$142,'PY1 Data(H)'!$A$1:$BP$142))</f>
        <v>0</v>
      </c>
      <c r="M22" s="128" cm="1">
        <f t="array" ref="M22">_xlfn.XLOOKUP(M$1,'PY1 Data(H)'!$A$1:$BP$1,_xlfn.XLOOKUP($A22,'PY1 Data(H)'!$A$1:$A$142,'PY1 Data(H)'!$A$1:$BP$142))</f>
        <v>0</v>
      </c>
      <c r="N22" s="128" cm="1">
        <f t="array" ref="N22">_xlfn.XLOOKUP(N$1,'PY1 Data(H)'!$A$1:$BP$1,_xlfn.XLOOKUP($A22,'PY1 Data(H)'!$A$1:$A$142,'PY1 Data(H)'!$A$1:$BP$142))</f>
        <v>0</v>
      </c>
      <c r="O22" s="128" cm="1">
        <f t="array" ref="O22">_xlfn.XLOOKUP(O$1,'PY1 Data(H)'!$A$1:$BP$1,_xlfn.XLOOKUP($A22,'PY1 Data(H)'!$A$1:$A$142,'PY1 Data(H)'!$A$1:$BP$142))</f>
        <v>0</v>
      </c>
      <c r="P22" s="128" cm="1">
        <f t="array" ref="P22">_xlfn.XLOOKUP(P$1,'PY1 Data(H)'!$A$1:$BP$1,_xlfn.XLOOKUP($A22,'PY1 Data(H)'!$A$1:$A$142,'PY1 Data(H)'!$A$1:$BP$142))</f>
        <v>0</v>
      </c>
      <c r="Q22" s="128" cm="1">
        <f t="array" ref="Q22">_xlfn.XLOOKUP(Q$1,'PY1 Data(H)'!$A$1:$BP$1,_xlfn.XLOOKUP($A22,'PY1 Data(H)'!$A$1:$A$142,'PY1 Data(H)'!$A$1:$BP$142))</f>
        <v>0</v>
      </c>
      <c r="R22" s="128" cm="1">
        <f t="array" ref="R22">_xlfn.XLOOKUP(R$1,'PY1 Data(H)'!$A$1:$BP$1,_xlfn.XLOOKUP($A22,'PY1 Data(H)'!$A$1:$A$142,'PY1 Data(H)'!$A$1:$BP$142))</f>
        <v>0</v>
      </c>
      <c r="S22" s="128" cm="1">
        <f t="array" ref="S22">_xlfn.XLOOKUP(S$1,'PY1 Data(H)'!$A$1:$BP$1,_xlfn.XLOOKUP($A22,'PY1 Data(H)'!$A$1:$A$142,'PY1 Data(H)'!$A$1:$BP$142))</f>
        <v>0</v>
      </c>
      <c r="T22" s="128" t="e" cm="1">
        <f t="array" ref="T22">_xlfn.XLOOKUP(T$1,'PY1 Data(H)'!$A$1:$BP$1,_xlfn.XLOOKUP($A22,'PY1 Data(H)'!$A$1:$A$142,'PY1 Data(H)'!$A$1:$BP$142))</f>
        <v>#N/A</v>
      </c>
      <c r="U22" s="128" cm="1">
        <f t="array" ref="U22">_xlfn.XLOOKUP(U$1,'PY1 Data(H)'!$A$1:$BP$1,_xlfn.XLOOKUP($A22,'PY1 Data(H)'!$A$1:$A$142,'PY1 Data(H)'!$A$1:$BP$142))</f>
        <v>0</v>
      </c>
      <c r="V22" s="128" cm="1">
        <f t="array" ref="V22">_xlfn.XLOOKUP(V$1,'PY1 Data(H)'!$A$1:$BP$1,_xlfn.XLOOKUP($A22,'PY1 Data(H)'!$A$1:$A$142,'PY1 Data(H)'!$A$1:$BP$142))</f>
        <v>0</v>
      </c>
      <c r="W22" s="128" cm="1">
        <f t="array" ref="W22">_xlfn.XLOOKUP(W$1,'PY1 Data(H)'!$A$1:$BP$1,_xlfn.XLOOKUP($A22,'PY1 Data(H)'!$A$1:$A$142,'PY1 Data(H)'!$A$1:$BP$142))</f>
        <v>0</v>
      </c>
      <c r="X22" s="128" cm="1">
        <f t="array" ref="X22">_xlfn.XLOOKUP(X$1,'PY1 Data(H)'!$A$1:$BP$1,_xlfn.XLOOKUP($A22,'PY1 Data(H)'!$A$1:$A$142,'PY1 Data(H)'!$A$1:$BP$142))</f>
        <v>0</v>
      </c>
      <c r="Y22" s="128" cm="1">
        <f t="array" ref="Y22">_xlfn.XLOOKUP(Y$1,'PY1 Data(H)'!$A$1:$BP$1,_xlfn.XLOOKUP($A22,'PY1 Data(H)'!$A$1:$A$142,'PY1 Data(H)'!$A$1:$BP$142))</f>
        <v>0</v>
      </c>
      <c r="Z22" s="128" cm="1">
        <f t="array" ref="Z22">_xlfn.XLOOKUP(Z$1,'PY1 Data(H)'!$A$1:$BP$1,_xlfn.XLOOKUP($A22,'PY1 Data(H)'!$A$1:$A$142,'PY1 Data(H)'!$A$1:$BP$142))</f>
        <v>0</v>
      </c>
      <c r="AA22" s="128" cm="1">
        <f t="array" ref="AA22">_xlfn.XLOOKUP(AA$1,'PY1 Data(H)'!$A$1:$BP$1,_xlfn.XLOOKUP($A22,'PY1 Data(H)'!$A$1:$A$142,'PY1 Data(H)'!$A$1:$BP$142))</f>
        <v>0</v>
      </c>
      <c r="AB22" s="128" cm="1">
        <f t="array" ref="AB22">_xlfn.XLOOKUP(AB$1,'PY1 Data(H)'!$A$1:$BP$1,_xlfn.XLOOKUP($A22,'PY1 Data(H)'!$A$1:$A$142,'PY1 Data(H)'!$A$1:$BP$142))</f>
        <v>0</v>
      </c>
      <c r="AC22" s="128" cm="1">
        <f t="array" ref="AC22">_xlfn.XLOOKUP(AC$1,'PY1 Data(H)'!$A$1:$BP$1,_xlfn.XLOOKUP($A22,'PY1 Data(H)'!$A$1:$A$142,'PY1 Data(H)'!$A$1:$BP$142))</f>
        <v>0</v>
      </c>
      <c r="AD22" s="128" t="e" cm="1">
        <f t="array" ref="AD22">_xlfn.XLOOKUP(AD$1,'PY1 Data(H)'!$A$1:$BP$1,_xlfn.XLOOKUP($A22,'PY1 Data(H)'!$A$1:$A$142,'PY1 Data(H)'!$A$1:$BP$142))</f>
        <v>#N/A</v>
      </c>
      <c r="AE22" s="128" cm="1">
        <f t="array" ref="AE22">_xlfn.XLOOKUP(AE$1,'PY1 Data(H)'!$A$1:$BP$1,_xlfn.XLOOKUP($A22,'PY1 Data(H)'!$A$1:$A$142,'PY1 Data(H)'!$A$1:$BP$142))</f>
        <v>0</v>
      </c>
      <c r="AF22" s="128" cm="1">
        <f t="array" ref="AF22">_xlfn.XLOOKUP(AF$1,'PY1 Data(H)'!$A$1:$BP$1,_xlfn.XLOOKUP($A22,'PY1 Data(H)'!$A$1:$A$142,'PY1 Data(H)'!$A$1:$BP$142))</f>
        <v>0</v>
      </c>
      <c r="AG22" s="128" cm="1">
        <f t="array" ref="AG22">_xlfn.XLOOKUP(AG$1,'PY1 Data(H)'!$A$1:$BP$1,_xlfn.XLOOKUP($A22,'PY1 Data(H)'!$A$1:$A$142,'PY1 Data(H)'!$A$1:$BP$142))</f>
        <v>0</v>
      </c>
      <c r="AH22" s="128" t="e" cm="1">
        <f t="array" ref="AH22">_xlfn.XLOOKUP(AH$1,'PY1 Data(H)'!$A$1:$BP$1,_xlfn.XLOOKUP($A22,'PY1 Data(H)'!$A$1:$A$142,'PY1 Data(H)'!$A$1:$BP$142))</f>
        <v>#N/A</v>
      </c>
      <c r="AI22" s="128" cm="1">
        <f t="array" ref="AI22">_xlfn.XLOOKUP(AI$1,'PY1 Data(H)'!$A$1:$BP$1,_xlfn.XLOOKUP($A22,'PY1 Data(H)'!$A$1:$A$142,'PY1 Data(H)'!$A$1:$BP$142))</f>
        <v>0</v>
      </c>
      <c r="AJ22" s="128" cm="1">
        <f t="array" ref="AJ22">_xlfn.XLOOKUP(AJ$1,'PY1 Data(H)'!$A$1:$BP$1,_xlfn.XLOOKUP($A22,'PY1 Data(H)'!$A$1:$A$142,'PY1 Data(H)'!$A$1:$BP$142))</f>
        <v>0</v>
      </c>
      <c r="AK22" s="128" cm="1">
        <f t="array" ref="AK22">_xlfn.XLOOKUP(AK$1,'PY1 Data(H)'!$A$1:$BP$1,_xlfn.XLOOKUP($A22,'PY1 Data(H)'!$A$1:$A$142,'PY1 Data(H)'!$A$1:$BP$142))</f>
        <v>0</v>
      </c>
      <c r="AL22" s="128" cm="1">
        <f t="array" ref="AL22">_xlfn.XLOOKUP(AL$1,'PY1 Data(H)'!$A$1:$BP$1,_xlfn.XLOOKUP($A22,'PY1 Data(H)'!$A$1:$A$142,'PY1 Data(H)'!$A$1:$BP$142))</f>
        <v>0</v>
      </c>
      <c r="AM22" s="128" cm="1">
        <f t="array" ref="AM22">_xlfn.XLOOKUP(AM$1,'PY1 Data(H)'!$A$1:$BP$1,_xlfn.XLOOKUP($A22,'PY1 Data(H)'!$A$1:$A$142,'PY1 Data(H)'!$A$1:$BP$142))</f>
        <v>0</v>
      </c>
      <c r="AN22" s="128" cm="1">
        <f t="array" ref="AN22">_xlfn.XLOOKUP(AN$1,'PY1 Data(H)'!$A$1:$BP$1,_xlfn.XLOOKUP($A22,'PY1 Data(H)'!$A$1:$A$142,'PY1 Data(H)'!$A$1:$BP$142))</f>
        <v>0</v>
      </c>
      <c r="AO22" s="128" cm="1">
        <f t="array" ref="AO22">_xlfn.XLOOKUP(AO$1,'PY1 Data(H)'!$A$1:$BP$1,_xlfn.XLOOKUP($A22,'PY1 Data(H)'!$A$1:$A$142,'PY1 Data(H)'!$A$1:$BP$142))</f>
        <v>0</v>
      </c>
      <c r="AP22" s="128" cm="1">
        <f t="array" ref="AP22">_xlfn.XLOOKUP(AP$1,'PY1 Data(H)'!$A$1:$BP$1,_xlfn.XLOOKUP($A22,'PY1 Data(H)'!$A$1:$A$142,'PY1 Data(H)'!$A$1:$BP$142))</f>
        <v>0</v>
      </c>
      <c r="AQ22" s="128" cm="1">
        <f t="array" ref="AQ22">_xlfn.XLOOKUP(AQ$1,'PY1 Data(H)'!$A$1:$BP$1,_xlfn.XLOOKUP($A22,'PY1 Data(H)'!$A$1:$A$142,'PY1 Data(H)'!$A$1:$BP$142))</f>
        <v>0</v>
      </c>
      <c r="AR22" s="128" cm="1">
        <f t="array" ref="AR22">_xlfn.XLOOKUP(AR$1,'PY1 Data(H)'!$A$1:$BP$1,_xlfn.XLOOKUP($A22,'PY1 Data(H)'!$A$1:$A$142,'PY1 Data(H)'!$A$1:$BP$142))</f>
        <v>0</v>
      </c>
      <c r="AS22" s="128" cm="1">
        <f t="array" ref="AS22">_xlfn.XLOOKUP(AS$1,'PY1 Data(H)'!$A$1:$BP$1,_xlfn.XLOOKUP($A22,'PY1 Data(H)'!$A$1:$A$142,'PY1 Data(H)'!$A$1:$BP$142))</f>
        <v>0</v>
      </c>
    </row>
    <row r="23" spans="1:45" x14ac:dyDescent="0.3">
      <c r="A23">
        <v>388</v>
      </c>
      <c r="D23" s="128" cm="1">
        <f t="array" ref="D23">_xlfn.XLOOKUP(D$1,'PY1 Data(H)'!$A$1:$BP$1,_xlfn.XLOOKUP($A23,'PY1 Data(H)'!$A$1:$A$142,'PY1 Data(H)'!$A$1:$BP$142))</f>
        <v>0</v>
      </c>
      <c r="E23" s="128" cm="1">
        <f t="array" ref="E23">_xlfn.XLOOKUP(E$1,'PY1 Data(H)'!$A$1:$BP$1,_xlfn.XLOOKUP($A23,'PY1 Data(H)'!$A$1:$A$142,'PY1 Data(H)'!$A$1:$BP$142))</f>
        <v>0</v>
      </c>
      <c r="F23" s="128" cm="1">
        <f t="array" ref="F23">_xlfn.XLOOKUP(F$1,'PY1 Data(H)'!$A$1:$BP$1,_xlfn.XLOOKUP($A23,'PY1 Data(H)'!$A$1:$A$142,'PY1 Data(H)'!$A$1:$BP$142))</f>
        <v>9584926</v>
      </c>
      <c r="G23" s="128" cm="1">
        <f t="array" ref="G23">_xlfn.XLOOKUP(G$1,'PY1 Data(H)'!$A$1:$BP$1,_xlfn.XLOOKUP($A23,'PY1 Data(H)'!$A$1:$A$142,'PY1 Data(H)'!$A$1:$BP$142))</f>
        <v>0</v>
      </c>
      <c r="H23" s="128" cm="1">
        <f t="array" ref="H23">_xlfn.XLOOKUP(H$1,'PY1 Data(H)'!$A$1:$BP$1,_xlfn.XLOOKUP($A23,'PY1 Data(H)'!$A$1:$A$142,'PY1 Data(H)'!$A$1:$BP$142))</f>
        <v>0</v>
      </c>
      <c r="I23" s="128" cm="1">
        <f t="array" ref="I23">_xlfn.XLOOKUP(I$1,'PY1 Data(H)'!$A$1:$BP$1,_xlfn.XLOOKUP($A23,'PY1 Data(H)'!$A$1:$A$142,'PY1 Data(H)'!$A$1:$BP$142))</f>
        <v>361630</v>
      </c>
      <c r="J23" s="128" cm="1">
        <f t="array" ref="J23">_xlfn.XLOOKUP(J$1,'PY1 Data(H)'!$A$1:$BP$1,_xlfn.XLOOKUP($A23,'PY1 Data(H)'!$A$1:$A$142,'PY1 Data(H)'!$A$1:$BP$142))</f>
        <v>2512852</v>
      </c>
      <c r="K23" s="128" cm="1">
        <f t="array" ref="K23">_xlfn.XLOOKUP(K$1,'PY1 Data(H)'!$A$1:$BP$1,_xlfn.XLOOKUP($A23,'PY1 Data(H)'!$A$1:$A$142,'PY1 Data(H)'!$A$1:$BP$142))</f>
        <v>0</v>
      </c>
      <c r="L23" s="128" cm="1">
        <f t="array" ref="L23">_xlfn.XLOOKUP(L$1,'PY1 Data(H)'!$A$1:$BP$1,_xlfn.XLOOKUP($A23,'PY1 Data(H)'!$A$1:$A$142,'PY1 Data(H)'!$A$1:$BP$142))</f>
        <v>0</v>
      </c>
      <c r="M23" s="128" cm="1">
        <f t="array" ref="M23">_xlfn.XLOOKUP(M$1,'PY1 Data(H)'!$A$1:$BP$1,_xlfn.XLOOKUP($A23,'PY1 Data(H)'!$A$1:$A$142,'PY1 Data(H)'!$A$1:$BP$142))</f>
        <v>0</v>
      </c>
      <c r="N23" s="128" cm="1">
        <f t="array" ref="N23">_xlfn.XLOOKUP(N$1,'PY1 Data(H)'!$A$1:$BP$1,_xlfn.XLOOKUP($A23,'PY1 Data(H)'!$A$1:$A$142,'PY1 Data(H)'!$A$1:$BP$142))</f>
        <v>0</v>
      </c>
      <c r="O23" s="128" cm="1">
        <f t="array" ref="O23">_xlfn.XLOOKUP(O$1,'PY1 Data(H)'!$A$1:$BP$1,_xlfn.XLOOKUP($A23,'PY1 Data(H)'!$A$1:$A$142,'PY1 Data(H)'!$A$1:$BP$142))</f>
        <v>0</v>
      </c>
      <c r="P23" s="128" cm="1">
        <f t="array" ref="P23">_xlfn.XLOOKUP(P$1,'PY1 Data(H)'!$A$1:$BP$1,_xlfn.XLOOKUP($A23,'PY1 Data(H)'!$A$1:$A$142,'PY1 Data(H)'!$A$1:$BP$142))</f>
        <v>20254</v>
      </c>
      <c r="Q23" s="128" cm="1">
        <f t="array" ref="Q23">_xlfn.XLOOKUP(Q$1,'PY1 Data(H)'!$A$1:$BP$1,_xlfn.XLOOKUP($A23,'PY1 Data(H)'!$A$1:$A$142,'PY1 Data(H)'!$A$1:$BP$142))</f>
        <v>0</v>
      </c>
      <c r="R23" s="128" cm="1">
        <f t="array" ref="R23">_xlfn.XLOOKUP(R$1,'PY1 Data(H)'!$A$1:$BP$1,_xlfn.XLOOKUP($A23,'PY1 Data(H)'!$A$1:$A$142,'PY1 Data(H)'!$A$1:$BP$142))</f>
        <v>42657</v>
      </c>
      <c r="S23" s="128" cm="1">
        <f t="array" ref="S23">_xlfn.XLOOKUP(S$1,'PY1 Data(H)'!$A$1:$BP$1,_xlfn.XLOOKUP($A23,'PY1 Data(H)'!$A$1:$A$142,'PY1 Data(H)'!$A$1:$BP$142))</f>
        <v>8916891</v>
      </c>
      <c r="T23" s="128" t="e" cm="1">
        <f t="array" ref="T23">_xlfn.XLOOKUP(T$1,'PY1 Data(H)'!$A$1:$BP$1,_xlfn.XLOOKUP($A23,'PY1 Data(H)'!$A$1:$A$142,'PY1 Data(H)'!$A$1:$BP$142))</f>
        <v>#N/A</v>
      </c>
      <c r="U23" s="128" cm="1">
        <f t="array" ref="U23">_xlfn.XLOOKUP(U$1,'PY1 Data(H)'!$A$1:$BP$1,_xlfn.XLOOKUP($A23,'PY1 Data(H)'!$A$1:$A$142,'PY1 Data(H)'!$A$1:$BP$142))</f>
        <v>197469</v>
      </c>
      <c r="V23" s="128" cm="1">
        <f t="array" ref="V23">_xlfn.XLOOKUP(V$1,'PY1 Data(H)'!$A$1:$BP$1,_xlfn.XLOOKUP($A23,'PY1 Data(H)'!$A$1:$A$142,'PY1 Data(H)'!$A$1:$BP$142))</f>
        <v>0</v>
      </c>
      <c r="W23" s="128" cm="1">
        <f t="array" ref="W23">_xlfn.XLOOKUP(W$1,'PY1 Data(H)'!$A$1:$BP$1,_xlfn.XLOOKUP($A23,'PY1 Data(H)'!$A$1:$A$142,'PY1 Data(H)'!$A$1:$BP$142))</f>
        <v>0</v>
      </c>
      <c r="X23" s="128" cm="1">
        <f t="array" ref="X23">_xlfn.XLOOKUP(X$1,'PY1 Data(H)'!$A$1:$BP$1,_xlfn.XLOOKUP($A23,'PY1 Data(H)'!$A$1:$A$142,'PY1 Data(H)'!$A$1:$BP$142))</f>
        <v>275603</v>
      </c>
      <c r="Y23" s="128" cm="1">
        <f t="array" ref="Y23">_xlfn.XLOOKUP(Y$1,'PY1 Data(H)'!$A$1:$BP$1,_xlfn.XLOOKUP($A23,'PY1 Data(H)'!$A$1:$A$142,'PY1 Data(H)'!$A$1:$BP$142))</f>
        <v>0</v>
      </c>
      <c r="Z23" s="128" cm="1">
        <f t="array" ref="Z23">_xlfn.XLOOKUP(Z$1,'PY1 Data(H)'!$A$1:$BP$1,_xlfn.XLOOKUP($A23,'PY1 Data(H)'!$A$1:$A$142,'PY1 Data(H)'!$A$1:$BP$142))</f>
        <v>122489</v>
      </c>
      <c r="AA23" s="128" cm="1">
        <f t="array" ref="AA23">_xlfn.XLOOKUP(AA$1,'PY1 Data(H)'!$A$1:$BP$1,_xlfn.XLOOKUP($A23,'PY1 Data(H)'!$A$1:$A$142,'PY1 Data(H)'!$A$1:$BP$142))</f>
        <v>55038</v>
      </c>
      <c r="AB23" s="128" cm="1">
        <f t="array" ref="AB23">_xlfn.XLOOKUP(AB$1,'PY1 Data(H)'!$A$1:$BP$1,_xlfn.XLOOKUP($A23,'PY1 Data(H)'!$A$1:$A$142,'PY1 Data(H)'!$A$1:$BP$142))</f>
        <v>749723</v>
      </c>
      <c r="AC23" s="128" cm="1">
        <f t="array" ref="AC23">_xlfn.XLOOKUP(AC$1,'PY1 Data(H)'!$A$1:$BP$1,_xlfn.XLOOKUP($A23,'PY1 Data(H)'!$A$1:$A$142,'PY1 Data(H)'!$A$1:$BP$142))</f>
        <v>70060086</v>
      </c>
      <c r="AD23" s="128" t="e" cm="1">
        <f t="array" ref="AD23">_xlfn.XLOOKUP(AD$1,'PY1 Data(H)'!$A$1:$BP$1,_xlfn.XLOOKUP($A23,'PY1 Data(H)'!$A$1:$A$142,'PY1 Data(H)'!$A$1:$BP$142))</f>
        <v>#N/A</v>
      </c>
      <c r="AE23" s="128" cm="1">
        <f t="array" ref="AE23">_xlfn.XLOOKUP(AE$1,'PY1 Data(H)'!$A$1:$BP$1,_xlfn.XLOOKUP($A23,'PY1 Data(H)'!$A$1:$A$142,'PY1 Data(H)'!$A$1:$BP$142))</f>
        <v>11536</v>
      </c>
      <c r="AF23" s="128" cm="1">
        <f t="array" ref="AF23">_xlfn.XLOOKUP(AF$1,'PY1 Data(H)'!$A$1:$BP$1,_xlfn.XLOOKUP($A23,'PY1 Data(H)'!$A$1:$A$142,'PY1 Data(H)'!$A$1:$BP$142))</f>
        <v>0</v>
      </c>
      <c r="AG23" s="128" cm="1">
        <f t="array" ref="AG23">_xlfn.XLOOKUP(AG$1,'PY1 Data(H)'!$A$1:$BP$1,_xlfn.XLOOKUP($A23,'PY1 Data(H)'!$A$1:$A$142,'PY1 Data(H)'!$A$1:$BP$142))</f>
        <v>8798379</v>
      </c>
      <c r="AH23" s="128" t="e" cm="1">
        <f t="array" ref="AH23">_xlfn.XLOOKUP(AH$1,'PY1 Data(H)'!$A$1:$BP$1,_xlfn.XLOOKUP($A23,'PY1 Data(H)'!$A$1:$A$142,'PY1 Data(H)'!$A$1:$BP$142))</f>
        <v>#N/A</v>
      </c>
      <c r="AI23" s="128" cm="1">
        <f t="array" ref="AI23">_xlfn.XLOOKUP(AI$1,'PY1 Data(H)'!$A$1:$BP$1,_xlfn.XLOOKUP($A23,'PY1 Data(H)'!$A$1:$A$142,'PY1 Data(H)'!$A$1:$BP$142))</f>
        <v>82679756</v>
      </c>
      <c r="AJ23" s="128" cm="1">
        <f t="array" ref="AJ23">_xlfn.XLOOKUP(AJ$1,'PY1 Data(H)'!$A$1:$BP$1,_xlfn.XLOOKUP($A23,'PY1 Data(H)'!$A$1:$A$142,'PY1 Data(H)'!$A$1:$BP$142))</f>
        <v>0</v>
      </c>
      <c r="AK23" s="128" cm="1">
        <f t="array" ref="AK23">_xlfn.XLOOKUP(AK$1,'PY1 Data(H)'!$A$1:$BP$1,_xlfn.XLOOKUP($A23,'PY1 Data(H)'!$A$1:$A$142,'PY1 Data(H)'!$A$1:$BP$142))</f>
        <v>155347</v>
      </c>
      <c r="AL23" s="128" cm="1">
        <f t="array" ref="AL23">_xlfn.XLOOKUP(AL$1,'PY1 Data(H)'!$A$1:$BP$1,_xlfn.XLOOKUP($A23,'PY1 Data(H)'!$A$1:$A$142,'PY1 Data(H)'!$A$1:$BP$142))</f>
        <v>50630</v>
      </c>
      <c r="AM23" s="128" cm="1">
        <f t="array" ref="AM23">_xlfn.XLOOKUP(AM$1,'PY1 Data(H)'!$A$1:$BP$1,_xlfn.XLOOKUP($A23,'PY1 Data(H)'!$A$1:$A$142,'PY1 Data(H)'!$A$1:$BP$142))</f>
        <v>74390</v>
      </c>
      <c r="AN23" s="128" cm="1">
        <f t="array" ref="AN23">_xlfn.XLOOKUP(AN$1,'PY1 Data(H)'!$A$1:$BP$1,_xlfn.XLOOKUP($A23,'PY1 Data(H)'!$A$1:$A$142,'PY1 Data(H)'!$A$1:$BP$142))</f>
        <v>5697</v>
      </c>
      <c r="AO23" s="128" cm="1">
        <f t="array" ref="AO23">_xlfn.XLOOKUP(AO$1,'PY1 Data(H)'!$A$1:$BP$1,_xlfn.XLOOKUP($A23,'PY1 Data(H)'!$A$1:$A$142,'PY1 Data(H)'!$A$1:$BP$142))</f>
        <v>45188</v>
      </c>
      <c r="AP23" s="128" cm="1">
        <f t="array" ref="AP23">_xlfn.XLOOKUP(AP$1,'PY1 Data(H)'!$A$1:$BP$1,_xlfn.XLOOKUP($A23,'PY1 Data(H)'!$A$1:$A$142,'PY1 Data(H)'!$A$1:$BP$142))</f>
        <v>2538770</v>
      </c>
      <c r="AQ23" s="128" cm="1">
        <f t="array" ref="AQ23">_xlfn.XLOOKUP(AQ$1,'PY1 Data(H)'!$A$1:$BP$1,_xlfn.XLOOKUP($A23,'PY1 Data(H)'!$A$1:$A$142,'PY1 Data(H)'!$A$1:$BP$142))</f>
        <v>0</v>
      </c>
      <c r="AR23" s="128" cm="1">
        <f t="array" ref="AR23">_xlfn.XLOOKUP(AR$1,'PY1 Data(H)'!$A$1:$BP$1,_xlfn.XLOOKUP($A23,'PY1 Data(H)'!$A$1:$A$142,'PY1 Data(H)'!$A$1:$BP$142))</f>
        <v>0</v>
      </c>
      <c r="AS23" s="128" cm="1">
        <f t="array" ref="AS23">_xlfn.XLOOKUP(AS$1,'PY1 Data(H)'!$A$1:$BP$1,_xlfn.XLOOKUP($A23,'PY1 Data(H)'!$A$1:$A$142,'PY1 Data(H)'!$A$1:$BP$142))</f>
        <v>91911</v>
      </c>
    </row>
    <row r="24" spans="1:45" x14ac:dyDescent="0.3">
      <c r="A24">
        <v>339</v>
      </c>
      <c r="D24" s="128" cm="1">
        <f t="array" ref="D24">_xlfn.XLOOKUP(D$1,'PY1 Data(H)'!$A$1:$BP$1,_xlfn.XLOOKUP($A24,'PY1 Data(H)'!$A$1:$A$142,'PY1 Data(H)'!$A$1:$BP$142))</f>
        <v>0</v>
      </c>
      <c r="E24" s="128" cm="1">
        <f t="array" ref="E24">_xlfn.XLOOKUP(E$1,'PY1 Data(H)'!$A$1:$BP$1,_xlfn.XLOOKUP($A24,'PY1 Data(H)'!$A$1:$A$142,'PY1 Data(H)'!$A$1:$BP$142))</f>
        <v>0</v>
      </c>
      <c r="F24" s="128" cm="1">
        <f t="array" ref="F24">_xlfn.XLOOKUP(F$1,'PY1 Data(H)'!$A$1:$BP$1,_xlfn.XLOOKUP($A24,'PY1 Data(H)'!$A$1:$A$142,'PY1 Data(H)'!$A$1:$BP$142))</f>
        <v>9288702</v>
      </c>
      <c r="G24" s="128" cm="1">
        <f t="array" ref="G24">_xlfn.XLOOKUP(G$1,'PY1 Data(H)'!$A$1:$BP$1,_xlfn.XLOOKUP($A24,'PY1 Data(H)'!$A$1:$A$142,'PY1 Data(H)'!$A$1:$BP$142))</f>
        <v>0</v>
      </c>
      <c r="H24" s="128" cm="1">
        <f t="array" ref="H24">_xlfn.XLOOKUP(H$1,'PY1 Data(H)'!$A$1:$BP$1,_xlfn.XLOOKUP($A24,'PY1 Data(H)'!$A$1:$A$142,'PY1 Data(H)'!$A$1:$BP$142))</f>
        <v>0</v>
      </c>
      <c r="I24" s="128" cm="1">
        <f t="array" ref="I24">_xlfn.XLOOKUP(I$1,'PY1 Data(H)'!$A$1:$BP$1,_xlfn.XLOOKUP($A24,'PY1 Data(H)'!$A$1:$A$142,'PY1 Data(H)'!$A$1:$BP$142))</f>
        <v>0</v>
      </c>
      <c r="J24" s="128" cm="1">
        <f t="array" ref="J24">_xlfn.XLOOKUP(J$1,'PY1 Data(H)'!$A$1:$BP$1,_xlfn.XLOOKUP($A24,'PY1 Data(H)'!$A$1:$A$142,'PY1 Data(H)'!$A$1:$BP$142))</f>
        <v>0</v>
      </c>
      <c r="K24" s="128" cm="1">
        <f t="array" ref="K24">_xlfn.XLOOKUP(K$1,'PY1 Data(H)'!$A$1:$BP$1,_xlfn.XLOOKUP($A24,'PY1 Data(H)'!$A$1:$A$142,'PY1 Data(H)'!$A$1:$BP$142))</f>
        <v>0</v>
      </c>
      <c r="L24" s="128" cm="1">
        <f t="array" ref="L24">_xlfn.XLOOKUP(L$1,'PY1 Data(H)'!$A$1:$BP$1,_xlfn.XLOOKUP($A24,'PY1 Data(H)'!$A$1:$A$142,'PY1 Data(H)'!$A$1:$BP$142))</f>
        <v>0</v>
      </c>
      <c r="M24" s="128" cm="1">
        <f t="array" ref="M24">_xlfn.XLOOKUP(M$1,'PY1 Data(H)'!$A$1:$BP$1,_xlfn.XLOOKUP($A24,'PY1 Data(H)'!$A$1:$A$142,'PY1 Data(H)'!$A$1:$BP$142))</f>
        <v>0</v>
      </c>
      <c r="N24" s="128" cm="1">
        <f t="array" ref="N24">_xlfn.XLOOKUP(N$1,'PY1 Data(H)'!$A$1:$BP$1,_xlfn.XLOOKUP($A24,'PY1 Data(H)'!$A$1:$A$142,'PY1 Data(H)'!$A$1:$BP$142))</f>
        <v>0</v>
      </c>
      <c r="O24" s="128" cm="1">
        <f t="array" ref="O24">_xlfn.XLOOKUP(O$1,'PY1 Data(H)'!$A$1:$BP$1,_xlfn.XLOOKUP($A24,'PY1 Data(H)'!$A$1:$A$142,'PY1 Data(H)'!$A$1:$BP$142))</f>
        <v>0</v>
      </c>
      <c r="P24" s="128" cm="1">
        <f t="array" ref="P24">_xlfn.XLOOKUP(P$1,'PY1 Data(H)'!$A$1:$BP$1,_xlfn.XLOOKUP($A24,'PY1 Data(H)'!$A$1:$A$142,'PY1 Data(H)'!$A$1:$BP$142))</f>
        <v>0</v>
      </c>
      <c r="Q24" s="128" cm="1">
        <f t="array" ref="Q24">_xlfn.XLOOKUP(Q$1,'PY1 Data(H)'!$A$1:$BP$1,_xlfn.XLOOKUP($A24,'PY1 Data(H)'!$A$1:$A$142,'PY1 Data(H)'!$A$1:$BP$142))</f>
        <v>0</v>
      </c>
      <c r="R24" s="128" cm="1">
        <f t="array" ref="R24">_xlfn.XLOOKUP(R$1,'PY1 Data(H)'!$A$1:$BP$1,_xlfn.XLOOKUP($A24,'PY1 Data(H)'!$A$1:$A$142,'PY1 Data(H)'!$A$1:$BP$142))</f>
        <v>0</v>
      </c>
      <c r="S24" s="128" cm="1">
        <f t="array" ref="S24">_xlfn.XLOOKUP(S$1,'PY1 Data(H)'!$A$1:$BP$1,_xlfn.XLOOKUP($A24,'PY1 Data(H)'!$A$1:$A$142,'PY1 Data(H)'!$A$1:$BP$142))</f>
        <v>0</v>
      </c>
      <c r="T24" s="128" t="e" cm="1">
        <f t="array" ref="T24">_xlfn.XLOOKUP(T$1,'PY1 Data(H)'!$A$1:$BP$1,_xlfn.XLOOKUP($A24,'PY1 Data(H)'!$A$1:$A$142,'PY1 Data(H)'!$A$1:$BP$142))</f>
        <v>#N/A</v>
      </c>
      <c r="U24" s="128" cm="1">
        <f t="array" ref="U24">_xlfn.XLOOKUP(U$1,'PY1 Data(H)'!$A$1:$BP$1,_xlfn.XLOOKUP($A24,'PY1 Data(H)'!$A$1:$A$142,'PY1 Data(H)'!$A$1:$BP$142))</f>
        <v>0</v>
      </c>
      <c r="V24" s="128" cm="1">
        <f t="array" ref="V24">_xlfn.XLOOKUP(V$1,'PY1 Data(H)'!$A$1:$BP$1,_xlfn.XLOOKUP($A24,'PY1 Data(H)'!$A$1:$A$142,'PY1 Data(H)'!$A$1:$BP$142))</f>
        <v>0</v>
      </c>
      <c r="W24" s="128" cm="1">
        <f t="array" ref="W24">_xlfn.XLOOKUP(W$1,'PY1 Data(H)'!$A$1:$BP$1,_xlfn.XLOOKUP($A24,'PY1 Data(H)'!$A$1:$A$142,'PY1 Data(H)'!$A$1:$BP$142))</f>
        <v>0</v>
      </c>
      <c r="X24" s="128" cm="1">
        <f t="array" ref="X24">_xlfn.XLOOKUP(X$1,'PY1 Data(H)'!$A$1:$BP$1,_xlfn.XLOOKUP($A24,'PY1 Data(H)'!$A$1:$A$142,'PY1 Data(H)'!$A$1:$BP$142))</f>
        <v>7475</v>
      </c>
      <c r="Y24" s="128" cm="1">
        <f t="array" ref="Y24">_xlfn.XLOOKUP(Y$1,'PY1 Data(H)'!$A$1:$BP$1,_xlfn.XLOOKUP($A24,'PY1 Data(H)'!$A$1:$A$142,'PY1 Data(H)'!$A$1:$BP$142))</f>
        <v>0</v>
      </c>
      <c r="Z24" s="128" cm="1">
        <f t="array" ref="Z24">_xlfn.XLOOKUP(Z$1,'PY1 Data(H)'!$A$1:$BP$1,_xlfn.XLOOKUP($A24,'PY1 Data(H)'!$A$1:$A$142,'PY1 Data(H)'!$A$1:$BP$142))</f>
        <v>6600</v>
      </c>
      <c r="AA24" s="128" cm="1">
        <f t="array" ref="AA24">_xlfn.XLOOKUP(AA$1,'PY1 Data(H)'!$A$1:$BP$1,_xlfn.XLOOKUP($A24,'PY1 Data(H)'!$A$1:$A$142,'PY1 Data(H)'!$A$1:$BP$142))</f>
        <v>0</v>
      </c>
      <c r="AB24" s="128" cm="1">
        <f t="array" ref="AB24">_xlfn.XLOOKUP(AB$1,'PY1 Data(H)'!$A$1:$BP$1,_xlfn.XLOOKUP($A24,'PY1 Data(H)'!$A$1:$A$142,'PY1 Data(H)'!$A$1:$BP$142))</f>
        <v>416898</v>
      </c>
      <c r="AC24" s="128" cm="1">
        <f t="array" ref="AC24">_xlfn.XLOOKUP(AC$1,'PY1 Data(H)'!$A$1:$BP$1,_xlfn.XLOOKUP($A24,'PY1 Data(H)'!$A$1:$A$142,'PY1 Data(H)'!$A$1:$BP$142))</f>
        <v>50744028</v>
      </c>
      <c r="AD24" s="128" t="e" cm="1">
        <f t="array" ref="AD24">_xlfn.XLOOKUP(AD$1,'PY1 Data(H)'!$A$1:$BP$1,_xlfn.XLOOKUP($A24,'PY1 Data(H)'!$A$1:$A$142,'PY1 Data(H)'!$A$1:$BP$142))</f>
        <v>#N/A</v>
      </c>
      <c r="AE24" s="128" cm="1">
        <f t="array" ref="AE24">_xlfn.XLOOKUP(AE$1,'PY1 Data(H)'!$A$1:$BP$1,_xlfn.XLOOKUP($A24,'PY1 Data(H)'!$A$1:$A$142,'PY1 Data(H)'!$A$1:$BP$142))</f>
        <v>0</v>
      </c>
      <c r="AF24" s="128" cm="1">
        <f t="array" ref="AF24">_xlfn.XLOOKUP(AF$1,'PY1 Data(H)'!$A$1:$BP$1,_xlfn.XLOOKUP($A24,'PY1 Data(H)'!$A$1:$A$142,'PY1 Data(H)'!$A$1:$BP$142))</f>
        <v>0</v>
      </c>
      <c r="AG24" s="128" cm="1">
        <f t="array" ref="AG24">_xlfn.XLOOKUP(AG$1,'PY1 Data(H)'!$A$1:$BP$1,_xlfn.XLOOKUP($A24,'PY1 Data(H)'!$A$1:$A$142,'PY1 Data(H)'!$A$1:$BP$142))</f>
        <v>269665</v>
      </c>
      <c r="AH24" s="128" t="e" cm="1">
        <f t="array" ref="AH24">_xlfn.XLOOKUP(AH$1,'PY1 Data(H)'!$A$1:$BP$1,_xlfn.XLOOKUP($A24,'PY1 Data(H)'!$A$1:$A$142,'PY1 Data(H)'!$A$1:$BP$142))</f>
        <v>#N/A</v>
      </c>
      <c r="AI24" s="128" cm="1">
        <f t="array" ref="AI24">_xlfn.XLOOKUP(AI$1,'PY1 Data(H)'!$A$1:$BP$1,_xlfn.XLOOKUP($A24,'PY1 Data(H)'!$A$1:$A$142,'PY1 Data(H)'!$A$1:$BP$142))</f>
        <v>1486345</v>
      </c>
      <c r="AJ24" s="128" cm="1">
        <f t="array" ref="AJ24">_xlfn.XLOOKUP(AJ$1,'PY1 Data(H)'!$A$1:$BP$1,_xlfn.XLOOKUP($A24,'PY1 Data(H)'!$A$1:$A$142,'PY1 Data(H)'!$A$1:$BP$142))</f>
        <v>0</v>
      </c>
      <c r="AK24" s="128" cm="1">
        <f t="array" ref="AK24">_xlfn.XLOOKUP(AK$1,'PY1 Data(H)'!$A$1:$BP$1,_xlfn.XLOOKUP($A24,'PY1 Data(H)'!$A$1:$A$142,'PY1 Data(H)'!$A$1:$BP$142))</f>
        <v>0</v>
      </c>
      <c r="AL24" s="128" cm="1">
        <f t="array" ref="AL24">_xlfn.XLOOKUP(AL$1,'PY1 Data(H)'!$A$1:$BP$1,_xlfn.XLOOKUP($A24,'PY1 Data(H)'!$A$1:$A$142,'PY1 Data(H)'!$A$1:$BP$142))</f>
        <v>10784</v>
      </c>
      <c r="AM24" s="128" cm="1">
        <f t="array" ref="AM24">_xlfn.XLOOKUP(AM$1,'PY1 Data(H)'!$A$1:$BP$1,_xlfn.XLOOKUP($A24,'PY1 Data(H)'!$A$1:$A$142,'PY1 Data(H)'!$A$1:$BP$142))</f>
        <v>75882</v>
      </c>
      <c r="AN24" s="128" cm="1">
        <f t="array" ref="AN24">_xlfn.XLOOKUP(AN$1,'PY1 Data(H)'!$A$1:$BP$1,_xlfn.XLOOKUP($A24,'PY1 Data(H)'!$A$1:$A$142,'PY1 Data(H)'!$A$1:$BP$142))</f>
        <v>0</v>
      </c>
      <c r="AO24" s="128" cm="1">
        <f t="array" ref="AO24">_xlfn.XLOOKUP(AO$1,'PY1 Data(H)'!$A$1:$BP$1,_xlfn.XLOOKUP($A24,'PY1 Data(H)'!$A$1:$A$142,'PY1 Data(H)'!$A$1:$BP$142))</f>
        <v>0</v>
      </c>
      <c r="AP24" s="128" cm="1">
        <f t="array" ref="AP24">_xlfn.XLOOKUP(AP$1,'PY1 Data(H)'!$A$1:$BP$1,_xlfn.XLOOKUP($A24,'PY1 Data(H)'!$A$1:$A$142,'PY1 Data(H)'!$A$1:$BP$142))</f>
        <v>3652105</v>
      </c>
      <c r="AQ24" s="128" cm="1">
        <f t="array" ref="AQ24">_xlfn.XLOOKUP(AQ$1,'PY1 Data(H)'!$A$1:$BP$1,_xlfn.XLOOKUP($A24,'PY1 Data(H)'!$A$1:$A$142,'PY1 Data(H)'!$A$1:$BP$142))</f>
        <v>0</v>
      </c>
      <c r="AR24" s="128" cm="1">
        <f t="array" ref="AR24">_xlfn.XLOOKUP(AR$1,'PY1 Data(H)'!$A$1:$BP$1,_xlfn.XLOOKUP($A24,'PY1 Data(H)'!$A$1:$A$142,'PY1 Data(H)'!$A$1:$BP$142))</f>
        <v>0</v>
      </c>
      <c r="AS24" s="128" cm="1">
        <f t="array" ref="AS24">_xlfn.XLOOKUP(AS$1,'PY1 Data(H)'!$A$1:$BP$1,_xlfn.XLOOKUP($A24,'PY1 Data(H)'!$A$1:$A$142,'PY1 Data(H)'!$A$1:$BP$142))</f>
        <v>0</v>
      </c>
    </row>
    <row r="25" spans="1:45" x14ac:dyDescent="0.3">
      <c r="A25">
        <v>504</v>
      </c>
      <c r="D25" s="128" cm="1">
        <f t="array" ref="D25">_xlfn.XLOOKUP(D$1,'PY1 Data(H)'!$A$1:$BP$1,_xlfn.XLOOKUP($A25,'PY1 Data(H)'!$A$1:$A$142,'PY1 Data(H)'!$A$1:$BP$142))</f>
        <v>0</v>
      </c>
      <c r="E25" s="128" cm="1">
        <f t="array" ref="E25">_xlfn.XLOOKUP(E$1,'PY1 Data(H)'!$A$1:$BP$1,_xlfn.XLOOKUP($A25,'PY1 Data(H)'!$A$1:$A$142,'PY1 Data(H)'!$A$1:$BP$142))</f>
        <v>0</v>
      </c>
      <c r="F25" s="128" cm="1">
        <f t="array" ref="F25">_xlfn.XLOOKUP(F$1,'PY1 Data(H)'!$A$1:$BP$1,_xlfn.XLOOKUP($A25,'PY1 Data(H)'!$A$1:$A$142,'PY1 Data(H)'!$A$1:$BP$142))</f>
        <v>0</v>
      </c>
      <c r="G25" s="128" cm="1">
        <f t="array" ref="G25">_xlfn.XLOOKUP(G$1,'PY1 Data(H)'!$A$1:$BP$1,_xlfn.XLOOKUP($A25,'PY1 Data(H)'!$A$1:$A$142,'PY1 Data(H)'!$A$1:$BP$142))</f>
        <v>0</v>
      </c>
      <c r="H25" s="128" cm="1">
        <f t="array" ref="H25">_xlfn.XLOOKUP(H$1,'PY1 Data(H)'!$A$1:$BP$1,_xlfn.XLOOKUP($A25,'PY1 Data(H)'!$A$1:$A$142,'PY1 Data(H)'!$A$1:$BP$142))</f>
        <v>0</v>
      </c>
      <c r="I25" s="128" cm="1">
        <f t="array" ref="I25">_xlfn.XLOOKUP(I$1,'PY1 Data(H)'!$A$1:$BP$1,_xlfn.XLOOKUP($A25,'PY1 Data(H)'!$A$1:$A$142,'PY1 Data(H)'!$A$1:$BP$142))</f>
        <v>0</v>
      </c>
      <c r="J25" s="128" cm="1">
        <f t="array" ref="J25">_xlfn.XLOOKUP(J$1,'PY1 Data(H)'!$A$1:$BP$1,_xlfn.XLOOKUP($A25,'PY1 Data(H)'!$A$1:$A$142,'PY1 Data(H)'!$A$1:$BP$142))</f>
        <v>0</v>
      </c>
      <c r="K25" s="128" cm="1">
        <f t="array" ref="K25">_xlfn.XLOOKUP(K$1,'PY1 Data(H)'!$A$1:$BP$1,_xlfn.XLOOKUP($A25,'PY1 Data(H)'!$A$1:$A$142,'PY1 Data(H)'!$A$1:$BP$142))</f>
        <v>0</v>
      </c>
      <c r="L25" s="128" cm="1">
        <f t="array" ref="L25">_xlfn.XLOOKUP(L$1,'PY1 Data(H)'!$A$1:$BP$1,_xlfn.XLOOKUP($A25,'PY1 Data(H)'!$A$1:$A$142,'PY1 Data(H)'!$A$1:$BP$142))</f>
        <v>0</v>
      </c>
      <c r="M25" s="128" cm="1">
        <f t="array" ref="M25">_xlfn.XLOOKUP(M$1,'PY1 Data(H)'!$A$1:$BP$1,_xlfn.XLOOKUP($A25,'PY1 Data(H)'!$A$1:$A$142,'PY1 Data(H)'!$A$1:$BP$142))</f>
        <v>0</v>
      </c>
      <c r="N25" s="128" cm="1">
        <f t="array" ref="N25">_xlfn.XLOOKUP(N$1,'PY1 Data(H)'!$A$1:$BP$1,_xlfn.XLOOKUP($A25,'PY1 Data(H)'!$A$1:$A$142,'PY1 Data(H)'!$A$1:$BP$142))</f>
        <v>0</v>
      </c>
      <c r="O25" s="128" cm="1">
        <f t="array" ref="O25">_xlfn.XLOOKUP(O$1,'PY1 Data(H)'!$A$1:$BP$1,_xlfn.XLOOKUP($A25,'PY1 Data(H)'!$A$1:$A$142,'PY1 Data(H)'!$A$1:$BP$142))</f>
        <v>0</v>
      </c>
      <c r="P25" s="128" cm="1">
        <f t="array" ref="P25">_xlfn.XLOOKUP(P$1,'PY1 Data(H)'!$A$1:$BP$1,_xlfn.XLOOKUP($A25,'PY1 Data(H)'!$A$1:$A$142,'PY1 Data(H)'!$A$1:$BP$142))</f>
        <v>0</v>
      </c>
      <c r="Q25" s="128" cm="1">
        <f t="array" ref="Q25">_xlfn.XLOOKUP(Q$1,'PY1 Data(H)'!$A$1:$BP$1,_xlfn.XLOOKUP($A25,'PY1 Data(H)'!$A$1:$A$142,'PY1 Data(H)'!$A$1:$BP$142))</f>
        <v>0</v>
      </c>
      <c r="R25" s="128" cm="1">
        <f t="array" ref="R25">_xlfn.XLOOKUP(R$1,'PY1 Data(H)'!$A$1:$BP$1,_xlfn.XLOOKUP($A25,'PY1 Data(H)'!$A$1:$A$142,'PY1 Data(H)'!$A$1:$BP$142))</f>
        <v>0</v>
      </c>
      <c r="S25" s="128" cm="1">
        <f t="array" ref="S25">_xlfn.XLOOKUP(S$1,'PY1 Data(H)'!$A$1:$BP$1,_xlfn.XLOOKUP($A25,'PY1 Data(H)'!$A$1:$A$142,'PY1 Data(H)'!$A$1:$BP$142))</f>
        <v>0</v>
      </c>
      <c r="T25" s="128" t="e" cm="1">
        <f t="array" ref="T25">_xlfn.XLOOKUP(T$1,'PY1 Data(H)'!$A$1:$BP$1,_xlfn.XLOOKUP($A25,'PY1 Data(H)'!$A$1:$A$142,'PY1 Data(H)'!$A$1:$BP$142))</f>
        <v>#N/A</v>
      </c>
      <c r="U25" s="128" cm="1">
        <f t="array" ref="U25">_xlfn.XLOOKUP(U$1,'PY1 Data(H)'!$A$1:$BP$1,_xlfn.XLOOKUP($A25,'PY1 Data(H)'!$A$1:$A$142,'PY1 Data(H)'!$A$1:$BP$142))</f>
        <v>220062</v>
      </c>
      <c r="V25" s="128" cm="1">
        <f t="array" ref="V25">_xlfn.XLOOKUP(V$1,'PY1 Data(H)'!$A$1:$BP$1,_xlfn.XLOOKUP($A25,'PY1 Data(H)'!$A$1:$A$142,'PY1 Data(H)'!$A$1:$BP$142))</f>
        <v>0</v>
      </c>
      <c r="W25" s="128" cm="1">
        <f t="array" ref="W25">_xlfn.XLOOKUP(W$1,'PY1 Data(H)'!$A$1:$BP$1,_xlfn.XLOOKUP($A25,'PY1 Data(H)'!$A$1:$A$142,'PY1 Data(H)'!$A$1:$BP$142))</f>
        <v>0</v>
      </c>
      <c r="X25" s="128" cm="1">
        <f t="array" ref="X25">_xlfn.XLOOKUP(X$1,'PY1 Data(H)'!$A$1:$BP$1,_xlfn.XLOOKUP($A25,'PY1 Data(H)'!$A$1:$A$142,'PY1 Data(H)'!$A$1:$BP$142))</f>
        <v>342640</v>
      </c>
      <c r="Y25" s="128" cm="1">
        <f t="array" ref="Y25">_xlfn.XLOOKUP(Y$1,'PY1 Data(H)'!$A$1:$BP$1,_xlfn.XLOOKUP($A25,'PY1 Data(H)'!$A$1:$A$142,'PY1 Data(H)'!$A$1:$BP$142))</f>
        <v>0</v>
      </c>
      <c r="Z25" s="128" cm="1">
        <f t="array" ref="Z25">_xlfn.XLOOKUP(Z$1,'PY1 Data(H)'!$A$1:$BP$1,_xlfn.XLOOKUP($A25,'PY1 Data(H)'!$A$1:$A$142,'PY1 Data(H)'!$A$1:$BP$142))</f>
        <v>0</v>
      </c>
      <c r="AA25" s="128" cm="1">
        <f t="array" ref="AA25">_xlfn.XLOOKUP(AA$1,'PY1 Data(H)'!$A$1:$BP$1,_xlfn.XLOOKUP($A25,'PY1 Data(H)'!$A$1:$A$142,'PY1 Data(H)'!$A$1:$BP$142))</f>
        <v>0</v>
      </c>
      <c r="AB25" s="128" cm="1">
        <f t="array" ref="AB25">_xlfn.XLOOKUP(AB$1,'PY1 Data(H)'!$A$1:$BP$1,_xlfn.XLOOKUP($A25,'PY1 Data(H)'!$A$1:$A$142,'PY1 Data(H)'!$A$1:$BP$142))</f>
        <v>0</v>
      </c>
      <c r="AC25" s="128" cm="1">
        <f t="array" ref="AC25">_xlfn.XLOOKUP(AC$1,'PY1 Data(H)'!$A$1:$BP$1,_xlfn.XLOOKUP($A25,'PY1 Data(H)'!$A$1:$A$142,'PY1 Data(H)'!$A$1:$BP$142))</f>
        <v>1535854</v>
      </c>
      <c r="AD25" s="128" t="e" cm="1">
        <f t="array" ref="AD25">_xlfn.XLOOKUP(AD$1,'PY1 Data(H)'!$A$1:$BP$1,_xlfn.XLOOKUP($A25,'PY1 Data(H)'!$A$1:$A$142,'PY1 Data(H)'!$A$1:$BP$142))</f>
        <v>#N/A</v>
      </c>
      <c r="AE25" s="128" cm="1">
        <f t="array" ref="AE25">_xlfn.XLOOKUP(AE$1,'PY1 Data(H)'!$A$1:$BP$1,_xlfn.XLOOKUP($A25,'PY1 Data(H)'!$A$1:$A$142,'PY1 Data(H)'!$A$1:$BP$142))</f>
        <v>0</v>
      </c>
      <c r="AF25" s="128" cm="1">
        <f t="array" ref="AF25">_xlfn.XLOOKUP(AF$1,'PY1 Data(H)'!$A$1:$BP$1,_xlfn.XLOOKUP($A25,'PY1 Data(H)'!$A$1:$A$142,'PY1 Data(H)'!$A$1:$BP$142))</f>
        <v>0</v>
      </c>
      <c r="AG25" s="128" cm="1">
        <f t="array" ref="AG25">_xlfn.XLOOKUP(AG$1,'PY1 Data(H)'!$A$1:$BP$1,_xlfn.XLOOKUP($A25,'PY1 Data(H)'!$A$1:$A$142,'PY1 Data(H)'!$A$1:$BP$142))</f>
        <v>5258303</v>
      </c>
      <c r="AH25" s="128" t="e" cm="1">
        <f t="array" ref="AH25">_xlfn.XLOOKUP(AH$1,'PY1 Data(H)'!$A$1:$BP$1,_xlfn.XLOOKUP($A25,'PY1 Data(H)'!$A$1:$A$142,'PY1 Data(H)'!$A$1:$BP$142))</f>
        <v>#N/A</v>
      </c>
      <c r="AI25" s="128" cm="1">
        <f t="array" ref="AI25">_xlfn.XLOOKUP(AI$1,'PY1 Data(H)'!$A$1:$BP$1,_xlfn.XLOOKUP($A25,'PY1 Data(H)'!$A$1:$A$142,'PY1 Data(H)'!$A$1:$BP$142))</f>
        <v>4976154</v>
      </c>
      <c r="AJ25" s="128" cm="1">
        <f t="array" ref="AJ25">_xlfn.XLOOKUP(AJ$1,'PY1 Data(H)'!$A$1:$BP$1,_xlfn.XLOOKUP($A25,'PY1 Data(H)'!$A$1:$A$142,'PY1 Data(H)'!$A$1:$BP$142))</f>
        <v>0</v>
      </c>
      <c r="AK25" s="128" cm="1">
        <f t="array" ref="AK25">_xlfn.XLOOKUP(AK$1,'PY1 Data(H)'!$A$1:$BP$1,_xlfn.XLOOKUP($A25,'PY1 Data(H)'!$A$1:$A$142,'PY1 Data(H)'!$A$1:$BP$142))</f>
        <v>3024</v>
      </c>
      <c r="AL25" s="128" cm="1">
        <f t="array" ref="AL25">_xlfn.XLOOKUP(AL$1,'PY1 Data(H)'!$A$1:$BP$1,_xlfn.XLOOKUP($A25,'PY1 Data(H)'!$A$1:$A$142,'PY1 Data(H)'!$A$1:$BP$142))</f>
        <v>25440</v>
      </c>
      <c r="AM25" s="128" cm="1">
        <f t="array" ref="AM25">_xlfn.XLOOKUP(AM$1,'PY1 Data(H)'!$A$1:$BP$1,_xlfn.XLOOKUP($A25,'PY1 Data(H)'!$A$1:$A$142,'PY1 Data(H)'!$A$1:$BP$142))</f>
        <v>0</v>
      </c>
      <c r="AN25" s="128" cm="1">
        <f t="array" ref="AN25">_xlfn.XLOOKUP(AN$1,'PY1 Data(H)'!$A$1:$BP$1,_xlfn.XLOOKUP($A25,'PY1 Data(H)'!$A$1:$A$142,'PY1 Data(H)'!$A$1:$BP$142))</f>
        <v>1276</v>
      </c>
      <c r="AO25" s="128" cm="1">
        <f t="array" ref="AO25">_xlfn.XLOOKUP(AO$1,'PY1 Data(H)'!$A$1:$BP$1,_xlfn.XLOOKUP($A25,'PY1 Data(H)'!$A$1:$A$142,'PY1 Data(H)'!$A$1:$BP$142))</f>
        <v>430</v>
      </c>
      <c r="AP25" s="128" cm="1">
        <f t="array" ref="AP25">_xlfn.XLOOKUP(AP$1,'PY1 Data(H)'!$A$1:$BP$1,_xlfn.XLOOKUP($A25,'PY1 Data(H)'!$A$1:$A$142,'PY1 Data(H)'!$A$1:$BP$142))</f>
        <v>0</v>
      </c>
      <c r="AQ25" s="128" cm="1">
        <f t="array" ref="AQ25">_xlfn.XLOOKUP(AQ$1,'PY1 Data(H)'!$A$1:$BP$1,_xlfn.XLOOKUP($A25,'PY1 Data(H)'!$A$1:$A$142,'PY1 Data(H)'!$A$1:$BP$142))</f>
        <v>0</v>
      </c>
      <c r="AR25" s="128" cm="1">
        <f t="array" ref="AR25">_xlfn.XLOOKUP(AR$1,'PY1 Data(H)'!$A$1:$BP$1,_xlfn.XLOOKUP($A25,'PY1 Data(H)'!$A$1:$A$142,'PY1 Data(H)'!$A$1:$BP$142))</f>
        <v>0</v>
      </c>
      <c r="AS25" s="128" cm="1">
        <f t="array" ref="AS25">_xlfn.XLOOKUP(AS$1,'PY1 Data(H)'!$A$1:$BP$1,_xlfn.XLOOKUP($A25,'PY1 Data(H)'!$A$1:$A$142,'PY1 Data(H)'!$A$1:$BP$142))</f>
        <v>82400</v>
      </c>
    </row>
    <row r="26" spans="1:45" x14ac:dyDescent="0.3">
      <c r="A26">
        <v>505</v>
      </c>
      <c r="D26" s="128" cm="1">
        <f t="array" ref="D26">_xlfn.XLOOKUP(D$1,'PY1 Data(H)'!$A$1:$BP$1,_xlfn.XLOOKUP($A26,'PY1 Data(H)'!$A$1:$A$142,'PY1 Data(H)'!$A$1:$BP$142))</f>
        <v>0</v>
      </c>
      <c r="E26" s="128" cm="1">
        <f t="array" ref="E26">_xlfn.XLOOKUP(E$1,'PY1 Data(H)'!$A$1:$BP$1,_xlfn.XLOOKUP($A26,'PY1 Data(H)'!$A$1:$A$142,'PY1 Data(H)'!$A$1:$BP$142))</f>
        <v>0</v>
      </c>
      <c r="F26" s="128" cm="1">
        <f t="array" ref="F26">_xlfn.XLOOKUP(F$1,'PY1 Data(H)'!$A$1:$BP$1,_xlfn.XLOOKUP($A26,'PY1 Data(H)'!$A$1:$A$142,'PY1 Data(H)'!$A$1:$BP$142))</f>
        <v>0</v>
      </c>
      <c r="G26" s="128" cm="1">
        <f t="array" ref="G26">_xlfn.XLOOKUP(G$1,'PY1 Data(H)'!$A$1:$BP$1,_xlfn.XLOOKUP($A26,'PY1 Data(H)'!$A$1:$A$142,'PY1 Data(H)'!$A$1:$BP$142))</f>
        <v>0</v>
      </c>
      <c r="H26" s="128" cm="1">
        <f t="array" ref="H26">_xlfn.XLOOKUP(H$1,'PY1 Data(H)'!$A$1:$BP$1,_xlfn.XLOOKUP($A26,'PY1 Data(H)'!$A$1:$A$142,'PY1 Data(H)'!$A$1:$BP$142))</f>
        <v>0</v>
      </c>
      <c r="I26" s="128" cm="1">
        <f t="array" ref="I26">_xlfn.XLOOKUP(I$1,'PY1 Data(H)'!$A$1:$BP$1,_xlfn.XLOOKUP($A26,'PY1 Data(H)'!$A$1:$A$142,'PY1 Data(H)'!$A$1:$BP$142))</f>
        <v>0</v>
      </c>
      <c r="J26" s="128" cm="1">
        <f t="array" ref="J26">_xlfn.XLOOKUP(J$1,'PY1 Data(H)'!$A$1:$BP$1,_xlfn.XLOOKUP($A26,'PY1 Data(H)'!$A$1:$A$142,'PY1 Data(H)'!$A$1:$BP$142))</f>
        <v>0</v>
      </c>
      <c r="K26" s="128" cm="1">
        <f t="array" ref="K26">_xlfn.XLOOKUP(K$1,'PY1 Data(H)'!$A$1:$BP$1,_xlfn.XLOOKUP($A26,'PY1 Data(H)'!$A$1:$A$142,'PY1 Data(H)'!$A$1:$BP$142))</f>
        <v>0</v>
      </c>
      <c r="L26" s="128" cm="1">
        <f t="array" ref="L26">_xlfn.XLOOKUP(L$1,'PY1 Data(H)'!$A$1:$BP$1,_xlfn.XLOOKUP($A26,'PY1 Data(H)'!$A$1:$A$142,'PY1 Data(H)'!$A$1:$BP$142))</f>
        <v>0</v>
      </c>
      <c r="M26" s="128" cm="1">
        <f t="array" ref="M26">_xlfn.XLOOKUP(M$1,'PY1 Data(H)'!$A$1:$BP$1,_xlfn.XLOOKUP($A26,'PY1 Data(H)'!$A$1:$A$142,'PY1 Data(H)'!$A$1:$BP$142))</f>
        <v>0</v>
      </c>
      <c r="N26" s="128" cm="1">
        <f t="array" ref="N26">_xlfn.XLOOKUP(N$1,'PY1 Data(H)'!$A$1:$BP$1,_xlfn.XLOOKUP($A26,'PY1 Data(H)'!$A$1:$A$142,'PY1 Data(H)'!$A$1:$BP$142))</f>
        <v>0</v>
      </c>
      <c r="O26" s="128" cm="1">
        <f t="array" ref="O26">_xlfn.XLOOKUP(O$1,'PY1 Data(H)'!$A$1:$BP$1,_xlfn.XLOOKUP($A26,'PY1 Data(H)'!$A$1:$A$142,'PY1 Data(H)'!$A$1:$BP$142))</f>
        <v>0</v>
      </c>
      <c r="P26" s="128" cm="1">
        <f t="array" ref="P26">_xlfn.XLOOKUP(P$1,'PY1 Data(H)'!$A$1:$BP$1,_xlfn.XLOOKUP($A26,'PY1 Data(H)'!$A$1:$A$142,'PY1 Data(H)'!$A$1:$BP$142))</f>
        <v>0</v>
      </c>
      <c r="Q26" s="128" cm="1">
        <f t="array" ref="Q26">_xlfn.XLOOKUP(Q$1,'PY1 Data(H)'!$A$1:$BP$1,_xlfn.XLOOKUP($A26,'PY1 Data(H)'!$A$1:$A$142,'PY1 Data(H)'!$A$1:$BP$142))</f>
        <v>0</v>
      </c>
      <c r="R26" s="128" cm="1">
        <f t="array" ref="R26">_xlfn.XLOOKUP(R$1,'PY1 Data(H)'!$A$1:$BP$1,_xlfn.XLOOKUP($A26,'PY1 Data(H)'!$A$1:$A$142,'PY1 Data(H)'!$A$1:$BP$142))</f>
        <v>0</v>
      </c>
      <c r="S26" s="128" cm="1">
        <f t="array" ref="S26">_xlfn.XLOOKUP(S$1,'PY1 Data(H)'!$A$1:$BP$1,_xlfn.XLOOKUP($A26,'PY1 Data(H)'!$A$1:$A$142,'PY1 Data(H)'!$A$1:$BP$142))</f>
        <v>0</v>
      </c>
      <c r="T26" s="128" t="e" cm="1">
        <f t="array" ref="T26">_xlfn.XLOOKUP(T$1,'PY1 Data(H)'!$A$1:$BP$1,_xlfn.XLOOKUP($A26,'PY1 Data(H)'!$A$1:$A$142,'PY1 Data(H)'!$A$1:$BP$142))</f>
        <v>#N/A</v>
      </c>
      <c r="U26" s="128" cm="1">
        <f t="array" ref="U26">_xlfn.XLOOKUP(U$1,'PY1 Data(H)'!$A$1:$BP$1,_xlfn.XLOOKUP($A26,'PY1 Data(H)'!$A$1:$A$142,'PY1 Data(H)'!$A$1:$BP$142))</f>
        <v>0</v>
      </c>
      <c r="V26" s="128" cm="1">
        <f t="array" ref="V26">_xlfn.XLOOKUP(V$1,'PY1 Data(H)'!$A$1:$BP$1,_xlfn.XLOOKUP($A26,'PY1 Data(H)'!$A$1:$A$142,'PY1 Data(H)'!$A$1:$BP$142))</f>
        <v>0</v>
      </c>
      <c r="W26" s="128" cm="1">
        <f t="array" ref="W26">_xlfn.XLOOKUP(W$1,'PY1 Data(H)'!$A$1:$BP$1,_xlfn.XLOOKUP($A26,'PY1 Data(H)'!$A$1:$A$142,'PY1 Data(H)'!$A$1:$BP$142))</f>
        <v>0</v>
      </c>
      <c r="X26" s="128" cm="1">
        <f t="array" ref="X26">_xlfn.XLOOKUP(X$1,'PY1 Data(H)'!$A$1:$BP$1,_xlfn.XLOOKUP($A26,'PY1 Data(H)'!$A$1:$A$142,'PY1 Data(H)'!$A$1:$BP$142))</f>
        <v>0</v>
      </c>
      <c r="Y26" s="128" cm="1">
        <f t="array" ref="Y26">_xlfn.XLOOKUP(Y$1,'PY1 Data(H)'!$A$1:$BP$1,_xlfn.XLOOKUP($A26,'PY1 Data(H)'!$A$1:$A$142,'PY1 Data(H)'!$A$1:$BP$142))</f>
        <v>0</v>
      </c>
      <c r="Z26" s="128" cm="1">
        <f t="array" ref="Z26">_xlfn.XLOOKUP(Z$1,'PY1 Data(H)'!$A$1:$BP$1,_xlfn.XLOOKUP($A26,'PY1 Data(H)'!$A$1:$A$142,'PY1 Data(H)'!$A$1:$BP$142))</f>
        <v>100000</v>
      </c>
      <c r="AA26" s="128" cm="1">
        <f t="array" ref="AA26">_xlfn.XLOOKUP(AA$1,'PY1 Data(H)'!$A$1:$BP$1,_xlfn.XLOOKUP($A26,'PY1 Data(H)'!$A$1:$A$142,'PY1 Data(H)'!$A$1:$BP$142))</f>
        <v>0</v>
      </c>
      <c r="AB26" s="128" cm="1">
        <f t="array" ref="AB26">_xlfn.XLOOKUP(AB$1,'PY1 Data(H)'!$A$1:$BP$1,_xlfn.XLOOKUP($A26,'PY1 Data(H)'!$A$1:$A$142,'PY1 Data(H)'!$A$1:$BP$142))</f>
        <v>0</v>
      </c>
      <c r="AC26" s="128" cm="1">
        <f t="array" ref="AC26">_xlfn.XLOOKUP(AC$1,'PY1 Data(H)'!$A$1:$BP$1,_xlfn.XLOOKUP($A26,'PY1 Data(H)'!$A$1:$A$142,'PY1 Data(H)'!$A$1:$BP$142))</f>
        <v>0</v>
      </c>
      <c r="AD26" s="128" t="e" cm="1">
        <f t="array" ref="AD26">_xlfn.XLOOKUP(AD$1,'PY1 Data(H)'!$A$1:$BP$1,_xlfn.XLOOKUP($A26,'PY1 Data(H)'!$A$1:$A$142,'PY1 Data(H)'!$A$1:$BP$142))</f>
        <v>#N/A</v>
      </c>
      <c r="AE26" s="128" cm="1">
        <f t="array" ref="AE26">_xlfn.XLOOKUP(AE$1,'PY1 Data(H)'!$A$1:$BP$1,_xlfn.XLOOKUP($A26,'PY1 Data(H)'!$A$1:$A$142,'PY1 Data(H)'!$A$1:$BP$142))</f>
        <v>0</v>
      </c>
      <c r="AF26" s="128" cm="1">
        <f t="array" ref="AF26">_xlfn.XLOOKUP(AF$1,'PY1 Data(H)'!$A$1:$BP$1,_xlfn.XLOOKUP($A26,'PY1 Data(H)'!$A$1:$A$142,'PY1 Data(H)'!$A$1:$BP$142))</f>
        <v>0</v>
      </c>
      <c r="AG26" s="128" cm="1">
        <f t="array" ref="AG26">_xlfn.XLOOKUP(AG$1,'PY1 Data(H)'!$A$1:$BP$1,_xlfn.XLOOKUP($A26,'PY1 Data(H)'!$A$1:$A$142,'PY1 Data(H)'!$A$1:$BP$142))</f>
        <v>524008</v>
      </c>
      <c r="AH26" s="128" t="e" cm="1">
        <f t="array" ref="AH26">_xlfn.XLOOKUP(AH$1,'PY1 Data(H)'!$A$1:$BP$1,_xlfn.XLOOKUP($A26,'PY1 Data(H)'!$A$1:$A$142,'PY1 Data(H)'!$A$1:$BP$142))</f>
        <v>#N/A</v>
      </c>
      <c r="AI26" s="128" cm="1">
        <f t="array" ref="AI26">_xlfn.XLOOKUP(AI$1,'PY1 Data(H)'!$A$1:$BP$1,_xlfn.XLOOKUP($A26,'PY1 Data(H)'!$A$1:$A$142,'PY1 Data(H)'!$A$1:$BP$142))</f>
        <v>0</v>
      </c>
      <c r="AJ26" s="128" cm="1">
        <f t="array" ref="AJ26">_xlfn.XLOOKUP(AJ$1,'PY1 Data(H)'!$A$1:$BP$1,_xlfn.XLOOKUP($A26,'PY1 Data(H)'!$A$1:$A$142,'PY1 Data(H)'!$A$1:$BP$142))</f>
        <v>0</v>
      </c>
      <c r="AK26" s="128" cm="1">
        <f t="array" ref="AK26">_xlfn.XLOOKUP(AK$1,'PY1 Data(H)'!$A$1:$BP$1,_xlfn.XLOOKUP($A26,'PY1 Data(H)'!$A$1:$A$142,'PY1 Data(H)'!$A$1:$BP$142))</f>
        <v>0</v>
      </c>
      <c r="AL26" s="128" cm="1">
        <f t="array" ref="AL26">_xlfn.XLOOKUP(AL$1,'PY1 Data(H)'!$A$1:$BP$1,_xlfn.XLOOKUP($A26,'PY1 Data(H)'!$A$1:$A$142,'PY1 Data(H)'!$A$1:$BP$142))</f>
        <v>0</v>
      </c>
      <c r="AM26" s="128" cm="1">
        <f t="array" ref="AM26">_xlfn.XLOOKUP(AM$1,'PY1 Data(H)'!$A$1:$BP$1,_xlfn.XLOOKUP($A26,'PY1 Data(H)'!$A$1:$A$142,'PY1 Data(H)'!$A$1:$BP$142))</f>
        <v>0</v>
      </c>
      <c r="AN26" s="128" cm="1">
        <f t="array" ref="AN26">_xlfn.XLOOKUP(AN$1,'PY1 Data(H)'!$A$1:$BP$1,_xlfn.XLOOKUP($A26,'PY1 Data(H)'!$A$1:$A$142,'PY1 Data(H)'!$A$1:$BP$142))</f>
        <v>0</v>
      </c>
      <c r="AO26" s="128" cm="1">
        <f t="array" ref="AO26">_xlfn.XLOOKUP(AO$1,'PY1 Data(H)'!$A$1:$BP$1,_xlfn.XLOOKUP($A26,'PY1 Data(H)'!$A$1:$A$142,'PY1 Data(H)'!$A$1:$BP$142))</f>
        <v>0</v>
      </c>
      <c r="AP26" s="128" cm="1">
        <f t="array" ref="AP26">_xlfn.XLOOKUP(AP$1,'PY1 Data(H)'!$A$1:$BP$1,_xlfn.XLOOKUP($A26,'PY1 Data(H)'!$A$1:$A$142,'PY1 Data(H)'!$A$1:$BP$142))</f>
        <v>0</v>
      </c>
      <c r="AQ26" s="128" cm="1">
        <f t="array" ref="AQ26">_xlfn.XLOOKUP(AQ$1,'PY1 Data(H)'!$A$1:$BP$1,_xlfn.XLOOKUP($A26,'PY1 Data(H)'!$A$1:$A$142,'PY1 Data(H)'!$A$1:$BP$142))</f>
        <v>0</v>
      </c>
      <c r="AR26" s="128" cm="1">
        <f t="array" ref="AR26">_xlfn.XLOOKUP(AR$1,'PY1 Data(H)'!$A$1:$BP$1,_xlfn.XLOOKUP($A26,'PY1 Data(H)'!$A$1:$A$142,'PY1 Data(H)'!$A$1:$BP$142))</f>
        <v>0</v>
      </c>
      <c r="AS26" s="128" cm="1">
        <f t="array" ref="AS26">_xlfn.XLOOKUP(AS$1,'PY1 Data(H)'!$A$1:$BP$1,_xlfn.XLOOKUP($A26,'PY1 Data(H)'!$A$1:$A$142,'PY1 Data(H)'!$A$1:$BP$142))</f>
        <v>0</v>
      </c>
    </row>
    <row r="27" spans="1:45" x14ac:dyDescent="0.3">
      <c r="A27">
        <v>341</v>
      </c>
      <c r="D27" s="128" cm="1">
        <f t="array" ref="D27">_xlfn.XLOOKUP(D$1,'PY1 Data(H)'!$A$1:$BP$1,_xlfn.XLOOKUP($A27,'PY1 Data(H)'!$A$1:$A$142,'PY1 Data(H)'!$A$1:$BP$142))</f>
        <v>0</v>
      </c>
      <c r="E27" s="128" cm="1">
        <f t="array" ref="E27">_xlfn.XLOOKUP(E$1,'PY1 Data(H)'!$A$1:$BP$1,_xlfn.XLOOKUP($A27,'PY1 Data(H)'!$A$1:$A$142,'PY1 Data(H)'!$A$1:$BP$142))</f>
        <v>0</v>
      </c>
      <c r="F27" s="128" cm="1">
        <f t="array" ref="F27">_xlfn.XLOOKUP(F$1,'PY1 Data(H)'!$A$1:$BP$1,_xlfn.XLOOKUP($A27,'PY1 Data(H)'!$A$1:$A$142,'PY1 Data(H)'!$A$1:$BP$142))</f>
        <v>341117</v>
      </c>
      <c r="G27" s="128" cm="1">
        <f t="array" ref="G27">_xlfn.XLOOKUP(G$1,'PY1 Data(H)'!$A$1:$BP$1,_xlfn.XLOOKUP($A27,'PY1 Data(H)'!$A$1:$A$142,'PY1 Data(H)'!$A$1:$BP$142))</f>
        <v>0</v>
      </c>
      <c r="H27" s="128" cm="1">
        <f t="array" ref="H27">_xlfn.XLOOKUP(H$1,'PY1 Data(H)'!$A$1:$BP$1,_xlfn.XLOOKUP($A27,'PY1 Data(H)'!$A$1:$A$142,'PY1 Data(H)'!$A$1:$BP$142))</f>
        <v>0</v>
      </c>
      <c r="I27" s="128" cm="1">
        <f t="array" ref="I27">_xlfn.XLOOKUP(I$1,'PY1 Data(H)'!$A$1:$BP$1,_xlfn.XLOOKUP($A27,'PY1 Data(H)'!$A$1:$A$142,'PY1 Data(H)'!$A$1:$BP$142))</f>
        <v>356756</v>
      </c>
      <c r="J27" s="128" cm="1">
        <f t="array" ref="J27">_xlfn.XLOOKUP(J$1,'PY1 Data(H)'!$A$1:$BP$1,_xlfn.XLOOKUP($A27,'PY1 Data(H)'!$A$1:$A$142,'PY1 Data(H)'!$A$1:$BP$142))</f>
        <v>2613992</v>
      </c>
      <c r="K27" s="128" cm="1">
        <f t="array" ref="K27">_xlfn.XLOOKUP(K$1,'PY1 Data(H)'!$A$1:$BP$1,_xlfn.XLOOKUP($A27,'PY1 Data(H)'!$A$1:$A$142,'PY1 Data(H)'!$A$1:$BP$142))</f>
        <v>0</v>
      </c>
      <c r="L27" s="128" cm="1">
        <f t="array" ref="L27">_xlfn.XLOOKUP(L$1,'PY1 Data(H)'!$A$1:$BP$1,_xlfn.XLOOKUP($A27,'PY1 Data(H)'!$A$1:$A$142,'PY1 Data(H)'!$A$1:$BP$142))</f>
        <v>0</v>
      </c>
      <c r="M27" s="128" cm="1">
        <f t="array" ref="M27">_xlfn.XLOOKUP(M$1,'PY1 Data(H)'!$A$1:$BP$1,_xlfn.XLOOKUP($A27,'PY1 Data(H)'!$A$1:$A$142,'PY1 Data(H)'!$A$1:$BP$142))</f>
        <v>0</v>
      </c>
      <c r="N27" s="128" cm="1">
        <f t="array" ref="N27">_xlfn.XLOOKUP(N$1,'PY1 Data(H)'!$A$1:$BP$1,_xlfn.XLOOKUP($A27,'PY1 Data(H)'!$A$1:$A$142,'PY1 Data(H)'!$A$1:$BP$142))</f>
        <v>0</v>
      </c>
      <c r="O27" s="128" cm="1">
        <f t="array" ref="O27">_xlfn.XLOOKUP(O$1,'PY1 Data(H)'!$A$1:$BP$1,_xlfn.XLOOKUP($A27,'PY1 Data(H)'!$A$1:$A$142,'PY1 Data(H)'!$A$1:$BP$142))</f>
        <v>0</v>
      </c>
      <c r="P27" s="128" cm="1">
        <f t="array" ref="P27">_xlfn.XLOOKUP(P$1,'PY1 Data(H)'!$A$1:$BP$1,_xlfn.XLOOKUP($A27,'PY1 Data(H)'!$A$1:$A$142,'PY1 Data(H)'!$A$1:$BP$142))</f>
        <v>32024</v>
      </c>
      <c r="Q27" s="128" cm="1">
        <f t="array" ref="Q27">_xlfn.XLOOKUP(Q$1,'PY1 Data(H)'!$A$1:$BP$1,_xlfn.XLOOKUP($A27,'PY1 Data(H)'!$A$1:$A$142,'PY1 Data(H)'!$A$1:$BP$142))</f>
        <v>3</v>
      </c>
      <c r="R27" s="128" cm="1">
        <f t="array" ref="R27">_xlfn.XLOOKUP(R$1,'PY1 Data(H)'!$A$1:$BP$1,_xlfn.XLOOKUP($A27,'PY1 Data(H)'!$A$1:$A$142,'PY1 Data(H)'!$A$1:$BP$142))</f>
        <v>100488</v>
      </c>
      <c r="S27" s="128" cm="1">
        <f t="array" ref="S27">_xlfn.XLOOKUP(S$1,'PY1 Data(H)'!$A$1:$BP$1,_xlfn.XLOOKUP($A27,'PY1 Data(H)'!$A$1:$A$142,'PY1 Data(H)'!$A$1:$BP$142))</f>
        <v>3249008</v>
      </c>
      <c r="T27" s="128" t="e" cm="1">
        <f t="array" ref="T27">_xlfn.XLOOKUP(T$1,'PY1 Data(H)'!$A$1:$BP$1,_xlfn.XLOOKUP($A27,'PY1 Data(H)'!$A$1:$A$142,'PY1 Data(H)'!$A$1:$BP$142))</f>
        <v>#N/A</v>
      </c>
      <c r="U27" s="128" cm="1">
        <f t="array" ref="U27">_xlfn.XLOOKUP(U$1,'PY1 Data(H)'!$A$1:$BP$1,_xlfn.XLOOKUP($A27,'PY1 Data(H)'!$A$1:$A$142,'PY1 Data(H)'!$A$1:$BP$142))</f>
        <v>15</v>
      </c>
      <c r="V27" s="128" cm="1">
        <f t="array" ref="V27">_xlfn.XLOOKUP(V$1,'PY1 Data(H)'!$A$1:$BP$1,_xlfn.XLOOKUP($A27,'PY1 Data(H)'!$A$1:$A$142,'PY1 Data(H)'!$A$1:$BP$142))</f>
        <v>0</v>
      </c>
      <c r="W27" s="128" cm="1">
        <f t="array" ref="W27">_xlfn.XLOOKUP(W$1,'PY1 Data(H)'!$A$1:$BP$1,_xlfn.XLOOKUP($A27,'PY1 Data(H)'!$A$1:$A$142,'PY1 Data(H)'!$A$1:$BP$142))</f>
        <v>0</v>
      </c>
      <c r="X27" s="128" cm="1">
        <f t="array" ref="X27">_xlfn.XLOOKUP(X$1,'PY1 Data(H)'!$A$1:$BP$1,_xlfn.XLOOKUP($A27,'PY1 Data(H)'!$A$1:$A$142,'PY1 Data(H)'!$A$1:$BP$142))</f>
        <v>348510</v>
      </c>
      <c r="Y27" s="128" cm="1">
        <f t="array" ref="Y27">_xlfn.XLOOKUP(Y$1,'PY1 Data(H)'!$A$1:$BP$1,_xlfn.XLOOKUP($A27,'PY1 Data(H)'!$A$1:$A$142,'PY1 Data(H)'!$A$1:$BP$142))</f>
        <v>0</v>
      </c>
      <c r="Z27" s="128" cm="1">
        <f t="array" ref="Z27">_xlfn.XLOOKUP(Z$1,'PY1 Data(H)'!$A$1:$BP$1,_xlfn.XLOOKUP($A27,'PY1 Data(H)'!$A$1:$A$142,'PY1 Data(H)'!$A$1:$BP$142))</f>
        <v>140000</v>
      </c>
      <c r="AA27" s="128" cm="1">
        <f t="array" ref="AA27">_xlfn.XLOOKUP(AA$1,'PY1 Data(H)'!$A$1:$BP$1,_xlfn.XLOOKUP($A27,'PY1 Data(H)'!$A$1:$A$142,'PY1 Data(H)'!$A$1:$BP$142))</f>
        <v>75069</v>
      </c>
      <c r="AB27" s="128" cm="1">
        <f t="array" ref="AB27">_xlfn.XLOOKUP(AB$1,'PY1 Data(H)'!$A$1:$BP$1,_xlfn.XLOOKUP($A27,'PY1 Data(H)'!$A$1:$A$142,'PY1 Data(H)'!$A$1:$BP$142))</f>
        <v>337991</v>
      </c>
      <c r="AC27" s="128" cm="1">
        <f t="array" ref="AC27">_xlfn.XLOOKUP(AC$1,'PY1 Data(H)'!$A$1:$BP$1,_xlfn.XLOOKUP($A27,'PY1 Data(H)'!$A$1:$A$142,'PY1 Data(H)'!$A$1:$BP$142))</f>
        <v>20331734</v>
      </c>
      <c r="AD27" s="128" t="e" cm="1">
        <f t="array" ref="AD27">_xlfn.XLOOKUP(AD$1,'PY1 Data(H)'!$A$1:$BP$1,_xlfn.XLOOKUP($A27,'PY1 Data(H)'!$A$1:$A$142,'PY1 Data(H)'!$A$1:$BP$142))</f>
        <v>#N/A</v>
      </c>
      <c r="AE27" s="128" cm="1">
        <f t="array" ref="AE27">_xlfn.XLOOKUP(AE$1,'PY1 Data(H)'!$A$1:$BP$1,_xlfn.XLOOKUP($A27,'PY1 Data(H)'!$A$1:$A$142,'PY1 Data(H)'!$A$1:$BP$142))</f>
        <v>17233</v>
      </c>
      <c r="AF27" s="128" cm="1">
        <f t="array" ref="AF27">_xlfn.XLOOKUP(AF$1,'PY1 Data(H)'!$A$1:$BP$1,_xlfn.XLOOKUP($A27,'PY1 Data(H)'!$A$1:$A$142,'PY1 Data(H)'!$A$1:$BP$142))</f>
        <v>0</v>
      </c>
      <c r="AG27" s="128" cm="1">
        <f t="array" ref="AG27">_xlfn.XLOOKUP(AG$1,'PY1 Data(H)'!$A$1:$BP$1,_xlfn.XLOOKUP($A27,'PY1 Data(H)'!$A$1:$A$142,'PY1 Data(H)'!$A$1:$BP$142))</f>
        <v>5223130</v>
      </c>
      <c r="AH27" s="128" t="e" cm="1">
        <f t="array" ref="AH27">_xlfn.XLOOKUP(AH$1,'PY1 Data(H)'!$A$1:$BP$1,_xlfn.XLOOKUP($A27,'PY1 Data(H)'!$A$1:$A$142,'PY1 Data(H)'!$A$1:$BP$142))</f>
        <v>#N/A</v>
      </c>
      <c r="AI27" s="128" cm="1">
        <f t="array" ref="AI27">_xlfn.XLOOKUP(AI$1,'PY1 Data(H)'!$A$1:$BP$1,_xlfn.XLOOKUP($A27,'PY1 Data(H)'!$A$1:$A$142,'PY1 Data(H)'!$A$1:$BP$142))</f>
        <v>192229677</v>
      </c>
      <c r="AJ27" s="128" cm="1">
        <f t="array" ref="AJ27">_xlfn.XLOOKUP(AJ$1,'PY1 Data(H)'!$A$1:$BP$1,_xlfn.XLOOKUP($A27,'PY1 Data(H)'!$A$1:$A$142,'PY1 Data(H)'!$A$1:$BP$142))</f>
        <v>0</v>
      </c>
      <c r="AK27" s="128" cm="1">
        <f t="array" ref="AK27">_xlfn.XLOOKUP(AK$1,'PY1 Data(H)'!$A$1:$BP$1,_xlfn.XLOOKUP($A27,'PY1 Data(H)'!$A$1:$A$142,'PY1 Data(H)'!$A$1:$BP$142))</f>
        <v>226517</v>
      </c>
      <c r="AL27" s="128" cm="1">
        <f t="array" ref="AL27">_xlfn.XLOOKUP(AL$1,'PY1 Data(H)'!$A$1:$BP$1,_xlfn.XLOOKUP($A27,'PY1 Data(H)'!$A$1:$A$142,'PY1 Data(H)'!$A$1:$BP$142))</f>
        <v>5330</v>
      </c>
      <c r="AM27" s="128" cm="1">
        <f t="array" ref="AM27">_xlfn.XLOOKUP(AM$1,'PY1 Data(H)'!$A$1:$BP$1,_xlfn.XLOOKUP($A27,'PY1 Data(H)'!$A$1:$A$142,'PY1 Data(H)'!$A$1:$BP$142))</f>
        <v>174</v>
      </c>
      <c r="AN27" s="128" cm="1">
        <f t="array" ref="AN27">_xlfn.XLOOKUP(AN$1,'PY1 Data(H)'!$A$1:$BP$1,_xlfn.XLOOKUP($A27,'PY1 Data(H)'!$A$1:$A$142,'PY1 Data(H)'!$A$1:$BP$142))</f>
        <v>7131</v>
      </c>
      <c r="AO27" s="128" cm="1">
        <f t="array" ref="AO27">_xlfn.XLOOKUP(AO$1,'PY1 Data(H)'!$A$1:$BP$1,_xlfn.XLOOKUP($A27,'PY1 Data(H)'!$A$1:$A$142,'PY1 Data(H)'!$A$1:$BP$142))</f>
        <v>53865</v>
      </c>
      <c r="AP27" s="128" cm="1">
        <f t="array" ref="AP27">_xlfn.XLOOKUP(AP$1,'PY1 Data(H)'!$A$1:$BP$1,_xlfn.XLOOKUP($A27,'PY1 Data(H)'!$A$1:$A$142,'PY1 Data(H)'!$A$1:$BP$142))</f>
        <v>2993</v>
      </c>
      <c r="AQ27" s="128" cm="1">
        <f t="array" ref="AQ27">_xlfn.XLOOKUP(AQ$1,'PY1 Data(H)'!$A$1:$BP$1,_xlfn.XLOOKUP($A27,'PY1 Data(H)'!$A$1:$A$142,'PY1 Data(H)'!$A$1:$BP$142))</f>
        <v>0</v>
      </c>
      <c r="AR27" s="128" cm="1">
        <f t="array" ref="AR27">_xlfn.XLOOKUP(AR$1,'PY1 Data(H)'!$A$1:$BP$1,_xlfn.XLOOKUP($A27,'PY1 Data(H)'!$A$1:$A$142,'PY1 Data(H)'!$A$1:$BP$142))</f>
        <v>0</v>
      </c>
      <c r="AS27" s="128" cm="1">
        <f t="array" ref="AS27">_xlfn.XLOOKUP(AS$1,'PY1 Data(H)'!$A$1:$BP$1,_xlfn.XLOOKUP($A27,'PY1 Data(H)'!$A$1:$A$142,'PY1 Data(H)'!$A$1:$BP$142))</f>
        <v>143</v>
      </c>
    </row>
    <row r="28" spans="1:45" x14ac:dyDescent="0.3">
      <c r="A28">
        <v>386</v>
      </c>
      <c r="D28" s="128" cm="1">
        <f t="array" ref="D28">_xlfn.XLOOKUP(D$1,'PY1 Data(H)'!$A$1:$BP$1,_xlfn.XLOOKUP($A28,'PY1 Data(H)'!$A$1:$A$142,'PY1 Data(H)'!$A$1:$BP$142))</f>
        <v>0</v>
      </c>
      <c r="E28" s="128" cm="1">
        <f t="array" ref="E28">_xlfn.XLOOKUP(E$1,'PY1 Data(H)'!$A$1:$BP$1,_xlfn.XLOOKUP($A28,'PY1 Data(H)'!$A$1:$A$142,'PY1 Data(H)'!$A$1:$BP$142))</f>
        <v>0</v>
      </c>
      <c r="F28" s="128" cm="1">
        <f t="array" ref="F28">_xlfn.XLOOKUP(F$1,'PY1 Data(H)'!$A$1:$BP$1,_xlfn.XLOOKUP($A28,'PY1 Data(H)'!$A$1:$A$142,'PY1 Data(H)'!$A$1:$BP$142))</f>
        <v>0</v>
      </c>
      <c r="G28" s="128" cm="1">
        <f t="array" ref="G28">_xlfn.XLOOKUP(G$1,'PY1 Data(H)'!$A$1:$BP$1,_xlfn.XLOOKUP($A28,'PY1 Data(H)'!$A$1:$A$142,'PY1 Data(H)'!$A$1:$BP$142))</f>
        <v>0</v>
      </c>
      <c r="H28" s="128" cm="1">
        <f t="array" ref="H28">_xlfn.XLOOKUP(H$1,'PY1 Data(H)'!$A$1:$BP$1,_xlfn.XLOOKUP($A28,'PY1 Data(H)'!$A$1:$A$142,'PY1 Data(H)'!$A$1:$BP$142))</f>
        <v>0</v>
      </c>
      <c r="I28" s="128" cm="1">
        <f t="array" ref="I28">_xlfn.XLOOKUP(I$1,'PY1 Data(H)'!$A$1:$BP$1,_xlfn.XLOOKUP($A28,'PY1 Data(H)'!$A$1:$A$142,'PY1 Data(H)'!$A$1:$BP$142))</f>
        <v>0</v>
      </c>
      <c r="J28" s="128" cm="1">
        <f t="array" ref="J28">_xlfn.XLOOKUP(J$1,'PY1 Data(H)'!$A$1:$BP$1,_xlfn.XLOOKUP($A28,'PY1 Data(H)'!$A$1:$A$142,'PY1 Data(H)'!$A$1:$BP$142))</f>
        <v>0</v>
      </c>
      <c r="K28" s="128" cm="1">
        <f t="array" ref="K28">_xlfn.XLOOKUP(K$1,'PY1 Data(H)'!$A$1:$BP$1,_xlfn.XLOOKUP($A28,'PY1 Data(H)'!$A$1:$A$142,'PY1 Data(H)'!$A$1:$BP$142))</f>
        <v>0</v>
      </c>
      <c r="L28" s="128" cm="1">
        <f t="array" ref="L28">_xlfn.XLOOKUP(L$1,'PY1 Data(H)'!$A$1:$BP$1,_xlfn.XLOOKUP($A28,'PY1 Data(H)'!$A$1:$A$142,'PY1 Data(H)'!$A$1:$BP$142))</f>
        <v>0</v>
      </c>
      <c r="M28" s="128" cm="1">
        <f t="array" ref="M28">_xlfn.XLOOKUP(M$1,'PY1 Data(H)'!$A$1:$BP$1,_xlfn.XLOOKUP($A28,'PY1 Data(H)'!$A$1:$A$142,'PY1 Data(H)'!$A$1:$BP$142))</f>
        <v>0</v>
      </c>
      <c r="N28" s="128" cm="1">
        <f t="array" ref="N28">_xlfn.XLOOKUP(N$1,'PY1 Data(H)'!$A$1:$BP$1,_xlfn.XLOOKUP($A28,'PY1 Data(H)'!$A$1:$A$142,'PY1 Data(H)'!$A$1:$BP$142))</f>
        <v>0</v>
      </c>
      <c r="O28" s="128" cm="1">
        <f t="array" ref="O28">_xlfn.XLOOKUP(O$1,'PY1 Data(H)'!$A$1:$BP$1,_xlfn.XLOOKUP($A28,'PY1 Data(H)'!$A$1:$A$142,'PY1 Data(H)'!$A$1:$BP$142))</f>
        <v>0</v>
      </c>
      <c r="P28" s="128" cm="1">
        <f t="array" ref="P28">_xlfn.XLOOKUP(P$1,'PY1 Data(H)'!$A$1:$BP$1,_xlfn.XLOOKUP($A28,'PY1 Data(H)'!$A$1:$A$142,'PY1 Data(H)'!$A$1:$BP$142))</f>
        <v>0</v>
      </c>
      <c r="Q28" s="128" cm="1">
        <f t="array" ref="Q28">_xlfn.XLOOKUP(Q$1,'PY1 Data(H)'!$A$1:$BP$1,_xlfn.XLOOKUP($A28,'PY1 Data(H)'!$A$1:$A$142,'PY1 Data(H)'!$A$1:$BP$142))</f>
        <v>0</v>
      </c>
      <c r="R28" s="128" cm="1">
        <f t="array" ref="R28">_xlfn.XLOOKUP(R$1,'PY1 Data(H)'!$A$1:$BP$1,_xlfn.XLOOKUP($A28,'PY1 Data(H)'!$A$1:$A$142,'PY1 Data(H)'!$A$1:$BP$142))</f>
        <v>0</v>
      </c>
      <c r="S28" s="128" cm="1">
        <f t="array" ref="S28">_xlfn.XLOOKUP(S$1,'PY1 Data(H)'!$A$1:$BP$1,_xlfn.XLOOKUP($A28,'PY1 Data(H)'!$A$1:$A$142,'PY1 Data(H)'!$A$1:$BP$142))</f>
        <v>0</v>
      </c>
      <c r="T28" s="128" t="e" cm="1">
        <f t="array" ref="T28">_xlfn.XLOOKUP(T$1,'PY1 Data(H)'!$A$1:$BP$1,_xlfn.XLOOKUP($A28,'PY1 Data(H)'!$A$1:$A$142,'PY1 Data(H)'!$A$1:$BP$142))</f>
        <v>#N/A</v>
      </c>
      <c r="U28" s="128" cm="1">
        <f t="array" ref="U28">_xlfn.XLOOKUP(U$1,'PY1 Data(H)'!$A$1:$BP$1,_xlfn.XLOOKUP($A28,'PY1 Data(H)'!$A$1:$A$142,'PY1 Data(H)'!$A$1:$BP$142))</f>
        <v>0</v>
      </c>
      <c r="V28" s="128" cm="1">
        <f t="array" ref="V28">_xlfn.XLOOKUP(V$1,'PY1 Data(H)'!$A$1:$BP$1,_xlfn.XLOOKUP($A28,'PY1 Data(H)'!$A$1:$A$142,'PY1 Data(H)'!$A$1:$BP$142))</f>
        <v>0</v>
      </c>
      <c r="W28" s="128" cm="1">
        <f t="array" ref="W28">_xlfn.XLOOKUP(W$1,'PY1 Data(H)'!$A$1:$BP$1,_xlfn.XLOOKUP($A28,'PY1 Data(H)'!$A$1:$A$142,'PY1 Data(H)'!$A$1:$BP$142))</f>
        <v>0</v>
      </c>
      <c r="X28" s="128" cm="1">
        <f t="array" ref="X28">_xlfn.XLOOKUP(X$1,'PY1 Data(H)'!$A$1:$BP$1,_xlfn.XLOOKUP($A28,'PY1 Data(H)'!$A$1:$A$142,'PY1 Data(H)'!$A$1:$BP$142))</f>
        <v>0</v>
      </c>
      <c r="Y28" s="128" cm="1">
        <f t="array" ref="Y28">_xlfn.XLOOKUP(Y$1,'PY1 Data(H)'!$A$1:$BP$1,_xlfn.XLOOKUP($A28,'PY1 Data(H)'!$A$1:$A$142,'PY1 Data(H)'!$A$1:$BP$142))</f>
        <v>0</v>
      </c>
      <c r="Z28" s="128" cm="1">
        <f t="array" ref="Z28">_xlfn.XLOOKUP(Z$1,'PY1 Data(H)'!$A$1:$BP$1,_xlfn.XLOOKUP($A28,'PY1 Data(H)'!$A$1:$A$142,'PY1 Data(H)'!$A$1:$BP$142))</f>
        <v>0</v>
      </c>
      <c r="AA28" s="128" cm="1">
        <f t="array" ref="AA28">_xlfn.XLOOKUP(AA$1,'PY1 Data(H)'!$A$1:$BP$1,_xlfn.XLOOKUP($A28,'PY1 Data(H)'!$A$1:$A$142,'PY1 Data(H)'!$A$1:$BP$142))</f>
        <v>0</v>
      </c>
      <c r="AB28" s="128" cm="1">
        <f t="array" ref="AB28">_xlfn.XLOOKUP(AB$1,'PY1 Data(H)'!$A$1:$BP$1,_xlfn.XLOOKUP($A28,'PY1 Data(H)'!$A$1:$A$142,'PY1 Data(H)'!$A$1:$BP$142))</f>
        <v>0</v>
      </c>
      <c r="AC28" s="128" cm="1">
        <f t="array" ref="AC28">_xlfn.XLOOKUP(AC$1,'PY1 Data(H)'!$A$1:$BP$1,_xlfn.XLOOKUP($A28,'PY1 Data(H)'!$A$1:$A$142,'PY1 Data(H)'!$A$1:$BP$142))</f>
        <v>0</v>
      </c>
      <c r="AD28" s="128" t="e" cm="1">
        <f t="array" ref="AD28">_xlfn.XLOOKUP(AD$1,'PY1 Data(H)'!$A$1:$BP$1,_xlfn.XLOOKUP($A28,'PY1 Data(H)'!$A$1:$A$142,'PY1 Data(H)'!$A$1:$BP$142))</f>
        <v>#N/A</v>
      </c>
      <c r="AE28" s="128" cm="1">
        <f t="array" ref="AE28">_xlfn.XLOOKUP(AE$1,'PY1 Data(H)'!$A$1:$BP$1,_xlfn.XLOOKUP($A28,'PY1 Data(H)'!$A$1:$A$142,'PY1 Data(H)'!$A$1:$BP$142))</f>
        <v>0</v>
      </c>
      <c r="AF28" s="128" cm="1">
        <f t="array" ref="AF28">_xlfn.XLOOKUP(AF$1,'PY1 Data(H)'!$A$1:$BP$1,_xlfn.XLOOKUP($A28,'PY1 Data(H)'!$A$1:$A$142,'PY1 Data(H)'!$A$1:$BP$142))</f>
        <v>0</v>
      </c>
      <c r="AG28" s="128" cm="1">
        <f t="array" ref="AG28">_xlfn.XLOOKUP(AG$1,'PY1 Data(H)'!$A$1:$BP$1,_xlfn.XLOOKUP($A28,'PY1 Data(H)'!$A$1:$A$142,'PY1 Data(H)'!$A$1:$BP$142))</f>
        <v>0</v>
      </c>
      <c r="AH28" s="128" t="e" cm="1">
        <f t="array" ref="AH28">_xlfn.XLOOKUP(AH$1,'PY1 Data(H)'!$A$1:$BP$1,_xlfn.XLOOKUP($A28,'PY1 Data(H)'!$A$1:$A$142,'PY1 Data(H)'!$A$1:$BP$142))</f>
        <v>#N/A</v>
      </c>
      <c r="AI28" s="128" cm="1">
        <f t="array" ref="AI28">_xlfn.XLOOKUP(AI$1,'PY1 Data(H)'!$A$1:$BP$1,_xlfn.XLOOKUP($A28,'PY1 Data(H)'!$A$1:$A$142,'PY1 Data(H)'!$A$1:$BP$142))</f>
        <v>0</v>
      </c>
      <c r="AJ28" s="128" cm="1">
        <f t="array" ref="AJ28">_xlfn.XLOOKUP(AJ$1,'PY1 Data(H)'!$A$1:$BP$1,_xlfn.XLOOKUP($A28,'PY1 Data(H)'!$A$1:$A$142,'PY1 Data(H)'!$A$1:$BP$142))</f>
        <v>0</v>
      </c>
      <c r="AK28" s="128" cm="1">
        <f t="array" ref="AK28">_xlfn.XLOOKUP(AK$1,'PY1 Data(H)'!$A$1:$BP$1,_xlfn.XLOOKUP($A28,'PY1 Data(H)'!$A$1:$A$142,'PY1 Data(H)'!$A$1:$BP$142))</f>
        <v>0</v>
      </c>
      <c r="AL28" s="128" cm="1">
        <f t="array" ref="AL28">_xlfn.XLOOKUP(AL$1,'PY1 Data(H)'!$A$1:$BP$1,_xlfn.XLOOKUP($A28,'PY1 Data(H)'!$A$1:$A$142,'PY1 Data(H)'!$A$1:$BP$142))</f>
        <v>0</v>
      </c>
      <c r="AM28" s="128" cm="1">
        <f t="array" ref="AM28">_xlfn.XLOOKUP(AM$1,'PY1 Data(H)'!$A$1:$BP$1,_xlfn.XLOOKUP($A28,'PY1 Data(H)'!$A$1:$A$142,'PY1 Data(H)'!$A$1:$BP$142))</f>
        <v>0</v>
      </c>
      <c r="AN28" s="128" cm="1">
        <f t="array" ref="AN28">_xlfn.XLOOKUP(AN$1,'PY1 Data(H)'!$A$1:$BP$1,_xlfn.XLOOKUP($A28,'PY1 Data(H)'!$A$1:$A$142,'PY1 Data(H)'!$A$1:$BP$142))</f>
        <v>0</v>
      </c>
      <c r="AO28" s="128" cm="1">
        <f t="array" ref="AO28">_xlfn.XLOOKUP(AO$1,'PY1 Data(H)'!$A$1:$BP$1,_xlfn.XLOOKUP($A28,'PY1 Data(H)'!$A$1:$A$142,'PY1 Data(H)'!$A$1:$BP$142))</f>
        <v>0</v>
      </c>
      <c r="AP28" s="128" cm="1">
        <f t="array" ref="AP28">_xlfn.XLOOKUP(AP$1,'PY1 Data(H)'!$A$1:$BP$1,_xlfn.XLOOKUP($A28,'PY1 Data(H)'!$A$1:$A$142,'PY1 Data(H)'!$A$1:$BP$142))</f>
        <v>0</v>
      </c>
      <c r="AQ28" s="128" cm="1">
        <f t="array" ref="AQ28">_xlfn.XLOOKUP(AQ$1,'PY1 Data(H)'!$A$1:$BP$1,_xlfn.XLOOKUP($A28,'PY1 Data(H)'!$A$1:$A$142,'PY1 Data(H)'!$A$1:$BP$142))</f>
        <v>0</v>
      </c>
      <c r="AR28" s="128" cm="1">
        <f t="array" ref="AR28">_xlfn.XLOOKUP(AR$1,'PY1 Data(H)'!$A$1:$BP$1,_xlfn.XLOOKUP($A28,'PY1 Data(H)'!$A$1:$A$142,'PY1 Data(H)'!$A$1:$BP$142))</f>
        <v>0</v>
      </c>
      <c r="AS28" s="128" cm="1">
        <f t="array" ref="AS28">_xlfn.XLOOKUP(AS$1,'PY1 Data(H)'!$A$1:$BP$1,_xlfn.XLOOKUP($A28,'PY1 Data(H)'!$A$1:$A$142,'PY1 Data(H)'!$A$1:$BP$142))</f>
        <v>0</v>
      </c>
    </row>
    <row r="29" spans="1:45" x14ac:dyDescent="0.3">
      <c r="A29">
        <v>387</v>
      </c>
      <c r="D29" s="128" cm="1">
        <f t="array" ref="D29">_xlfn.XLOOKUP(D$1,'PY1 Data(H)'!$A$1:$BP$1,_xlfn.XLOOKUP($A29,'PY1 Data(H)'!$A$1:$A$142,'PY1 Data(H)'!$A$1:$BP$142))</f>
        <v>0</v>
      </c>
      <c r="E29" s="128" cm="1">
        <f t="array" ref="E29">_xlfn.XLOOKUP(E$1,'PY1 Data(H)'!$A$1:$BP$1,_xlfn.XLOOKUP($A29,'PY1 Data(H)'!$A$1:$A$142,'PY1 Data(H)'!$A$1:$BP$142))</f>
        <v>0</v>
      </c>
      <c r="F29" s="128" cm="1">
        <f t="array" ref="F29">_xlfn.XLOOKUP(F$1,'PY1 Data(H)'!$A$1:$BP$1,_xlfn.XLOOKUP($A29,'PY1 Data(H)'!$A$1:$A$142,'PY1 Data(H)'!$A$1:$BP$142))</f>
        <v>0</v>
      </c>
      <c r="G29" s="128" cm="1">
        <f t="array" ref="G29">_xlfn.XLOOKUP(G$1,'PY1 Data(H)'!$A$1:$BP$1,_xlfn.XLOOKUP($A29,'PY1 Data(H)'!$A$1:$A$142,'PY1 Data(H)'!$A$1:$BP$142))</f>
        <v>0</v>
      </c>
      <c r="H29" s="128" cm="1">
        <f t="array" ref="H29">_xlfn.XLOOKUP(H$1,'PY1 Data(H)'!$A$1:$BP$1,_xlfn.XLOOKUP($A29,'PY1 Data(H)'!$A$1:$A$142,'PY1 Data(H)'!$A$1:$BP$142))</f>
        <v>0</v>
      </c>
      <c r="I29" s="128" cm="1">
        <f t="array" ref="I29">_xlfn.XLOOKUP(I$1,'PY1 Data(H)'!$A$1:$BP$1,_xlfn.XLOOKUP($A29,'PY1 Data(H)'!$A$1:$A$142,'PY1 Data(H)'!$A$1:$BP$142))</f>
        <v>0</v>
      </c>
      <c r="J29" s="128" cm="1">
        <f t="array" ref="J29">_xlfn.XLOOKUP(J$1,'PY1 Data(H)'!$A$1:$BP$1,_xlfn.XLOOKUP($A29,'PY1 Data(H)'!$A$1:$A$142,'PY1 Data(H)'!$A$1:$BP$142))</f>
        <v>0</v>
      </c>
      <c r="K29" s="128" cm="1">
        <f t="array" ref="K29">_xlfn.XLOOKUP(K$1,'PY1 Data(H)'!$A$1:$BP$1,_xlfn.XLOOKUP($A29,'PY1 Data(H)'!$A$1:$A$142,'PY1 Data(H)'!$A$1:$BP$142))</f>
        <v>0</v>
      </c>
      <c r="L29" s="128" cm="1">
        <f t="array" ref="L29">_xlfn.XLOOKUP(L$1,'PY1 Data(H)'!$A$1:$BP$1,_xlfn.XLOOKUP($A29,'PY1 Data(H)'!$A$1:$A$142,'PY1 Data(H)'!$A$1:$BP$142))</f>
        <v>0</v>
      </c>
      <c r="M29" s="128" cm="1">
        <f t="array" ref="M29">_xlfn.XLOOKUP(M$1,'PY1 Data(H)'!$A$1:$BP$1,_xlfn.XLOOKUP($A29,'PY1 Data(H)'!$A$1:$A$142,'PY1 Data(H)'!$A$1:$BP$142))</f>
        <v>0</v>
      </c>
      <c r="N29" s="128" cm="1">
        <f t="array" ref="N29">_xlfn.XLOOKUP(N$1,'PY1 Data(H)'!$A$1:$BP$1,_xlfn.XLOOKUP($A29,'PY1 Data(H)'!$A$1:$A$142,'PY1 Data(H)'!$A$1:$BP$142))</f>
        <v>0</v>
      </c>
      <c r="O29" s="128" cm="1">
        <f t="array" ref="O29">_xlfn.XLOOKUP(O$1,'PY1 Data(H)'!$A$1:$BP$1,_xlfn.XLOOKUP($A29,'PY1 Data(H)'!$A$1:$A$142,'PY1 Data(H)'!$A$1:$BP$142))</f>
        <v>0</v>
      </c>
      <c r="P29" s="128" cm="1">
        <f t="array" ref="P29">_xlfn.XLOOKUP(P$1,'PY1 Data(H)'!$A$1:$BP$1,_xlfn.XLOOKUP($A29,'PY1 Data(H)'!$A$1:$A$142,'PY1 Data(H)'!$A$1:$BP$142))</f>
        <v>0</v>
      </c>
      <c r="Q29" s="128" cm="1">
        <f t="array" ref="Q29">_xlfn.XLOOKUP(Q$1,'PY1 Data(H)'!$A$1:$BP$1,_xlfn.XLOOKUP($A29,'PY1 Data(H)'!$A$1:$A$142,'PY1 Data(H)'!$A$1:$BP$142))</f>
        <v>0</v>
      </c>
      <c r="R29" s="128" cm="1">
        <f t="array" ref="R29">_xlfn.XLOOKUP(R$1,'PY1 Data(H)'!$A$1:$BP$1,_xlfn.XLOOKUP($A29,'PY1 Data(H)'!$A$1:$A$142,'PY1 Data(H)'!$A$1:$BP$142))</f>
        <v>0</v>
      </c>
      <c r="S29" s="128" cm="1">
        <f t="array" ref="S29">_xlfn.XLOOKUP(S$1,'PY1 Data(H)'!$A$1:$BP$1,_xlfn.XLOOKUP($A29,'PY1 Data(H)'!$A$1:$A$142,'PY1 Data(H)'!$A$1:$BP$142))</f>
        <v>0</v>
      </c>
      <c r="T29" s="128" t="e" cm="1">
        <f t="array" ref="T29">_xlfn.XLOOKUP(T$1,'PY1 Data(H)'!$A$1:$BP$1,_xlfn.XLOOKUP($A29,'PY1 Data(H)'!$A$1:$A$142,'PY1 Data(H)'!$A$1:$BP$142))</f>
        <v>#N/A</v>
      </c>
      <c r="U29" s="128" cm="1">
        <f t="array" ref="U29">_xlfn.XLOOKUP(U$1,'PY1 Data(H)'!$A$1:$BP$1,_xlfn.XLOOKUP($A29,'PY1 Data(H)'!$A$1:$A$142,'PY1 Data(H)'!$A$1:$BP$142))</f>
        <v>0</v>
      </c>
      <c r="V29" s="128" cm="1">
        <f t="array" ref="V29">_xlfn.XLOOKUP(V$1,'PY1 Data(H)'!$A$1:$BP$1,_xlfn.XLOOKUP($A29,'PY1 Data(H)'!$A$1:$A$142,'PY1 Data(H)'!$A$1:$BP$142))</f>
        <v>0</v>
      </c>
      <c r="W29" s="128" cm="1">
        <f t="array" ref="W29">_xlfn.XLOOKUP(W$1,'PY1 Data(H)'!$A$1:$BP$1,_xlfn.XLOOKUP($A29,'PY1 Data(H)'!$A$1:$A$142,'PY1 Data(H)'!$A$1:$BP$142))</f>
        <v>0</v>
      </c>
      <c r="X29" s="128" cm="1">
        <f t="array" ref="X29">_xlfn.XLOOKUP(X$1,'PY1 Data(H)'!$A$1:$BP$1,_xlfn.XLOOKUP($A29,'PY1 Data(H)'!$A$1:$A$142,'PY1 Data(H)'!$A$1:$BP$142))</f>
        <v>0</v>
      </c>
      <c r="Y29" s="128" cm="1">
        <f t="array" ref="Y29">_xlfn.XLOOKUP(Y$1,'PY1 Data(H)'!$A$1:$BP$1,_xlfn.XLOOKUP($A29,'PY1 Data(H)'!$A$1:$A$142,'PY1 Data(H)'!$A$1:$BP$142))</f>
        <v>0</v>
      </c>
      <c r="Z29" s="128" cm="1">
        <f t="array" ref="Z29">_xlfn.XLOOKUP(Z$1,'PY1 Data(H)'!$A$1:$BP$1,_xlfn.XLOOKUP($A29,'PY1 Data(H)'!$A$1:$A$142,'PY1 Data(H)'!$A$1:$BP$142))</f>
        <v>0</v>
      </c>
      <c r="AA29" s="128" cm="1">
        <f t="array" ref="AA29">_xlfn.XLOOKUP(AA$1,'PY1 Data(H)'!$A$1:$BP$1,_xlfn.XLOOKUP($A29,'PY1 Data(H)'!$A$1:$A$142,'PY1 Data(H)'!$A$1:$BP$142))</f>
        <v>0</v>
      </c>
      <c r="AB29" s="128" cm="1">
        <f t="array" ref="AB29">_xlfn.XLOOKUP(AB$1,'PY1 Data(H)'!$A$1:$BP$1,_xlfn.XLOOKUP($A29,'PY1 Data(H)'!$A$1:$A$142,'PY1 Data(H)'!$A$1:$BP$142))</f>
        <v>0</v>
      </c>
      <c r="AC29" s="128" cm="1">
        <f t="array" ref="AC29">_xlfn.XLOOKUP(AC$1,'PY1 Data(H)'!$A$1:$BP$1,_xlfn.XLOOKUP($A29,'PY1 Data(H)'!$A$1:$A$142,'PY1 Data(H)'!$A$1:$BP$142))</f>
        <v>0</v>
      </c>
      <c r="AD29" s="128" t="e" cm="1">
        <f t="array" ref="AD29">_xlfn.XLOOKUP(AD$1,'PY1 Data(H)'!$A$1:$BP$1,_xlfn.XLOOKUP($A29,'PY1 Data(H)'!$A$1:$A$142,'PY1 Data(H)'!$A$1:$BP$142))</f>
        <v>#N/A</v>
      </c>
      <c r="AE29" s="128" cm="1">
        <f t="array" ref="AE29">_xlfn.XLOOKUP(AE$1,'PY1 Data(H)'!$A$1:$BP$1,_xlfn.XLOOKUP($A29,'PY1 Data(H)'!$A$1:$A$142,'PY1 Data(H)'!$A$1:$BP$142))</f>
        <v>0</v>
      </c>
      <c r="AF29" s="128" cm="1">
        <f t="array" ref="AF29">_xlfn.XLOOKUP(AF$1,'PY1 Data(H)'!$A$1:$BP$1,_xlfn.XLOOKUP($A29,'PY1 Data(H)'!$A$1:$A$142,'PY1 Data(H)'!$A$1:$BP$142))</f>
        <v>0</v>
      </c>
      <c r="AG29" s="128" cm="1">
        <f t="array" ref="AG29">_xlfn.XLOOKUP(AG$1,'PY1 Data(H)'!$A$1:$BP$1,_xlfn.XLOOKUP($A29,'PY1 Data(H)'!$A$1:$A$142,'PY1 Data(H)'!$A$1:$BP$142))</f>
        <v>0</v>
      </c>
      <c r="AH29" s="128" t="e" cm="1">
        <f t="array" ref="AH29">_xlfn.XLOOKUP(AH$1,'PY1 Data(H)'!$A$1:$BP$1,_xlfn.XLOOKUP($A29,'PY1 Data(H)'!$A$1:$A$142,'PY1 Data(H)'!$A$1:$BP$142))</f>
        <v>#N/A</v>
      </c>
      <c r="AI29" s="128" cm="1">
        <f t="array" ref="AI29">_xlfn.XLOOKUP(AI$1,'PY1 Data(H)'!$A$1:$BP$1,_xlfn.XLOOKUP($A29,'PY1 Data(H)'!$A$1:$A$142,'PY1 Data(H)'!$A$1:$BP$142))</f>
        <v>32787008</v>
      </c>
      <c r="AJ29" s="128" cm="1">
        <f t="array" ref="AJ29">_xlfn.XLOOKUP(AJ$1,'PY1 Data(H)'!$A$1:$BP$1,_xlfn.XLOOKUP($A29,'PY1 Data(H)'!$A$1:$A$142,'PY1 Data(H)'!$A$1:$BP$142))</f>
        <v>0</v>
      </c>
      <c r="AK29" s="128" cm="1">
        <f t="array" ref="AK29">_xlfn.XLOOKUP(AK$1,'PY1 Data(H)'!$A$1:$BP$1,_xlfn.XLOOKUP($A29,'PY1 Data(H)'!$A$1:$A$142,'PY1 Data(H)'!$A$1:$BP$142))</f>
        <v>0</v>
      </c>
      <c r="AL29" s="128" cm="1">
        <f t="array" ref="AL29">_xlfn.XLOOKUP(AL$1,'PY1 Data(H)'!$A$1:$BP$1,_xlfn.XLOOKUP($A29,'PY1 Data(H)'!$A$1:$A$142,'PY1 Data(H)'!$A$1:$BP$142))</f>
        <v>0</v>
      </c>
      <c r="AM29" s="128" cm="1">
        <f t="array" ref="AM29">_xlfn.XLOOKUP(AM$1,'PY1 Data(H)'!$A$1:$BP$1,_xlfn.XLOOKUP($A29,'PY1 Data(H)'!$A$1:$A$142,'PY1 Data(H)'!$A$1:$BP$142))</f>
        <v>0</v>
      </c>
      <c r="AN29" s="128" cm="1">
        <f t="array" ref="AN29">_xlfn.XLOOKUP(AN$1,'PY1 Data(H)'!$A$1:$BP$1,_xlfn.XLOOKUP($A29,'PY1 Data(H)'!$A$1:$A$142,'PY1 Data(H)'!$A$1:$BP$142))</f>
        <v>0</v>
      </c>
      <c r="AO29" s="128" cm="1">
        <f t="array" ref="AO29">_xlfn.XLOOKUP(AO$1,'PY1 Data(H)'!$A$1:$BP$1,_xlfn.XLOOKUP($A29,'PY1 Data(H)'!$A$1:$A$142,'PY1 Data(H)'!$A$1:$BP$142))</f>
        <v>0</v>
      </c>
      <c r="AP29" s="128" cm="1">
        <f t="array" ref="AP29">_xlfn.XLOOKUP(AP$1,'PY1 Data(H)'!$A$1:$BP$1,_xlfn.XLOOKUP($A29,'PY1 Data(H)'!$A$1:$A$142,'PY1 Data(H)'!$A$1:$BP$142))</f>
        <v>0</v>
      </c>
      <c r="AQ29" s="128" cm="1">
        <f t="array" ref="AQ29">_xlfn.XLOOKUP(AQ$1,'PY1 Data(H)'!$A$1:$BP$1,_xlfn.XLOOKUP($A29,'PY1 Data(H)'!$A$1:$A$142,'PY1 Data(H)'!$A$1:$BP$142))</f>
        <v>0</v>
      </c>
      <c r="AR29" s="128" cm="1">
        <f t="array" ref="AR29">_xlfn.XLOOKUP(AR$1,'PY1 Data(H)'!$A$1:$BP$1,_xlfn.XLOOKUP($A29,'PY1 Data(H)'!$A$1:$A$142,'PY1 Data(H)'!$A$1:$BP$142))</f>
        <v>0</v>
      </c>
      <c r="AS29" s="128" cm="1">
        <f t="array" ref="AS29">_xlfn.XLOOKUP(AS$1,'PY1 Data(H)'!$A$1:$BP$1,_xlfn.XLOOKUP($A29,'PY1 Data(H)'!$A$1:$A$142,'PY1 Data(H)'!$A$1:$BP$142))</f>
        <v>0</v>
      </c>
    </row>
    <row r="30" spans="1:45" x14ac:dyDescent="0.3">
      <c r="A30">
        <v>389</v>
      </c>
      <c r="D30" s="128" cm="1">
        <f t="array" ref="D30">_xlfn.XLOOKUP(D$1,'PY1 Data(H)'!$A$1:$BP$1,_xlfn.XLOOKUP($A30,'PY1 Data(H)'!$A$1:$A$142,'PY1 Data(H)'!$A$1:$BP$142))</f>
        <v>0</v>
      </c>
      <c r="E30" s="128" cm="1">
        <f t="array" ref="E30">_xlfn.XLOOKUP(E$1,'PY1 Data(H)'!$A$1:$BP$1,_xlfn.XLOOKUP($A30,'PY1 Data(H)'!$A$1:$A$142,'PY1 Data(H)'!$A$1:$BP$142))</f>
        <v>0</v>
      </c>
      <c r="F30" s="128" cm="1">
        <f t="array" ref="F30">_xlfn.XLOOKUP(F$1,'PY1 Data(H)'!$A$1:$BP$1,_xlfn.XLOOKUP($A30,'PY1 Data(H)'!$A$1:$A$142,'PY1 Data(H)'!$A$1:$BP$142))</f>
        <v>0</v>
      </c>
      <c r="G30" s="128" cm="1">
        <f t="array" ref="G30">_xlfn.XLOOKUP(G$1,'PY1 Data(H)'!$A$1:$BP$1,_xlfn.XLOOKUP($A30,'PY1 Data(H)'!$A$1:$A$142,'PY1 Data(H)'!$A$1:$BP$142))</f>
        <v>0</v>
      </c>
      <c r="H30" s="128" cm="1">
        <f t="array" ref="H30">_xlfn.XLOOKUP(H$1,'PY1 Data(H)'!$A$1:$BP$1,_xlfn.XLOOKUP($A30,'PY1 Data(H)'!$A$1:$A$142,'PY1 Data(H)'!$A$1:$BP$142))</f>
        <v>0</v>
      </c>
      <c r="I30" s="128" cm="1">
        <f t="array" ref="I30">_xlfn.XLOOKUP(I$1,'PY1 Data(H)'!$A$1:$BP$1,_xlfn.XLOOKUP($A30,'PY1 Data(H)'!$A$1:$A$142,'PY1 Data(H)'!$A$1:$BP$142))</f>
        <v>0</v>
      </c>
      <c r="J30" s="128" cm="1">
        <f t="array" ref="J30">_xlfn.XLOOKUP(J$1,'PY1 Data(H)'!$A$1:$BP$1,_xlfn.XLOOKUP($A30,'PY1 Data(H)'!$A$1:$A$142,'PY1 Data(H)'!$A$1:$BP$142))</f>
        <v>0</v>
      </c>
      <c r="K30" s="128" cm="1">
        <f t="array" ref="K30">_xlfn.XLOOKUP(K$1,'PY1 Data(H)'!$A$1:$BP$1,_xlfn.XLOOKUP($A30,'PY1 Data(H)'!$A$1:$A$142,'PY1 Data(H)'!$A$1:$BP$142))</f>
        <v>0</v>
      </c>
      <c r="L30" s="128" cm="1">
        <f t="array" ref="L30">_xlfn.XLOOKUP(L$1,'PY1 Data(H)'!$A$1:$BP$1,_xlfn.XLOOKUP($A30,'PY1 Data(H)'!$A$1:$A$142,'PY1 Data(H)'!$A$1:$BP$142))</f>
        <v>0</v>
      </c>
      <c r="M30" s="128" cm="1">
        <f t="array" ref="M30">_xlfn.XLOOKUP(M$1,'PY1 Data(H)'!$A$1:$BP$1,_xlfn.XLOOKUP($A30,'PY1 Data(H)'!$A$1:$A$142,'PY1 Data(H)'!$A$1:$BP$142))</f>
        <v>0</v>
      </c>
      <c r="N30" s="128" cm="1">
        <f t="array" ref="N30">_xlfn.XLOOKUP(N$1,'PY1 Data(H)'!$A$1:$BP$1,_xlfn.XLOOKUP($A30,'PY1 Data(H)'!$A$1:$A$142,'PY1 Data(H)'!$A$1:$BP$142))</f>
        <v>0</v>
      </c>
      <c r="O30" s="128" cm="1">
        <f t="array" ref="O30">_xlfn.XLOOKUP(O$1,'PY1 Data(H)'!$A$1:$BP$1,_xlfn.XLOOKUP($A30,'PY1 Data(H)'!$A$1:$A$142,'PY1 Data(H)'!$A$1:$BP$142))</f>
        <v>0</v>
      </c>
      <c r="P30" s="128" cm="1">
        <f t="array" ref="P30">_xlfn.XLOOKUP(P$1,'PY1 Data(H)'!$A$1:$BP$1,_xlfn.XLOOKUP($A30,'PY1 Data(H)'!$A$1:$A$142,'PY1 Data(H)'!$A$1:$BP$142))</f>
        <v>0</v>
      </c>
      <c r="Q30" s="128" cm="1">
        <f t="array" ref="Q30">_xlfn.XLOOKUP(Q$1,'PY1 Data(H)'!$A$1:$BP$1,_xlfn.XLOOKUP($A30,'PY1 Data(H)'!$A$1:$A$142,'PY1 Data(H)'!$A$1:$BP$142))</f>
        <v>0</v>
      </c>
      <c r="R30" s="128" cm="1">
        <f t="array" ref="R30">_xlfn.XLOOKUP(R$1,'PY1 Data(H)'!$A$1:$BP$1,_xlfn.XLOOKUP($A30,'PY1 Data(H)'!$A$1:$A$142,'PY1 Data(H)'!$A$1:$BP$142))</f>
        <v>0</v>
      </c>
      <c r="S30" s="128" cm="1">
        <f t="array" ref="S30">_xlfn.XLOOKUP(S$1,'PY1 Data(H)'!$A$1:$BP$1,_xlfn.XLOOKUP($A30,'PY1 Data(H)'!$A$1:$A$142,'PY1 Data(H)'!$A$1:$BP$142))</f>
        <v>0</v>
      </c>
      <c r="T30" s="128" t="e" cm="1">
        <f t="array" ref="T30">_xlfn.XLOOKUP(T$1,'PY1 Data(H)'!$A$1:$BP$1,_xlfn.XLOOKUP($A30,'PY1 Data(H)'!$A$1:$A$142,'PY1 Data(H)'!$A$1:$BP$142))</f>
        <v>#N/A</v>
      </c>
      <c r="U30" s="128" cm="1">
        <f t="array" ref="U30">_xlfn.XLOOKUP(U$1,'PY1 Data(H)'!$A$1:$BP$1,_xlfn.XLOOKUP($A30,'PY1 Data(H)'!$A$1:$A$142,'PY1 Data(H)'!$A$1:$BP$142))</f>
        <v>0</v>
      </c>
      <c r="V30" s="128" cm="1">
        <f t="array" ref="V30">_xlfn.XLOOKUP(V$1,'PY1 Data(H)'!$A$1:$BP$1,_xlfn.XLOOKUP($A30,'PY1 Data(H)'!$A$1:$A$142,'PY1 Data(H)'!$A$1:$BP$142))</f>
        <v>0</v>
      </c>
      <c r="W30" s="128" cm="1">
        <f t="array" ref="W30">_xlfn.XLOOKUP(W$1,'PY1 Data(H)'!$A$1:$BP$1,_xlfn.XLOOKUP($A30,'PY1 Data(H)'!$A$1:$A$142,'PY1 Data(H)'!$A$1:$BP$142))</f>
        <v>0</v>
      </c>
      <c r="X30" s="128" cm="1">
        <f t="array" ref="X30">_xlfn.XLOOKUP(X$1,'PY1 Data(H)'!$A$1:$BP$1,_xlfn.XLOOKUP($A30,'PY1 Data(H)'!$A$1:$A$142,'PY1 Data(H)'!$A$1:$BP$142))</f>
        <v>0</v>
      </c>
      <c r="Y30" s="128" cm="1">
        <f t="array" ref="Y30">_xlfn.XLOOKUP(Y$1,'PY1 Data(H)'!$A$1:$BP$1,_xlfn.XLOOKUP($A30,'PY1 Data(H)'!$A$1:$A$142,'PY1 Data(H)'!$A$1:$BP$142))</f>
        <v>0</v>
      </c>
      <c r="Z30" s="128" cm="1">
        <f t="array" ref="Z30">_xlfn.XLOOKUP(Z$1,'PY1 Data(H)'!$A$1:$BP$1,_xlfn.XLOOKUP($A30,'PY1 Data(H)'!$A$1:$A$142,'PY1 Data(H)'!$A$1:$BP$142))</f>
        <v>0</v>
      </c>
      <c r="AA30" s="128" cm="1">
        <f t="array" ref="AA30">_xlfn.XLOOKUP(AA$1,'PY1 Data(H)'!$A$1:$BP$1,_xlfn.XLOOKUP($A30,'PY1 Data(H)'!$A$1:$A$142,'PY1 Data(H)'!$A$1:$BP$142))</f>
        <v>0</v>
      </c>
      <c r="AB30" s="128" cm="1">
        <f t="array" ref="AB30">_xlfn.XLOOKUP(AB$1,'PY1 Data(H)'!$A$1:$BP$1,_xlfn.XLOOKUP($A30,'PY1 Data(H)'!$A$1:$A$142,'PY1 Data(H)'!$A$1:$BP$142))</f>
        <v>0</v>
      </c>
      <c r="AC30" s="128" cm="1">
        <f t="array" ref="AC30">_xlfn.XLOOKUP(AC$1,'PY1 Data(H)'!$A$1:$BP$1,_xlfn.XLOOKUP($A30,'PY1 Data(H)'!$A$1:$A$142,'PY1 Data(H)'!$A$1:$BP$142))</f>
        <v>0</v>
      </c>
      <c r="AD30" s="128" t="e" cm="1">
        <f t="array" ref="AD30">_xlfn.XLOOKUP(AD$1,'PY1 Data(H)'!$A$1:$BP$1,_xlfn.XLOOKUP($A30,'PY1 Data(H)'!$A$1:$A$142,'PY1 Data(H)'!$A$1:$BP$142))</f>
        <v>#N/A</v>
      </c>
      <c r="AE30" s="128" cm="1">
        <f t="array" ref="AE30">_xlfn.XLOOKUP(AE$1,'PY1 Data(H)'!$A$1:$BP$1,_xlfn.XLOOKUP($A30,'PY1 Data(H)'!$A$1:$A$142,'PY1 Data(H)'!$A$1:$BP$142))</f>
        <v>0</v>
      </c>
      <c r="AF30" s="128" cm="1">
        <f t="array" ref="AF30">_xlfn.XLOOKUP(AF$1,'PY1 Data(H)'!$A$1:$BP$1,_xlfn.XLOOKUP($A30,'PY1 Data(H)'!$A$1:$A$142,'PY1 Data(H)'!$A$1:$BP$142))</f>
        <v>0</v>
      </c>
      <c r="AG30" s="128" cm="1">
        <f t="array" ref="AG30">_xlfn.XLOOKUP(AG$1,'PY1 Data(H)'!$A$1:$BP$1,_xlfn.XLOOKUP($A30,'PY1 Data(H)'!$A$1:$A$142,'PY1 Data(H)'!$A$1:$BP$142))</f>
        <v>0</v>
      </c>
      <c r="AH30" s="128" t="e" cm="1">
        <f t="array" ref="AH30">_xlfn.XLOOKUP(AH$1,'PY1 Data(H)'!$A$1:$BP$1,_xlfn.XLOOKUP($A30,'PY1 Data(H)'!$A$1:$A$142,'PY1 Data(H)'!$A$1:$BP$142))</f>
        <v>#N/A</v>
      </c>
      <c r="AI30" s="128" cm="1">
        <f t="array" ref="AI30">_xlfn.XLOOKUP(AI$1,'PY1 Data(H)'!$A$1:$BP$1,_xlfn.XLOOKUP($A30,'PY1 Data(H)'!$A$1:$A$142,'PY1 Data(H)'!$A$1:$BP$142))</f>
        <v>-1607000</v>
      </c>
      <c r="AJ30" s="128" cm="1">
        <f t="array" ref="AJ30">_xlfn.XLOOKUP(AJ$1,'PY1 Data(H)'!$A$1:$BP$1,_xlfn.XLOOKUP($A30,'PY1 Data(H)'!$A$1:$A$142,'PY1 Data(H)'!$A$1:$BP$142))</f>
        <v>0</v>
      </c>
      <c r="AK30" s="128" cm="1">
        <f t="array" ref="AK30">_xlfn.XLOOKUP(AK$1,'PY1 Data(H)'!$A$1:$BP$1,_xlfn.XLOOKUP($A30,'PY1 Data(H)'!$A$1:$A$142,'PY1 Data(H)'!$A$1:$BP$142))</f>
        <v>0</v>
      </c>
      <c r="AL30" s="128" cm="1">
        <f t="array" ref="AL30">_xlfn.XLOOKUP(AL$1,'PY1 Data(H)'!$A$1:$BP$1,_xlfn.XLOOKUP($A30,'PY1 Data(H)'!$A$1:$A$142,'PY1 Data(H)'!$A$1:$BP$142))</f>
        <v>0</v>
      </c>
      <c r="AM30" s="128" cm="1">
        <f t="array" ref="AM30">_xlfn.XLOOKUP(AM$1,'PY1 Data(H)'!$A$1:$BP$1,_xlfn.XLOOKUP($A30,'PY1 Data(H)'!$A$1:$A$142,'PY1 Data(H)'!$A$1:$BP$142))</f>
        <v>0</v>
      </c>
      <c r="AN30" s="128" cm="1">
        <f t="array" ref="AN30">_xlfn.XLOOKUP(AN$1,'PY1 Data(H)'!$A$1:$BP$1,_xlfn.XLOOKUP($A30,'PY1 Data(H)'!$A$1:$A$142,'PY1 Data(H)'!$A$1:$BP$142))</f>
        <v>0</v>
      </c>
      <c r="AO30" s="128" cm="1">
        <f t="array" ref="AO30">_xlfn.XLOOKUP(AO$1,'PY1 Data(H)'!$A$1:$BP$1,_xlfn.XLOOKUP($A30,'PY1 Data(H)'!$A$1:$A$142,'PY1 Data(H)'!$A$1:$BP$142))</f>
        <v>0</v>
      </c>
      <c r="AP30" s="128" cm="1">
        <f t="array" ref="AP30">_xlfn.XLOOKUP(AP$1,'PY1 Data(H)'!$A$1:$BP$1,_xlfn.XLOOKUP($A30,'PY1 Data(H)'!$A$1:$A$142,'PY1 Data(H)'!$A$1:$BP$142))</f>
        <v>0</v>
      </c>
      <c r="AQ30" s="128" cm="1">
        <f t="array" ref="AQ30">_xlfn.XLOOKUP(AQ$1,'PY1 Data(H)'!$A$1:$BP$1,_xlfn.XLOOKUP($A30,'PY1 Data(H)'!$A$1:$A$142,'PY1 Data(H)'!$A$1:$BP$142))</f>
        <v>0</v>
      </c>
      <c r="AR30" s="128" cm="1">
        <f t="array" ref="AR30">_xlfn.XLOOKUP(AR$1,'PY1 Data(H)'!$A$1:$BP$1,_xlfn.XLOOKUP($A30,'PY1 Data(H)'!$A$1:$A$142,'PY1 Data(H)'!$A$1:$BP$142))</f>
        <v>0</v>
      </c>
      <c r="AS30" s="128" cm="1">
        <f t="array" ref="AS30">_xlfn.XLOOKUP(AS$1,'PY1 Data(H)'!$A$1:$BP$1,_xlfn.XLOOKUP($A30,'PY1 Data(H)'!$A$1:$A$142,'PY1 Data(H)'!$A$1:$BP$142))</f>
        <v>0</v>
      </c>
    </row>
    <row r="31" spans="1:45" x14ac:dyDescent="0.3">
      <c r="A31">
        <v>255</v>
      </c>
      <c r="D31" s="128" cm="1">
        <f t="array" ref="D31">_xlfn.XLOOKUP(D$1,'PY1 Data(H)'!$A$1:$BP$1,_xlfn.XLOOKUP($A31,'PY1 Data(H)'!$A$1:$A$142,'PY1 Data(H)'!$A$1:$BP$142))</f>
        <v>0</v>
      </c>
      <c r="E31" s="128" cm="1">
        <f t="array" ref="E31">_xlfn.XLOOKUP(E$1,'PY1 Data(H)'!$A$1:$BP$1,_xlfn.XLOOKUP($A31,'PY1 Data(H)'!$A$1:$A$142,'PY1 Data(H)'!$A$1:$BP$142))</f>
        <v>0</v>
      </c>
      <c r="F31" s="128" cm="1">
        <f t="array" ref="F31">_xlfn.XLOOKUP(F$1,'PY1 Data(H)'!$A$1:$BP$1,_xlfn.XLOOKUP($A31,'PY1 Data(H)'!$A$1:$A$142,'PY1 Data(H)'!$A$1:$BP$142))</f>
        <v>44893</v>
      </c>
      <c r="G31" s="128" cm="1">
        <f t="array" ref="G31">_xlfn.XLOOKUP(G$1,'PY1 Data(H)'!$A$1:$BP$1,_xlfn.XLOOKUP($A31,'PY1 Data(H)'!$A$1:$A$142,'PY1 Data(H)'!$A$1:$BP$142))</f>
        <v>0</v>
      </c>
      <c r="H31" s="128" cm="1">
        <f t="array" ref="H31">_xlfn.XLOOKUP(H$1,'PY1 Data(H)'!$A$1:$BP$1,_xlfn.XLOOKUP($A31,'PY1 Data(H)'!$A$1:$A$142,'PY1 Data(H)'!$A$1:$BP$142))</f>
        <v>0</v>
      </c>
      <c r="I31" s="128" cm="1">
        <f t="array" ref="I31">_xlfn.XLOOKUP(I$1,'PY1 Data(H)'!$A$1:$BP$1,_xlfn.XLOOKUP($A31,'PY1 Data(H)'!$A$1:$A$142,'PY1 Data(H)'!$A$1:$BP$142))</f>
        <v>-4874</v>
      </c>
      <c r="J31" s="128" cm="1">
        <f t="array" ref="J31">_xlfn.XLOOKUP(J$1,'PY1 Data(H)'!$A$1:$BP$1,_xlfn.XLOOKUP($A31,'PY1 Data(H)'!$A$1:$A$142,'PY1 Data(H)'!$A$1:$BP$142))</f>
        <v>101140</v>
      </c>
      <c r="K31" s="128" cm="1">
        <f t="array" ref="K31">_xlfn.XLOOKUP(K$1,'PY1 Data(H)'!$A$1:$BP$1,_xlfn.XLOOKUP($A31,'PY1 Data(H)'!$A$1:$A$142,'PY1 Data(H)'!$A$1:$BP$142))</f>
        <v>0</v>
      </c>
      <c r="L31" s="128" cm="1">
        <f t="array" ref="L31">_xlfn.XLOOKUP(L$1,'PY1 Data(H)'!$A$1:$BP$1,_xlfn.XLOOKUP($A31,'PY1 Data(H)'!$A$1:$A$142,'PY1 Data(H)'!$A$1:$BP$142))</f>
        <v>0</v>
      </c>
      <c r="M31" s="128" cm="1">
        <f t="array" ref="M31">_xlfn.XLOOKUP(M$1,'PY1 Data(H)'!$A$1:$BP$1,_xlfn.XLOOKUP($A31,'PY1 Data(H)'!$A$1:$A$142,'PY1 Data(H)'!$A$1:$BP$142))</f>
        <v>0</v>
      </c>
      <c r="N31" s="128" cm="1">
        <f t="array" ref="N31">_xlfn.XLOOKUP(N$1,'PY1 Data(H)'!$A$1:$BP$1,_xlfn.XLOOKUP($A31,'PY1 Data(H)'!$A$1:$A$142,'PY1 Data(H)'!$A$1:$BP$142))</f>
        <v>0</v>
      </c>
      <c r="O31" s="128" cm="1">
        <f t="array" ref="O31">_xlfn.XLOOKUP(O$1,'PY1 Data(H)'!$A$1:$BP$1,_xlfn.XLOOKUP($A31,'PY1 Data(H)'!$A$1:$A$142,'PY1 Data(H)'!$A$1:$BP$142))</f>
        <v>0</v>
      </c>
      <c r="P31" s="128" cm="1">
        <f t="array" ref="P31">_xlfn.XLOOKUP(P$1,'PY1 Data(H)'!$A$1:$BP$1,_xlfn.XLOOKUP($A31,'PY1 Data(H)'!$A$1:$A$142,'PY1 Data(H)'!$A$1:$BP$142))</f>
        <v>11770</v>
      </c>
      <c r="Q31" s="128" cm="1">
        <f t="array" ref="Q31">_xlfn.XLOOKUP(Q$1,'PY1 Data(H)'!$A$1:$BP$1,_xlfn.XLOOKUP($A31,'PY1 Data(H)'!$A$1:$A$142,'PY1 Data(H)'!$A$1:$BP$142))</f>
        <v>3</v>
      </c>
      <c r="R31" s="128" cm="1">
        <f t="array" ref="R31">_xlfn.XLOOKUP(R$1,'PY1 Data(H)'!$A$1:$BP$1,_xlfn.XLOOKUP($A31,'PY1 Data(H)'!$A$1:$A$142,'PY1 Data(H)'!$A$1:$BP$142))</f>
        <v>57831</v>
      </c>
      <c r="S31" s="128" cm="1">
        <f t="array" ref="S31">_xlfn.XLOOKUP(S$1,'PY1 Data(H)'!$A$1:$BP$1,_xlfn.XLOOKUP($A31,'PY1 Data(H)'!$A$1:$A$142,'PY1 Data(H)'!$A$1:$BP$142))</f>
        <v>-5667883</v>
      </c>
      <c r="T31" s="128" t="e" cm="1">
        <f t="array" ref="T31">_xlfn.XLOOKUP(T$1,'PY1 Data(H)'!$A$1:$BP$1,_xlfn.XLOOKUP($A31,'PY1 Data(H)'!$A$1:$A$142,'PY1 Data(H)'!$A$1:$BP$142))</f>
        <v>#N/A</v>
      </c>
      <c r="U31" s="128" cm="1">
        <f t="array" ref="U31">_xlfn.XLOOKUP(U$1,'PY1 Data(H)'!$A$1:$BP$1,_xlfn.XLOOKUP($A31,'PY1 Data(H)'!$A$1:$A$142,'PY1 Data(H)'!$A$1:$BP$142))</f>
        <v>22608</v>
      </c>
      <c r="V31" s="128" cm="1">
        <f t="array" ref="V31">_xlfn.XLOOKUP(V$1,'PY1 Data(H)'!$A$1:$BP$1,_xlfn.XLOOKUP($A31,'PY1 Data(H)'!$A$1:$A$142,'PY1 Data(H)'!$A$1:$BP$142))</f>
        <v>0</v>
      </c>
      <c r="W31" s="128" cm="1">
        <f t="array" ref="W31">_xlfn.XLOOKUP(W$1,'PY1 Data(H)'!$A$1:$BP$1,_xlfn.XLOOKUP($A31,'PY1 Data(H)'!$A$1:$A$142,'PY1 Data(H)'!$A$1:$BP$142))</f>
        <v>0</v>
      </c>
      <c r="X31" s="128" cm="1">
        <f t="array" ref="X31">_xlfn.XLOOKUP(X$1,'PY1 Data(H)'!$A$1:$BP$1,_xlfn.XLOOKUP($A31,'PY1 Data(H)'!$A$1:$A$142,'PY1 Data(H)'!$A$1:$BP$142))</f>
        <v>423022</v>
      </c>
      <c r="Y31" s="128" cm="1">
        <f t="array" ref="Y31">_xlfn.XLOOKUP(Y$1,'PY1 Data(H)'!$A$1:$BP$1,_xlfn.XLOOKUP($A31,'PY1 Data(H)'!$A$1:$A$142,'PY1 Data(H)'!$A$1:$BP$142))</f>
        <v>0</v>
      </c>
      <c r="Z31" s="128" cm="1">
        <f t="array" ref="Z31">_xlfn.XLOOKUP(Z$1,'PY1 Data(H)'!$A$1:$BP$1,_xlfn.XLOOKUP($A31,'PY1 Data(H)'!$A$1:$A$142,'PY1 Data(H)'!$A$1:$BP$142))</f>
        <v>124111</v>
      </c>
      <c r="AA31" s="128" cm="1">
        <f t="array" ref="AA31">_xlfn.XLOOKUP(AA$1,'PY1 Data(H)'!$A$1:$BP$1,_xlfn.XLOOKUP($A31,'PY1 Data(H)'!$A$1:$A$142,'PY1 Data(H)'!$A$1:$BP$142))</f>
        <v>20031</v>
      </c>
      <c r="AB31" s="128" cm="1">
        <f t="array" ref="AB31">_xlfn.XLOOKUP(AB$1,'PY1 Data(H)'!$A$1:$BP$1,_xlfn.XLOOKUP($A31,'PY1 Data(H)'!$A$1:$A$142,'PY1 Data(H)'!$A$1:$BP$142))</f>
        <v>5166</v>
      </c>
      <c r="AC31" s="128" cm="1">
        <f t="array" ref="AC31">_xlfn.XLOOKUP(AC$1,'PY1 Data(H)'!$A$1:$BP$1,_xlfn.XLOOKUP($A31,'PY1 Data(H)'!$A$1:$A$142,'PY1 Data(H)'!$A$1:$BP$142))</f>
        <v>2551530</v>
      </c>
      <c r="AD31" s="128" t="e" cm="1">
        <f t="array" ref="AD31">_xlfn.XLOOKUP(AD$1,'PY1 Data(H)'!$A$1:$BP$1,_xlfn.XLOOKUP($A31,'PY1 Data(H)'!$A$1:$A$142,'PY1 Data(H)'!$A$1:$BP$142))</f>
        <v>#N/A</v>
      </c>
      <c r="AE31" s="128" cm="1">
        <f t="array" ref="AE31">_xlfn.XLOOKUP(AE$1,'PY1 Data(H)'!$A$1:$BP$1,_xlfn.XLOOKUP($A31,'PY1 Data(H)'!$A$1:$A$142,'PY1 Data(H)'!$A$1:$BP$142))</f>
        <v>5697</v>
      </c>
      <c r="AF31" s="128" cm="1">
        <f t="array" ref="AF31">_xlfn.XLOOKUP(AF$1,'PY1 Data(H)'!$A$1:$BP$1,_xlfn.XLOOKUP($A31,'PY1 Data(H)'!$A$1:$A$142,'PY1 Data(H)'!$A$1:$BP$142))</f>
        <v>0</v>
      </c>
      <c r="AG31" s="128" cm="1">
        <f t="array" ref="AG31">_xlfn.XLOOKUP(AG$1,'PY1 Data(H)'!$A$1:$BP$1,_xlfn.XLOOKUP($A31,'PY1 Data(H)'!$A$1:$A$142,'PY1 Data(H)'!$A$1:$BP$142))</f>
        <v>2476727</v>
      </c>
      <c r="AH31" s="128" t="e" cm="1">
        <f t="array" ref="AH31">_xlfn.XLOOKUP(AH$1,'PY1 Data(H)'!$A$1:$BP$1,_xlfn.XLOOKUP($A31,'PY1 Data(H)'!$A$1:$A$142,'PY1 Data(H)'!$A$1:$BP$142))</f>
        <v>#N/A</v>
      </c>
      <c r="AI31" s="128" cm="1">
        <f t="array" ref="AI31">_xlfn.XLOOKUP(AI$1,'PY1 Data(H)'!$A$1:$BP$1,_xlfn.XLOOKUP($A31,'PY1 Data(H)'!$A$1:$A$142,'PY1 Data(H)'!$A$1:$BP$142))</f>
        <v>81618412</v>
      </c>
      <c r="AJ31" s="128" cm="1">
        <f t="array" ref="AJ31">_xlfn.XLOOKUP(AJ$1,'PY1 Data(H)'!$A$1:$BP$1,_xlfn.XLOOKUP($A31,'PY1 Data(H)'!$A$1:$A$142,'PY1 Data(H)'!$A$1:$BP$142))</f>
        <v>0</v>
      </c>
      <c r="AK31" s="128" cm="1">
        <f t="array" ref="AK31">_xlfn.XLOOKUP(AK$1,'PY1 Data(H)'!$A$1:$BP$1,_xlfn.XLOOKUP($A31,'PY1 Data(H)'!$A$1:$A$142,'PY1 Data(H)'!$A$1:$BP$142))</f>
        <v>74194</v>
      </c>
      <c r="AL31" s="128" cm="1">
        <f t="array" ref="AL31">_xlfn.XLOOKUP(AL$1,'PY1 Data(H)'!$A$1:$BP$1,_xlfn.XLOOKUP($A31,'PY1 Data(H)'!$A$1:$A$142,'PY1 Data(H)'!$A$1:$BP$142))</f>
        <v>-9075</v>
      </c>
      <c r="AM31" s="128" cm="1">
        <f t="array" ref="AM31">_xlfn.XLOOKUP(AM$1,'PY1 Data(H)'!$A$1:$BP$1,_xlfn.XLOOKUP($A31,'PY1 Data(H)'!$A$1:$A$142,'PY1 Data(H)'!$A$1:$BP$142))</f>
        <v>1666</v>
      </c>
      <c r="AN31" s="128" cm="1">
        <f t="array" ref="AN31">_xlfn.XLOOKUP(AN$1,'PY1 Data(H)'!$A$1:$BP$1,_xlfn.XLOOKUP($A31,'PY1 Data(H)'!$A$1:$A$142,'PY1 Data(H)'!$A$1:$BP$142))</f>
        <v>2710</v>
      </c>
      <c r="AO31" s="128" cm="1">
        <f t="array" ref="AO31">_xlfn.XLOOKUP(AO$1,'PY1 Data(H)'!$A$1:$BP$1,_xlfn.XLOOKUP($A31,'PY1 Data(H)'!$A$1:$A$142,'PY1 Data(H)'!$A$1:$BP$142))</f>
        <v>9107</v>
      </c>
      <c r="AP31" s="128" cm="1">
        <f t="array" ref="AP31">_xlfn.XLOOKUP(AP$1,'PY1 Data(H)'!$A$1:$BP$1,_xlfn.XLOOKUP($A31,'PY1 Data(H)'!$A$1:$A$142,'PY1 Data(H)'!$A$1:$BP$142))</f>
        <v>1116328</v>
      </c>
      <c r="AQ31" s="128" cm="1">
        <f t="array" ref="AQ31">_xlfn.XLOOKUP(AQ$1,'PY1 Data(H)'!$A$1:$BP$1,_xlfn.XLOOKUP($A31,'PY1 Data(H)'!$A$1:$A$142,'PY1 Data(H)'!$A$1:$BP$142))</f>
        <v>0</v>
      </c>
      <c r="AR31" s="128" cm="1">
        <f t="array" ref="AR31">_xlfn.XLOOKUP(AR$1,'PY1 Data(H)'!$A$1:$BP$1,_xlfn.XLOOKUP($A31,'PY1 Data(H)'!$A$1:$A$142,'PY1 Data(H)'!$A$1:$BP$142))</f>
        <v>0</v>
      </c>
      <c r="AS31" s="128" cm="1">
        <f t="array" ref="AS31">_xlfn.XLOOKUP(AS$1,'PY1 Data(H)'!$A$1:$BP$1,_xlfn.XLOOKUP($A31,'PY1 Data(H)'!$A$1:$A$142,'PY1 Data(H)'!$A$1:$BP$142))</f>
        <v>-9368</v>
      </c>
    </row>
    <row r="32" spans="1:45" x14ac:dyDescent="0.3">
      <c r="A32">
        <v>376</v>
      </c>
      <c r="D32" s="128" cm="1">
        <f t="array" ref="D32">_xlfn.XLOOKUP(D$1,'PY1 Data(H)'!$A$1:$BP$1,_xlfn.XLOOKUP($A32,'PY1 Data(H)'!$A$1:$A$142,'PY1 Data(H)'!$A$1:$BP$142))</f>
        <v>0</v>
      </c>
      <c r="E32" s="128" cm="1">
        <f t="array" ref="E32">_xlfn.XLOOKUP(E$1,'PY1 Data(H)'!$A$1:$BP$1,_xlfn.XLOOKUP($A32,'PY1 Data(H)'!$A$1:$A$142,'PY1 Data(H)'!$A$1:$BP$142))</f>
        <v>0</v>
      </c>
      <c r="F32" s="128" cm="1">
        <f t="array" ref="F32">_xlfn.XLOOKUP(F$1,'PY1 Data(H)'!$A$1:$BP$1,_xlfn.XLOOKUP($A32,'PY1 Data(H)'!$A$1:$A$142,'PY1 Data(H)'!$A$1:$BP$142))</f>
        <v>0</v>
      </c>
      <c r="G32" s="128" cm="1">
        <f t="array" ref="G32">_xlfn.XLOOKUP(G$1,'PY1 Data(H)'!$A$1:$BP$1,_xlfn.XLOOKUP($A32,'PY1 Data(H)'!$A$1:$A$142,'PY1 Data(H)'!$A$1:$BP$142))</f>
        <v>0</v>
      </c>
      <c r="H32" s="128" cm="1">
        <f t="array" ref="H32">_xlfn.XLOOKUP(H$1,'PY1 Data(H)'!$A$1:$BP$1,_xlfn.XLOOKUP($A32,'PY1 Data(H)'!$A$1:$A$142,'PY1 Data(H)'!$A$1:$BP$142))</f>
        <v>0</v>
      </c>
      <c r="I32" s="128" cm="1">
        <f t="array" ref="I32">_xlfn.XLOOKUP(I$1,'PY1 Data(H)'!$A$1:$BP$1,_xlfn.XLOOKUP($A32,'PY1 Data(H)'!$A$1:$A$142,'PY1 Data(H)'!$A$1:$BP$142))</f>
        <v>0</v>
      </c>
      <c r="J32" s="128" cm="1">
        <f t="array" ref="J32">_xlfn.XLOOKUP(J$1,'PY1 Data(H)'!$A$1:$BP$1,_xlfn.XLOOKUP($A32,'PY1 Data(H)'!$A$1:$A$142,'PY1 Data(H)'!$A$1:$BP$142))</f>
        <v>0</v>
      </c>
      <c r="K32" s="128" cm="1">
        <f t="array" ref="K32">_xlfn.XLOOKUP(K$1,'PY1 Data(H)'!$A$1:$BP$1,_xlfn.XLOOKUP($A32,'PY1 Data(H)'!$A$1:$A$142,'PY1 Data(H)'!$A$1:$BP$142))</f>
        <v>0</v>
      </c>
      <c r="L32" s="128" cm="1">
        <f t="array" ref="L32">_xlfn.XLOOKUP(L$1,'PY1 Data(H)'!$A$1:$BP$1,_xlfn.XLOOKUP($A32,'PY1 Data(H)'!$A$1:$A$142,'PY1 Data(H)'!$A$1:$BP$142))</f>
        <v>0</v>
      </c>
      <c r="M32" s="128" cm="1">
        <f t="array" ref="M32">_xlfn.XLOOKUP(M$1,'PY1 Data(H)'!$A$1:$BP$1,_xlfn.XLOOKUP($A32,'PY1 Data(H)'!$A$1:$A$142,'PY1 Data(H)'!$A$1:$BP$142))</f>
        <v>0</v>
      </c>
      <c r="N32" s="128" cm="1">
        <f t="array" ref="N32">_xlfn.XLOOKUP(N$1,'PY1 Data(H)'!$A$1:$BP$1,_xlfn.XLOOKUP($A32,'PY1 Data(H)'!$A$1:$A$142,'PY1 Data(H)'!$A$1:$BP$142))</f>
        <v>0</v>
      </c>
      <c r="O32" s="128" cm="1">
        <f t="array" ref="O32">_xlfn.XLOOKUP(O$1,'PY1 Data(H)'!$A$1:$BP$1,_xlfn.XLOOKUP($A32,'PY1 Data(H)'!$A$1:$A$142,'PY1 Data(H)'!$A$1:$BP$142))</f>
        <v>0</v>
      </c>
      <c r="P32" s="128" cm="1">
        <f t="array" ref="P32">_xlfn.XLOOKUP(P$1,'PY1 Data(H)'!$A$1:$BP$1,_xlfn.XLOOKUP($A32,'PY1 Data(H)'!$A$1:$A$142,'PY1 Data(H)'!$A$1:$BP$142))</f>
        <v>0</v>
      </c>
      <c r="Q32" s="128" cm="1">
        <f t="array" ref="Q32">_xlfn.XLOOKUP(Q$1,'PY1 Data(H)'!$A$1:$BP$1,_xlfn.XLOOKUP($A32,'PY1 Data(H)'!$A$1:$A$142,'PY1 Data(H)'!$A$1:$BP$142))</f>
        <v>0</v>
      </c>
      <c r="R32" s="128" cm="1">
        <f t="array" ref="R32">_xlfn.XLOOKUP(R$1,'PY1 Data(H)'!$A$1:$BP$1,_xlfn.XLOOKUP($A32,'PY1 Data(H)'!$A$1:$A$142,'PY1 Data(H)'!$A$1:$BP$142))</f>
        <v>0</v>
      </c>
      <c r="S32" s="128" cm="1">
        <f t="array" ref="S32">_xlfn.XLOOKUP(S$1,'PY1 Data(H)'!$A$1:$BP$1,_xlfn.XLOOKUP($A32,'PY1 Data(H)'!$A$1:$A$142,'PY1 Data(H)'!$A$1:$BP$142))</f>
        <v>0</v>
      </c>
      <c r="T32" s="128" t="e" cm="1">
        <f t="array" ref="T32">_xlfn.XLOOKUP(T$1,'PY1 Data(H)'!$A$1:$BP$1,_xlfn.XLOOKUP($A32,'PY1 Data(H)'!$A$1:$A$142,'PY1 Data(H)'!$A$1:$BP$142))</f>
        <v>#N/A</v>
      </c>
      <c r="U32" s="128" cm="1">
        <f t="array" ref="U32">_xlfn.XLOOKUP(U$1,'PY1 Data(H)'!$A$1:$BP$1,_xlfn.XLOOKUP($A32,'PY1 Data(H)'!$A$1:$A$142,'PY1 Data(H)'!$A$1:$BP$142))</f>
        <v>0</v>
      </c>
      <c r="V32" s="128" cm="1">
        <f t="array" ref="V32">_xlfn.XLOOKUP(V$1,'PY1 Data(H)'!$A$1:$BP$1,_xlfn.XLOOKUP($A32,'PY1 Data(H)'!$A$1:$A$142,'PY1 Data(H)'!$A$1:$BP$142))</f>
        <v>0</v>
      </c>
      <c r="W32" s="128" cm="1">
        <f t="array" ref="W32">_xlfn.XLOOKUP(W$1,'PY1 Data(H)'!$A$1:$BP$1,_xlfn.XLOOKUP($A32,'PY1 Data(H)'!$A$1:$A$142,'PY1 Data(H)'!$A$1:$BP$142))</f>
        <v>0</v>
      </c>
      <c r="X32" s="128" cm="1">
        <f t="array" ref="X32">_xlfn.XLOOKUP(X$1,'PY1 Data(H)'!$A$1:$BP$1,_xlfn.XLOOKUP($A32,'PY1 Data(H)'!$A$1:$A$142,'PY1 Data(H)'!$A$1:$BP$142))</f>
        <v>0</v>
      </c>
      <c r="Y32" s="128" cm="1">
        <f t="array" ref="Y32">_xlfn.XLOOKUP(Y$1,'PY1 Data(H)'!$A$1:$BP$1,_xlfn.XLOOKUP($A32,'PY1 Data(H)'!$A$1:$A$142,'PY1 Data(H)'!$A$1:$BP$142))</f>
        <v>0</v>
      </c>
      <c r="Z32" s="128" cm="1">
        <f t="array" ref="Z32">_xlfn.XLOOKUP(Z$1,'PY1 Data(H)'!$A$1:$BP$1,_xlfn.XLOOKUP($A32,'PY1 Data(H)'!$A$1:$A$142,'PY1 Data(H)'!$A$1:$BP$142))</f>
        <v>0</v>
      </c>
      <c r="AA32" s="128" cm="1">
        <f t="array" ref="AA32">_xlfn.XLOOKUP(AA$1,'PY1 Data(H)'!$A$1:$BP$1,_xlfn.XLOOKUP($A32,'PY1 Data(H)'!$A$1:$A$142,'PY1 Data(H)'!$A$1:$BP$142))</f>
        <v>0</v>
      </c>
      <c r="AB32" s="128" cm="1">
        <f t="array" ref="AB32">_xlfn.XLOOKUP(AB$1,'PY1 Data(H)'!$A$1:$BP$1,_xlfn.XLOOKUP($A32,'PY1 Data(H)'!$A$1:$A$142,'PY1 Data(H)'!$A$1:$BP$142))</f>
        <v>0</v>
      </c>
      <c r="AC32" s="128" cm="1">
        <f t="array" ref="AC32">_xlfn.XLOOKUP(AC$1,'PY1 Data(H)'!$A$1:$BP$1,_xlfn.XLOOKUP($A32,'PY1 Data(H)'!$A$1:$A$142,'PY1 Data(H)'!$A$1:$BP$142))</f>
        <v>0</v>
      </c>
      <c r="AD32" s="128" t="e" cm="1">
        <f t="array" ref="AD32">_xlfn.XLOOKUP(AD$1,'PY1 Data(H)'!$A$1:$BP$1,_xlfn.XLOOKUP($A32,'PY1 Data(H)'!$A$1:$A$142,'PY1 Data(H)'!$A$1:$BP$142))</f>
        <v>#N/A</v>
      </c>
      <c r="AE32" s="128" cm="1">
        <f t="array" ref="AE32">_xlfn.XLOOKUP(AE$1,'PY1 Data(H)'!$A$1:$BP$1,_xlfn.XLOOKUP($A32,'PY1 Data(H)'!$A$1:$A$142,'PY1 Data(H)'!$A$1:$BP$142))</f>
        <v>0</v>
      </c>
      <c r="AF32" s="128" cm="1">
        <f t="array" ref="AF32">_xlfn.XLOOKUP(AF$1,'PY1 Data(H)'!$A$1:$BP$1,_xlfn.XLOOKUP($A32,'PY1 Data(H)'!$A$1:$A$142,'PY1 Data(H)'!$A$1:$BP$142))</f>
        <v>0</v>
      </c>
      <c r="AG32" s="128" cm="1">
        <f t="array" ref="AG32">_xlfn.XLOOKUP(AG$1,'PY1 Data(H)'!$A$1:$BP$1,_xlfn.XLOOKUP($A32,'PY1 Data(H)'!$A$1:$A$142,'PY1 Data(H)'!$A$1:$BP$142))</f>
        <v>0</v>
      </c>
      <c r="AH32" s="128" t="e" cm="1">
        <f t="array" ref="AH32">_xlfn.XLOOKUP(AH$1,'PY1 Data(H)'!$A$1:$BP$1,_xlfn.XLOOKUP($A32,'PY1 Data(H)'!$A$1:$A$142,'PY1 Data(H)'!$A$1:$BP$142))</f>
        <v>#N/A</v>
      </c>
      <c r="AI32" s="128" cm="1">
        <f t="array" ref="AI32">_xlfn.XLOOKUP(AI$1,'PY1 Data(H)'!$A$1:$BP$1,_xlfn.XLOOKUP($A32,'PY1 Data(H)'!$A$1:$A$142,'PY1 Data(H)'!$A$1:$BP$142))</f>
        <v>-1</v>
      </c>
      <c r="AJ32" s="128" cm="1">
        <f t="array" ref="AJ32">_xlfn.XLOOKUP(AJ$1,'PY1 Data(H)'!$A$1:$BP$1,_xlfn.XLOOKUP($A32,'PY1 Data(H)'!$A$1:$A$142,'PY1 Data(H)'!$A$1:$BP$142))</f>
        <v>0</v>
      </c>
      <c r="AK32" s="128" cm="1">
        <f t="array" ref="AK32">_xlfn.XLOOKUP(AK$1,'PY1 Data(H)'!$A$1:$BP$1,_xlfn.XLOOKUP($A32,'PY1 Data(H)'!$A$1:$A$142,'PY1 Data(H)'!$A$1:$BP$142))</f>
        <v>0</v>
      </c>
      <c r="AL32" s="128" cm="1">
        <f t="array" ref="AL32">_xlfn.XLOOKUP(AL$1,'PY1 Data(H)'!$A$1:$BP$1,_xlfn.XLOOKUP($A32,'PY1 Data(H)'!$A$1:$A$142,'PY1 Data(H)'!$A$1:$BP$142))</f>
        <v>0</v>
      </c>
      <c r="AM32" s="128" cm="1">
        <f t="array" ref="AM32">_xlfn.XLOOKUP(AM$1,'PY1 Data(H)'!$A$1:$BP$1,_xlfn.XLOOKUP($A32,'PY1 Data(H)'!$A$1:$A$142,'PY1 Data(H)'!$A$1:$BP$142))</f>
        <v>0</v>
      </c>
      <c r="AN32" s="128" cm="1">
        <f t="array" ref="AN32">_xlfn.XLOOKUP(AN$1,'PY1 Data(H)'!$A$1:$BP$1,_xlfn.XLOOKUP($A32,'PY1 Data(H)'!$A$1:$A$142,'PY1 Data(H)'!$A$1:$BP$142))</f>
        <v>-1</v>
      </c>
      <c r="AO32" s="128" cm="1">
        <f t="array" ref="AO32">_xlfn.XLOOKUP(AO$1,'PY1 Data(H)'!$A$1:$BP$1,_xlfn.XLOOKUP($A32,'PY1 Data(H)'!$A$1:$A$142,'PY1 Data(H)'!$A$1:$BP$142))</f>
        <v>0</v>
      </c>
      <c r="AP32" s="128" cm="1">
        <f t="array" ref="AP32">_xlfn.XLOOKUP(AP$1,'PY1 Data(H)'!$A$1:$BP$1,_xlfn.XLOOKUP($A32,'PY1 Data(H)'!$A$1:$A$142,'PY1 Data(H)'!$A$1:$BP$142))</f>
        <v>-802813</v>
      </c>
      <c r="AQ32" s="128" cm="1">
        <f t="array" ref="AQ32">_xlfn.XLOOKUP(AQ$1,'PY1 Data(H)'!$A$1:$BP$1,_xlfn.XLOOKUP($A32,'PY1 Data(H)'!$A$1:$A$142,'PY1 Data(H)'!$A$1:$BP$142))</f>
        <v>0</v>
      </c>
      <c r="AR32" s="128" cm="1">
        <f t="array" ref="AR32">_xlfn.XLOOKUP(AR$1,'PY1 Data(H)'!$A$1:$BP$1,_xlfn.XLOOKUP($A32,'PY1 Data(H)'!$A$1:$A$142,'PY1 Data(H)'!$A$1:$BP$142))</f>
        <v>0</v>
      </c>
      <c r="AS32" s="128" cm="1">
        <f t="array" ref="AS32">_xlfn.XLOOKUP(AS$1,'PY1 Data(H)'!$A$1:$BP$1,_xlfn.XLOOKUP($A32,'PY1 Data(H)'!$A$1:$A$142,'PY1 Data(H)'!$A$1:$BP$142))</f>
        <v>0</v>
      </c>
    </row>
    <row r="33" spans="1:45" x14ac:dyDescent="0.3">
      <c r="D33" s="128" cm="1">
        <f t="array" ref="D33">_xlfn.XLOOKUP(D$1,'PY1 Data(H)'!$A$1:$BP$1,_xlfn.XLOOKUP($A33,'PY1 Data(H)'!$A$1:$A$142,'PY1 Data(H)'!$A$1:$BP$142))</f>
        <v>0</v>
      </c>
      <c r="E33" s="128" cm="1">
        <f t="array" ref="E33">_xlfn.XLOOKUP(E$1,'PY1 Data(H)'!$A$1:$BP$1,_xlfn.XLOOKUP($A33,'PY1 Data(H)'!$A$1:$A$142,'PY1 Data(H)'!$A$1:$BP$142))</f>
        <v>0</v>
      </c>
      <c r="F33" s="128" cm="1">
        <f t="array" ref="F33">_xlfn.XLOOKUP(F$1,'PY1 Data(H)'!$A$1:$BP$1,_xlfn.XLOOKUP($A33,'PY1 Data(H)'!$A$1:$A$142,'PY1 Data(H)'!$A$1:$BP$142))</f>
        <v>0</v>
      </c>
      <c r="G33" s="128" cm="1">
        <f t="array" ref="G33">_xlfn.XLOOKUP(G$1,'PY1 Data(H)'!$A$1:$BP$1,_xlfn.XLOOKUP($A33,'PY1 Data(H)'!$A$1:$A$142,'PY1 Data(H)'!$A$1:$BP$142))</f>
        <v>0</v>
      </c>
      <c r="H33" s="128" cm="1">
        <f t="array" ref="H33">_xlfn.XLOOKUP(H$1,'PY1 Data(H)'!$A$1:$BP$1,_xlfn.XLOOKUP($A33,'PY1 Data(H)'!$A$1:$A$142,'PY1 Data(H)'!$A$1:$BP$142))</f>
        <v>0</v>
      </c>
      <c r="I33" s="128" cm="1">
        <f t="array" ref="I33">_xlfn.XLOOKUP(I$1,'PY1 Data(H)'!$A$1:$BP$1,_xlfn.XLOOKUP($A33,'PY1 Data(H)'!$A$1:$A$142,'PY1 Data(H)'!$A$1:$BP$142))</f>
        <v>0</v>
      </c>
      <c r="J33" s="128" cm="1">
        <f t="array" ref="J33">_xlfn.XLOOKUP(J$1,'PY1 Data(H)'!$A$1:$BP$1,_xlfn.XLOOKUP($A33,'PY1 Data(H)'!$A$1:$A$142,'PY1 Data(H)'!$A$1:$BP$142))</f>
        <v>0</v>
      </c>
      <c r="K33" s="128" cm="1">
        <f t="array" ref="K33">_xlfn.XLOOKUP(K$1,'PY1 Data(H)'!$A$1:$BP$1,_xlfn.XLOOKUP($A33,'PY1 Data(H)'!$A$1:$A$142,'PY1 Data(H)'!$A$1:$BP$142))</f>
        <v>0</v>
      </c>
      <c r="L33" s="128" cm="1">
        <f t="array" ref="L33">_xlfn.XLOOKUP(L$1,'PY1 Data(H)'!$A$1:$BP$1,_xlfn.XLOOKUP($A33,'PY1 Data(H)'!$A$1:$A$142,'PY1 Data(H)'!$A$1:$BP$142))</f>
        <v>0</v>
      </c>
      <c r="M33" s="128" cm="1">
        <f t="array" ref="M33">_xlfn.XLOOKUP(M$1,'PY1 Data(H)'!$A$1:$BP$1,_xlfn.XLOOKUP($A33,'PY1 Data(H)'!$A$1:$A$142,'PY1 Data(H)'!$A$1:$BP$142))</f>
        <v>0</v>
      </c>
      <c r="N33" s="128" cm="1">
        <f t="array" ref="N33">_xlfn.XLOOKUP(N$1,'PY1 Data(H)'!$A$1:$BP$1,_xlfn.XLOOKUP($A33,'PY1 Data(H)'!$A$1:$A$142,'PY1 Data(H)'!$A$1:$BP$142))</f>
        <v>0</v>
      </c>
      <c r="O33" s="128" cm="1">
        <f t="array" ref="O33">_xlfn.XLOOKUP(O$1,'PY1 Data(H)'!$A$1:$BP$1,_xlfn.XLOOKUP($A33,'PY1 Data(H)'!$A$1:$A$142,'PY1 Data(H)'!$A$1:$BP$142))</f>
        <v>0</v>
      </c>
      <c r="P33" s="128" cm="1">
        <f t="array" ref="P33">_xlfn.XLOOKUP(P$1,'PY1 Data(H)'!$A$1:$BP$1,_xlfn.XLOOKUP($A33,'PY1 Data(H)'!$A$1:$A$142,'PY1 Data(H)'!$A$1:$BP$142))</f>
        <v>0</v>
      </c>
      <c r="Q33" s="128" cm="1">
        <f t="array" ref="Q33">_xlfn.XLOOKUP(Q$1,'PY1 Data(H)'!$A$1:$BP$1,_xlfn.XLOOKUP($A33,'PY1 Data(H)'!$A$1:$A$142,'PY1 Data(H)'!$A$1:$BP$142))</f>
        <v>0</v>
      </c>
      <c r="R33" s="128" cm="1">
        <f t="array" ref="R33">_xlfn.XLOOKUP(R$1,'PY1 Data(H)'!$A$1:$BP$1,_xlfn.XLOOKUP($A33,'PY1 Data(H)'!$A$1:$A$142,'PY1 Data(H)'!$A$1:$BP$142))</f>
        <v>0</v>
      </c>
      <c r="S33" s="128" cm="1">
        <f t="array" ref="S33">_xlfn.XLOOKUP(S$1,'PY1 Data(H)'!$A$1:$BP$1,_xlfn.XLOOKUP($A33,'PY1 Data(H)'!$A$1:$A$142,'PY1 Data(H)'!$A$1:$BP$142))</f>
        <v>0</v>
      </c>
      <c r="T33" s="128" t="e" cm="1">
        <f t="array" ref="T33">_xlfn.XLOOKUP(T$1,'PY1 Data(H)'!$A$1:$BP$1,_xlfn.XLOOKUP($A33,'PY1 Data(H)'!$A$1:$A$142,'PY1 Data(H)'!$A$1:$BP$142))</f>
        <v>#N/A</v>
      </c>
      <c r="U33" s="128" cm="1">
        <f t="array" ref="U33">_xlfn.XLOOKUP(U$1,'PY1 Data(H)'!$A$1:$BP$1,_xlfn.XLOOKUP($A33,'PY1 Data(H)'!$A$1:$A$142,'PY1 Data(H)'!$A$1:$BP$142))</f>
        <v>0</v>
      </c>
      <c r="V33" s="128" cm="1">
        <f t="array" ref="V33">_xlfn.XLOOKUP(V$1,'PY1 Data(H)'!$A$1:$BP$1,_xlfn.XLOOKUP($A33,'PY1 Data(H)'!$A$1:$A$142,'PY1 Data(H)'!$A$1:$BP$142))</f>
        <v>0</v>
      </c>
      <c r="W33" s="128" cm="1">
        <f t="array" ref="W33">_xlfn.XLOOKUP(W$1,'PY1 Data(H)'!$A$1:$BP$1,_xlfn.XLOOKUP($A33,'PY1 Data(H)'!$A$1:$A$142,'PY1 Data(H)'!$A$1:$BP$142))</f>
        <v>0</v>
      </c>
      <c r="X33" s="128" cm="1">
        <f t="array" ref="X33">_xlfn.XLOOKUP(X$1,'PY1 Data(H)'!$A$1:$BP$1,_xlfn.XLOOKUP($A33,'PY1 Data(H)'!$A$1:$A$142,'PY1 Data(H)'!$A$1:$BP$142))</f>
        <v>0</v>
      </c>
      <c r="Y33" s="128" cm="1">
        <f t="array" ref="Y33">_xlfn.XLOOKUP(Y$1,'PY1 Data(H)'!$A$1:$BP$1,_xlfn.XLOOKUP($A33,'PY1 Data(H)'!$A$1:$A$142,'PY1 Data(H)'!$A$1:$BP$142))</f>
        <v>0</v>
      </c>
      <c r="Z33" s="128" cm="1">
        <f t="array" ref="Z33">_xlfn.XLOOKUP(Z$1,'PY1 Data(H)'!$A$1:$BP$1,_xlfn.XLOOKUP($A33,'PY1 Data(H)'!$A$1:$A$142,'PY1 Data(H)'!$A$1:$BP$142))</f>
        <v>0</v>
      </c>
      <c r="AA33" s="128" cm="1">
        <f t="array" ref="AA33">_xlfn.XLOOKUP(AA$1,'PY1 Data(H)'!$A$1:$BP$1,_xlfn.XLOOKUP($A33,'PY1 Data(H)'!$A$1:$A$142,'PY1 Data(H)'!$A$1:$BP$142))</f>
        <v>0</v>
      </c>
      <c r="AB33" s="128" cm="1">
        <f t="array" ref="AB33">_xlfn.XLOOKUP(AB$1,'PY1 Data(H)'!$A$1:$BP$1,_xlfn.XLOOKUP($A33,'PY1 Data(H)'!$A$1:$A$142,'PY1 Data(H)'!$A$1:$BP$142))</f>
        <v>0</v>
      </c>
      <c r="AC33" s="128" cm="1">
        <f t="array" ref="AC33">_xlfn.XLOOKUP(AC$1,'PY1 Data(H)'!$A$1:$BP$1,_xlfn.XLOOKUP($A33,'PY1 Data(H)'!$A$1:$A$142,'PY1 Data(H)'!$A$1:$BP$142))</f>
        <v>0</v>
      </c>
      <c r="AD33" s="128" t="e" cm="1">
        <f t="array" ref="AD33">_xlfn.XLOOKUP(AD$1,'PY1 Data(H)'!$A$1:$BP$1,_xlfn.XLOOKUP($A33,'PY1 Data(H)'!$A$1:$A$142,'PY1 Data(H)'!$A$1:$BP$142))</f>
        <v>#N/A</v>
      </c>
      <c r="AE33" s="128" cm="1">
        <f t="array" ref="AE33">_xlfn.XLOOKUP(AE$1,'PY1 Data(H)'!$A$1:$BP$1,_xlfn.XLOOKUP($A33,'PY1 Data(H)'!$A$1:$A$142,'PY1 Data(H)'!$A$1:$BP$142))</f>
        <v>0</v>
      </c>
      <c r="AF33" s="128" cm="1">
        <f t="array" ref="AF33">_xlfn.XLOOKUP(AF$1,'PY1 Data(H)'!$A$1:$BP$1,_xlfn.XLOOKUP($A33,'PY1 Data(H)'!$A$1:$A$142,'PY1 Data(H)'!$A$1:$BP$142))</f>
        <v>0</v>
      </c>
      <c r="AG33" s="128" cm="1">
        <f t="array" ref="AG33">_xlfn.XLOOKUP(AG$1,'PY1 Data(H)'!$A$1:$BP$1,_xlfn.XLOOKUP($A33,'PY1 Data(H)'!$A$1:$A$142,'PY1 Data(H)'!$A$1:$BP$142))</f>
        <v>0</v>
      </c>
      <c r="AH33" s="128" t="e" cm="1">
        <f t="array" ref="AH33">_xlfn.XLOOKUP(AH$1,'PY1 Data(H)'!$A$1:$BP$1,_xlfn.XLOOKUP($A33,'PY1 Data(H)'!$A$1:$A$142,'PY1 Data(H)'!$A$1:$BP$142))</f>
        <v>#N/A</v>
      </c>
      <c r="AI33" s="128" cm="1">
        <f t="array" ref="AI33">_xlfn.XLOOKUP(AI$1,'PY1 Data(H)'!$A$1:$BP$1,_xlfn.XLOOKUP($A33,'PY1 Data(H)'!$A$1:$A$142,'PY1 Data(H)'!$A$1:$BP$142))</f>
        <v>0</v>
      </c>
      <c r="AJ33" s="128" cm="1">
        <f t="array" ref="AJ33">_xlfn.XLOOKUP(AJ$1,'PY1 Data(H)'!$A$1:$BP$1,_xlfn.XLOOKUP($A33,'PY1 Data(H)'!$A$1:$A$142,'PY1 Data(H)'!$A$1:$BP$142))</f>
        <v>0</v>
      </c>
      <c r="AK33" s="128" cm="1">
        <f t="array" ref="AK33">_xlfn.XLOOKUP(AK$1,'PY1 Data(H)'!$A$1:$BP$1,_xlfn.XLOOKUP($A33,'PY1 Data(H)'!$A$1:$A$142,'PY1 Data(H)'!$A$1:$BP$142))</f>
        <v>0</v>
      </c>
      <c r="AL33" s="128" cm="1">
        <f t="array" ref="AL33">_xlfn.XLOOKUP(AL$1,'PY1 Data(H)'!$A$1:$BP$1,_xlfn.XLOOKUP($A33,'PY1 Data(H)'!$A$1:$A$142,'PY1 Data(H)'!$A$1:$BP$142))</f>
        <v>0</v>
      </c>
      <c r="AM33" s="128" cm="1">
        <f t="array" ref="AM33">_xlfn.XLOOKUP(AM$1,'PY1 Data(H)'!$A$1:$BP$1,_xlfn.XLOOKUP($A33,'PY1 Data(H)'!$A$1:$A$142,'PY1 Data(H)'!$A$1:$BP$142))</f>
        <v>0</v>
      </c>
      <c r="AN33" s="128" cm="1">
        <f t="array" ref="AN33">_xlfn.XLOOKUP(AN$1,'PY1 Data(H)'!$A$1:$BP$1,_xlfn.XLOOKUP($A33,'PY1 Data(H)'!$A$1:$A$142,'PY1 Data(H)'!$A$1:$BP$142))</f>
        <v>0</v>
      </c>
      <c r="AO33" s="128" cm="1">
        <f t="array" ref="AO33">_xlfn.XLOOKUP(AO$1,'PY1 Data(H)'!$A$1:$BP$1,_xlfn.XLOOKUP($A33,'PY1 Data(H)'!$A$1:$A$142,'PY1 Data(H)'!$A$1:$BP$142))</f>
        <v>0</v>
      </c>
      <c r="AP33" s="128" cm="1">
        <f t="array" ref="AP33">_xlfn.XLOOKUP(AP$1,'PY1 Data(H)'!$A$1:$BP$1,_xlfn.XLOOKUP($A33,'PY1 Data(H)'!$A$1:$A$142,'PY1 Data(H)'!$A$1:$BP$142))</f>
        <v>0</v>
      </c>
      <c r="AQ33" s="128" cm="1">
        <f t="array" ref="AQ33">_xlfn.XLOOKUP(AQ$1,'PY1 Data(H)'!$A$1:$BP$1,_xlfn.XLOOKUP($A33,'PY1 Data(H)'!$A$1:$A$142,'PY1 Data(H)'!$A$1:$BP$142))</f>
        <v>0</v>
      </c>
      <c r="AR33" s="128" cm="1">
        <f t="array" ref="AR33">_xlfn.XLOOKUP(AR$1,'PY1 Data(H)'!$A$1:$BP$1,_xlfn.XLOOKUP($A33,'PY1 Data(H)'!$A$1:$A$142,'PY1 Data(H)'!$A$1:$BP$142))</f>
        <v>0</v>
      </c>
      <c r="AS33" s="128" cm="1">
        <f t="array" ref="AS33">_xlfn.XLOOKUP(AS$1,'PY1 Data(H)'!$A$1:$BP$1,_xlfn.XLOOKUP($A33,'PY1 Data(H)'!$A$1:$A$142,'PY1 Data(H)'!$A$1:$BP$142))</f>
        <v>0</v>
      </c>
    </row>
    <row r="34" spans="1:45" x14ac:dyDescent="0.3">
      <c r="A34">
        <v>592</v>
      </c>
      <c r="D34" s="128" cm="1">
        <f t="array" ref="D34">_xlfn.XLOOKUP(D$1,'PY1 Data(H)'!$A$1:$BP$1,_xlfn.XLOOKUP($A34,'PY1 Data(H)'!$A$1:$A$142,'PY1 Data(H)'!$A$1:$BP$142))</f>
        <v>-276252</v>
      </c>
      <c r="E34" s="128" cm="1">
        <f t="array" ref="E34">_xlfn.XLOOKUP(E$1,'PY1 Data(H)'!$A$1:$BP$1,_xlfn.XLOOKUP($A34,'PY1 Data(H)'!$A$1:$A$142,'PY1 Data(H)'!$A$1:$BP$142))</f>
        <v>0</v>
      </c>
      <c r="F34" s="128" cm="1">
        <f t="array" ref="F34">_xlfn.XLOOKUP(F$1,'PY1 Data(H)'!$A$1:$BP$1,_xlfn.XLOOKUP($A34,'PY1 Data(H)'!$A$1:$A$142,'PY1 Data(H)'!$A$1:$BP$142))</f>
        <v>0</v>
      </c>
      <c r="G34" s="128" cm="1">
        <f t="array" ref="G34">_xlfn.XLOOKUP(G$1,'PY1 Data(H)'!$A$1:$BP$1,_xlfn.XLOOKUP($A34,'PY1 Data(H)'!$A$1:$A$142,'PY1 Data(H)'!$A$1:$BP$142))</f>
        <v>-604250</v>
      </c>
      <c r="H34" s="128" cm="1">
        <f t="array" ref="H34">_xlfn.XLOOKUP(H$1,'PY1 Data(H)'!$A$1:$BP$1,_xlfn.XLOOKUP($A34,'PY1 Data(H)'!$A$1:$A$142,'PY1 Data(H)'!$A$1:$BP$142))</f>
        <v>-19266</v>
      </c>
      <c r="I34" s="128" cm="1">
        <f t="array" ref="I34">_xlfn.XLOOKUP(I$1,'PY1 Data(H)'!$A$1:$BP$1,_xlfn.XLOOKUP($A34,'PY1 Data(H)'!$A$1:$A$142,'PY1 Data(H)'!$A$1:$BP$142))</f>
        <v>0</v>
      </c>
      <c r="J34" s="128" cm="1">
        <f t="array" ref="J34">_xlfn.XLOOKUP(J$1,'PY1 Data(H)'!$A$1:$BP$1,_xlfn.XLOOKUP($A34,'PY1 Data(H)'!$A$1:$A$142,'PY1 Data(H)'!$A$1:$BP$142))</f>
        <v>0</v>
      </c>
      <c r="K34" s="128" cm="1">
        <f t="array" ref="K34">_xlfn.XLOOKUP(K$1,'PY1 Data(H)'!$A$1:$BP$1,_xlfn.XLOOKUP($A34,'PY1 Data(H)'!$A$1:$A$142,'PY1 Data(H)'!$A$1:$BP$142))</f>
        <v>-558047</v>
      </c>
      <c r="L34" s="128" cm="1">
        <f t="array" ref="L34">_xlfn.XLOOKUP(L$1,'PY1 Data(H)'!$A$1:$BP$1,_xlfn.XLOOKUP($A34,'PY1 Data(H)'!$A$1:$A$142,'PY1 Data(H)'!$A$1:$BP$142))</f>
        <v>-1467120</v>
      </c>
      <c r="M34" s="128" cm="1">
        <f t="array" ref="M34">_xlfn.XLOOKUP(M$1,'PY1 Data(H)'!$A$1:$BP$1,_xlfn.XLOOKUP($A34,'PY1 Data(H)'!$A$1:$A$142,'PY1 Data(H)'!$A$1:$BP$142))</f>
        <v>0</v>
      </c>
      <c r="N34" s="128" cm="1">
        <f t="array" ref="N34">_xlfn.XLOOKUP(N$1,'PY1 Data(H)'!$A$1:$BP$1,_xlfn.XLOOKUP($A34,'PY1 Data(H)'!$A$1:$A$142,'PY1 Data(H)'!$A$1:$BP$142))</f>
        <v>-37669</v>
      </c>
      <c r="O34" s="128" cm="1">
        <f t="array" ref="O34">_xlfn.XLOOKUP(O$1,'PY1 Data(H)'!$A$1:$BP$1,_xlfn.XLOOKUP($A34,'PY1 Data(H)'!$A$1:$A$142,'PY1 Data(H)'!$A$1:$BP$142))</f>
        <v>0</v>
      </c>
      <c r="P34" s="128" cm="1">
        <f t="array" ref="P34">_xlfn.XLOOKUP(P$1,'PY1 Data(H)'!$A$1:$BP$1,_xlfn.XLOOKUP($A34,'PY1 Data(H)'!$A$1:$A$142,'PY1 Data(H)'!$A$1:$BP$142))</f>
        <v>0</v>
      </c>
      <c r="Q34" s="128" cm="1">
        <f t="array" ref="Q34">_xlfn.XLOOKUP(Q$1,'PY1 Data(H)'!$A$1:$BP$1,_xlfn.XLOOKUP($A34,'PY1 Data(H)'!$A$1:$A$142,'PY1 Data(H)'!$A$1:$BP$142))</f>
        <v>0</v>
      </c>
      <c r="R34" s="128" cm="1">
        <f t="array" ref="R34">_xlfn.XLOOKUP(R$1,'PY1 Data(H)'!$A$1:$BP$1,_xlfn.XLOOKUP($A34,'PY1 Data(H)'!$A$1:$A$142,'PY1 Data(H)'!$A$1:$BP$142))</f>
        <v>0</v>
      </c>
      <c r="S34" s="128" cm="1">
        <f t="array" ref="S34">_xlfn.XLOOKUP(S$1,'PY1 Data(H)'!$A$1:$BP$1,_xlfn.XLOOKUP($A34,'PY1 Data(H)'!$A$1:$A$142,'PY1 Data(H)'!$A$1:$BP$142))</f>
        <v>0</v>
      </c>
      <c r="T34" s="128" t="e" cm="1">
        <f t="array" ref="T34">_xlfn.XLOOKUP(T$1,'PY1 Data(H)'!$A$1:$BP$1,_xlfn.XLOOKUP($A34,'PY1 Data(H)'!$A$1:$A$142,'PY1 Data(H)'!$A$1:$BP$142))</f>
        <v>#N/A</v>
      </c>
      <c r="U34" s="128" cm="1">
        <f t="array" ref="U34">_xlfn.XLOOKUP(U$1,'PY1 Data(H)'!$A$1:$BP$1,_xlfn.XLOOKUP($A34,'PY1 Data(H)'!$A$1:$A$142,'PY1 Data(H)'!$A$1:$BP$142))</f>
        <v>0</v>
      </c>
      <c r="V34" s="128" cm="1">
        <f t="array" ref="V34">_xlfn.XLOOKUP(V$1,'PY1 Data(H)'!$A$1:$BP$1,_xlfn.XLOOKUP($A34,'PY1 Data(H)'!$A$1:$A$142,'PY1 Data(H)'!$A$1:$BP$142))</f>
        <v>937153</v>
      </c>
      <c r="W34" s="128" cm="1">
        <f t="array" ref="W34">_xlfn.XLOOKUP(W$1,'PY1 Data(H)'!$A$1:$BP$1,_xlfn.XLOOKUP($A34,'PY1 Data(H)'!$A$1:$A$142,'PY1 Data(H)'!$A$1:$BP$142))</f>
        <v>0</v>
      </c>
      <c r="X34" s="128" cm="1">
        <f t="array" ref="X34">_xlfn.XLOOKUP(X$1,'PY1 Data(H)'!$A$1:$BP$1,_xlfn.XLOOKUP($A34,'PY1 Data(H)'!$A$1:$A$142,'PY1 Data(H)'!$A$1:$BP$142))</f>
        <v>0</v>
      </c>
      <c r="Y34" s="128" cm="1">
        <f t="array" ref="Y34">_xlfn.XLOOKUP(Y$1,'PY1 Data(H)'!$A$1:$BP$1,_xlfn.XLOOKUP($A34,'PY1 Data(H)'!$A$1:$A$142,'PY1 Data(H)'!$A$1:$BP$142))</f>
        <v>0</v>
      </c>
      <c r="Z34" s="128" cm="1">
        <f t="array" ref="Z34">_xlfn.XLOOKUP(Z$1,'PY1 Data(H)'!$A$1:$BP$1,_xlfn.XLOOKUP($A34,'PY1 Data(H)'!$A$1:$A$142,'PY1 Data(H)'!$A$1:$BP$142))</f>
        <v>0</v>
      </c>
      <c r="AA34" s="128" cm="1">
        <f t="array" ref="AA34">_xlfn.XLOOKUP(AA$1,'PY1 Data(H)'!$A$1:$BP$1,_xlfn.XLOOKUP($A34,'PY1 Data(H)'!$A$1:$A$142,'PY1 Data(H)'!$A$1:$BP$142))</f>
        <v>0</v>
      </c>
      <c r="AB34" s="128" cm="1">
        <f t="array" ref="AB34">_xlfn.XLOOKUP(AB$1,'PY1 Data(H)'!$A$1:$BP$1,_xlfn.XLOOKUP($A34,'PY1 Data(H)'!$A$1:$A$142,'PY1 Data(H)'!$A$1:$BP$142))</f>
        <v>0</v>
      </c>
      <c r="AC34" s="128" cm="1">
        <f t="array" ref="AC34">_xlfn.XLOOKUP(AC$1,'PY1 Data(H)'!$A$1:$BP$1,_xlfn.XLOOKUP($A34,'PY1 Data(H)'!$A$1:$A$142,'PY1 Data(H)'!$A$1:$BP$142))</f>
        <v>0</v>
      </c>
      <c r="AD34" s="128" t="e" cm="1">
        <f t="array" ref="AD34">_xlfn.XLOOKUP(AD$1,'PY1 Data(H)'!$A$1:$BP$1,_xlfn.XLOOKUP($A34,'PY1 Data(H)'!$A$1:$A$142,'PY1 Data(H)'!$A$1:$BP$142))</f>
        <v>#N/A</v>
      </c>
      <c r="AE34" s="128" cm="1">
        <f t="array" ref="AE34">_xlfn.XLOOKUP(AE$1,'PY1 Data(H)'!$A$1:$BP$1,_xlfn.XLOOKUP($A34,'PY1 Data(H)'!$A$1:$A$142,'PY1 Data(H)'!$A$1:$BP$142))</f>
        <v>0</v>
      </c>
      <c r="AF34" s="128" cm="1">
        <f t="array" ref="AF34">_xlfn.XLOOKUP(AF$1,'PY1 Data(H)'!$A$1:$BP$1,_xlfn.XLOOKUP($A34,'PY1 Data(H)'!$A$1:$A$142,'PY1 Data(H)'!$A$1:$BP$142))</f>
        <v>0</v>
      </c>
      <c r="AG34" s="128" cm="1">
        <f t="array" ref="AG34">_xlfn.XLOOKUP(AG$1,'PY1 Data(H)'!$A$1:$BP$1,_xlfn.XLOOKUP($A34,'PY1 Data(H)'!$A$1:$A$142,'PY1 Data(H)'!$A$1:$BP$142))</f>
        <v>-188447</v>
      </c>
      <c r="AH34" s="128" t="e" cm="1">
        <f t="array" ref="AH34">_xlfn.XLOOKUP(AH$1,'PY1 Data(H)'!$A$1:$BP$1,_xlfn.XLOOKUP($A34,'PY1 Data(H)'!$A$1:$A$142,'PY1 Data(H)'!$A$1:$BP$142))</f>
        <v>#N/A</v>
      </c>
      <c r="AI34" s="128" cm="1">
        <f t="array" ref="AI34">_xlfn.XLOOKUP(AI$1,'PY1 Data(H)'!$A$1:$BP$1,_xlfn.XLOOKUP($A34,'PY1 Data(H)'!$A$1:$A$142,'PY1 Data(H)'!$A$1:$BP$142))</f>
        <v>29183778</v>
      </c>
      <c r="AJ34" s="128" cm="1">
        <f t="array" ref="AJ34">_xlfn.XLOOKUP(AJ$1,'PY1 Data(H)'!$A$1:$BP$1,_xlfn.XLOOKUP($A34,'PY1 Data(H)'!$A$1:$A$142,'PY1 Data(H)'!$A$1:$BP$142))</f>
        <v>0</v>
      </c>
      <c r="AK34" s="128" cm="1">
        <f t="array" ref="AK34">_xlfn.XLOOKUP(AK$1,'PY1 Data(H)'!$A$1:$BP$1,_xlfn.XLOOKUP($A34,'PY1 Data(H)'!$A$1:$A$142,'PY1 Data(H)'!$A$1:$BP$142))</f>
        <v>0</v>
      </c>
      <c r="AL34" s="128" cm="1">
        <f t="array" ref="AL34">_xlfn.XLOOKUP(AL$1,'PY1 Data(H)'!$A$1:$BP$1,_xlfn.XLOOKUP($A34,'PY1 Data(H)'!$A$1:$A$142,'PY1 Data(H)'!$A$1:$BP$142))</f>
        <v>0</v>
      </c>
      <c r="AM34" s="128" cm="1">
        <f t="array" ref="AM34">_xlfn.XLOOKUP(AM$1,'PY1 Data(H)'!$A$1:$BP$1,_xlfn.XLOOKUP($A34,'PY1 Data(H)'!$A$1:$A$142,'PY1 Data(H)'!$A$1:$BP$142))</f>
        <v>0</v>
      </c>
      <c r="AN34" s="128" cm="1">
        <f t="array" ref="AN34">_xlfn.XLOOKUP(AN$1,'PY1 Data(H)'!$A$1:$BP$1,_xlfn.XLOOKUP($A34,'PY1 Data(H)'!$A$1:$A$142,'PY1 Data(H)'!$A$1:$BP$142))</f>
        <v>0</v>
      </c>
      <c r="AO34" s="128" cm="1">
        <f t="array" ref="AO34">_xlfn.XLOOKUP(AO$1,'PY1 Data(H)'!$A$1:$BP$1,_xlfn.XLOOKUP($A34,'PY1 Data(H)'!$A$1:$A$142,'PY1 Data(H)'!$A$1:$BP$142))</f>
        <v>0</v>
      </c>
      <c r="AP34" s="128" cm="1">
        <f t="array" ref="AP34">_xlfn.XLOOKUP(AP$1,'PY1 Data(H)'!$A$1:$BP$1,_xlfn.XLOOKUP($A34,'PY1 Data(H)'!$A$1:$A$142,'PY1 Data(H)'!$A$1:$BP$142))</f>
        <v>0</v>
      </c>
      <c r="AQ34" s="128" cm="1">
        <f t="array" ref="AQ34">_xlfn.XLOOKUP(AQ$1,'PY1 Data(H)'!$A$1:$BP$1,_xlfn.XLOOKUP($A34,'PY1 Data(H)'!$A$1:$A$142,'PY1 Data(H)'!$A$1:$BP$142))</f>
        <v>3069207</v>
      </c>
      <c r="AR34" s="128" cm="1">
        <f t="array" ref="AR34">_xlfn.XLOOKUP(AR$1,'PY1 Data(H)'!$A$1:$BP$1,_xlfn.XLOOKUP($A34,'PY1 Data(H)'!$A$1:$A$142,'PY1 Data(H)'!$A$1:$BP$142))</f>
        <v>-134839</v>
      </c>
      <c r="AS34" s="128" cm="1">
        <f t="array" ref="AS34">_xlfn.XLOOKUP(AS$1,'PY1 Data(H)'!$A$1:$BP$1,_xlfn.XLOOKUP($A34,'PY1 Data(H)'!$A$1:$A$142,'PY1 Data(H)'!$A$1:$BP$142))</f>
        <v>0</v>
      </c>
    </row>
    <row r="35" spans="1:45" x14ac:dyDescent="0.3">
      <c r="A35">
        <v>591</v>
      </c>
      <c r="D35" s="128" cm="1">
        <f t="array" ref="D35">_xlfn.XLOOKUP(D$1,'PY1 Data(H)'!$A$1:$BP$1,_xlfn.XLOOKUP($A35,'PY1 Data(H)'!$A$1:$A$142,'PY1 Data(H)'!$A$1:$BP$142))</f>
        <v>2221951</v>
      </c>
      <c r="E35" s="128" cm="1">
        <f t="array" ref="E35">_xlfn.XLOOKUP(E$1,'PY1 Data(H)'!$A$1:$BP$1,_xlfn.XLOOKUP($A35,'PY1 Data(H)'!$A$1:$A$142,'PY1 Data(H)'!$A$1:$BP$142))</f>
        <v>0</v>
      </c>
      <c r="F35" s="128" cm="1">
        <f t="array" ref="F35">_xlfn.XLOOKUP(F$1,'PY1 Data(H)'!$A$1:$BP$1,_xlfn.XLOOKUP($A35,'PY1 Data(H)'!$A$1:$A$142,'PY1 Data(H)'!$A$1:$BP$142))</f>
        <v>0</v>
      </c>
      <c r="G35" s="128" cm="1">
        <f t="array" ref="G35">_xlfn.XLOOKUP(G$1,'PY1 Data(H)'!$A$1:$BP$1,_xlfn.XLOOKUP($A35,'PY1 Data(H)'!$A$1:$A$142,'PY1 Data(H)'!$A$1:$BP$142))</f>
        <v>5773492</v>
      </c>
      <c r="H35" s="128" cm="1">
        <f t="array" ref="H35">_xlfn.XLOOKUP(H$1,'PY1 Data(H)'!$A$1:$BP$1,_xlfn.XLOOKUP($A35,'PY1 Data(H)'!$A$1:$A$142,'PY1 Data(H)'!$A$1:$BP$142))</f>
        <v>46116</v>
      </c>
      <c r="I35" s="128" cm="1">
        <f t="array" ref="I35">_xlfn.XLOOKUP(I$1,'PY1 Data(H)'!$A$1:$BP$1,_xlfn.XLOOKUP($A35,'PY1 Data(H)'!$A$1:$A$142,'PY1 Data(H)'!$A$1:$BP$142))</f>
        <v>0</v>
      </c>
      <c r="J35" s="128" cm="1">
        <f t="array" ref="J35">_xlfn.XLOOKUP(J$1,'PY1 Data(H)'!$A$1:$BP$1,_xlfn.XLOOKUP($A35,'PY1 Data(H)'!$A$1:$A$142,'PY1 Data(H)'!$A$1:$BP$142))</f>
        <v>0</v>
      </c>
      <c r="K35" s="128" cm="1">
        <f t="array" ref="K35">_xlfn.XLOOKUP(K$1,'PY1 Data(H)'!$A$1:$BP$1,_xlfn.XLOOKUP($A35,'PY1 Data(H)'!$A$1:$A$142,'PY1 Data(H)'!$A$1:$BP$142))</f>
        <v>10792370</v>
      </c>
      <c r="L35" s="128" cm="1">
        <f t="array" ref="L35">_xlfn.XLOOKUP(L$1,'PY1 Data(H)'!$A$1:$BP$1,_xlfn.XLOOKUP($A35,'PY1 Data(H)'!$A$1:$A$142,'PY1 Data(H)'!$A$1:$BP$142))</f>
        <v>18535471</v>
      </c>
      <c r="M35" s="128" cm="1">
        <f t="array" ref="M35">_xlfn.XLOOKUP(M$1,'PY1 Data(H)'!$A$1:$BP$1,_xlfn.XLOOKUP($A35,'PY1 Data(H)'!$A$1:$A$142,'PY1 Data(H)'!$A$1:$BP$142))</f>
        <v>0</v>
      </c>
      <c r="N35" s="128" cm="1">
        <f t="array" ref="N35">_xlfn.XLOOKUP(N$1,'PY1 Data(H)'!$A$1:$BP$1,_xlfn.XLOOKUP($A35,'PY1 Data(H)'!$A$1:$A$142,'PY1 Data(H)'!$A$1:$BP$142))</f>
        <v>566805</v>
      </c>
      <c r="O35" s="128" cm="1">
        <f t="array" ref="O35">_xlfn.XLOOKUP(O$1,'PY1 Data(H)'!$A$1:$BP$1,_xlfn.XLOOKUP($A35,'PY1 Data(H)'!$A$1:$A$142,'PY1 Data(H)'!$A$1:$BP$142))</f>
        <v>0</v>
      </c>
      <c r="P35" s="128" cm="1">
        <f t="array" ref="P35">_xlfn.XLOOKUP(P$1,'PY1 Data(H)'!$A$1:$BP$1,_xlfn.XLOOKUP($A35,'PY1 Data(H)'!$A$1:$A$142,'PY1 Data(H)'!$A$1:$BP$142))</f>
        <v>0</v>
      </c>
      <c r="Q35" s="128" cm="1">
        <f t="array" ref="Q35">_xlfn.XLOOKUP(Q$1,'PY1 Data(H)'!$A$1:$BP$1,_xlfn.XLOOKUP($A35,'PY1 Data(H)'!$A$1:$A$142,'PY1 Data(H)'!$A$1:$BP$142))</f>
        <v>0</v>
      </c>
      <c r="R35" s="128" cm="1">
        <f t="array" ref="R35">_xlfn.XLOOKUP(R$1,'PY1 Data(H)'!$A$1:$BP$1,_xlfn.XLOOKUP($A35,'PY1 Data(H)'!$A$1:$A$142,'PY1 Data(H)'!$A$1:$BP$142))</f>
        <v>0</v>
      </c>
      <c r="S35" s="128" cm="1">
        <f t="array" ref="S35">_xlfn.XLOOKUP(S$1,'PY1 Data(H)'!$A$1:$BP$1,_xlfn.XLOOKUP($A35,'PY1 Data(H)'!$A$1:$A$142,'PY1 Data(H)'!$A$1:$BP$142))</f>
        <v>0</v>
      </c>
      <c r="T35" s="128" t="e" cm="1">
        <f t="array" ref="T35">_xlfn.XLOOKUP(T$1,'PY1 Data(H)'!$A$1:$BP$1,_xlfn.XLOOKUP($A35,'PY1 Data(H)'!$A$1:$A$142,'PY1 Data(H)'!$A$1:$BP$142))</f>
        <v>#N/A</v>
      </c>
      <c r="U35" s="128" cm="1">
        <f t="array" ref="U35">_xlfn.XLOOKUP(U$1,'PY1 Data(H)'!$A$1:$BP$1,_xlfn.XLOOKUP($A35,'PY1 Data(H)'!$A$1:$A$142,'PY1 Data(H)'!$A$1:$BP$142))</f>
        <v>0</v>
      </c>
      <c r="V35" s="128" cm="1">
        <f t="array" ref="V35">_xlfn.XLOOKUP(V$1,'PY1 Data(H)'!$A$1:$BP$1,_xlfn.XLOOKUP($A35,'PY1 Data(H)'!$A$1:$A$142,'PY1 Data(H)'!$A$1:$BP$142))</f>
        <v>3137005</v>
      </c>
      <c r="W35" s="128" cm="1">
        <f t="array" ref="W35">_xlfn.XLOOKUP(W$1,'PY1 Data(H)'!$A$1:$BP$1,_xlfn.XLOOKUP($A35,'PY1 Data(H)'!$A$1:$A$142,'PY1 Data(H)'!$A$1:$BP$142))</f>
        <v>0</v>
      </c>
      <c r="X35" s="128" cm="1">
        <f t="array" ref="X35">_xlfn.XLOOKUP(X$1,'PY1 Data(H)'!$A$1:$BP$1,_xlfn.XLOOKUP($A35,'PY1 Data(H)'!$A$1:$A$142,'PY1 Data(H)'!$A$1:$BP$142))</f>
        <v>0</v>
      </c>
      <c r="Y35" s="128" cm="1">
        <f t="array" ref="Y35">_xlfn.XLOOKUP(Y$1,'PY1 Data(H)'!$A$1:$BP$1,_xlfn.XLOOKUP($A35,'PY1 Data(H)'!$A$1:$A$142,'PY1 Data(H)'!$A$1:$BP$142))</f>
        <v>0</v>
      </c>
      <c r="Z35" s="128" cm="1">
        <f t="array" ref="Z35">_xlfn.XLOOKUP(Z$1,'PY1 Data(H)'!$A$1:$BP$1,_xlfn.XLOOKUP($A35,'PY1 Data(H)'!$A$1:$A$142,'PY1 Data(H)'!$A$1:$BP$142))</f>
        <v>0</v>
      </c>
      <c r="AA35" s="128" cm="1">
        <f t="array" ref="AA35">_xlfn.XLOOKUP(AA$1,'PY1 Data(H)'!$A$1:$BP$1,_xlfn.XLOOKUP($A35,'PY1 Data(H)'!$A$1:$A$142,'PY1 Data(H)'!$A$1:$BP$142))</f>
        <v>0</v>
      </c>
      <c r="AB35" s="128" cm="1">
        <f t="array" ref="AB35">_xlfn.XLOOKUP(AB$1,'PY1 Data(H)'!$A$1:$BP$1,_xlfn.XLOOKUP($A35,'PY1 Data(H)'!$A$1:$A$142,'PY1 Data(H)'!$A$1:$BP$142))</f>
        <v>0</v>
      </c>
      <c r="AC35" s="128" cm="1">
        <f t="array" ref="AC35">_xlfn.XLOOKUP(AC$1,'PY1 Data(H)'!$A$1:$BP$1,_xlfn.XLOOKUP($A35,'PY1 Data(H)'!$A$1:$A$142,'PY1 Data(H)'!$A$1:$BP$142))</f>
        <v>0</v>
      </c>
      <c r="AD35" s="128" t="e" cm="1">
        <f t="array" ref="AD35">_xlfn.XLOOKUP(AD$1,'PY1 Data(H)'!$A$1:$BP$1,_xlfn.XLOOKUP($A35,'PY1 Data(H)'!$A$1:$A$142,'PY1 Data(H)'!$A$1:$BP$142))</f>
        <v>#N/A</v>
      </c>
      <c r="AE35" s="128" cm="1">
        <f t="array" ref="AE35">_xlfn.XLOOKUP(AE$1,'PY1 Data(H)'!$A$1:$BP$1,_xlfn.XLOOKUP($A35,'PY1 Data(H)'!$A$1:$A$142,'PY1 Data(H)'!$A$1:$BP$142))</f>
        <v>0</v>
      </c>
      <c r="AF35" s="128" cm="1">
        <f t="array" ref="AF35">_xlfn.XLOOKUP(AF$1,'PY1 Data(H)'!$A$1:$BP$1,_xlfn.XLOOKUP($A35,'PY1 Data(H)'!$A$1:$A$142,'PY1 Data(H)'!$A$1:$BP$142))</f>
        <v>0</v>
      </c>
      <c r="AG35" s="128" cm="1">
        <f t="array" ref="AG35">_xlfn.XLOOKUP(AG$1,'PY1 Data(H)'!$A$1:$BP$1,_xlfn.XLOOKUP($A35,'PY1 Data(H)'!$A$1:$A$142,'PY1 Data(H)'!$A$1:$BP$142))</f>
        <v>721888</v>
      </c>
      <c r="AH35" s="128" t="e" cm="1">
        <f t="array" ref="AH35">_xlfn.XLOOKUP(AH$1,'PY1 Data(H)'!$A$1:$BP$1,_xlfn.XLOOKUP($A35,'PY1 Data(H)'!$A$1:$A$142,'PY1 Data(H)'!$A$1:$BP$142))</f>
        <v>#N/A</v>
      </c>
      <c r="AI35" s="128" cm="1">
        <f t="array" ref="AI35">_xlfn.XLOOKUP(AI$1,'PY1 Data(H)'!$A$1:$BP$1,_xlfn.XLOOKUP($A35,'PY1 Data(H)'!$A$1:$A$142,'PY1 Data(H)'!$A$1:$BP$142))</f>
        <v>26999193</v>
      </c>
      <c r="AJ35" s="128" cm="1">
        <f t="array" ref="AJ35">_xlfn.XLOOKUP(AJ$1,'PY1 Data(H)'!$A$1:$BP$1,_xlfn.XLOOKUP($A35,'PY1 Data(H)'!$A$1:$A$142,'PY1 Data(H)'!$A$1:$BP$142))</f>
        <v>0</v>
      </c>
      <c r="AK35" s="128" cm="1">
        <f t="array" ref="AK35">_xlfn.XLOOKUP(AK$1,'PY1 Data(H)'!$A$1:$BP$1,_xlfn.XLOOKUP($A35,'PY1 Data(H)'!$A$1:$A$142,'PY1 Data(H)'!$A$1:$BP$142))</f>
        <v>0</v>
      </c>
      <c r="AL35" s="128" cm="1">
        <f t="array" ref="AL35">_xlfn.XLOOKUP(AL$1,'PY1 Data(H)'!$A$1:$BP$1,_xlfn.XLOOKUP($A35,'PY1 Data(H)'!$A$1:$A$142,'PY1 Data(H)'!$A$1:$BP$142))</f>
        <v>0</v>
      </c>
      <c r="AM35" s="128" cm="1">
        <f t="array" ref="AM35">_xlfn.XLOOKUP(AM$1,'PY1 Data(H)'!$A$1:$BP$1,_xlfn.XLOOKUP($A35,'PY1 Data(H)'!$A$1:$A$142,'PY1 Data(H)'!$A$1:$BP$142))</f>
        <v>0</v>
      </c>
      <c r="AN35" s="128" cm="1">
        <f t="array" ref="AN35">_xlfn.XLOOKUP(AN$1,'PY1 Data(H)'!$A$1:$BP$1,_xlfn.XLOOKUP($A35,'PY1 Data(H)'!$A$1:$A$142,'PY1 Data(H)'!$A$1:$BP$142))</f>
        <v>0</v>
      </c>
      <c r="AO35" s="128" cm="1">
        <f t="array" ref="AO35">_xlfn.XLOOKUP(AO$1,'PY1 Data(H)'!$A$1:$BP$1,_xlfn.XLOOKUP($A35,'PY1 Data(H)'!$A$1:$A$142,'PY1 Data(H)'!$A$1:$BP$142))</f>
        <v>0</v>
      </c>
      <c r="AP35" s="128" cm="1">
        <f t="array" ref="AP35">_xlfn.XLOOKUP(AP$1,'PY1 Data(H)'!$A$1:$BP$1,_xlfn.XLOOKUP($A35,'PY1 Data(H)'!$A$1:$A$142,'PY1 Data(H)'!$A$1:$BP$142))</f>
        <v>0</v>
      </c>
      <c r="AQ35" s="128" cm="1">
        <f t="array" ref="AQ35">_xlfn.XLOOKUP(AQ$1,'PY1 Data(H)'!$A$1:$BP$1,_xlfn.XLOOKUP($A35,'PY1 Data(H)'!$A$1:$A$142,'PY1 Data(H)'!$A$1:$BP$142))</f>
        <v>5839174</v>
      </c>
      <c r="AR35" s="128" cm="1">
        <f t="array" ref="AR35">_xlfn.XLOOKUP(AR$1,'PY1 Data(H)'!$A$1:$BP$1,_xlfn.XLOOKUP($A35,'PY1 Data(H)'!$A$1:$A$142,'PY1 Data(H)'!$A$1:$BP$142))</f>
        <v>1625571</v>
      </c>
      <c r="AS35" s="128" cm="1">
        <f t="array" ref="AS35">_xlfn.XLOOKUP(AS$1,'PY1 Data(H)'!$A$1:$BP$1,_xlfn.XLOOKUP($A35,'PY1 Data(H)'!$A$1:$A$142,'PY1 Data(H)'!$A$1:$BP$142))</f>
        <v>0</v>
      </c>
    </row>
    <row r="36" spans="1:45" x14ac:dyDescent="0.3">
      <c r="D36" s="128" cm="1">
        <f t="array" ref="D36">_xlfn.XLOOKUP(D$1,'PY1 Data(H)'!$A$1:$BP$1,_xlfn.XLOOKUP($A36,'PY1 Data(H)'!$A$1:$A$142,'PY1 Data(H)'!$A$1:$BP$142))</f>
        <v>0</v>
      </c>
      <c r="E36" s="128" cm="1">
        <f t="array" ref="E36">_xlfn.XLOOKUP(E$1,'PY1 Data(H)'!$A$1:$BP$1,_xlfn.XLOOKUP($A36,'PY1 Data(H)'!$A$1:$A$142,'PY1 Data(H)'!$A$1:$BP$142))</f>
        <v>0</v>
      </c>
      <c r="F36" s="128" cm="1">
        <f t="array" ref="F36">_xlfn.XLOOKUP(F$1,'PY1 Data(H)'!$A$1:$BP$1,_xlfn.XLOOKUP($A36,'PY1 Data(H)'!$A$1:$A$142,'PY1 Data(H)'!$A$1:$BP$142))</f>
        <v>0</v>
      </c>
      <c r="G36" s="128" cm="1">
        <f t="array" ref="G36">_xlfn.XLOOKUP(G$1,'PY1 Data(H)'!$A$1:$BP$1,_xlfn.XLOOKUP($A36,'PY1 Data(H)'!$A$1:$A$142,'PY1 Data(H)'!$A$1:$BP$142))</f>
        <v>0</v>
      </c>
      <c r="H36" s="128" cm="1">
        <f t="array" ref="H36">_xlfn.XLOOKUP(H$1,'PY1 Data(H)'!$A$1:$BP$1,_xlfn.XLOOKUP($A36,'PY1 Data(H)'!$A$1:$A$142,'PY1 Data(H)'!$A$1:$BP$142))</f>
        <v>0</v>
      </c>
      <c r="I36" s="128" cm="1">
        <f t="array" ref="I36">_xlfn.XLOOKUP(I$1,'PY1 Data(H)'!$A$1:$BP$1,_xlfn.XLOOKUP($A36,'PY1 Data(H)'!$A$1:$A$142,'PY1 Data(H)'!$A$1:$BP$142))</f>
        <v>0</v>
      </c>
      <c r="J36" s="128" cm="1">
        <f t="array" ref="J36">_xlfn.XLOOKUP(J$1,'PY1 Data(H)'!$A$1:$BP$1,_xlfn.XLOOKUP($A36,'PY1 Data(H)'!$A$1:$A$142,'PY1 Data(H)'!$A$1:$BP$142))</f>
        <v>0</v>
      </c>
      <c r="K36" s="128" cm="1">
        <f t="array" ref="K36">_xlfn.XLOOKUP(K$1,'PY1 Data(H)'!$A$1:$BP$1,_xlfn.XLOOKUP($A36,'PY1 Data(H)'!$A$1:$A$142,'PY1 Data(H)'!$A$1:$BP$142))</f>
        <v>0</v>
      </c>
      <c r="L36" s="128" cm="1">
        <f t="array" ref="L36">_xlfn.XLOOKUP(L$1,'PY1 Data(H)'!$A$1:$BP$1,_xlfn.XLOOKUP($A36,'PY1 Data(H)'!$A$1:$A$142,'PY1 Data(H)'!$A$1:$BP$142))</f>
        <v>0</v>
      </c>
      <c r="M36" s="128" cm="1">
        <f t="array" ref="M36">_xlfn.XLOOKUP(M$1,'PY1 Data(H)'!$A$1:$BP$1,_xlfn.XLOOKUP($A36,'PY1 Data(H)'!$A$1:$A$142,'PY1 Data(H)'!$A$1:$BP$142))</f>
        <v>0</v>
      </c>
      <c r="N36" s="128" cm="1">
        <f t="array" ref="N36">_xlfn.XLOOKUP(N$1,'PY1 Data(H)'!$A$1:$BP$1,_xlfn.XLOOKUP($A36,'PY1 Data(H)'!$A$1:$A$142,'PY1 Data(H)'!$A$1:$BP$142))</f>
        <v>0</v>
      </c>
      <c r="O36" s="128" cm="1">
        <f t="array" ref="O36">_xlfn.XLOOKUP(O$1,'PY1 Data(H)'!$A$1:$BP$1,_xlfn.XLOOKUP($A36,'PY1 Data(H)'!$A$1:$A$142,'PY1 Data(H)'!$A$1:$BP$142))</f>
        <v>0</v>
      </c>
      <c r="P36" s="128" cm="1">
        <f t="array" ref="P36">_xlfn.XLOOKUP(P$1,'PY1 Data(H)'!$A$1:$BP$1,_xlfn.XLOOKUP($A36,'PY1 Data(H)'!$A$1:$A$142,'PY1 Data(H)'!$A$1:$BP$142))</f>
        <v>0</v>
      </c>
      <c r="Q36" s="128" cm="1">
        <f t="array" ref="Q36">_xlfn.XLOOKUP(Q$1,'PY1 Data(H)'!$A$1:$BP$1,_xlfn.XLOOKUP($A36,'PY1 Data(H)'!$A$1:$A$142,'PY1 Data(H)'!$A$1:$BP$142))</f>
        <v>0</v>
      </c>
      <c r="R36" s="128" cm="1">
        <f t="array" ref="R36">_xlfn.XLOOKUP(R$1,'PY1 Data(H)'!$A$1:$BP$1,_xlfn.XLOOKUP($A36,'PY1 Data(H)'!$A$1:$A$142,'PY1 Data(H)'!$A$1:$BP$142))</f>
        <v>0</v>
      </c>
      <c r="S36" s="128" cm="1">
        <f t="array" ref="S36">_xlfn.XLOOKUP(S$1,'PY1 Data(H)'!$A$1:$BP$1,_xlfn.XLOOKUP($A36,'PY1 Data(H)'!$A$1:$A$142,'PY1 Data(H)'!$A$1:$BP$142))</f>
        <v>0</v>
      </c>
      <c r="T36" s="128" t="e" cm="1">
        <f t="array" ref="T36">_xlfn.XLOOKUP(T$1,'PY1 Data(H)'!$A$1:$BP$1,_xlfn.XLOOKUP($A36,'PY1 Data(H)'!$A$1:$A$142,'PY1 Data(H)'!$A$1:$BP$142))</f>
        <v>#N/A</v>
      </c>
      <c r="U36" s="128" cm="1">
        <f t="array" ref="U36">_xlfn.XLOOKUP(U$1,'PY1 Data(H)'!$A$1:$BP$1,_xlfn.XLOOKUP($A36,'PY1 Data(H)'!$A$1:$A$142,'PY1 Data(H)'!$A$1:$BP$142))</f>
        <v>0</v>
      </c>
      <c r="V36" s="128" cm="1">
        <f t="array" ref="V36">_xlfn.XLOOKUP(V$1,'PY1 Data(H)'!$A$1:$BP$1,_xlfn.XLOOKUP($A36,'PY1 Data(H)'!$A$1:$A$142,'PY1 Data(H)'!$A$1:$BP$142))</f>
        <v>0</v>
      </c>
      <c r="W36" s="128" cm="1">
        <f t="array" ref="W36">_xlfn.XLOOKUP(W$1,'PY1 Data(H)'!$A$1:$BP$1,_xlfn.XLOOKUP($A36,'PY1 Data(H)'!$A$1:$A$142,'PY1 Data(H)'!$A$1:$BP$142))</f>
        <v>0</v>
      </c>
      <c r="X36" s="128" cm="1">
        <f t="array" ref="X36">_xlfn.XLOOKUP(X$1,'PY1 Data(H)'!$A$1:$BP$1,_xlfn.XLOOKUP($A36,'PY1 Data(H)'!$A$1:$A$142,'PY1 Data(H)'!$A$1:$BP$142))</f>
        <v>0</v>
      </c>
      <c r="Y36" s="128" cm="1">
        <f t="array" ref="Y36">_xlfn.XLOOKUP(Y$1,'PY1 Data(H)'!$A$1:$BP$1,_xlfn.XLOOKUP($A36,'PY1 Data(H)'!$A$1:$A$142,'PY1 Data(H)'!$A$1:$BP$142))</f>
        <v>0</v>
      </c>
      <c r="Z36" s="128" cm="1">
        <f t="array" ref="Z36">_xlfn.XLOOKUP(Z$1,'PY1 Data(H)'!$A$1:$BP$1,_xlfn.XLOOKUP($A36,'PY1 Data(H)'!$A$1:$A$142,'PY1 Data(H)'!$A$1:$BP$142))</f>
        <v>0</v>
      </c>
      <c r="AA36" s="128" cm="1">
        <f t="array" ref="AA36">_xlfn.XLOOKUP(AA$1,'PY1 Data(H)'!$A$1:$BP$1,_xlfn.XLOOKUP($A36,'PY1 Data(H)'!$A$1:$A$142,'PY1 Data(H)'!$A$1:$BP$142))</f>
        <v>0</v>
      </c>
      <c r="AB36" s="128" cm="1">
        <f t="array" ref="AB36">_xlfn.XLOOKUP(AB$1,'PY1 Data(H)'!$A$1:$BP$1,_xlfn.XLOOKUP($A36,'PY1 Data(H)'!$A$1:$A$142,'PY1 Data(H)'!$A$1:$BP$142))</f>
        <v>0</v>
      </c>
      <c r="AC36" s="128" cm="1">
        <f t="array" ref="AC36">_xlfn.XLOOKUP(AC$1,'PY1 Data(H)'!$A$1:$BP$1,_xlfn.XLOOKUP($A36,'PY1 Data(H)'!$A$1:$A$142,'PY1 Data(H)'!$A$1:$BP$142))</f>
        <v>0</v>
      </c>
      <c r="AD36" s="128" t="e" cm="1">
        <f t="array" ref="AD36">_xlfn.XLOOKUP(AD$1,'PY1 Data(H)'!$A$1:$BP$1,_xlfn.XLOOKUP($A36,'PY1 Data(H)'!$A$1:$A$142,'PY1 Data(H)'!$A$1:$BP$142))</f>
        <v>#N/A</v>
      </c>
      <c r="AE36" s="128" cm="1">
        <f t="array" ref="AE36">_xlfn.XLOOKUP(AE$1,'PY1 Data(H)'!$A$1:$BP$1,_xlfn.XLOOKUP($A36,'PY1 Data(H)'!$A$1:$A$142,'PY1 Data(H)'!$A$1:$BP$142))</f>
        <v>0</v>
      </c>
      <c r="AF36" s="128" cm="1">
        <f t="array" ref="AF36">_xlfn.XLOOKUP(AF$1,'PY1 Data(H)'!$A$1:$BP$1,_xlfn.XLOOKUP($A36,'PY1 Data(H)'!$A$1:$A$142,'PY1 Data(H)'!$A$1:$BP$142))</f>
        <v>0</v>
      </c>
      <c r="AG36" s="128" cm="1">
        <f t="array" ref="AG36">_xlfn.XLOOKUP(AG$1,'PY1 Data(H)'!$A$1:$BP$1,_xlfn.XLOOKUP($A36,'PY1 Data(H)'!$A$1:$A$142,'PY1 Data(H)'!$A$1:$BP$142))</f>
        <v>0</v>
      </c>
      <c r="AH36" s="128" t="e" cm="1">
        <f t="array" ref="AH36">_xlfn.XLOOKUP(AH$1,'PY1 Data(H)'!$A$1:$BP$1,_xlfn.XLOOKUP($A36,'PY1 Data(H)'!$A$1:$A$142,'PY1 Data(H)'!$A$1:$BP$142))</f>
        <v>#N/A</v>
      </c>
      <c r="AI36" s="128" cm="1">
        <f t="array" ref="AI36">_xlfn.XLOOKUP(AI$1,'PY1 Data(H)'!$A$1:$BP$1,_xlfn.XLOOKUP($A36,'PY1 Data(H)'!$A$1:$A$142,'PY1 Data(H)'!$A$1:$BP$142))</f>
        <v>0</v>
      </c>
      <c r="AJ36" s="128" cm="1">
        <f t="array" ref="AJ36">_xlfn.XLOOKUP(AJ$1,'PY1 Data(H)'!$A$1:$BP$1,_xlfn.XLOOKUP($A36,'PY1 Data(H)'!$A$1:$A$142,'PY1 Data(H)'!$A$1:$BP$142))</f>
        <v>0</v>
      </c>
      <c r="AK36" s="128" cm="1">
        <f t="array" ref="AK36">_xlfn.XLOOKUP(AK$1,'PY1 Data(H)'!$A$1:$BP$1,_xlfn.XLOOKUP($A36,'PY1 Data(H)'!$A$1:$A$142,'PY1 Data(H)'!$A$1:$BP$142))</f>
        <v>0</v>
      </c>
      <c r="AL36" s="128" cm="1">
        <f t="array" ref="AL36">_xlfn.XLOOKUP(AL$1,'PY1 Data(H)'!$A$1:$BP$1,_xlfn.XLOOKUP($A36,'PY1 Data(H)'!$A$1:$A$142,'PY1 Data(H)'!$A$1:$BP$142))</f>
        <v>0</v>
      </c>
      <c r="AM36" s="128" cm="1">
        <f t="array" ref="AM36">_xlfn.XLOOKUP(AM$1,'PY1 Data(H)'!$A$1:$BP$1,_xlfn.XLOOKUP($A36,'PY1 Data(H)'!$A$1:$A$142,'PY1 Data(H)'!$A$1:$BP$142))</f>
        <v>0</v>
      </c>
      <c r="AN36" s="128" cm="1">
        <f t="array" ref="AN36">_xlfn.XLOOKUP(AN$1,'PY1 Data(H)'!$A$1:$BP$1,_xlfn.XLOOKUP($A36,'PY1 Data(H)'!$A$1:$A$142,'PY1 Data(H)'!$A$1:$BP$142))</f>
        <v>0</v>
      </c>
      <c r="AO36" s="128" cm="1">
        <f t="array" ref="AO36">_xlfn.XLOOKUP(AO$1,'PY1 Data(H)'!$A$1:$BP$1,_xlfn.XLOOKUP($A36,'PY1 Data(H)'!$A$1:$A$142,'PY1 Data(H)'!$A$1:$BP$142))</f>
        <v>0</v>
      </c>
      <c r="AP36" s="128" cm="1">
        <f t="array" ref="AP36">_xlfn.XLOOKUP(AP$1,'PY1 Data(H)'!$A$1:$BP$1,_xlfn.XLOOKUP($A36,'PY1 Data(H)'!$A$1:$A$142,'PY1 Data(H)'!$A$1:$BP$142))</f>
        <v>0</v>
      </c>
      <c r="AQ36" s="128" cm="1">
        <f t="array" ref="AQ36">_xlfn.XLOOKUP(AQ$1,'PY1 Data(H)'!$A$1:$BP$1,_xlfn.XLOOKUP($A36,'PY1 Data(H)'!$A$1:$A$142,'PY1 Data(H)'!$A$1:$BP$142))</f>
        <v>0</v>
      </c>
      <c r="AR36" s="128" cm="1">
        <f t="array" ref="AR36">_xlfn.XLOOKUP(AR$1,'PY1 Data(H)'!$A$1:$BP$1,_xlfn.XLOOKUP($A36,'PY1 Data(H)'!$A$1:$A$142,'PY1 Data(H)'!$A$1:$BP$142))</f>
        <v>0</v>
      </c>
      <c r="AS36" s="128" cm="1">
        <f t="array" ref="AS36">_xlfn.XLOOKUP(AS$1,'PY1 Data(H)'!$A$1:$BP$1,_xlfn.XLOOKUP($A36,'PY1 Data(H)'!$A$1:$A$142,'PY1 Data(H)'!$A$1:$BP$142))</f>
        <v>0</v>
      </c>
    </row>
    <row r="37" spans="1:45" x14ac:dyDescent="0.3">
      <c r="A37">
        <v>506</v>
      </c>
      <c r="D37" s="128" cm="1">
        <f t="array" ref="D37">_xlfn.XLOOKUP(D$1,'PY1 Data(H)'!$A$1:$BP$1,_xlfn.XLOOKUP($A37,'PY1 Data(H)'!$A$1:$A$142,'PY1 Data(H)'!$A$1:$BP$142))</f>
        <v>0</v>
      </c>
      <c r="E37" s="128" cm="1">
        <f t="array" ref="E37">_xlfn.XLOOKUP(E$1,'PY1 Data(H)'!$A$1:$BP$1,_xlfn.XLOOKUP($A37,'PY1 Data(H)'!$A$1:$A$142,'PY1 Data(H)'!$A$1:$BP$142))</f>
        <v>0</v>
      </c>
      <c r="F37" s="128" cm="1">
        <f t="array" ref="F37">_xlfn.XLOOKUP(F$1,'PY1 Data(H)'!$A$1:$BP$1,_xlfn.XLOOKUP($A37,'PY1 Data(H)'!$A$1:$A$142,'PY1 Data(H)'!$A$1:$BP$142))</f>
        <v>1712100</v>
      </c>
      <c r="G37" s="128" cm="1">
        <f t="array" ref="G37">_xlfn.XLOOKUP(G$1,'PY1 Data(H)'!$A$1:$BP$1,_xlfn.XLOOKUP($A37,'PY1 Data(H)'!$A$1:$A$142,'PY1 Data(H)'!$A$1:$BP$142))</f>
        <v>0</v>
      </c>
      <c r="H37" s="128" cm="1">
        <f t="array" ref="H37">_xlfn.XLOOKUP(H$1,'PY1 Data(H)'!$A$1:$BP$1,_xlfn.XLOOKUP($A37,'PY1 Data(H)'!$A$1:$A$142,'PY1 Data(H)'!$A$1:$BP$142))</f>
        <v>0</v>
      </c>
      <c r="I37" s="128" cm="1">
        <f t="array" ref="I37">_xlfn.XLOOKUP(I$1,'PY1 Data(H)'!$A$1:$BP$1,_xlfn.XLOOKUP($A37,'PY1 Data(H)'!$A$1:$A$142,'PY1 Data(H)'!$A$1:$BP$142))</f>
        <v>215246</v>
      </c>
      <c r="J37" s="128" cm="1">
        <f t="array" ref="J37">_xlfn.XLOOKUP(J$1,'PY1 Data(H)'!$A$1:$BP$1,_xlfn.XLOOKUP($A37,'PY1 Data(H)'!$A$1:$A$142,'PY1 Data(H)'!$A$1:$BP$142))</f>
        <v>1782439</v>
      </c>
      <c r="K37" s="128" cm="1">
        <f t="array" ref="K37">_xlfn.XLOOKUP(K$1,'PY1 Data(H)'!$A$1:$BP$1,_xlfn.XLOOKUP($A37,'PY1 Data(H)'!$A$1:$A$142,'PY1 Data(H)'!$A$1:$BP$142))</f>
        <v>0</v>
      </c>
      <c r="L37" s="128" cm="1">
        <f t="array" ref="L37">_xlfn.XLOOKUP(L$1,'PY1 Data(H)'!$A$1:$BP$1,_xlfn.XLOOKUP($A37,'PY1 Data(H)'!$A$1:$A$142,'PY1 Data(H)'!$A$1:$BP$142))</f>
        <v>0</v>
      </c>
      <c r="M37" s="128" cm="1">
        <f t="array" ref="M37">_xlfn.XLOOKUP(M$1,'PY1 Data(H)'!$A$1:$BP$1,_xlfn.XLOOKUP($A37,'PY1 Data(H)'!$A$1:$A$142,'PY1 Data(H)'!$A$1:$BP$142))</f>
        <v>0</v>
      </c>
      <c r="N37" s="128" cm="1">
        <f t="array" ref="N37">_xlfn.XLOOKUP(N$1,'PY1 Data(H)'!$A$1:$BP$1,_xlfn.XLOOKUP($A37,'PY1 Data(H)'!$A$1:$A$142,'PY1 Data(H)'!$A$1:$BP$142))</f>
        <v>0</v>
      </c>
      <c r="O37" s="128" cm="1">
        <f t="array" ref="O37">_xlfn.XLOOKUP(O$1,'PY1 Data(H)'!$A$1:$BP$1,_xlfn.XLOOKUP($A37,'PY1 Data(H)'!$A$1:$A$142,'PY1 Data(H)'!$A$1:$BP$142))</f>
        <v>0</v>
      </c>
      <c r="P37" s="128" cm="1">
        <f t="array" ref="P37">_xlfn.XLOOKUP(P$1,'PY1 Data(H)'!$A$1:$BP$1,_xlfn.XLOOKUP($A37,'PY1 Data(H)'!$A$1:$A$142,'PY1 Data(H)'!$A$1:$BP$142))</f>
        <v>349502</v>
      </c>
      <c r="Q37" s="128" cm="1">
        <f t="array" ref="Q37">_xlfn.XLOOKUP(Q$1,'PY1 Data(H)'!$A$1:$BP$1,_xlfn.XLOOKUP($A37,'PY1 Data(H)'!$A$1:$A$142,'PY1 Data(H)'!$A$1:$BP$142))</f>
        <v>26579</v>
      </c>
      <c r="R37" s="128" cm="1">
        <f t="array" ref="R37">_xlfn.XLOOKUP(R$1,'PY1 Data(H)'!$A$1:$BP$1,_xlfn.XLOOKUP($A37,'PY1 Data(H)'!$A$1:$A$142,'PY1 Data(H)'!$A$1:$BP$142))</f>
        <v>204434</v>
      </c>
      <c r="S37" s="128" cm="1">
        <f t="array" ref="S37">_xlfn.XLOOKUP(S$1,'PY1 Data(H)'!$A$1:$BP$1,_xlfn.XLOOKUP($A37,'PY1 Data(H)'!$A$1:$A$142,'PY1 Data(H)'!$A$1:$BP$142))</f>
        <v>1504994</v>
      </c>
      <c r="T37" s="128" t="e" cm="1">
        <f t="array" ref="T37">_xlfn.XLOOKUP(T$1,'PY1 Data(H)'!$A$1:$BP$1,_xlfn.XLOOKUP($A37,'PY1 Data(H)'!$A$1:$A$142,'PY1 Data(H)'!$A$1:$BP$142))</f>
        <v>#N/A</v>
      </c>
      <c r="U37" s="128" cm="1">
        <f t="array" ref="U37">_xlfn.XLOOKUP(U$1,'PY1 Data(H)'!$A$1:$BP$1,_xlfn.XLOOKUP($A37,'PY1 Data(H)'!$A$1:$A$142,'PY1 Data(H)'!$A$1:$BP$142))</f>
        <v>140096</v>
      </c>
      <c r="V37" s="128" cm="1">
        <f t="array" ref="V37">_xlfn.XLOOKUP(V$1,'PY1 Data(H)'!$A$1:$BP$1,_xlfn.XLOOKUP($A37,'PY1 Data(H)'!$A$1:$A$142,'PY1 Data(H)'!$A$1:$BP$142))</f>
        <v>0</v>
      </c>
      <c r="W37" s="128" cm="1">
        <f t="array" ref="W37">_xlfn.XLOOKUP(W$1,'PY1 Data(H)'!$A$1:$BP$1,_xlfn.XLOOKUP($A37,'PY1 Data(H)'!$A$1:$A$142,'PY1 Data(H)'!$A$1:$BP$142))</f>
        <v>0</v>
      </c>
      <c r="X37" s="128" cm="1">
        <f t="array" ref="X37">_xlfn.XLOOKUP(X$1,'PY1 Data(H)'!$A$1:$BP$1,_xlfn.XLOOKUP($A37,'PY1 Data(H)'!$A$1:$A$142,'PY1 Data(H)'!$A$1:$BP$142))</f>
        <v>79656</v>
      </c>
      <c r="Y37" s="128" cm="1">
        <f t="array" ref="Y37">_xlfn.XLOOKUP(Y$1,'PY1 Data(H)'!$A$1:$BP$1,_xlfn.XLOOKUP($A37,'PY1 Data(H)'!$A$1:$A$142,'PY1 Data(H)'!$A$1:$BP$142))</f>
        <v>0</v>
      </c>
      <c r="Z37" s="128" cm="1">
        <f t="array" ref="Z37">_xlfn.XLOOKUP(Z$1,'PY1 Data(H)'!$A$1:$BP$1,_xlfn.XLOOKUP($A37,'PY1 Data(H)'!$A$1:$A$142,'PY1 Data(H)'!$A$1:$BP$142))</f>
        <v>142836</v>
      </c>
      <c r="AA37" s="128" cm="1">
        <f t="array" ref="AA37">_xlfn.XLOOKUP(AA$1,'PY1 Data(H)'!$A$1:$BP$1,_xlfn.XLOOKUP($A37,'PY1 Data(H)'!$A$1:$A$142,'PY1 Data(H)'!$A$1:$BP$142))</f>
        <v>205772</v>
      </c>
      <c r="AB37" s="128" cm="1">
        <f t="array" ref="AB37">_xlfn.XLOOKUP(AB$1,'PY1 Data(H)'!$A$1:$BP$1,_xlfn.XLOOKUP($A37,'PY1 Data(H)'!$A$1:$A$142,'PY1 Data(H)'!$A$1:$BP$142))</f>
        <v>181165</v>
      </c>
      <c r="AC37" s="128" cm="1">
        <f t="array" ref="AC37">_xlfn.XLOOKUP(AC$1,'PY1 Data(H)'!$A$1:$BP$1,_xlfn.XLOOKUP($A37,'PY1 Data(H)'!$A$1:$A$142,'PY1 Data(H)'!$A$1:$BP$142))</f>
        <v>12022689</v>
      </c>
      <c r="AD37" s="128" t="e" cm="1">
        <f t="array" ref="AD37">_xlfn.XLOOKUP(AD$1,'PY1 Data(H)'!$A$1:$BP$1,_xlfn.XLOOKUP($A37,'PY1 Data(H)'!$A$1:$A$142,'PY1 Data(H)'!$A$1:$BP$142))</f>
        <v>#N/A</v>
      </c>
      <c r="AE37" s="128" cm="1">
        <f t="array" ref="AE37">_xlfn.XLOOKUP(AE$1,'PY1 Data(H)'!$A$1:$BP$1,_xlfn.XLOOKUP($A37,'PY1 Data(H)'!$A$1:$A$142,'PY1 Data(H)'!$A$1:$BP$142))</f>
        <v>124559</v>
      </c>
      <c r="AF37" s="128" cm="1">
        <f t="array" ref="AF37">_xlfn.XLOOKUP(AF$1,'PY1 Data(H)'!$A$1:$BP$1,_xlfn.XLOOKUP($A37,'PY1 Data(H)'!$A$1:$A$142,'PY1 Data(H)'!$A$1:$BP$142))</f>
        <v>0</v>
      </c>
      <c r="AG37" s="128" cm="1">
        <f t="array" ref="AG37">_xlfn.XLOOKUP(AG$1,'PY1 Data(H)'!$A$1:$BP$1,_xlfn.XLOOKUP($A37,'PY1 Data(H)'!$A$1:$A$142,'PY1 Data(H)'!$A$1:$BP$142))</f>
        <v>16637902</v>
      </c>
      <c r="AH37" s="128" t="e" cm="1">
        <f t="array" ref="AH37">_xlfn.XLOOKUP(AH$1,'PY1 Data(H)'!$A$1:$BP$1,_xlfn.XLOOKUP($A37,'PY1 Data(H)'!$A$1:$A$142,'PY1 Data(H)'!$A$1:$BP$142))</f>
        <v>#N/A</v>
      </c>
      <c r="AI37" s="128" cm="1">
        <f t="array" ref="AI37">_xlfn.XLOOKUP(AI$1,'PY1 Data(H)'!$A$1:$BP$1,_xlfn.XLOOKUP($A37,'PY1 Data(H)'!$A$1:$A$142,'PY1 Data(H)'!$A$1:$BP$142))</f>
        <v>13841914</v>
      </c>
      <c r="AJ37" s="128" cm="1">
        <f t="array" ref="AJ37">_xlfn.XLOOKUP(AJ$1,'PY1 Data(H)'!$A$1:$BP$1,_xlfn.XLOOKUP($A37,'PY1 Data(H)'!$A$1:$A$142,'PY1 Data(H)'!$A$1:$BP$142))</f>
        <v>0</v>
      </c>
      <c r="AK37" s="128" cm="1">
        <f t="array" ref="AK37">_xlfn.XLOOKUP(AK$1,'PY1 Data(H)'!$A$1:$BP$1,_xlfn.XLOOKUP($A37,'PY1 Data(H)'!$A$1:$A$142,'PY1 Data(H)'!$A$1:$BP$142))</f>
        <v>1264378</v>
      </c>
      <c r="AL37" s="128" cm="1">
        <f t="array" ref="AL37">_xlfn.XLOOKUP(AL$1,'PY1 Data(H)'!$A$1:$BP$1,_xlfn.XLOOKUP($A37,'PY1 Data(H)'!$A$1:$A$142,'PY1 Data(H)'!$A$1:$BP$142))</f>
        <v>58678</v>
      </c>
      <c r="AM37" s="128" cm="1">
        <f t="array" ref="AM37">_xlfn.XLOOKUP(AM$1,'PY1 Data(H)'!$A$1:$BP$1,_xlfn.XLOOKUP($A37,'PY1 Data(H)'!$A$1:$A$142,'PY1 Data(H)'!$A$1:$BP$142))</f>
        <v>176748</v>
      </c>
      <c r="AN37" s="128" cm="1">
        <f t="array" ref="AN37">_xlfn.XLOOKUP(AN$1,'PY1 Data(H)'!$A$1:$BP$1,_xlfn.XLOOKUP($A37,'PY1 Data(H)'!$A$1:$A$142,'PY1 Data(H)'!$A$1:$BP$142))</f>
        <v>32448</v>
      </c>
      <c r="AO37" s="128" cm="1">
        <f t="array" ref="AO37">_xlfn.XLOOKUP(AO$1,'PY1 Data(H)'!$A$1:$BP$1,_xlfn.XLOOKUP($A37,'PY1 Data(H)'!$A$1:$A$142,'PY1 Data(H)'!$A$1:$BP$142))</f>
        <v>70747</v>
      </c>
      <c r="AP37" s="128" cm="1">
        <f t="array" ref="AP37">_xlfn.XLOOKUP(AP$1,'PY1 Data(H)'!$A$1:$BP$1,_xlfn.XLOOKUP($A37,'PY1 Data(H)'!$A$1:$A$142,'PY1 Data(H)'!$A$1:$BP$142))</f>
        <v>993722</v>
      </c>
      <c r="AQ37" s="128" cm="1">
        <f t="array" ref="AQ37">_xlfn.XLOOKUP(AQ$1,'PY1 Data(H)'!$A$1:$BP$1,_xlfn.XLOOKUP($A37,'PY1 Data(H)'!$A$1:$A$142,'PY1 Data(H)'!$A$1:$BP$142))</f>
        <v>0</v>
      </c>
      <c r="AR37" s="128" cm="1">
        <f t="array" ref="AR37">_xlfn.XLOOKUP(AR$1,'PY1 Data(H)'!$A$1:$BP$1,_xlfn.XLOOKUP($A37,'PY1 Data(H)'!$A$1:$A$142,'PY1 Data(H)'!$A$1:$BP$142))</f>
        <v>0</v>
      </c>
      <c r="AS37" s="128" cm="1">
        <f t="array" ref="AS37">_xlfn.XLOOKUP(AS$1,'PY1 Data(H)'!$A$1:$BP$1,_xlfn.XLOOKUP($A37,'PY1 Data(H)'!$A$1:$A$142,'PY1 Data(H)'!$A$1:$BP$142))</f>
        <v>245475</v>
      </c>
    </row>
    <row r="38" spans="1:45" x14ac:dyDescent="0.3">
      <c r="A38">
        <v>536</v>
      </c>
      <c r="D38" s="128" cm="1">
        <f t="array" ref="D38">_xlfn.XLOOKUP(D$1,'PY1 Data(H)'!$A$1:$BP$1,_xlfn.XLOOKUP($A38,'PY1 Data(H)'!$A$1:$A$142,'PY1 Data(H)'!$A$1:$BP$142))</f>
        <v>0</v>
      </c>
      <c r="E38" s="128" cm="1">
        <f t="array" ref="E38">_xlfn.XLOOKUP(E$1,'PY1 Data(H)'!$A$1:$BP$1,_xlfn.XLOOKUP($A38,'PY1 Data(H)'!$A$1:$A$142,'PY1 Data(H)'!$A$1:$BP$142))</f>
        <v>0</v>
      </c>
      <c r="F38" s="128" cm="1">
        <f t="array" ref="F38">_xlfn.XLOOKUP(F$1,'PY1 Data(H)'!$A$1:$BP$1,_xlfn.XLOOKUP($A38,'PY1 Data(H)'!$A$1:$A$142,'PY1 Data(H)'!$A$1:$BP$142))</f>
        <v>0</v>
      </c>
      <c r="G38" s="128" cm="1">
        <f t="array" ref="G38">_xlfn.XLOOKUP(G$1,'PY1 Data(H)'!$A$1:$BP$1,_xlfn.XLOOKUP($A38,'PY1 Data(H)'!$A$1:$A$142,'PY1 Data(H)'!$A$1:$BP$142))</f>
        <v>0</v>
      </c>
      <c r="H38" s="128" cm="1">
        <f t="array" ref="H38">_xlfn.XLOOKUP(H$1,'PY1 Data(H)'!$A$1:$BP$1,_xlfn.XLOOKUP($A38,'PY1 Data(H)'!$A$1:$A$142,'PY1 Data(H)'!$A$1:$BP$142))</f>
        <v>0</v>
      </c>
      <c r="I38" s="128" cm="1">
        <f t="array" ref="I38">_xlfn.XLOOKUP(I$1,'PY1 Data(H)'!$A$1:$BP$1,_xlfn.XLOOKUP($A38,'PY1 Data(H)'!$A$1:$A$142,'PY1 Data(H)'!$A$1:$BP$142))</f>
        <v>5000</v>
      </c>
      <c r="J38" s="128" cm="1">
        <f t="array" ref="J38">_xlfn.XLOOKUP(J$1,'PY1 Data(H)'!$A$1:$BP$1,_xlfn.XLOOKUP($A38,'PY1 Data(H)'!$A$1:$A$142,'PY1 Data(H)'!$A$1:$BP$142))</f>
        <v>0</v>
      </c>
      <c r="K38" s="128" cm="1">
        <f t="array" ref="K38">_xlfn.XLOOKUP(K$1,'PY1 Data(H)'!$A$1:$BP$1,_xlfn.XLOOKUP($A38,'PY1 Data(H)'!$A$1:$A$142,'PY1 Data(H)'!$A$1:$BP$142))</f>
        <v>0</v>
      </c>
      <c r="L38" s="128" cm="1">
        <f t="array" ref="L38">_xlfn.XLOOKUP(L$1,'PY1 Data(H)'!$A$1:$BP$1,_xlfn.XLOOKUP($A38,'PY1 Data(H)'!$A$1:$A$142,'PY1 Data(H)'!$A$1:$BP$142))</f>
        <v>0</v>
      </c>
      <c r="M38" s="128" cm="1">
        <f t="array" ref="M38">_xlfn.XLOOKUP(M$1,'PY1 Data(H)'!$A$1:$BP$1,_xlfn.XLOOKUP($A38,'PY1 Data(H)'!$A$1:$A$142,'PY1 Data(H)'!$A$1:$BP$142))</f>
        <v>0</v>
      </c>
      <c r="N38" s="128" cm="1">
        <f t="array" ref="N38">_xlfn.XLOOKUP(N$1,'PY1 Data(H)'!$A$1:$BP$1,_xlfn.XLOOKUP($A38,'PY1 Data(H)'!$A$1:$A$142,'PY1 Data(H)'!$A$1:$BP$142))</f>
        <v>0</v>
      </c>
      <c r="O38" s="128" cm="1">
        <f t="array" ref="O38">_xlfn.XLOOKUP(O$1,'PY1 Data(H)'!$A$1:$BP$1,_xlfn.XLOOKUP($A38,'PY1 Data(H)'!$A$1:$A$142,'PY1 Data(H)'!$A$1:$BP$142))</f>
        <v>0</v>
      </c>
      <c r="P38" s="128" cm="1">
        <f t="array" ref="P38">_xlfn.XLOOKUP(P$1,'PY1 Data(H)'!$A$1:$BP$1,_xlfn.XLOOKUP($A38,'PY1 Data(H)'!$A$1:$A$142,'PY1 Data(H)'!$A$1:$BP$142))</f>
        <v>0</v>
      </c>
      <c r="Q38" s="128" cm="1">
        <f t="array" ref="Q38">_xlfn.XLOOKUP(Q$1,'PY1 Data(H)'!$A$1:$BP$1,_xlfn.XLOOKUP($A38,'PY1 Data(H)'!$A$1:$A$142,'PY1 Data(H)'!$A$1:$BP$142))</f>
        <v>16644</v>
      </c>
      <c r="R38" s="128" cm="1">
        <f t="array" ref="R38">_xlfn.XLOOKUP(R$1,'PY1 Data(H)'!$A$1:$BP$1,_xlfn.XLOOKUP($A38,'PY1 Data(H)'!$A$1:$A$142,'PY1 Data(H)'!$A$1:$BP$142))</f>
        <v>0</v>
      </c>
      <c r="S38" s="128" cm="1">
        <f t="array" ref="S38">_xlfn.XLOOKUP(S$1,'PY1 Data(H)'!$A$1:$BP$1,_xlfn.XLOOKUP($A38,'PY1 Data(H)'!$A$1:$A$142,'PY1 Data(H)'!$A$1:$BP$142))</f>
        <v>0</v>
      </c>
      <c r="T38" s="128" t="e" cm="1">
        <f t="array" ref="T38">_xlfn.XLOOKUP(T$1,'PY1 Data(H)'!$A$1:$BP$1,_xlfn.XLOOKUP($A38,'PY1 Data(H)'!$A$1:$A$142,'PY1 Data(H)'!$A$1:$BP$142))</f>
        <v>#N/A</v>
      </c>
      <c r="U38" s="128" cm="1">
        <f t="array" ref="U38">_xlfn.XLOOKUP(U$1,'PY1 Data(H)'!$A$1:$BP$1,_xlfn.XLOOKUP($A38,'PY1 Data(H)'!$A$1:$A$142,'PY1 Data(H)'!$A$1:$BP$142))</f>
        <v>0</v>
      </c>
      <c r="V38" s="128" cm="1">
        <f t="array" ref="V38">_xlfn.XLOOKUP(V$1,'PY1 Data(H)'!$A$1:$BP$1,_xlfn.XLOOKUP($A38,'PY1 Data(H)'!$A$1:$A$142,'PY1 Data(H)'!$A$1:$BP$142))</f>
        <v>0</v>
      </c>
      <c r="W38" s="128" cm="1">
        <f t="array" ref="W38">_xlfn.XLOOKUP(W$1,'PY1 Data(H)'!$A$1:$BP$1,_xlfn.XLOOKUP($A38,'PY1 Data(H)'!$A$1:$A$142,'PY1 Data(H)'!$A$1:$BP$142))</f>
        <v>0</v>
      </c>
      <c r="X38" s="128" cm="1">
        <f t="array" ref="X38">_xlfn.XLOOKUP(X$1,'PY1 Data(H)'!$A$1:$BP$1,_xlfn.XLOOKUP($A38,'PY1 Data(H)'!$A$1:$A$142,'PY1 Data(H)'!$A$1:$BP$142))</f>
        <v>0</v>
      </c>
      <c r="Y38" s="128" cm="1">
        <f t="array" ref="Y38">_xlfn.XLOOKUP(Y$1,'PY1 Data(H)'!$A$1:$BP$1,_xlfn.XLOOKUP($A38,'PY1 Data(H)'!$A$1:$A$142,'PY1 Data(H)'!$A$1:$BP$142))</f>
        <v>0</v>
      </c>
      <c r="Z38" s="128" cm="1">
        <f t="array" ref="Z38">_xlfn.XLOOKUP(Z$1,'PY1 Data(H)'!$A$1:$BP$1,_xlfn.XLOOKUP($A38,'PY1 Data(H)'!$A$1:$A$142,'PY1 Data(H)'!$A$1:$BP$142))</f>
        <v>0</v>
      </c>
      <c r="AA38" s="128" cm="1">
        <f t="array" ref="AA38">_xlfn.XLOOKUP(AA$1,'PY1 Data(H)'!$A$1:$BP$1,_xlfn.XLOOKUP($A38,'PY1 Data(H)'!$A$1:$A$142,'PY1 Data(H)'!$A$1:$BP$142))</f>
        <v>0</v>
      </c>
      <c r="AB38" s="128" cm="1">
        <f t="array" ref="AB38">_xlfn.XLOOKUP(AB$1,'PY1 Data(H)'!$A$1:$BP$1,_xlfn.XLOOKUP($A38,'PY1 Data(H)'!$A$1:$A$142,'PY1 Data(H)'!$A$1:$BP$142))</f>
        <v>0</v>
      </c>
      <c r="AC38" s="128" cm="1">
        <f t="array" ref="AC38">_xlfn.XLOOKUP(AC$1,'PY1 Data(H)'!$A$1:$BP$1,_xlfn.XLOOKUP($A38,'PY1 Data(H)'!$A$1:$A$142,'PY1 Data(H)'!$A$1:$BP$142))</f>
        <v>0</v>
      </c>
      <c r="AD38" s="128" t="e" cm="1">
        <f t="array" ref="AD38">_xlfn.XLOOKUP(AD$1,'PY1 Data(H)'!$A$1:$BP$1,_xlfn.XLOOKUP($A38,'PY1 Data(H)'!$A$1:$A$142,'PY1 Data(H)'!$A$1:$BP$142))</f>
        <v>#N/A</v>
      </c>
      <c r="AE38" s="128" cm="1">
        <f t="array" ref="AE38">_xlfn.XLOOKUP(AE$1,'PY1 Data(H)'!$A$1:$BP$1,_xlfn.XLOOKUP($A38,'PY1 Data(H)'!$A$1:$A$142,'PY1 Data(H)'!$A$1:$BP$142))</f>
        <v>0</v>
      </c>
      <c r="AF38" s="128" cm="1">
        <f t="array" ref="AF38">_xlfn.XLOOKUP(AF$1,'PY1 Data(H)'!$A$1:$BP$1,_xlfn.XLOOKUP($A38,'PY1 Data(H)'!$A$1:$A$142,'PY1 Data(H)'!$A$1:$BP$142))</f>
        <v>0</v>
      </c>
      <c r="AG38" s="128" cm="1">
        <f t="array" ref="AG38">_xlfn.XLOOKUP(AG$1,'PY1 Data(H)'!$A$1:$BP$1,_xlfn.XLOOKUP($A38,'PY1 Data(H)'!$A$1:$A$142,'PY1 Data(H)'!$A$1:$BP$142))</f>
        <v>400041</v>
      </c>
      <c r="AH38" s="128" t="e" cm="1">
        <f t="array" ref="AH38">_xlfn.XLOOKUP(AH$1,'PY1 Data(H)'!$A$1:$BP$1,_xlfn.XLOOKUP($A38,'PY1 Data(H)'!$A$1:$A$142,'PY1 Data(H)'!$A$1:$BP$142))</f>
        <v>#N/A</v>
      </c>
      <c r="AI38" s="128" cm="1">
        <f t="array" ref="AI38">_xlfn.XLOOKUP(AI$1,'PY1 Data(H)'!$A$1:$BP$1,_xlfn.XLOOKUP($A38,'PY1 Data(H)'!$A$1:$A$142,'PY1 Data(H)'!$A$1:$BP$142))</f>
        <v>0</v>
      </c>
      <c r="AJ38" s="128" cm="1">
        <f t="array" ref="AJ38">_xlfn.XLOOKUP(AJ$1,'PY1 Data(H)'!$A$1:$BP$1,_xlfn.XLOOKUP($A38,'PY1 Data(H)'!$A$1:$A$142,'PY1 Data(H)'!$A$1:$BP$142))</f>
        <v>0</v>
      </c>
      <c r="AK38" s="128" cm="1">
        <f t="array" ref="AK38">_xlfn.XLOOKUP(AK$1,'PY1 Data(H)'!$A$1:$BP$1,_xlfn.XLOOKUP($A38,'PY1 Data(H)'!$A$1:$A$142,'PY1 Data(H)'!$A$1:$BP$142))</f>
        <v>0</v>
      </c>
      <c r="AL38" s="128" cm="1">
        <f t="array" ref="AL38">_xlfn.XLOOKUP(AL$1,'PY1 Data(H)'!$A$1:$BP$1,_xlfn.XLOOKUP($A38,'PY1 Data(H)'!$A$1:$A$142,'PY1 Data(H)'!$A$1:$BP$142))</f>
        <v>21177</v>
      </c>
      <c r="AM38" s="128" cm="1">
        <f t="array" ref="AM38">_xlfn.XLOOKUP(AM$1,'PY1 Data(H)'!$A$1:$BP$1,_xlfn.XLOOKUP($A38,'PY1 Data(H)'!$A$1:$A$142,'PY1 Data(H)'!$A$1:$BP$142))</f>
        <v>100000</v>
      </c>
      <c r="AN38" s="128" cm="1">
        <f t="array" ref="AN38">_xlfn.XLOOKUP(AN$1,'PY1 Data(H)'!$A$1:$BP$1,_xlfn.XLOOKUP($A38,'PY1 Data(H)'!$A$1:$A$142,'PY1 Data(H)'!$A$1:$BP$142))</f>
        <v>0</v>
      </c>
      <c r="AO38" s="128" cm="1">
        <f t="array" ref="AO38">_xlfn.XLOOKUP(AO$1,'PY1 Data(H)'!$A$1:$BP$1,_xlfn.XLOOKUP($A38,'PY1 Data(H)'!$A$1:$A$142,'PY1 Data(H)'!$A$1:$BP$142))</f>
        <v>0</v>
      </c>
      <c r="AP38" s="128" cm="1">
        <f t="array" ref="AP38">_xlfn.XLOOKUP(AP$1,'PY1 Data(H)'!$A$1:$BP$1,_xlfn.XLOOKUP($A38,'PY1 Data(H)'!$A$1:$A$142,'PY1 Data(H)'!$A$1:$BP$142))</f>
        <v>0</v>
      </c>
      <c r="AQ38" s="128" cm="1">
        <f t="array" ref="AQ38">_xlfn.XLOOKUP(AQ$1,'PY1 Data(H)'!$A$1:$BP$1,_xlfn.XLOOKUP($A38,'PY1 Data(H)'!$A$1:$A$142,'PY1 Data(H)'!$A$1:$BP$142))</f>
        <v>0</v>
      </c>
      <c r="AR38" s="128" cm="1">
        <f t="array" ref="AR38">_xlfn.XLOOKUP(AR$1,'PY1 Data(H)'!$A$1:$BP$1,_xlfn.XLOOKUP($A38,'PY1 Data(H)'!$A$1:$A$142,'PY1 Data(H)'!$A$1:$BP$142))</f>
        <v>0</v>
      </c>
      <c r="AS38" s="128" cm="1">
        <f t="array" ref="AS38">_xlfn.XLOOKUP(AS$1,'PY1 Data(H)'!$A$1:$BP$1,_xlfn.XLOOKUP($A38,'PY1 Data(H)'!$A$1:$A$142,'PY1 Data(H)'!$A$1:$BP$142))</f>
        <v>0</v>
      </c>
    </row>
    <row r="39" spans="1:45" x14ac:dyDescent="0.3">
      <c r="A39">
        <v>586</v>
      </c>
      <c r="D39" s="128" cm="1">
        <f t="array" ref="D39">_xlfn.XLOOKUP(D$1,'PY1 Data(H)'!$A$1:$BP$1,_xlfn.XLOOKUP($A39,'PY1 Data(H)'!$A$1:$A$142,'PY1 Data(H)'!$A$1:$BP$142))</f>
        <v>0</v>
      </c>
      <c r="E39" s="128" cm="1">
        <f t="array" ref="E39">_xlfn.XLOOKUP(E$1,'PY1 Data(H)'!$A$1:$BP$1,_xlfn.XLOOKUP($A39,'PY1 Data(H)'!$A$1:$A$142,'PY1 Data(H)'!$A$1:$BP$142))</f>
        <v>0</v>
      </c>
      <c r="F39" s="128" cm="1">
        <f t="array" ref="F39">_xlfn.XLOOKUP(F$1,'PY1 Data(H)'!$A$1:$BP$1,_xlfn.XLOOKUP($A39,'PY1 Data(H)'!$A$1:$A$142,'PY1 Data(H)'!$A$1:$BP$142))</f>
        <v>0</v>
      </c>
      <c r="G39" s="128" cm="1">
        <f t="array" ref="G39">_xlfn.XLOOKUP(G$1,'PY1 Data(H)'!$A$1:$BP$1,_xlfn.XLOOKUP($A39,'PY1 Data(H)'!$A$1:$A$142,'PY1 Data(H)'!$A$1:$BP$142))</f>
        <v>0</v>
      </c>
      <c r="H39" s="128" cm="1">
        <f t="array" ref="H39">_xlfn.XLOOKUP(H$1,'PY1 Data(H)'!$A$1:$BP$1,_xlfn.XLOOKUP($A39,'PY1 Data(H)'!$A$1:$A$142,'PY1 Data(H)'!$A$1:$BP$142))</f>
        <v>0</v>
      </c>
      <c r="I39" s="128" cm="1">
        <f t="array" ref="I39">_xlfn.XLOOKUP(I$1,'PY1 Data(H)'!$A$1:$BP$1,_xlfn.XLOOKUP($A39,'PY1 Data(H)'!$A$1:$A$142,'PY1 Data(H)'!$A$1:$BP$142))</f>
        <v>0</v>
      </c>
      <c r="J39" s="128" cm="1">
        <f t="array" ref="J39">_xlfn.XLOOKUP(J$1,'PY1 Data(H)'!$A$1:$BP$1,_xlfn.XLOOKUP($A39,'PY1 Data(H)'!$A$1:$A$142,'PY1 Data(H)'!$A$1:$BP$142))</f>
        <v>0</v>
      </c>
      <c r="K39" s="128" cm="1">
        <f t="array" ref="K39">_xlfn.XLOOKUP(K$1,'PY1 Data(H)'!$A$1:$BP$1,_xlfn.XLOOKUP($A39,'PY1 Data(H)'!$A$1:$A$142,'PY1 Data(H)'!$A$1:$BP$142))</f>
        <v>0</v>
      </c>
      <c r="L39" s="128" cm="1">
        <f t="array" ref="L39">_xlfn.XLOOKUP(L$1,'PY1 Data(H)'!$A$1:$BP$1,_xlfn.XLOOKUP($A39,'PY1 Data(H)'!$A$1:$A$142,'PY1 Data(H)'!$A$1:$BP$142))</f>
        <v>0</v>
      </c>
      <c r="M39" s="128" cm="1">
        <f t="array" ref="M39">_xlfn.XLOOKUP(M$1,'PY1 Data(H)'!$A$1:$BP$1,_xlfn.XLOOKUP($A39,'PY1 Data(H)'!$A$1:$A$142,'PY1 Data(H)'!$A$1:$BP$142))</f>
        <v>0</v>
      </c>
      <c r="N39" s="128" cm="1">
        <f t="array" ref="N39">_xlfn.XLOOKUP(N$1,'PY1 Data(H)'!$A$1:$BP$1,_xlfn.XLOOKUP($A39,'PY1 Data(H)'!$A$1:$A$142,'PY1 Data(H)'!$A$1:$BP$142))</f>
        <v>0</v>
      </c>
      <c r="O39" s="128" cm="1">
        <f t="array" ref="O39">_xlfn.XLOOKUP(O$1,'PY1 Data(H)'!$A$1:$BP$1,_xlfn.XLOOKUP($A39,'PY1 Data(H)'!$A$1:$A$142,'PY1 Data(H)'!$A$1:$BP$142))</f>
        <v>0</v>
      </c>
      <c r="P39" s="128" cm="1">
        <f t="array" ref="P39">_xlfn.XLOOKUP(P$1,'PY1 Data(H)'!$A$1:$BP$1,_xlfn.XLOOKUP($A39,'PY1 Data(H)'!$A$1:$A$142,'PY1 Data(H)'!$A$1:$BP$142))</f>
        <v>0</v>
      </c>
      <c r="Q39" s="128" cm="1">
        <f t="array" ref="Q39">_xlfn.XLOOKUP(Q$1,'PY1 Data(H)'!$A$1:$BP$1,_xlfn.XLOOKUP($A39,'PY1 Data(H)'!$A$1:$A$142,'PY1 Data(H)'!$A$1:$BP$142))</f>
        <v>0</v>
      </c>
      <c r="R39" s="128" cm="1">
        <f t="array" ref="R39">_xlfn.XLOOKUP(R$1,'PY1 Data(H)'!$A$1:$BP$1,_xlfn.XLOOKUP($A39,'PY1 Data(H)'!$A$1:$A$142,'PY1 Data(H)'!$A$1:$BP$142))</f>
        <v>0</v>
      </c>
      <c r="S39" s="128" cm="1">
        <f t="array" ref="S39">_xlfn.XLOOKUP(S$1,'PY1 Data(H)'!$A$1:$BP$1,_xlfn.XLOOKUP($A39,'PY1 Data(H)'!$A$1:$A$142,'PY1 Data(H)'!$A$1:$BP$142))</f>
        <v>0</v>
      </c>
      <c r="T39" s="128" t="e" cm="1">
        <f t="array" ref="T39">_xlfn.XLOOKUP(T$1,'PY1 Data(H)'!$A$1:$BP$1,_xlfn.XLOOKUP($A39,'PY1 Data(H)'!$A$1:$A$142,'PY1 Data(H)'!$A$1:$BP$142))</f>
        <v>#N/A</v>
      </c>
      <c r="U39" s="128" cm="1">
        <f t="array" ref="U39">_xlfn.XLOOKUP(U$1,'PY1 Data(H)'!$A$1:$BP$1,_xlfn.XLOOKUP($A39,'PY1 Data(H)'!$A$1:$A$142,'PY1 Data(H)'!$A$1:$BP$142))</f>
        <v>0</v>
      </c>
      <c r="V39" s="128" cm="1">
        <f t="array" ref="V39">_xlfn.XLOOKUP(V$1,'PY1 Data(H)'!$A$1:$BP$1,_xlfn.XLOOKUP($A39,'PY1 Data(H)'!$A$1:$A$142,'PY1 Data(H)'!$A$1:$BP$142))</f>
        <v>0</v>
      </c>
      <c r="W39" s="128" cm="1">
        <f t="array" ref="W39">_xlfn.XLOOKUP(W$1,'PY1 Data(H)'!$A$1:$BP$1,_xlfn.XLOOKUP($A39,'PY1 Data(H)'!$A$1:$A$142,'PY1 Data(H)'!$A$1:$BP$142))</f>
        <v>0</v>
      </c>
      <c r="X39" s="128" cm="1">
        <f t="array" ref="X39">_xlfn.XLOOKUP(X$1,'PY1 Data(H)'!$A$1:$BP$1,_xlfn.XLOOKUP($A39,'PY1 Data(H)'!$A$1:$A$142,'PY1 Data(H)'!$A$1:$BP$142))</f>
        <v>0</v>
      </c>
      <c r="Y39" s="128" cm="1">
        <f t="array" ref="Y39">_xlfn.XLOOKUP(Y$1,'PY1 Data(H)'!$A$1:$BP$1,_xlfn.XLOOKUP($A39,'PY1 Data(H)'!$A$1:$A$142,'PY1 Data(H)'!$A$1:$BP$142))</f>
        <v>0</v>
      </c>
      <c r="Z39" s="128" cm="1">
        <f t="array" ref="Z39">_xlfn.XLOOKUP(Z$1,'PY1 Data(H)'!$A$1:$BP$1,_xlfn.XLOOKUP($A39,'PY1 Data(H)'!$A$1:$A$142,'PY1 Data(H)'!$A$1:$BP$142))</f>
        <v>0</v>
      </c>
      <c r="AA39" s="128" cm="1">
        <f t="array" ref="AA39">_xlfn.XLOOKUP(AA$1,'PY1 Data(H)'!$A$1:$BP$1,_xlfn.XLOOKUP($A39,'PY1 Data(H)'!$A$1:$A$142,'PY1 Data(H)'!$A$1:$BP$142))</f>
        <v>0</v>
      </c>
      <c r="AB39" s="128" cm="1">
        <f t="array" ref="AB39">_xlfn.XLOOKUP(AB$1,'PY1 Data(H)'!$A$1:$BP$1,_xlfn.XLOOKUP($A39,'PY1 Data(H)'!$A$1:$A$142,'PY1 Data(H)'!$A$1:$BP$142))</f>
        <v>0</v>
      </c>
      <c r="AC39" s="128" cm="1">
        <f t="array" ref="AC39">_xlfn.XLOOKUP(AC$1,'PY1 Data(H)'!$A$1:$BP$1,_xlfn.XLOOKUP($A39,'PY1 Data(H)'!$A$1:$A$142,'PY1 Data(H)'!$A$1:$BP$142))</f>
        <v>0</v>
      </c>
      <c r="AD39" s="128" t="e" cm="1">
        <f t="array" ref="AD39">_xlfn.XLOOKUP(AD$1,'PY1 Data(H)'!$A$1:$BP$1,_xlfn.XLOOKUP($A39,'PY1 Data(H)'!$A$1:$A$142,'PY1 Data(H)'!$A$1:$BP$142))</f>
        <v>#N/A</v>
      </c>
      <c r="AE39" s="128" cm="1">
        <f t="array" ref="AE39">_xlfn.XLOOKUP(AE$1,'PY1 Data(H)'!$A$1:$BP$1,_xlfn.XLOOKUP($A39,'PY1 Data(H)'!$A$1:$A$142,'PY1 Data(H)'!$A$1:$BP$142))</f>
        <v>0</v>
      </c>
      <c r="AF39" s="128" cm="1">
        <f t="array" ref="AF39">_xlfn.XLOOKUP(AF$1,'PY1 Data(H)'!$A$1:$BP$1,_xlfn.XLOOKUP($A39,'PY1 Data(H)'!$A$1:$A$142,'PY1 Data(H)'!$A$1:$BP$142))</f>
        <v>0</v>
      </c>
      <c r="AG39" s="128" cm="1">
        <f t="array" ref="AG39">_xlfn.XLOOKUP(AG$1,'PY1 Data(H)'!$A$1:$BP$1,_xlfn.XLOOKUP($A39,'PY1 Data(H)'!$A$1:$A$142,'PY1 Data(H)'!$A$1:$BP$142))</f>
        <v>0</v>
      </c>
      <c r="AH39" s="128" t="e" cm="1">
        <f t="array" ref="AH39">_xlfn.XLOOKUP(AH$1,'PY1 Data(H)'!$A$1:$BP$1,_xlfn.XLOOKUP($A39,'PY1 Data(H)'!$A$1:$A$142,'PY1 Data(H)'!$A$1:$BP$142))</f>
        <v>#N/A</v>
      </c>
      <c r="AI39" s="128" cm="1">
        <f t="array" ref="AI39">_xlfn.XLOOKUP(AI$1,'PY1 Data(H)'!$A$1:$BP$1,_xlfn.XLOOKUP($A39,'PY1 Data(H)'!$A$1:$A$142,'PY1 Data(H)'!$A$1:$BP$142))</f>
        <v>0</v>
      </c>
      <c r="AJ39" s="128" cm="1">
        <f t="array" ref="AJ39">_xlfn.XLOOKUP(AJ$1,'PY1 Data(H)'!$A$1:$BP$1,_xlfn.XLOOKUP($A39,'PY1 Data(H)'!$A$1:$A$142,'PY1 Data(H)'!$A$1:$BP$142))</f>
        <v>0</v>
      </c>
      <c r="AK39" s="128" cm="1">
        <f t="array" ref="AK39">_xlfn.XLOOKUP(AK$1,'PY1 Data(H)'!$A$1:$BP$1,_xlfn.XLOOKUP($A39,'PY1 Data(H)'!$A$1:$A$142,'PY1 Data(H)'!$A$1:$BP$142))</f>
        <v>0</v>
      </c>
      <c r="AL39" s="128" cm="1">
        <f t="array" ref="AL39">_xlfn.XLOOKUP(AL$1,'PY1 Data(H)'!$A$1:$BP$1,_xlfn.XLOOKUP($A39,'PY1 Data(H)'!$A$1:$A$142,'PY1 Data(H)'!$A$1:$BP$142))</f>
        <v>0</v>
      </c>
      <c r="AM39" s="128" cm="1">
        <f t="array" ref="AM39">_xlfn.XLOOKUP(AM$1,'PY1 Data(H)'!$A$1:$BP$1,_xlfn.XLOOKUP($A39,'PY1 Data(H)'!$A$1:$A$142,'PY1 Data(H)'!$A$1:$BP$142))</f>
        <v>0</v>
      </c>
      <c r="AN39" s="128" cm="1">
        <f t="array" ref="AN39">_xlfn.XLOOKUP(AN$1,'PY1 Data(H)'!$A$1:$BP$1,_xlfn.XLOOKUP($A39,'PY1 Data(H)'!$A$1:$A$142,'PY1 Data(H)'!$A$1:$BP$142))</f>
        <v>0</v>
      </c>
      <c r="AO39" s="128" cm="1">
        <f t="array" ref="AO39">_xlfn.XLOOKUP(AO$1,'PY1 Data(H)'!$A$1:$BP$1,_xlfn.XLOOKUP($A39,'PY1 Data(H)'!$A$1:$A$142,'PY1 Data(H)'!$A$1:$BP$142))</f>
        <v>0</v>
      </c>
      <c r="AP39" s="128" cm="1">
        <f t="array" ref="AP39">_xlfn.XLOOKUP(AP$1,'PY1 Data(H)'!$A$1:$BP$1,_xlfn.XLOOKUP($A39,'PY1 Data(H)'!$A$1:$A$142,'PY1 Data(H)'!$A$1:$BP$142))</f>
        <v>0</v>
      </c>
      <c r="AQ39" s="128" cm="1">
        <f t="array" ref="AQ39">_xlfn.XLOOKUP(AQ$1,'PY1 Data(H)'!$A$1:$BP$1,_xlfn.XLOOKUP($A39,'PY1 Data(H)'!$A$1:$A$142,'PY1 Data(H)'!$A$1:$BP$142))</f>
        <v>0</v>
      </c>
      <c r="AR39" s="128" cm="1">
        <f t="array" ref="AR39">_xlfn.XLOOKUP(AR$1,'PY1 Data(H)'!$A$1:$BP$1,_xlfn.XLOOKUP($A39,'PY1 Data(H)'!$A$1:$A$142,'PY1 Data(H)'!$A$1:$BP$142))</f>
        <v>0</v>
      </c>
      <c r="AS39" s="128" cm="1">
        <f t="array" ref="AS39">_xlfn.XLOOKUP(AS$1,'PY1 Data(H)'!$A$1:$BP$1,_xlfn.XLOOKUP($A39,'PY1 Data(H)'!$A$1:$A$142,'PY1 Data(H)'!$A$1:$BP$142))</f>
        <v>0</v>
      </c>
    </row>
    <row r="40" spans="1:45" x14ac:dyDescent="0.3">
      <c r="A40">
        <v>379</v>
      </c>
      <c r="D40" s="128" cm="1">
        <f t="array" ref="D40">_xlfn.XLOOKUP(D$1,'PY1 Data(H)'!$A$1:$BP$1,_xlfn.XLOOKUP($A40,'PY1 Data(H)'!$A$1:$A$142,'PY1 Data(H)'!$A$1:$BP$142))</f>
        <v>0</v>
      </c>
      <c r="E40" s="128" cm="1">
        <f t="array" ref="E40">_xlfn.XLOOKUP(E$1,'PY1 Data(H)'!$A$1:$BP$1,_xlfn.XLOOKUP($A40,'PY1 Data(H)'!$A$1:$A$142,'PY1 Data(H)'!$A$1:$BP$142))</f>
        <v>0</v>
      </c>
      <c r="F40" s="128" cm="1">
        <f t="array" ref="F40">_xlfn.XLOOKUP(F$1,'PY1 Data(H)'!$A$1:$BP$1,_xlfn.XLOOKUP($A40,'PY1 Data(H)'!$A$1:$A$142,'PY1 Data(H)'!$A$1:$BP$142))</f>
        <v>2267660</v>
      </c>
      <c r="G40" s="128" cm="1">
        <f t="array" ref="G40">_xlfn.XLOOKUP(G$1,'PY1 Data(H)'!$A$1:$BP$1,_xlfn.XLOOKUP($A40,'PY1 Data(H)'!$A$1:$A$142,'PY1 Data(H)'!$A$1:$BP$142))</f>
        <v>0</v>
      </c>
      <c r="H40" s="128" cm="1">
        <f t="array" ref="H40">_xlfn.XLOOKUP(H$1,'PY1 Data(H)'!$A$1:$BP$1,_xlfn.XLOOKUP($A40,'PY1 Data(H)'!$A$1:$A$142,'PY1 Data(H)'!$A$1:$BP$142))</f>
        <v>0</v>
      </c>
      <c r="I40" s="128" cm="1">
        <f t="array" ref="I40">_xlfn.XLOOKUP(I$1,'PY1 Data(H)'!$A$1:$BP$1,_xlfn.XLOOKUP($A40,'PY1 Data(H)'!$A$1:$A$142,'PY1 Data(H)'!$A$1:$BP$142))</f>
        <v>223682</v>
      </c>
      <c r="J40" s="128" cm="1">
        <f t="array" ref="J40">_xlfn.XLOOKUP(J$1,'PY1 Data(H)'!$A$1:$BP$1,_xlfn.XLOOKUP($A40,'PY1 Data(H)'!$A$1:$A$142,'PY1 Data(H)'!$A$1:$BP$142))</f>
        <v>1809145</v>
      </c>
      <c r="K40" s="128" cm="1">
        <f t="array" ref="K40">_xlfn.XLOOKUP(K$1,'PY1 Data(H)'!$A$1:$BP$1,_xlfn.XLOOKUP($A40,'PY1 Data(H)'!$A$1:$A$142,'PY1 Data(H)'!$A$1:$BP$142))</f>
        <v>0</v>
      </c>
      <c r="L40" s="128" cm="1">
        <f t="array" ref="L40">_xlfn.XLOOKUP(L$1,'PY1 Data(H)'!$A$1:$BP$1,_xlfn.XLOOKUP($A40,'PY1 Data(H)'!$A$1:$A$142,'PY1 Data(H)'!$A$1:$BP$142))</f>
        <v>0</v>
      </c>
      <c r="M40" s="128" cm="1">
        <f t="array" ref="M40">_xlfn.XLOOKUP(M$1,'PY1 Data(H)'!$A$1:$BP$1,_xlfn.XLOOKUP($A40,'PY1 Data(H)'!$A$1:$A$142,'PY1 Data(H)'!$A$1:$BP$142))</f>
        <v>0</v>
      </c>
      <c r="N40" s="128" cm="1">
        <f t="array" ref="N40">_xlfn.XLOOKUP(N$1,'PY1 Data(H)'!$A$1:$BP$1,_xlfn.XLOOKUP($A40,'PY1 Data(H)'!$A$1:$A$142,'PY1 Data(H)'!$A$1:$BP$142))</f>
        <v>0</v>
      </c>
      <c r="O40" s="128" cm="1">
        <f t="array" ref="O40">_xlfn.XLOOKUP(O$1,'PY1 Data(H)'!$A$1:$BP$1,_xlfn.XLOOKUP($A40,'PY1 Data(H)'!$A$1:$A$142,'PY1 Data(H)'!$A$1:$BP$142))</f>
        <v>0</v>
      </c>
      <c r="P40" s="128" cm="1">
        <f t="array" ref="P40">_xlfn.XLOOKUP(P$1,'PY1 Data(H)'!$A$1:$BP$1,_xlfn.XLOOKUP($A40,'PY1 Data(H)'!$A$1:$A$142,'PY1 Data(H)'!$A$1:$BP$142))</f>
        <v>349502</v>
      </c>
      <c r="Q40" s="128" cm="1">
        <f t="array" ref="Q40">_xlfn.XLOOKUP(Q$1,'PY1 Data(H)'!$A$1:$BP$1,_xlfn.XLOOKUP($A40,'PY1 Data(H)'!$A$1:$A$142,'PY1 Data(H)'!$A$1:$BP$142))</f>
        <v>43223</v>
      </c>
      <c r="R40" s="128" cm="1">
        <f t="array" ref="R40">_xlfn.XLOOKUP(R$1,'PY1 Data(H)'!$A$1:$BP$1,_xlfn.XLOOKUP($A40,'PY1 Data(H)'!$A$1:$A$142,'PY1 Data(H)'!$A$1:$BP$142))</f>
        <v>207803</v>
      </c>
      <c r="S40" s="128" cm="1">
        <f t="array" ref="S40">_xlfn.XLOOKUP(S$1,'PY1 Data(H)'!$A$1:$BP$1,_xlfn.XLOOKUP($A40,'PY1 Data(H)'!$A$1:$A$142,'PY1 Data(H)'!$A$1:$BP$142))</f>
        <v>1874553</v>
      </c>
      <c r="T40" s="128" t="e" cm="1">
        <f t="array" ref="T40">_xlfn.XLOOKUP(T$1,'PY1 Data(H)'!$A$1:$BP$1,_xlfn.XLOOKUP($A40,'PY1 Data(H)'!$A$1:$A$142,'PY1 Data(H)'!$A$1:$BP$142))</f>
        <v>#N/A</v>
      </c>
      <c r="U40" s="128" cm="1">
        <f t="array" ref="U40">_xlfn.XLOOKUP(U$1,'PY1 Data(H)'!$A$1:$BP$1,_xlfn.XLOOKUP($A40,'PY1 Data(H)'!$A$1:$A$142,'PY1 Data(H)'!$A$1:$BP$142))</f>
        <v>140096</v>
      </c>
      <c r="V40" s="128" cm="1">
        <f t="array" ref="V40">_xlfn.XLOOKUP(V$1,'PY1 Data(H)'!$A$1:$BP$1,_xlfn.XLOOKUP($A40,'PY1 Data(H)'!$A$1:$A$142,'PY1 Data(H)'!$A$1:$BP$142))</f>
        <v>0</v>
      </c>
      <c r="W40" s="128" cm="1">
        <f t="array" ref="W40">_xlfn.XLOOKUP(W$1,'PY1 Data(H)'!$A$1:$BP$1,_xlfn.XLOOKUP($A40,'PY1 Data(H)'!$A$1:$A$142,'PY1 Data(H)'!$A$1:$BP$142))</f>
        <v>0</v>
      </c>
      <c r="X40" s="128" cm="1">
        <f t="array" ref="X40">_xlfn.XLOOKUP(X$1,'PY1 Data(H)'!$A$1:$BP$1,_xlfn.XLOOKUP($A40,'PY1 Data(H)'!$A$1:$A$142,'PY1 Data(H)'!$A$1:$BP$142))</f>
        <v>273284</v>
      </c>
      <c r="Y40" s="128" cm="1">
        <f t="array" ref="Y40">_xlfn.XLOOKUP(Y$1,'PY1 Data(H)'!$A$1:$BP$1,_xlfn.XLOOKUP($A40,'PY1 Data(H)'!$A$1:$A$142,'PY1 Data(H)'!$A$1:$BP$142))</f>
        <v>0</v>
      </c>
      <c r="Z40" s="128" cm="1">
        <f t="array" ref="Z40">_xlfn.XLOOKUP(Z$1,'PY1 Data(H)'!$A$1:$BP$1,_xlfn.XLOOKUP($A40,'PY1 Data(H)'!$A$1:$A$142,'PY1 Data(H)'!$A$1:$BP$142))</f>
        <v>196639</v>
      </c>
      <c r="AA40" s="128" cm="1">
        <f t="array" ref="AA40">_xlfn.XLOOKUP(AA$1,'PY1 Data(H)'!$A$1:$BP$1,_xlfn.XLOOKUP($A40,'PY1 Data(H)'!$A$1:$A$142,'PY1 Data(H)'!$A$1:$BP$142))</f>
        <v>205905</v>
      </c>
      <c r="AB40" s="128" cm="1">
        <f t="array" ref="AB40">_xlfn.XLOOKUP(AB$1,'PY1 Data(H)'!$A$1:$BP$1,_xlfn.XLOOKUP($A40,'PY1 Data(H)'!$A$1:$A$142,'PY1 Data(H)'!$A$1:$BP$142))</f>
        <v>181165</v>
      </c>
      <c r="AC40" s="128" cm="1">
        <f t="array" ref="AC40">_xlfn.XLOOKUP(AC$1,'PY1 Data(H)'!$A$1:$BP$1,_xlfn.XLOOKUP($A40,'PY1 Data(H)'!$A$1:$A$142,'PY1 Data(H)'!$A$1:$BP$142))</f>
        <v>23521341</v>
      </c>
      <c r="AD40" s="128" t="e" cm="1">
        <f t="array" ref="AD40">_xlfn.XLOOKUP(AD$1,'PY1 Data(H)'!$A$1:$BP$1,_xlfn.XLOOKUP($A40,'PY1 Data(H)'!$A$1:$A$142,'PY1 Data(H)'!$A$1:$BP$142))</f>
        <v>#N/A</v>
      </c>
      <c r="AE40" s="128" cm="1">
        <f t="array" ref="AE40">_xlfn.XLOOKUP(AE$1,'PY1 Data(H)'!$A$1:$BP$1,_xlfn.XLOOKUP($A40,'PY1 Data(H)'!$A$1:$A$142,'PY1 Data(H)'!$A$1:$BP$142))</f>
        <v>124680</v>
      </c>
      <c r="AF40" s="128" cm="1">
        <f t="array" ref="AF40">_xlfn.XLOOKUP(AF$1,'PY1 Data(H)'!$A$1:$BP$1,_xlfn.XLOOKUP($A40,'PY1 Data(H)'!$A$1:$A$142,'PY1 Data(H)'!$A$1:$BP$142))</f>
        <v>0</v>
      </c>
      <c r="AG40" s="128" cm="1">
        <f t="array" ref="AG40">_xlfn.XLOOKUP(AG$1,'PY1 Data(H)'!$A$1:$BP$1,_xlfn.XLOOKUP($A40,'PY1 Data(H)'!$A$1:$A$142,'PY1 Data(H)'!$A$1:$BP$142))</f>
        <v>18060660</v>
      </c>
      <c r="AH40" s="128" t="e" cm="1">
        <f t="array" ref="AH40">_xlfn.XLOOKUP(AH$1,'PY1 Data(H)'!$A$1:$BP$1,_xlfn.XLOOKUP($A40,'PY1 Data(H)'!$A$1:$A$142,'PY1 Data(H)'!$A$1:$BP$142))</f>
        <v>#N/A</v>
      </c>
      <c r="AI40" s="128" cm="1">
        <f t="array" ref="AI40">_xlfn.XLOOKUP(AI$1,'PY1 Data(H)'!$A$1:$BP$1,_xlfn.XLOOKUP($A40,'PY1 Data(H)'!$A$1:$A$142,'PY1 Data(H)'!$A$1:$BP$142))</f>
        <v>35976818</v>
      </c>
      <c r="AJ40" s="128" cm="1">
        <f t="array" ref="AJ40">_xlfn.XLOOKUP(AJ$1,'PY1 Data(H)'!$A$1:$BP$1,_xlfn.XLOOKUP($A40,'PY1 Data(H)'!$A$1:$A$142,'PY1 Data(H)'!$A$1:$BP$142))</f>
        <v>0</v>
      </c>
      <c r="AK40" s="128" cm="1">
        <f t="array" ref="AK40">_xlfn.XLOOKUP(AK$1,'PY1 Data(H)'!$A$1:$BP$1,_xlfn.XLOOKUP($A40,'PY1 Data(H)'!$A$1:$A$142,'PY1 Data(H)'!$A$1:$BP$142))</f>
        <v>1271905</v>
      </c>
      <c r="AL40" s="128" cm="1">
        <f t="array" ref="AL40">_xlfn.XLOOKUP(AL$1,'PY1 Data(H)'!$A$1:$BP$1,_xlfn.XLOOKUP($A40,'PY1 Data(H)'!$A$1:$A$142,'PY1 Data(H)'!$A$1:$BP$142))</f>
        <v>86803</v>
      </c>
      <c r="AM40" s="128" cm="1">
        <f t="array" ref="AM40">_xlfn.XLOOKUP(AM$1,'PY1 Data(H)'!$A$1:$BP$1,_xlfn.XLOOKUP($A40,'PY1 Data(H)'!$A$1:$A$142,'PY1 Data(H)'!$A$1:$BP$142))</f>
        <v>304438</v>
      </c>
      <c r="AN40" s="128" cm="1">
        <f t="array" ref="AN40">_xlfn.XLOOKUP(AN$1,'PY1 Data(H)'!$A$1:$BP$1,_xlfn.XLOOKUP($A40,'PY1 Data(H)'!$A$1:$A$142,'PY1 Data(H)'!$A$1:$BP$142))</f>
        <v>42208</v>
      </c>
      <c r="AO40" s="128" cm="1">
        <f t="array" ref="AO40">_xlfn.XLOOKUP(AO$1,'PY1 Data(H)'!$A$1:$BP$1,_xlfn.XLOOKUP($A40,'PY1 Data(H)'!$A$1:$A$142,'PY1 Data(H)'!$A$1:$BP$142))</f>
        <v>75090</v>
      </c>
      <c r="AP40" s="128" cm="1">
        <f t="array" ref="AP40">_xlfn.XLOOKUP(AP$1,'PY1 Data(H)'!$A$1:$BP$1,_xlfn.XLOOKUP($A40,'PY1 Data(H)'!$A$1:$A$142,'PY1 Data(H)'!$A$1:$BP$142))</f>
        <v>1290877</v>
      </c>
      <c r="AQ40" s="128" cm="1">
        <f t="array" ref="AQ40">_xlfn.XLOOKUP(AQ$1,'PY1 Data(H)'!$A$1:$BP$1,_xlfn.XLOOKUP($A40,'PY1 Data(H)'!$A$1:$A$142,'PY1 Data(H)'!$A$1:$BP$142))</f>
        <v>0</v>
      </c>
      <c r="AR40" s="128" cm="1">
        <f t="array" ref="AR40">_xlfn.XLOOKUP(AR$1,'PY1 Data(H)'!$A$1:$BP$1,_xlfn.XLOOKUP($A40,'PY1 Data(H)'!$A$1:$A$142,'PY1 Data(H)'!$A$1:$BP$142))</f>
        <v>0</v>
      </c>
      <c r="AS40" s="128" cm="1">
        <f t="array" ref="AS40">_xlfn.XLOOKUP(AS$1,'PY1 Data(H)'!$A$1:$BP$1,_xlfn.XLOOKUP($A40,'PY1 Data(H)'!$A$1:$A$142,'PY1 Data(H)'!$A$1:$BP$142))</f>
        <v>280475</v>
      </c>
    </row>
    <row r="41" spans="1:45" x14ac:dyDescent="0.3">
      <c r="A41">
        <v>4</v>
      </c>
      <c r="D41" s="128" cm="1">
        <f t="array" ref="D41">_xlfn.XLOOKUP(D$1,'PY1 Data(H)'!$A$1:$BP$1,_xlfn.XLOOKUP($A41,'PY1 Data(H)'!$A$1:$A$142,'PY1 Data(H)'!$A$1:$BP$142))</f>
        <v>0</v>
      </c>
      <c r="E41" s="128" cm="1">
        <f t="array" ref="E41">_xlfn.XLOOKUP(E$1,'PY1 Data(H)'!$A$1:$BP$1,_xlfn.XLOOKUP($A41,'PY1 Data(H)'!$A$1:$A$142,'PY1 Data(H)'!$A$1:$BP$142))</f>
        <v>0</v>
      </c>
      <c r="F41" s="128" cm="1">
        <f t="array" ref="F41">_xlfn.XLOOKUP(F$1,'PY1 Data(H)'!$A$1:$BP$1,_xlfn.XLOOKUP($A41,'PY1 Data(H)'!$A$1:$A$142,'PY1 Data(H)'!$A$1:$BP$142))</f>
        <v>1327285</v>
      </c>
      <c r="G41" s="128" cm="1">
        <f t="array" ref="G41">_xlfn.XLOOKUP(G$1,'PY1 Data(H)'!$A$1:$BP$1,_xlfn.XLOOKUP($A41,'PY1 Data(H)'!$A$1:$A$142,'PY1 Data(H)'!$A$1:$BP$142))</f>
        <v>0</v>
      </c>
      <c r="H41" s="128" cm="1">
        <f t="array" ref="H41">_xlfn.XLOOKUP(H$1,'PY1 Data(H)'!$A$1:$BP$1,_xlfn.XLOOKUP($A41,'PY1 Data(H)'!$A$1:$A$142,'PY1 Data(H)'!$A$1:$BP$142))</f>
        <v>0</v>
      </c>
      <c r="I41" s="128" cm="1">
        <f t="array" ref="I41">_xlfn.XLOOKUP(I$1,'PY1 Data(H)'!$A$1:$BP$1,_xlfn.XLOOKUP($A41,'PY1 Data(H)'!$A$1:$A$142,'PY1 Data(H)'!$A$1:$BP$142))</f>
        <v>13310</v>
      </c>
      <c r="J41" s="128" cm="1">
        <f t="array" ref="J41">_xlfn.XLOOKUP(J$1,'PY1 Data(H)'!$A$1:$BP$1,_xlfn.XLOOKUP($A41,'PY1 Data(H)'!$A$1:$A$142,'PY1 Data(H)'!$A$1:$BP$142))</f>
        <v>156093</v>
      </c>
      <c r="K41" s="128" cm="1">
        <f t="array" ref="K41">_xlfn.XLOOKUP(K$1,'PY1 Data(H)'!$A$1:$BP$1,_xlfn.XLOOKUP($A41,'PY1 Data(H)'!$A$1:$A$142,'PY1 Data(H)'!$A$1:$BP$142))</f>
        <v>0</v>
      </c>
      <c r="L41" s="128" cm="1">
        <f t="array" ref="L41">_xlfn.XLOOKUP(L$1,'PY1 Data(H)'!$A$1:$BP$1,_xlfn.XLOOKUP($A41,'PY1 Data(H)'!$A$1:$A$142,'PY1 Data(H)'!$A$1:$BP$142))</f>
        <v>0</v>
      </c>
      <c r="M41" s="128" cm="1">
        <f t="array" ref="M41">_xlfn.XLOOKUP(M$1,'PY1 Data(H)'!$A$1:$BP$1,_xlfn.XLOOKUP($A41,'PY1 Data(H)'!$A$1:$A$142,'PY1 Data(H)'!$A$1:$BP$142))</f>
        <v>0</v>
      </c>
      <c r="N41" s="128" cm="1">
        <f t="array" ref="N41">_xlfn.XLOOKUP(N$1,'PY1 Data(H)'!$A$1:$BP$1,_xlfn.XLOOKUP($A41,'PY1 Data(H)'!$A$1:$A$142,'PY1 Data(H)'!$A$1:$BP$142))</f>
        <v>0</v>
      </c>
      <c r="O41" s="128" cm="1">
        <f t="array" ref="O41">_xlfn.XLOOKUP(O$1,'PY1 Data(H)'!$A$1:$BP$1,_xlfn.XLOOKUP($A41,'PY1 Data(H)'!$A$1:$A$142,'PY1 Data(H)'!$A$1:$BP$142))</f>
        <v>0</v>
      </c>
      <c r="P41" s="128" cm="1">
        <f t="array" ref="P41">_xlfn.XLOOKUP(P$1,'PY1 Data(H)'!$A$1:$BP$1,_xlfn.XLOOKUP($A41,'PY1 Data(H)'!$A$1:$A$142,'PY1 Data(H)'!$A$1:$BP$142))</f>
        <v>26</v>
      </c>
      <c r="Q41" s="128" cm="1">
        <f t="array" ref="Q41">_xlfn.XLOOKUP(Q$1,'PY1 Data(H)'!$A$1:$BP$1,_xlfn.XLOOKUP($A41,'PY1 Data(H)'!$A$1:$A$142,'PY1 Data(H)'!$A$1:$BP$142))</f>
        <v>0</v>
      </c>
      <c r="R41" s="128" cm="1">
        <f t="array" ref="R41">_xlfn.XLOOKUP(R$1,'PY1 Data(H)'!$A$1:$BP$1,_xlfn.XLOOKUP($A41,'PY1 Data(H)'!$A$1:$A$142,'PY1 Data(H)'!$A$1:$BP$142))</f>
        <v>98</v>
      </c>
      <c r="S41" s="128" cm="1">
        <f t="array" ref="S41">_xlfn.XLOOKUP(S$1,'PY1 Data(H)'!$A$1:$BP$1,_xlfn.XLOOKUP($A41,'PY1 Data(H)'!$A$1:$A$142,'PY1 Data(H)'!$A$1:$BP$142))</f>
        <v>72492</v>
      </c>
      <c r="T41" s="128" t="e" cm="1">
        <f t="array" ref="T41">_xlfn.XLOOKUP(T$1,'PY1 Data(H)'!$A$1:$BP$1,_xlfn.XLOOKUP($A41,'PY1 Data(H)'!$A$1:$A$142,'PY1 Data(H)'!$A$1:$BP$142))</f>
        <v>#N/A</v>
      </c>
      <c r="U41" s="128" cm="1">
        <f t="array" ref="U41">_xlfn.XLOOKUP(U$1,'PY1 Data(H)'!$A$1:$BP$1,_xlfn.XLOOKUP($A41,'PY1 Data(H)'!$A$1:$A$142,'PY1 Data(H)'!$A$1:$BP$142))</f>
        <v>363</v>
      </c>
      <c r="V41" s="128" cm="1">
        <f t="array" ref="V41">_xlfn.XLOOKUP(V$1,'PY1 Data(H)'!$A$1:$BP$1,_xlfn.XLOOKUP($A41,'PY1 Data(H)'!$A$1:$A$142,'PY1 Data(H)'!$A$1:$BP$142))</f>
        <v>0</v>
      </c>
      <c r="W41" s="128" cm="1">
        <f t="array" ref="W41">_xlfn.XLOOKUP(W$1,'PY1 Data(H)'!$A$1:$BP$1,_xlfn.XLOOKUP($A41,'PY1 Data(H)'!$A$1:$A$142,'PY1 Data(H)'!$A$1:$BP$142))</f>
        <v>0</v>
      </c>
      <c r="X41" s="128" cm="1">
        <f t="array" ref="X41">_xlfn.XLOOKUP(X$1,'PY1 Data(H)'!$A$1:$BP$1,_xlfn.XLOOKUP($A41,'PY1 Data(H)'!$A$1:$A$142,'PY1 Data(H)'!$A$1:$BP$142))</f>
        <v>6659</v>
      </c>
      <c r="Y41" s="128" cm="1">
        <f t="array" ref="Y41">_xlfn.XLOOKUP(Y$1,'PY1 Data(H)'!$A$1:$BP$1,_xlfn.XLOOKUP($A41,'PY1 Data(H)'!$A$1:$A$142,'PY1 Data(H)'!$A$1:$BP$142))</f>
        <v>0</v>
      </c>
      <c r="Z41" s="128" cm="1">
        <f t="array" ref="Z41">_xlfn.XLOOKUP(Z$1,'PY1 Data(H)'!$A$1:$BP$1,_xlfn.XLOOKUP($A41,'PY1 Data(H)'!$A$1:$A$142,'PY1 Data(H)'!$A$1:$BP$142))</f>
        <v>530</v>
      </c>
      <c r="AA41" s="128" cm="1">
        <f t="array" ref="AA41">_xlfn.XLOOKUP(AA$1,'PY1 Data(H)'!$A$1:$BP$1,_xlfn.XLOOKUP($A41,'PY1 Data(H)'!$A$1:$A$142,'PY1 Data(H)'!$A$1:$BP$142))</f>
        <v>750</v>
      </c>
      <c r="AB41" s="128" cm="1">
        <f t="array" ref="AB41">_xlfn.XLOOKUP(AB$1,'PY1 Data(H)'!$A$1:$BP$1,_xlfn.XLOOKUP($A41,'PY1 Data(H)'!$A$1:$A$142,'PY1 Data(H)'!$A$1:$BP$142))</f>
        <v>13625</v>
      </c>
      <c r="AC41" s="128" cm="1">
        <f t="array" ref="AC41">_xlfn.XLOOKUP(AC$1,'PY1 Data(H)'!$A$1:$BP$1,_xlfn.XLOOKUP($A41,'PY1 Data(H)'!$A$1:$A$142,'PY1 Data(H)'!$A$1:$BP$142))</f>
        <v>12101074</v>
      </c>
      <c r="AD41" s="128" t="e" cm="1">
        <f t="array" ref="AD41">_xlfn.XLOOKUP(AD$1,'PY1 Data(H)'!$A$1:$BP$1,_xlfn.XLOOKUP($A41,'PY1 Data(H)'!$A$1:$A$142,'PY1 Data(H)'!$A$1:$BP$142))</f>
        <v>#N/A</v>
      </c>
      <c r="AE41" s="128" cm="1">
        <f t="array" ref="AE41">_xlfn.XLOOKUP(AE$1,'PY1 Data(H)'!$A$1:$BP$1,_xlfn.XLOOKUP($A41,'PY1 Data(H)'!$A$1:$A$142,'PY1 Data(H)'!$A$1:$BP$142))</f>
        <v>0</v>
      </c>
      <c r="AF41" s="128" cm="1">
        <f t="array" ref="AF41">_xlfn.XLOOKUP(AF$1,'PY1 Data(H)'!$A$1:$BP$1,_xlfn.XLOOKUP($A41,'PY1 Data(H)'!$A$1:$A$142,'PY1 Data(H)'!$A$1:$BP$142))</f>
        <v>0</v>
      </c>
      <c r="AG41" s="128" cm="1">
        <f t="array" ref="AG41">_xlfn.XLOOKUP(AG$1,'PY1 Data(H)'!$A$1:$BP$1,_xlfn.XLOOKUP($A41,'PY1 Data(H)'!$A$1:$A$142,'PY1 Data(H)'!$A$1:$BP$142))</f>
        <v>630470</v>
      </c>
      <c r="AH41" s="128" t="e" cm="1">
        <f t="array" ref="AH41">_xlfn.XLOOKUP(AH$1,'PY1 Data(H)'!$A$1:$BP$1,_xlfn.XLOOKUP($A41,'PY1 Data(H)'!$A$1:$A$142,'PY1 Data(H)'!$A$1:$BP$142))</f>
        <v>#N/A</v>
      </c>
      <c r="AI41" s="128" cm="1">
        <f t="array" ref="AI41">_xlfn.XLOOKUP(AI$1,'PY1 Data(H)'!$A$1:$BP$1,_xlfn.XLOOKUP($A41,'PY1 Data(H)'!$A$1:$A$142,'PY1 Data(H)'!$A$1:$BP$142))</f>
        <v>499350</v>
      </c>
      <c r="AJ41" s="128" cm="1">
        <f t="array" ref="AJ41">_xlfn.XLOOKUP(AJ$1,'PY1 Data(H)'!$A$1:$BP$1,_xlfn.XLOOKUP($A41,'PY1 Data(H)'!$A$1:$A$142,'PY1 Data(H)'!$A$1:$BP$142))</f>
        <v>0</v>
      </c>
      <c r="AK41" s="128" cm="1">
        <f t="array" ref="AK41">_xlfn.XLOOKUP(AK$1,'PY1 Data(H)'!$A$1:$BP$1,_xlfn.XLOOKUP($A41,'PY1 Data(H)'!$A$1:$A$142,'PY1 Data(H)'!$A$1:$BP$142))</f>
        <v>360</v>
      </c>
      <c r="AL41" s="128" cm="1">
        <f t="array" ref="AL41">_xlfn.XLOOKUP(AL$1,'PY1 Data(H)'!$A$1:$BP$1,_xlfn.XLOOKUP($A41,'PY1 Data(H)'!$A$1:$A$142,'PY1 Data(H)'!$A$1:$BP$142))</f>
        <v>0</v>
      </c>
      <c r="AM41" s="128" cm="1">
        <f t="array" ref="AM41">_xlfn.XLOOKUP(AM$1,'PY1 Data(H)'!$A$1:$BP$1,_xlfn.XLOOKUP($A41,'PY1 Data(H)'!$A$1:$A$142,'PY1 Data(H)'!$A$1:$BP$142))</f>
        <v>1140</v>
      </c>
      <c r="AN41" s="128" cm="1">
        <f t="array" ref="AN41">_xlfn.XLOOKUP(AN$1,'PY1 Data(H)'!$A$1:$BP$1,_xlfn.XLOOKUP($A41,'PY1 Data(H)'!$A$1:$A$142,'PY1 Data(H)'!$A$1:$BP$142))</f>
        <v>495</v>
      </c>
      <c r="AO41" s="128" cm="1">
        <f t="array" ref="AO41">_xlfn.XLOOKUP(AO$1,'PY1 Data(H)'!$A$1:$BP$1,_xlfn.XLOOKUP($A41,'PY1 Data(H)'!$A$1:$A$142,'PY1 Data(H)'!$A$1:$BP$142))</f>
        <v>631</v>
      </c>
      <c r="AP41" s="128" cm="1">
        <f t="array" ref="AP41">_xlfn.XLOOKUP(AP$1,'PY1 Data(H)'!$A$1:$BP$1,_xlfn.XLOOKUP($A41,'PY1 Data(H)'!$A$1:$A$142,'PY1 Data(H)'!$A$1:$BP$142))</f>
        <v>30471</v>
      </c>
      <c r="AQ41" s="128" cm="1">
        <f t="array" ref="AQ41">_xlfn.XLOOKUP(AQ$1,'PY1 Data(H)'!$A$1:$BP$1,_xlfn.XLOOKUP($A41,'PY1 Data(H)'!$A$1:$A$142,'PY1 Data(H)'!$A$1:$BP$142))</f>
        <v>0</v>
      </c>
      <c r="AR41" s="128" cm="1">
        <f t="array" ref="AR41">_xlfn.XLOOKUP(AR$1,'PY1 Data(H)'!$A$1:$BP$1,_xlfn.XLOOKUP($A41,'PY1 Data(H)'!$A$1:$A$142,'PY1 Data(H)'!$A$1:$BP$142))</f>
        <v>0</v>
      </c>
      <c r="AS41" s="128" cm="1">
        <f t="array" ref="AS41">_xlfn.XLOOKUP(AS$1,'PY1 Data(H)'!$A$1:$BP$1,_xlfn.XLOOKUP($A41,'PY1 Data(H)'!$A$1:$A$142,'PY1 Data(H)'!$A$1:$BP$142))</f>
        <v>0</v>
      </c>
    </row>
    <row r="42" spans="1:45" x14ac:dyDescent="0.3">
      <c r="A42">
        <v>5</v>
      </c>
      <c r="D42" s="128" cm="1">
        <f t="array" ref="D42">_xlfn.XLOOKUP(D$1,'PY1 Data(H)'!$A$1:$BP$1,_xlfn.XLOOKUP($A42,'PY1 Data(H)'!$A$1:$A$142,'PY1 Data(H)'!$A$1:$BP$142))</f>
        <v>0</v>
      </c>
      <c r="E42" s="128" cm="1">
        <f t="array" ref="E42">_xlfn.XLOOKUP(E$1,'PY1 Data(H)'!$A$1:$BP$1,_xlfn.XLOOKUP($A42,'PY1 Data(H)'!$A$1:$A$142,'PY1 Data(H)'!$A$1:$BP$142))</f>
        <v>0</v>
      </c>
      <c r="F42" s="128" cm="1">
        <f t="array" ref="F42">_xlfn.XLOOKUP(F$1,'PY1 Data(H)'!$A$1:$BP$1,_xlfn.XLOOKUP($A42,'PY1 Data(H)'!$A$1:$A$142,'PY1 Data(H)'!$A$1:$BP$142))</f>
        <v>0</v>
      </c>
      <c r="G42" s="128" cm="1">
        <f t="array" ref="G42">_xlfn.XLOOKUP(G$1,'PY1 Data(H)'!$A$1:$BP$1,_xlfn.XLOOKUP($A42,'PY1 Data(H)'!$A$1:$A$142,'PY1 Data(H)'!$A$1:$BP$142))</f>
        <v>0</v>
      </c>
      <c r="H42" s="128" cm="1">
        <f t="array" ref="H42">_xlfn.XLOOKUP(H$1,'PY1 Data(H)'!$A$1:$BP$1,_xlfn.XLOOKUP($A42,'PY1 Data(H)'!$A$1:$A$142,'PY1 Data(H)'!$A$1:$BP$142))</f>
        <v>0</v>
      </c>
      <c r="I42" s="128" cm="1">
        <f t="array" ref="I42">_xlfn.XLOOKUP(I$1,'PY1 Data(H)'!$A$1:$BP$1,_xlfn.XLOOKUP($A42,'PY1 Data(H)'!$A$1:$A$142,'PY1 Data(H)'!$A$1:$BP$142))</f>
        <v>0</v>
      </c>
      <c r="J42" s="128" cm="1">
        <f t="array" ref="J42">_xlfn.XLOOKUP(J$1,'PY1 Data(H)'!$A$1:$BP$1,_xlfn.XLOOKUP($A42,'PY1 Data(H)'!$A$1:$A$142,'PY1 Data(H)'!$A$1:$BP$142))</f>
        <v>0</v>
      </c>
      <c r="K42" s="128" cm="1">
        <f t="array" ref="K42">_xlfn.XLOOKUP(K$1,'PY1 Data(H)'!$A$1:$BP$1,_xlfn.XLOOKUP($A42,'PY1 Data(H)'!$A$1:$A$142,'PY1 Data(H)'!$A$1:$BP$142))</f>
        <v>0</v>
      </c>
      <c r="L42" s="128" cm="1">
        <f t="array" ref="L42">_xlfn.XLOOKUP(L$1,'PY1 Data(H)'!$A$1:$BP$1,_xlfn.XLOOKUP($A42,'PY1 Data(H)'!$A$1:$A$142,'PY1 Data(H)'!$A$1:$BP$142))</f>
        <v>0</v>
      </c>
      <c r="M42" s="128" cm="1">
        <f t="array" ref="M42">_xlfn.XLOOKUP(M$1,'PY1 Data(H)'!$A$1:$BP$1,_xlfn.XLOOKUP($A42,'PY1 Data(H)'!$A$1:$A$142,'PY1 Data(H)'!$A$1:$BP$142))</f>
        <v>0</v>
      </c>
      <c r="N42" s="128" cm="1">
        <f t="array" ref="N42">_xlfn.XLOOKUP(N$1,'PY1 Data(H)'!$A$1:$BP$1,_xlfn.XLOOKUP($A42,'PY1 Data(H)'!$A$1:$A$142,'PY1 Data(H)'!$A$1:$BP$142))</f>
        <v>0</v>
      </c>
      <c r="O42" s="128" cm="1">
        <f t="array" ref="O42">_xlfn.XLOOKUP(O$1,'PY1 Data(H)'!$A$1:$BP$1,_xlfn.XLOOKUP($A42,'PY1 Data(H)'!$A$1:$A$142,'PY1 Data(H)'!$A$1:$BP$142))</f>
        <v>0</v>
      </c>
      <c r="P42" s="128" cm="1">
        <f t="array" ref="P42">_xlfn.XLOOKUP(P$1,'PY1 Data(H)'!$A$1:$BP$1,_xlfn.XLOOKUP($A42,'PY1 Data(H)'!$A$1:$A$142,'PY1 Data(H)'!$A$1:$BP$142))</f>
        <v>0</v>
      </c>
      <c r="Q42" s="128" cm="1">
        <f t="array" ref="Q42">_xlfn.XLOOKUP(Q$1,'PY1 Data(H)'!$A$1:$BP$1,_xlfn.XLOOKUP($A42,'PY1 Data(H)'!$A$1:$A$142,'PY1 Data(H)'!$A$1:$BP$142))</f>
        <v>0</v>
      </c>
      <c r="R42" s="128" cm="1">
        <f t="array" ref="R42">_xlfn.XLOOKUP(R$1,'PY1 Data(H)'!$A$1:$BP$1,_xlfn.XLOOKUP($A42,'PY1 Data(H)'!$A$1:$A$142,'PY1 Data(H)'!$A$1:$BP$142))</f>
        <v>0</v>
      </c>
      <c r="S42" s="128" cm="1">
        <f t="array" ref="S42">_xlfn.XLOOKUP(S$1,'PY1 Data(H)'!$A$1:$BP$1,_xlfn.XLOOKUP($A42,'PY1 Data(H)'!$A$1:$A$142,'PY1 Data(H)'!$A$1:$BP$142))</f>
        <v>0</v>
      </c>
      <c r="T42" s="128" t="e" cm="1">
        <f t="array" ref="T42">_xlfn.XLOOKUP(T$1,'PY1 Data(H)'!$A$1:$BP$1,_xlfn.XLOOKUP($A42,'PY1 Data(H)'!$A$1:$A$142,'PY1 Data(H)'!$A$1:$BP$142))</f>
        <v>#N/A</v>
      </c>
      <c r="U42" s="128" cm="1">
        <f t="array" ref="U42">_xlfn.XLOOKUP(U$1,'PY1 Data(H)'!$A$1:$BP$1,_xlfn.XLOOKUP($A42,'PY1 Data(H)'!$A$1:$A$142,'PY1 Data(H)'!$A$1:$BP$142))</f>
        <v>0</v>
      </c>
      <c r="V42" s="128" cm="1">
        <f t="array" ref="V42">_xlfn.XLOOKUP(V$1,'PY1 Data(H)'!$A$1:$BP$1,_xlfn.XLOOKUP($A42,'PY1 Data(H)'!$A$1:$A$142,'PY1 Data(H)'!$A$1:$BP$142))</f>
        <v>0</v>
      </c>
      <c r="W42" s="128" cm="1">
        <f t="array" ref="W42">_xlfn.XLOOKUP(W$1,'PY1 Data(H)'!$A$1:$BP$1,_xlfn.XLOOKUP($A42,'PY1 Data(H)'!$A$1:$A$142,'PY1 Data(H)'!$A$1:$BP$142))</f>
        <v>0</v>
      </c>
      <c r="X42" s="128" cm="1">
        <f t="array" ref="X42">_xlfn.XLOOKUP(X$1,'PY1 Data(H)'!$A$1:$BP$1,_xlfn.XLOOKUP($A42,'PY1 Data(H)'!$A$1:$A$142,'PY1 Data(H)'!$A$1:$BP$142))</f>
        <v>0</v>
      </c>
      <c r="Y42" s="128" cm="1">
        <f t="array" ref="Y42">_xlfn.XLOOKUP(Y$1,'PY1 Data(H)'!$A$1:$BP$1,_xlfn.XLOOKUP($A42,'PY1 Data(H)'!$A$1:$A$142,'PY1 Data(H)'!$A$1:$BP$142))</f>
        <v>0</v>
      </c>
      <c r="Z42" s="128" cm="1">
        <f t="array" ref="Z42">_xlfn.XLOOKUP(Z$1,'PY1 Data(H)'!$A$1:$BP$1,_xlfn.XLOOKUP($A42,'PY1 Data(H)'!$A$1:$A$142,'PY1 Data(H)'!$A$1:$BP$142))</f>
        <v>0</v>
      </c>
      <c r="AA42" s="128" cm="1">
        <f t="array" ref="AA42">_xlfn.XLOOKUP(AA$1,'PY1 Data(H)'!$A$1:$BP$1,_xlfn.XLOOKUP($A42,'PY1 Data(H)'!$A$1:$A$142,'PY1 Data(H)'!$A$1:$BP$142))</f>
        <v>0</v>
      </c>
      <c r="AB42" s="128" cm="1">
        <f t="array" ref="AB42">_xlfn.XLOOKUP(AB$1,'PY1 Data(H)'!$A$1:$BP$1,_xlfn.XLOOKUP($A42,'PY1 Data(H)'!$A$1:$A$142,'PY1 Data(H)'!$A$1:$BP$142))</f>
        <v>0</v>
      </c>
      <c r="AC42" s="128" cm="1">
        <f t="array" ref="AC42">_xlfn.XLOOKUP(AC$1,'PY1 Data(H)'!$A$1:$BP$1,_xlfn.XLOOKUP($A42,'PY1 Data(H)'!$A$1:$A$142,'PY1 Data(H)'!$A$1:$BP$142))</f>
        <v>0</v>
      </c>
      <c r="AD42" s="128" t="e" cm="1">
        <f t="array" ref="AD42">_xlfn.XLOOKUP(AD$1,'PY1 Data(H)'!$A$1:$BP$1,_xlfn.XLOOKUP($A42,'PY1 Data(H)'!$A$1:$A$142,'PY1 Data(H)'!$A$1:$BP$142))</f>
        <v>#N/A</v>
      </c>
      <c r="AE42" s="128" cm="1">
        <f t="array" ref="AE42">_xlfn.XLOOKUP(AE$1,'PY1 Data(H)'!$A$1:$BP$1,_xlfn.XLOOKUP($A42,'PY1 Data(H)'!$A$1:$A$142,'PY1 Data(H)'!$A$1:$BP$142))</f>
        <v>0</v>
      </c>
      <c r="AF42" s="128" cm="1">
        <f t="array" ref="AF42">_xlfn.XLOOKUP(AF$1,'PY1 Data(H)'!$A$1:$BP$1,_xlfn.XLOOKUP($A42,'PY1 Data(H)'!$A$1:$A$142,'PY1 Data(H)'!$A$1:$BP$142))</f>
        <v>0</v>
      </c>
      <c r="AG42" s="128" cm="1">
        <f t="array" ref="AG42">_xlfn.XLOOKUP(AG$1,'PY1 Data(H)'!$A$1:$BP$1,_xlfn.XLOOKUP($A42,'PY1 Data(H)'!$A$1:$A$142,'PY1 Data(H)'!$A$1:$BP$142))</f>
        <v>0</v>
      </c>
      <c r="AH42" s="128" t="e" cm="1">
        <f t="array" ref="AH42">_xlfn.XLOOKUP(AH$1,'PY1 Data(H)'!$A$1:$BP$1,_xlfn.XLOOKUP($A42,'PY1 Data(H)'!$A$1:$A$142,'PY1 Data(H)'!$A$1:$BP$142))</f>
        <v>#N/A</v>
      </c>
      <c r="AI42" s="128" cm="1">
        <f t="array" ref="AI42">_xlfn.XLOOKUP(AI$1,'PY1 Data(H)'!$A$1:$BP$1,_xlfn.XLOOKUP($A42,'PY1 Data(H)'!$A$1:$A$142,'PY1 Data(H)'!$A$1:$BP$142))</f>
        <v>0</v>
      </c>
      <c r="AJ42" s="128" cm="1">
        <f t="array" ref="AJ42">_xlfn.XLOOKUP(AJ$1,'PY1 Data(H)'!$A$1:$BP$1,_xlfn.XLOOKUP($A42,'PY1 Data(H)'!$A$1:$A$142,'PY1 Data(H)'!$A$1:$BP$142))</f>
        <v>0</v>
      </c>
      <c r="AK42" s="128" cm="1">
        <f t="array" ref="AK42">_xlfn.XLOOKUP(AK$1,'PY1 Data(H)'!$A$1:$BP$1,_xlfn.XLOOKUP($A42,'PY1 Data(H)'!$A$1:$A$142,'PY1 Data(H)'!$A$1:$BP$142))</f>
        <v>0</v>
      </c>
      <c r="AL42" s="128" cm="1">
        <f t="array" ref="AL42">_xlfn.XLOOKUP(AL$1,'PY1 Data(H)'!$A$1:$BP$1,_xlfn.XLOOKUP($A42,'PY1 Data(H)'!$A$1:$A$142,'PY1 Data(H)'!$A$1:$BP$142))</f>
        <v>1181</v>
      </c>
      <c r="AM42" s="128" cm="1">
        <f t="array" ref="AM42">_xlfn.XLOOKUP(AM$1,'PY1 Data(H)'!$A$1:$BP$1,_xlfn.XLOOKUP($A42,'PY1 Data(H)'!$A$1:$A$142,'PY1 Data(H)'!$A$1:$BP$142))</f>
        <v>600</v>
      </c>
      <c r="AN42" s="128" cm="1">
        <f t="array" ref="AN42">_xlfn.XLOOKUP(AN$1,'PY1 Data(H)'!$A$1:$BP$1,_xlfn.XLOOKUP($A42,'PY1 Data(H)'!$A$1:$A$142,'PY1 Data(H)'!$A$1:$BP$142))</f>
        <v>0</v>
      </c>
      <c r="AO42" s="128" cm="1">
        <f t="array" ref="AO42">_xlfn.XLOOKUP(AO$1,'PY1 Data(H)'!$A$1:$BP$1,_xlfn.XLOOKUP($A42,'PY1 Data(H)'!$A$1:$A$142,'PY1 Data(H)'!$A$1:$BP$142))</f>
        <v>0</v>
      </c>
      <c r="AP42" s="128" cm="1">
        <f t="array" ref="AP42">_xlfn.XLOOKUP(AP$1,'PY1 Data(H)'!$A$1:$BP$1,_xlfn.XLOOKUP($A42,'PY1 Data(H)'!$A$1:$A$142,'PY1 Data(H)'!$A$1:$BP$142))</f>
        <v>0</v>
      </c>
      <c r="AQ42" s="128" cm="1">
        <f t="array" ref="AQ42">_xlfn.XLOOKUP(AQ$1,'PY1 Data(H)'!$A$1:$BP$1,_xlfn.XLOOKUP($A42,'PY1 Data(H)'!$A$1:$A$142,'PY1 Data(H)'!$A$1:$BP$142))</f>
        <v>0</v>
      </c>
      <c r="AR42" s="128" cm="1">
        <f t="array" ref="AR42">_xlfn.XLOOKUP(AR$1,'PY1 Data(H)'!$A$1:$BP$1,_xlfn.XLOOKUP($A42,'PY1 Data(H)'!$A$1:$A$142,'PY1 Data(H)'!$A$1:$BP$142))</f>
        <v>0</v>
      </c>
      <c r="AS42" s="128" cm="1">
        <f t="array" ref="AS42">_xlfn.XLOOKUP(AS$1,'PY1 Data(H)'!$A$1:$BP$1,_xlfn.XLOOKUP($A42,'PY1 Data(H)'!$A$1:$A$142,'PY1 Data(H)'!$A$1:$BP$142))</f>
        <v>0</v>
      </c>
    </row>
    <row r="43" spans="1:45" x14ac:dyDescent="0.3">
      <c r="A43">
        <v>380</v>
      </c>
      <c r="D43" s="128" cm="1">
        <f t="array" ref="D43">_xlfn.XLOOKUP(D$1,'PY1 Data(H)'!$A$1:$BP$1,_xlfn.XLOOKUP($A43,'PY1 Data(H)'!$A$1:$A$142,'PY1 Data(H)'!$A$1:$BP$142))</f>
        <v>0</v>
      </c>
      <c r="E43" s="128" cm="1">
        <f t="array" ref="E43">_xlfn.XLOOKUP(E$1,'PY1 Data(H)'!$A$1:$BP$1,_xlfn.XLOOKUP($A43,'PY1 Data(H)'!$A$1:$A$142,'PY1 Data(H)'!$A$1:$BP$142))</f>
        <v>0</v>
      </c>
      <c r="F43" s="128" cm="1">
        <f t="array" ref="F43">_xlfn.XLOOKUP(F$1,'PY1 Data(H)'!$A$1:$BP$1,_xlfn.XLOOKUP($A43,'PY1 Data(H)'!$A$1:$A$142,'PY1 Data(H)'!$A$1:$BP$142))</f>
        <v>0</v>
      </c>
      <c r="G43" s="128" cm="1">
        <f t="array" ref="G43">_xlfn.XLOOKUP(G$1,'PY1 Data(H)'!$A$1:$BP$1,_xlfn.XLOOKUP($A43,'PY1 Data(H)'!$A$1:$A$142,'PY1 Data(H)'!$A$1:$BP$142))</f>
        <v>0</v>
      </c>
      <c r="H43" s="128" cm="1">
        <f t="array" ref="H43">_xlfn.XLOOKUP(H$1,'PY1 Data(H)'!$A$1:$BP$1,_xlfn.XLOOKUP($A43,'PY1 Data(H)'!$A$1:$A$142,'PY1 Data(H)'!$A$1:$BP$142))</f>
        <v>0</v>
      </c>
      <c r="I43" s="128" cm="1">
        <f t="array" ref="I43">_xlfn.XLOOKUP(I$1,'PY1 Data(H)'!$A$1:$BP$1,_xlfn.XLOOKUP($A43,'PY1 Data(H)'!$A$1:$A$142,'PY1 Data(H)'!$A$1:$BP$142))</f>
        <v>798</v>
      </c>
      <c r="J43" s="128" cm="1">
        <f t="array" ref="J43">_xlfn.XLOOKUP(J$1,'PY1 Data(H)'!$A$1:$BP$1,_xlfn.XLOOKUP($A43,'PY1 Data(H)'!$A$1:$A$142,'PY1 Data(H)'!$A$1:$BP$142))</f>
        <v>0</v>
      </c>
      <c r="K43" s="128" cm="1">
        <f t="array" ref="K43">_xlfn.XLOOKUP(K$1,'PY1 Data(H)'!$A$1:$BP$1,_xlfn.XLOOKUP($A43,'PY1 Data(H)'!$A$1:$A$142,'PY1 Data(H)'!$A$1:$BP$142))</f>
        <v>0</v>
      </c>
      <c r="L43" s="128" cm="1">
        <f t="array" ref="L43">_xlfn.XLOOKUP(L$1,'PY1 Data(H)'!$A$1:$BP$1,_xlfn.XLOOKUP($A43,'PY1 Data(H)'!$A$1:$A$142,'PY1 Data(H)'!$A$1:$BP$142))</f>
        <v>0</v>
      </c>
      <c r="M43" s="128" cm="1">
        <f t="array" ref="M43">_xlfn.XLOOKUP(M$1,'PY1 Data(H)'!$A$1:$BP$1,_xlfn.XLOOKUP($A43,'PY1 Data(H)'!$A$1:$A$142,'PY1 Data(H)'!$A$1:$BP$142))</f>
        <v>0</v>
      </c>
      <c r="N43" s="128" cm="1">
        <f t="array" ref="N43">_xlfn.XLOOKUP(N$1,'PY1 Data(H)'!$A$1:$BP$1,_xlfn.XLOOKUP($A43,'PY1 Data(H)'!$A$1:$A$142,'PY1 Data(H)'!$A$1:$BP$142))</f>
        <v>0</v>
      </c>
      <c r="O43" s="128" cm="1">
        <f t="array" ref="O43">_xlfn.XLOOKUP(O$1,'PY1 Data(H)'!$A$1:$BP$1,_xlfn.XLOOKUP($A43,'PY1 Data(H)'!$A$1:$A$142,'PY1 Data(H)'!$A$1:$BP$142))</f>
        <v>0</v>
      </c>
      <c r="P43" s="128" cm="1">
        <f t="array" ref="P43">_xlfn.XLOOKUP(P$1,'PY1 Data(H)'!$A$1:$BP$1,_xlfn.XLOOKUP($A43,'PY1 Data(H)'!$A$1:$A$142,'PY1 Data(H)'!$A$1:$BP$142))</f>
        <v>0</v>
      </c>
      <c r="Q43" s="128" cm="1">
        <f t="array" ref="Q43">_xlfn.XLOOKUP(Q$1,'PY1 Data(H)'!$A$1:$BP$1,_xlfn.XLOOKUP($A43,'PY1 Data(H)'!$A$1:$A$142,'PY1 Data(H)'!$A$1:$BP$142))</f>
        <v>0</v>
      </c>
      <c r="R43" s="128" cm="1">
        <f t="array" ref="R43">_xlfn.XLOOKUP(R$1,'PY1 Data(H)'!$A$1:$BP$1,_xlfn.XLOOKUP($A43,'PY1 Data(H)'!$A$1:$A$142,'PY1 Data(H)'!$A$1:$BP$142))</f>
        <v>2725</v>
      </c>
      <c r="S43" s="128" cm="1">
        <f t="array" ref="S43">_xlfn.XLOOKUP(S$1,'PY1 Data(H)'!$A$1:$BP$1,_xlfn.XLOOKUP($A43,'PY1 Data(H)'!$A$1:$A$142,'PY1 Data(H)'!$A$1:$BP$142))</f>
        <v>2983</v>
      </c>
      <c r="T43" s="128" t="e" cm="1">
        <f t="array" ref="T43">_xlfn.XLOOKUP(T$1,'PY1 Data(H)'!$A$1:$BP$1,_xlfn.XLOOKUP($A43,'PY1 Data(H)'!$A$1:$A$142,'PY1 Data(H)'!$A$1:$BP$142))</f>
        <v>#N/A</v>
      </c>
      <c r="U43" s="128" cm="1">
        <f t="array" ref="U43">_xlfn.XLOOKUP(U$1,'PY1 Data(H)'!$A$1:$BP$1,_xlfn.XLOOKUP($A43,'PY1 Data(H)'!$A$1:$A$142,'PY1 Data(H)'!$A$1:$BP$142))</f>
        <v>0</v>
      </c>
      <c r="V43" s="128" cm="1">
        <f t="array" ref="V43">_xlfn.XLOOKUP(V$1,'PY1 Data(H)'!$A$1:$BP$1,_xlfn.XLOOKUP($A43,'PY1 Data(H)'!$A$1:$A$142,'PY1 Data(H)'!$A$1:$BP$142))</f>
        <v>0</v>
      </c>
      <c r="W43" s="128" cm="1">
        <f t="array" ref="W43">_xlfn.XLOOKUP(W$1,'PY1 Data(H)'!$A$1:$BP$1,_xlfn.XLOOKUP($A43,'PY1 Data(H)'!$A$1:$A$142,'PY1 Data(H)'!$A$1:$BP$142))</f>
        <v>0</v>
      </c>
      <c r="X43" s="128" cm="1">
        <f t="array" ref="X43">_xlfn.XLOOKUP(X$1,'PY1 Data(H)'!$A$1:$BP$1,_xlfn.XLOOKUP($A43,'PY1 Data(H)'!$A$1:$A$142,'PY1 Data(H)'!$A$1:$BP$142))</f>
        <v>6294</v>
      </c>
      <c r="Y43" s="128" cm="1">
        <f t="array" ref="Y43">_xlfn.XLOOKUP(Y$1,'PY1 Data(H)'!$A$1:$BP$1,_xlfn.XLOOKUP($A43,'PY1 Data(H)'!$A$1:$A$142,'PY1 Data(H)'!$A$1:$BP$142))</f>
        <v>0</v>
      </c>
      <c r="Z43" s="128" cm="1">
        <f t="array" ref="Z43">_xlfn.XLOOKUP(Z$1,'PY1 Data(H)'!$A$1:$BP$1,_xlfn.XLOOKUP($A43,'PY1 Data(H)'!$A$1:$A$142,'PY1 Data(H)'!$A$1:$BP$142))</f>
        <v>0</v>
      </c>
      <c r="AA43" s="128" cm="1">
        <f t="array" ref="AA43">_xlfn.XLOOKUP(AA$1,'PY1 Data(H)'!$A$1:$BP$1,_xlfn.XLOOKUP($A43,'PY1 Data(H)'!$A$1:$A$142,'PY1 Data(H)'!$A$1:$BP$142))</f>
        <v>0</v>
      </c>
      <c r="AB43" s="128" cm="1">
        <f t="array" ref="AB43">_xlfn.XLOOKUP(AB$1,'PY1 Data(H)'!$A$1:$BP$1,_xlfn.XLOOKUP($A43,'PY1 Data(H)'!$A$1:$A$142,'PY1 Data(H)'!$A$1:$BP$142))</f>
        <v>0</v>
      </c>
      <c r="AC43" s="128" cm="1">
        <f t="array" ref="AC43">_xlfn.XLOOKUP(AC$1,'PY1 Data(H)'!$A$1:$BP$1,_xlfn.XLOOKUP($A43,'PY1 Data(H)'!$A$1:$A$142,'PY1 Data(H)'!$A$1:$BP$142))</f>
        <v>2521733</v>
      </c>
      <c r="AD43" s="128" t="e" cm="1">
        <f t="array" ref="AD43">_xlfn.XLOOKUP(AD$1,'PY1 Data(H)'!$A$1:$BP$1,_xlfn.XLOOKUP($A43,'PY1 Data(H)'!$A$1:$A$142,'PY1 Data(H)'!$A$1:$BP$142))</f>
        <v>#N/A</v>
      </c>
      <c r="AE43" s="128" cm="1">
        <f t="array" ref="AE43">_xlfn.XLOOKUP(AE$1,'PY1 Data(H)'!$A$1:$BP$1,_xlfn.XLOOKUP($A43,'PY1 Data(H)'!$A$1:$A$142,'PY1 Data(H)'!$A$1:$BP$142))</f>
        <v>73</v>
      </c>
      <c r="AF43" s="128" cm="1">
        <f t="array" ref="AF43">_xlfn.XLOOKUP(AF$1,'PY1 Data(H)'!$A$1:$BP$1,_xlfn.XLOOKUP($A43,'PY1 Data(H)'!$A$1:$A$142,'PY1 Data(H)'!$A$1:$BP$142))</f>
        <v>0</v>
      </c>
      <c r="AG43" s="128" cm="1">
        <f t="array" ref="AG43">_xlfn.XLOOKUP(AG$1,'PY1 Data(H)'!$A$1:$BP$1,_xlfn.XLOOKUP($A43,'PY1 Data(H)'!$A$1:$A$142,'PY1 Data(H)'!$A$1:$BP$142))</f>
        <v>17641</v>
      </c>
      <c r="AH43" s="128" t="e" cm="1">
        <f t="array" ref="AH43">_xlfn.XLOOKUP(AH$1,'PY1 Data(H)'!$A$1:$BP$1,_xlfn.XLOOKUP($A43,'PY1 Data(H)'!$A$1:$A$142,'PY1 Data(H)'!$A$1:$BP$142))</f>
        <v>#N/A</v>
      </c>
      <c r="AI43" s="128" cm="1">
        <f t="array" ref="AI43">_xlfn.XLOOKUP(AI$1,'PY1 Data(H)'!$A$1:$BP$1,_xlfn.XLOOKUP($A43,'PY1 Data(H)'!$A$1:$A$142,'PY1 Data(H)'!$A$1:$BP$142))</f>
        <v>0</v>
      </c>
      <c r="AJ43" s="128" cm="1">
        <f t="array" ref="AJ43">_xlfn.XLOOKUP(AJ$1,'PY1 Data(H)'!$A$1:$BP$1,_xlfn.XLOOKUP($A43,'PY1 Data(H)'!$A$1:$A$142,'PY1 Data(H)'!$A$1:$BP$142))</f>
        <v>0</v>
      </c>
      <c r="AK43" s="128" cm="1">
        <f t="array" ref="AK43">_xlfn.XLOOKUP(AK$1,'PY1 Data(H)'!$A$1:$BP$1,_xlfn.XLOOKUP($A43,'PY1 Data(H)'!$A$1:$A$142,'PY1 Data(H)'!$A$1:$BP$142))</f>
        <v>2327</v>
      </c>
      <c r="AL43" s="128" cm="1">
        <f t="array" ref="AL43">_xlfn.XLOOKUP(AL$1,'PY1 Data(H)'!$A$1:$BP$1,_xlfn.XLOOKUP($A43,'PY1 Data(H)'!$A$1:$A$142,'PY1 Data(H)'!$A$1:$BP$142))</f>
        <v>0</v>
      </c>
      <c r="AM43" s="128" cm="1">
        <f t="array" ref="AM43">_xlfn.XLOOKUP(AM$1,'PY1 Data(H)'!$A$1:$BP$1,_xlfn.XLOOKUP($A43,'PY1 Data(H)'!$A$1:$A$142,'PY1 Data(H)'!$A$1:$BP$142))</f>
        <v>0</v>
      </c>
      <c r="AN43" s="128" cm="1">
        <f t="array" ref="AN43">_xlfn.XLOOKUP(AN$1,'PY1 Data(H)'!$A$1:$BP$1,_xlfn.XLOOKUP($A43,'PY1 Data(H)'!$A$1:$A$142,'PY1 Data(H)'!$A$1:$BP$142))</f>
        <v>0</v>
      </c>
      <c r="AO43" s="128" cm="1">
        <f t="array" ref="AO43">_xlfn.XLOOKUP(AO$1,'PY1 Data(H)'!$A$1:$BP$1,_xlfn.XLOOKUP($A43,'PY1 Data(H)'!$A$1:$A$142,'PY1 Data(H)'!$A$1:$BP$142))</f>
        <v>3879</v>
      </c>
      <c r="AP43" s="128" cm="1">
        <f t="array" ref="AP43">_xlfn.XLOOKUP(AP$1,'PY1 Data(H)'!$A$1:$BP$1,_xlfn.XLOOKUP($A43,'PY1 Data(H)'!$A$1:$A$142,'PY1 Data(H)'!$A$1:$BP$142))</f>
        <v>0</v>
      </c>
      <c r="AQ43" s="128" cm="1">
        <f t="array" ref="AQ43">_xlfn.XLOOKUP(AQ$1,'PY1 Data(H)'!$A$1:$BP$1,_xlfn.XLOOKUP($A43,'PY1 Data(H)'!$A$1:$A$142,'PY1 Data(H)'!$A$1:$BP$142))</f>
        <v>0</v>
      </c>
      <c r="AR43" s="128" cm="1">
        <f t="array" ref="AR43">_xlfn.XLOOKUP(AR$1,'PY1 Data(H)'!$A$1:$BP$1,_xlfn.XLOOKUP($A43,'PY1 Data(H)'!$A$1:$A$142,'PY1 Data(H)'!$A$1:$BP$142))</f>
        <v>0</v>
      </c>
      <c r="AS43" s="128" cm="1">
        <f t="array" ref="AS43">_xlfn.XLOOKUP(AS$1,'PY1 Data(H)'!$A$1:$BP$1,_xlfn.XLOOKUP($A43,'PY1 Data(H)'!$A$1:$A$142,'PY1 Data(H)'!$A$1:$BP$142))</f>
        <v>0</v>
      </c>
    </row>
    <row r="44" spans="1:45" x14ac:dyDescent="0.3">
      <c r="A44">
        <v>391</v>
      </c>
      <c r="D44" s="128" cm="1">
        <f t="array" ref="D44">_xlfn.XLOOKUP(D$1,'PY1 Data(H)'!$A$1:$BP$1,_xlfn.XLOOKUP($A44,'PY1 Data(H)'!$A$1:$A$142,'PY1 Data(H)'!$A$1:$BP$142))</f>
        <v>0</v>
      </c>
      <c r="E44" s="128" cm="1">
        <f t="array" ref="E44">_xlfn.XLOOKUP(E$1,'PY1 Data(H)'!$A$1:$BP$1,_xlfn.XLOOKUP($A44,'PY1 Data(H)'!$A$1:$A$142,'PY1 Data(H)'!$A$1:$BP$142))</f>
        <v>0</v>
      </c>
      <c r="F44" s="128" cm="1">
        <f t="array" ref="F44">_xlfn.XLOOKUP(F$1,'PY1 Data(H)'!$A$1:$BP$1,_xlfn.XLOOKUP($A44,'PY1 Data(H)'!$A$1:$A$142,'PY1 Data(H)'!$A$1:$BP$142))</f>
        <v>555560</v>
      </c>
      <c r="G44" s="128" cm="1">
        <f t="array" ref="G44">_xlfn.XLOOKUP(G$1,'PY1 Data(H)'!$A$1:$BP$1,_xlfn.XLOOKUP($A44,'PY1 Data(H)'!$A$1:$A$142,'PY1 Data(H)'!$A$1:$BP$142))</f>
        <v>0</v>
      </c>
      <c r="H44" s="128" cm="1">
        <f t="array" ref="H44">_xlfn.XLOOKUP(H$1,'PY1 Data(H)'!$A$1:$BP$1,_xlfn.XLOOKUP($A44,'PY1 Data(H)'!$A$1:$A$142,'PY1 Data(H)'!$A$1:$BP$142))</f>
        <v>0</v>
      </c>
      <c r="I44" s="128" cm="1">
        <f t="array" ref="I44">_xlfn.XLOOKUP(I$1,'PY1 Data(H)'!$A$1:$BP$1,_xlfn.XLOOKUP($A44,'PY1 Data(H)'!$A$1:$A$142,'PY1 Data(H)'!$A$1:$BP$142))</f>
        <v>2055</v>
      </c>
      <c r="J44" s="128" cm="1">
        <f t="array" ref="J44">_xlfn.XLOOKUP(J$1,'PY1 Data(H)'!$A$1:$BP$1,_xlfn.XLOOKUP($A44,'PY1 Data(H)'!$A$1:$A$142,'PY1 Data(H)'!$A$1:$BP$142))</f>
        <v>26706</v>
      </c>
      <c r="K44" s="128" cm="1">
        <f t="array" ref="K44">_xlfn.XLOOKUP(K$1,'PY1 Data(H)'!$A$1:$BP$1,_xlfn.XLOOKUP($A44,'PY1 Data(H)'!$A$1:$A$142,'PY1 Data(H)'!$A$1:$BP$142))</f>
        <v>0</v>
      </c>
      <c r="L44" s="128" cm="1">
        <f t="array" ref="L44">_xlfn.XLOOKUP(L$1,'PY1 Data(H)'!$A$1:$BP$1,_xlfn.XLOOKUP($A44,'PY1 Data(H)'!$A$1:$A$142,'PY1 Data(H)'!$A$1:$BP$142))</f>
        <v>0</v>
      </c>
      <c r="M44" s="128" cm="1">
        <f t="array" ref="M44">_xlfn.XLOOKUP(M$1,'PY1 Data(H)'!$A$1:$BP$1,_xlfn.XLOOKUP($A44,'PY1 Data(H)'!$A$1:$A$142,'PY1 Data(H)'!$A$1:$BP$142))</f>
        <v>0</v>
      </c>
      <c r="N44" s="128" cm="1">
        <f t="array" ref="N44">_xlfn.XLOOKUP(N$1,'PY1 Data(H)'!$A$1:$BP$1,_xlfn.XLOOKUP($A44,'PY1 Data(H)'!$A$1:$A$142,'PY1 Data(H)'!$A$1:$BP$142))</f>
        <v>0</v>
      </c>
      <c r="O44" s="128" cm="1">
        <f t="array" ref="O44">_xlfn.XLOOKUP(O$1,'PY1 Data(H)'!$A$1:$BP$1,_xlfn.XLOOKUP($A44,'PY1 Data(H)'!$A$1:$A$142,'PY1 Data(H)'!$A$1:$BP$142))</f>
        <v>0</v>
      </c>
      <c r="P44" s="128" cm="1">
        <f t="array" ref="P44">_xlfn.XLOOKUP(P$1,'PY1 Data(H)'!$A$1:$BP$1,_xlfn.XLOOKUP($A44,'PY1 Data(H)'!$A$1:$A$142,'PY1 Data(H)'!$A$1:$BP$142))</f>
        <v>0</v>
      </c>
      <c r="Q44" s="128" cm="1">
        <f t="array" ref="Q44">_xlfn.XLOOKUP(Q$1,'PY1 Data(H)'!$A$1:$BP$1,_xlfn.XLOOKUP($A44,'PY1 Data(H)'!$A$1:$A$142,'PY1 Data(H)'!$A$1:$BP$142))</f>
        <v>0</v>
      </c>
      <c r="R44" s="128" cm="1">
        <f t="array" ref="R44">_xlfn.XLOOKUP(R$1,'PY1 Data(H)'!$A$1:$BP$1,_xlfn.XLOOKUP($A44,'PY1 Data(H)'!$A$1:$A$142,'PY1 Data(H)'!$A$1:$BP$142))</f>
        <v>534</v>
      </c>
      <c r="S44" s="128" cm="1">
        <f t="array" ref="S44">_xlfn.XLOOKUP(S$1,'PY1 Data(H)'!$A$1:$BP$1,_xlfn.XLOOKUP($A44,'PY1 Data(H)'!$A$1:$A$142,'PY1 Data(H)'!$A$1:$BP$142))</f>
        <v>566936</v>
      </c>
      <c r="T44" s="128" t="e" cm="1">
        <f t="array" ref="T44">_xlfn.XLOOKUP(T$1,'PY1 Data(H)'!$A$1:$BP$1,_xlfn.XLOOKUP($A44,'PY1 Data(H)'!$A$1:$A$142,'PY1 Data(H)'!$A$1:$BP$142))</f>
        <v>#N/A</v>
      </c>
      <c r="U44" s="128" cm="1">
        <f t="array" ref="U44">_xlfn.XLOOKUP(U$1,'PY1 Data(H)'!$A$1:$BP$1,_xlfn.XLOOKUP($A44,'PY1 Data(H)'!$A$1:$A$142,'PY1 Data(H)'!$A$1:$BP$142))</f>
        <v>0</v>
      </c>
      <c r="V44" s="128" cm="1">
        <f t="array" ref="V44">_xlfn.XLOOKUP(V$1,'PY1 Data(H)'!$A$1:$BP$1,_xlfn.XLOOKUP($A44,'PY1 Data(H)'!$A$1:$A$142,'PY1 Data(H)'!$A$1:$BP$142))</f>
        <v>0</v>
      </c>
      <c r="W44" s="128" cm="1">
        <f t="array" ref="W44">_xlfn.XLOOKUP(W$1,'PY1 Data(H)'!$A$1:$BP$1,_xlfn.XLOOKUP($A44,'PY1 Data(H)'!$A$1:$A$142,'PY1 Data(H)'!$A$1:$BP$142))</f>
        <v>0</v>
      </c>
      <c r="X44" s="128" cm="1">
        <f t="array" ref="X44">_xlfn.XLOOKUP(X$1,'PY1 Data(H)'!$A$1:$BP$1,_xlfn.XLOOKUP($A44,'PY1 Data(H)'!$A$1:$A$142,'PY1 Data(H)'!$A$1:$BP$142))</f>
        <v>2244</v>
      </c>
      <c r="Y44" s="128" cm="1">
        <f t="array" ref="Y44">_xlfn.XLOOKUP(Y$1,'PY1 Data(H)'!$A$1:$BP$1,_xlfn.XLOOKUP($A44,'PY1 Data(H)'!$A$1:$A$142,'PY1 Data(H)'!$A$1:$BP$142))</f>
        <v>0</v>
      </c>
      <c r="Z44" s="128" cm="1">
        <f t="array" ref="Z44">_xlfn.XLOOKUP(Z$1,'PY1 Data(H)'!$A$1:$BP$1,_xlfn.XLOOKUP($A44,'PY1 Data(H)'!$A$1:$A$142,'PY1 Data(H)'!$A$1:$BP$142))</f>
        <v>0</v>
      </c>
      <c r="AA44" s="128" cm="1">
        <f t="array" ref="AA44">_xlfn.XLOOKUP(AA$1,'PY1 Data(H)'!$A$1:$BP$1,_xlfn.XLOOKUP($A44,'PY1 Data(H)'!$A$1:$A$142,'PY1 Data(H)'!$A$1:$BP$142))</f>
        <v>0</v>
      </c>
      <c r="AB44" s="128" cm="1">
        <f t="array" ref="AB44">_xlfn.XLOOKUP(AB$1,'PY1 Data(H)'!$A$1:$BP$1,_xlfn.XLOOKUP($A44,'PY1 Data(H)'!$A$1:$A$142,'PY1 Data(H)'!$A$1:$BP$142))</f>
        <v>0</v>
      </c>
      <c r="AC44" s="128" cm="1">
        <f t="array" ref="AC44">_xlfn.XLOOKUP(AC$1,'PY1 Data(H)'!$A$1:$BP$1,_xlfn.XLOOKUP($A44,'PY1 Data(H)'!$A$1:$A$142,'PY1 Data(H)'!$A$1:$BP$142))</f>
        <v>12442350</v>
      </c>
      <c r="AD44" s="128" t="e" cm="1">
        <f t="array" ref="AD44">_xlfn.XLOOKUP(AD$1,'PY1 Data(H)'!$A$1:$BP$1,_xlfn.XLOOKUP($A44,'PY1 Data(H)'!$A$1:$A$142,'PY1 Data(H)'!$A$1:$BP$142))</f>
        <v>#N/A</v>
      </c>
      <c r="AE44" s="128" cm="1">
        <f t="array" ref="AE44">_xlfn.XLOOKUP(AE$1,'PY1 Data(H)'!$A$1:$BP$1,_xlfn.XLOOKUP($A44,'PY1 Data(H)'!$A$1:$A$142,'PY1 Data(H)'!$A$1:$BP$142))</f>
        <v>0</v>
      </c>
      <c r="AF44" s="128" cm="1">
        <f t="array" ref="AF44">_xlfn.XLOOKUP(AF$1,'PY1 Data(H)'!$A$1:$BP$1,_xlfn.XLOOKUP($A44,'PY1 Data(H)'!$A$1:$A$142,'PY1 Data(H)'!$A$1:$BP$142))</f>
        <v>0</v>
      </c>
      <c r="AG44" s="128" cm="1">
        <f t="array" ref="AG44">_xlfn.XLOOKUP(AG$1,'PY1 Data(H)'!$A$1:$BP$1,_xlfn.XLOOKUP($A44,'PY1 Data(H)'!$A$1:$A$142,'PY1 Data(H)'!$A$1:$BP$142))</f>
        <v>1022717</v>
      </c>
      <c r="AH44" s="128" t="e" cm="1">
        <f t="array" ref="AH44">_xlfn.XLOOKUP(AH$1,'PY1 Data(H)'!$A$1:$BP$1,_xlfn.XLOOKUP($A44,'PY1 Data(H)'!$A$1:$A$142,'PY1 Data(H)'!$A$1:$BP$142))</f>
        <v>#N/A</v>
      </c>
      <c r="AI44" s="128" cm="1">
        <f t="array" ref="AI44">_xlfn.XLOOKUP(AI$1,'PY1 Data(H)'!$A$1:$BP$1,_xlfn.XLOOKUP($A44,'PY1 Data(H)'!$A$1:$A$142,'PY1 Data(H)'!$A$1:$BP$142))</f>
        <v>21961603</v>
      </c>
      <c r="AJ44" s="128" cm="1">
        <f t="array" ref="AJ44">_xlfn.XLOOKUP(AJ$1,'PY1 Data(H)'!$A$1:$BP$1,_xlfn.XLOOKUP($A44,'PY1 Data(H)'!$A$1:$A$142,'PY1 Data(H)'!$A$1:$BP$142))</f>
        <v>0</v>
      </c>
      <c r="AK44" s="128" cm="1">
        <f t="array" ref="AK44">_xlfn.XLOOKUP(AK$1,'PY1 Data(H)'!$A$1:$BP$1,_xlfn.XLOOKUP($A44,'PY1 Data(H)'!$A$1:$A$142,'PY1 Data(H)'!$A$1:$BP$142))</f>
        <v>0</v>
      </c>
      <c r="AL44" s="128" cm="1">
        <f t="array" ref="AL44">_xlfn.XLOOKUP(AL$1,'PY1 Data(H)'!$A$1:$BP$1,_xlfn.XLOOKUP($A44,'PY1 Data(H)'!$A$1:$A$142,'PY1 Data(H)'!$A$1:$BP$142))</f>
        <v>2</v>
      </c>
      <c r="AM44" s="128" cm="1">
        <f t="array" ref="AM44">_xlfn.XLOOKUP(AM$1,'PY1 Data(H)'!$A$1:$BP$1,_xlfn.XLOOKUP($A44,'PY1 Data(H)'!$A$1:$A$142,'PY1 Data(H)'!$A$1:$BP$142))</f>
        <v>26055</v>
      </c>
      <c r="AN44" s="128" cm="1">
        <f t="array" ref="AN44">_xlfn.XLOOKUP(AN$1,'PY1 Data(H)'!$A$1:$BP$1,_xlfn.XLOOKUP($A44,'PY1 Data(H)'!$A$1:$A$142,'PY1 Data(H)'!$A$1:$BP$142))</f>
        <v>0</v>
      </c>
      <c r="AO44" s="128" cm="1">
        <f t="array" ref="AO44">_xlfn.XLOOKUP(AO$1,'PY1 Data(H)'!$A$1:$BP$1,_xlfn.XLOOKUP($A44,'PY1 Data(H)'!$A$1:$A$142,'PY1 Data(H)'!$A$1:$BP$142))</f>
        <v>464</v>
      </c>
      <c r="AP44" s="128" cm="1">
        <f t="array" ref="AP44">_xlfn.XLOOKUP(AP$1,'PY1 Data(H)'!$A$1:$BP$1,_xlfn.XLOOKUP($A44,'PY1 Data(H)'!$A$1:$A$142,'PY1 Data(H)'!$A$1:$BP$142))</f>
        <v>297155</v>
      </c>
      <c r="AQ44" s="128" cm="1">
        <f t="array" ref="AQ44">_xlfn.XLOOKUP(AQ$1,'PY1 Data(H)'!$A$1:$BP$1,_xlfn.XLOOKUP($A44,'PY1 Data(H)'!$A$1:$A$142,'PY1 Data(H)'!$A$1:$BP$142))</f>
        <v>0</v>
      </c>
      <c r="AR44" s="128" cm="1">
        <f t="array" ref="AR44">_xlfn.XLOOKUP(AR$1,'PY1 Data(H)'!$A$1:$BP$1,_xlfn.XLOOKUP($A44,'PY1 Data(H)'!$A$1:$A$142,'PY1 Data(H)'!$A$1:$BP$142))</f>
        <v>0</v>
      </c>
      <c r="AS44" s="128" cm="1">
        <f t="array" ref="AS44">_xlfn.XLOOKUP(AS$1,'PY1 Data(H)'!$A$1:$BP$1,_xlfn.XLOOKUP($A44,'PY1 Data(H)'!$A$1:$A$142,'PY1 Data(H)'!$A$1:$BP$142))</f>
        <v>35000</v>
      </c>
    </row>
    <row r="45" spans="1:45" x14ac:dyDescent="0.3">
      <c r="A45">
        <v>7</v>
      </c>
      <c r="D45" s="128" cm="1">
        <f t="array" ref="D45">_xlfn.XLOOKUP(D$1,'PY1 Data(H)'!$A$1:$BP$1,_xlfn.XLOOKUP($A45,'PY1 Data(H)'!$A$1:$A$142,'PY1 Data(H)'!$A$1:$BP$142))</f>
        <v>0</v>
      </c>
      <c r="E45" s="128" cm="1">
        <f t="array" ref="E45">_xlfn.XLOOKUP(E$1,'PY1 Data(H)'!$A$1:$BP$1,_xlfn.XLOOKUP($A45,'PY1 Data(H)'!$A$1:$A$142,'PY1 Data(H)'!$A$1:$BP$142))</f>
        <v>0</v>
      </c>
      <c r="F45" s="128" cm="1">
        <f t="array" ref="F45">_xlfn.XLOOKUP(F$1,'PY1 Data(H)'!$A$1:$BP$1,_xlfn.XLOOKUP($A45,'PY1 Data(H)'!$A$1:$A$142,'PY1 Data(H)'!$A$1:$BP$142))</f>
        <v>0</v>
      </c>
      <c r="G45" s="128" cm="1">
        <f t="array" ref="G45">_xlfn.XLOOKUP(G$1,'PY1 Data(H)'!$A$1:$BP$1,_xlfn.XLOOKUP($A45,'PY1 Data(H)'!$A$1:$A$142,'PY1 Data(H)'!$A$1:$BP$142))</f>
        <v>0</v>
      </c>
      <c r="H45" s="128" cm="1">
        <f t="array" ref="H45">_xlfn.XLOOKUP(H$1,'PY1 Data(H)'!$A$1:$BP$1,_xlfn.XLOOKUP($A45,'PY1 Data(H)'!$A$1:$A$142,'PY1 Data(H)'!$A$1:$BP$142))</f>
        <v>0</v>
      </c>
      <c r="I45" s="128" cm="1">
        <f t="array" ref="I45">_xlfn.XLOOKUP(I$1,'PY1 Data(H)'!$A$1:$BP$1,_xlfn.XLOOKUP($A45,'PY1 Data(H)'!$A$1:$A$142,'PY1 Data(H)'!$A$1:$BP$142))</f>
        <v>583</v>
      </c>
      <c r="J45" s="128" cm="1">
        <f t="array" ref="J45">_xlfn.XLOOKUP(J$1,'PY1 Data(H)'!$A$1:$BP$1,_xlfn.XLOOKUP($A45,'PY1 Data(H)'!$A$1:$A$142,'PY1 Data(H)'!$A$1:$BP$142))</f>
        <v>0</v>
      </c>
      <c r="K45" s="128" cm="1">
        <f t="array" ref="K45">_xlfn.XLOOKUP(K$1,'PY1 Data(H)'!$A$1:$BP$1,_xlfn.XLOOKUP($A45,'PY1 Data(H)'!$A$1:$A$142,'PY1 Data(H)'!$A$1:$BP$142))</f>
        <v>0</v>
      </c>
      <c r="L45" s="128" cm="1">
        <f t="array" ref="L45">_xlfn.XLOOKUP(L$1,'PY1 Data(H)'!$A$1:$BP$1,_xlfn.XLOOKUP($A45,'PY1 Data(H)'!$A$1:$A$142,'PY1 Data(H)'!$A$1:$BP$142))</f>
        <v>0</v>
      </c>
      <c r="M45" s="128" cm="1">
        <f t="array" ref="M45">_xlfn.XLOOKUP(M$1,'PY1 Data(H)'!$A$1:$BP$1,_xlfn.XLOOKUP($A45,'PY1 Data(H)'!$A$1:$A$142,'PY1 Data(H)'!$A$1:$BP$142))</f>
        <v>0</v>
      </c>
      <c r="N45" s="128" cm="1">
        <f t="array" ref="N45">_xlfn.XLOOKUP(N$1,'PY1 Data(H)'!$A$1:$BP$1,_xlfn.XLOOKUP($A45,'PY1 Data(H)'!$A$1:$A$142,'PY1 Data(H)'!$A$1:$BP$142))</f>
        <v>0</v>
      </c>
      <c r="O45" s="128" cm="1">
        <f t="array" ref="O45">_xlfn.XLOOKUP(O$1,'PY1 Data(H)'!$A$1:$BP$1,_xlfn.XLOOKUP($A45,'PY1 Data(H)'!$A$1:$A$142,'PY1 Data(H)'!$A$1:$BP$142))</f>
        <v>0</v>
      </c>
      <c r="P45" s="128" cm="1">
        <f t="array" ref="P45">_xlfn.XLOOKUP(P$1,'PY1 Data(H)'!$A$1:$BP$1,_xlfn.XLOOKUP($A45,'PY1 Data(H)'!$A$1:$A$142,'PY1 Data(H)'!$A$1:$BP$142))</f>
        <v>0</v>
      </c>
      <c r="Q45" s="128" cm="1">
        <f t="array" ref="Q45">_xlfn.XLOOKUP(Q$1,'PY1 Data(H)'!$A$1:$BP$1,_xlfn.XLOOKUP($A45,'PY1 Data(H)'!$A$1:$A$142,'PY1 Data(H)'!$A$1:$BP$142))</f>
        <v>0</v>
      </c>
      <c r="R45" s="128" cm="1">
        <f t="array" ref="R45">_xlfn.XLOOKUP(R$1,'PY1 Data(H)'!$A$1:$BP$1,_xlfn.XLOOKUP($A45,'PY1 Data(H)'!$A$1:$A$142,'PY1 Data(H)'!$A$1:$BP$142))</f>
        <v>110</v>
      </c>
      <c r="S45" s="128" cm="1">
        <f t="array" ref="S45">_xlfn.XLOOKUP(S$1,'PY1 Data(H)'!$A$1:$BP$1,_xlfn.XLOOKUP($A45,'PY1 Data(H)'!$A$1:$A$142,'PY1 Data(H)'!$A$1:$BP$142))</f>
        <v>11267</v>
      </c>
      <c r="T45" s="128" t="e" cm="1">
        <f t="array" ref="T45">_xlfn.XLOOKUP(T$1,'PY1 Data(H)'!$A$1:$BP$1,_xlfn.XLOOKUP($A45,'PY1 Data(H)'!$A$1:$A$142,'PY1 Data(H)'!$A$1:$BP$142))</f>
        <v>#N/A</v>
      </c>
      <c r="U45" s="128" cm="1">
        <f t="array" ref="U45">_xlfn.XLOOKUP(U$1,'PY1 Data(H)'!$A$1:$BP$1,_xlfn.XLOOKUP($A45,'PY1 Data(H)'!$A$1:$A$142,'PY1 Data(H)'!$A$1:$BP$142))</f>
        <v>0</v>
      </c>
      <c r="V45" s="128" cm="1">
        <f t="array" ref="V45">_xlfn.XLOOKUP(V$1,'PY1 Data(H)'!$A$1:$BP$1,_xlfn.XLOOKUP($A45,'PY1 Data(H)'!$A$1:$A$142,'PY1 Data(H)'!$A$1:$BP$142))</f>
        <v>0</v>
      </c>
      <c r="W45" s="128" cm="1">
        <f t="array" ref="W45">_xlfn.XLOOKUP(W$1,'PY1 Data(H)'!$A$1:$BP$1,_xlfn.XLOOKUP($A45,'PY1 Data(H)'!$A$1:$A$142,'PY1 Data(H)'!$A$1:$BP$142))</f>
        <v>0</v>
      </c>
      <c r="X45" s="128" cm="1">
        <f t="array" ref="X45">_xlfn.XLOOKUP(X$1,'PY1 Data(H)'!$A$1:$BP$1,_xlfn.XLOOKUP($A45,'PY1 Data(H)'!$A$1:$A$142,'PY1 Data(H)'!$A$1:$BP$142))</f>
        <v>0</v>
      </c>
      <c r="Y45" s="128" cm="1">
        <f t="array" ref="Y45">_xlfn.XLOOKUP(Y$1,'PY1 Data(H)'!$A$1:$BP$1,_xlfn.XLOOKUP($A45,'PY1 Data(H)'!$A$1:$A$142,'PY1 Data(H)'!$A$1:$BP$142))</f>
        <v>0</v>
      </c>
      <c r="Z45" s="128" cm="1">
        <f t="array" ref="Z45">_xlfn.XLOOKUP(Z$1,'PY1 Data(H)'!$A$1:$BP$1,_xlfn.XLOOKUP($A45,'PY1 Data(H)'!$A$1:$A$142,'PY1 Data(H)'!$A$1:$BP$142))</f>
        <v>36303</v>
      </c>
      <c r="AA45" s="128" cm="1">
        <f t="array" ref="AA45">_xlfn.XLOOKUP(AA$1,'PY1 Data(H)'!$A$1:$BP$1,_xlfn.XLOOKUP($A45,'PY1 Data(H)'!$A$1:$A$142,'PY1 Data(H)'!$A$1:$BP$142))</f>
        <v>0</v>
      </c>
      <c r="AB45" s="128" cm="1">
        <f t="array" ref="AB45">_xlfn.XLOOKUP(AB$1,'PY1 Data(H)'!$A$1:$BP$1,_xlfn.XLOOKUP($A45,'PY1 Data(H)'!$A$1:$A$142,'PY1 Data(H)'!$A$1:$BP$142))</f>
        <v>0</v>
      </c>
      <c r="AC45" s="128" cm="1">
        <f t="array" ref="AC45">_xlfn.XLOOKUP(AC$1,'PY1 Data(H)'!$A$1:$BP$1,_xlfn.XLOOKUP($A45,'PY1 Data(H)'!$A$1:$A$142,'PY1 Data(H)'!$A$1:$BP$142))</f>
        <v>0</v>
      </c>
      <c r="AD45" s="128" t="e" cm="1">
        <f t="array" ref="AD45">_xlfn.XLOOKUP(AD$1,'PY1 Data(H)'!$A$1:$BP$1,_xlfn.XLOOKUP($A45,'PY1 Data(H)'!$A$1:$A$142,'PY1 Data(H)'!$A$1:$BP$142))</f>
        <v>#N/A</v>
      </c>
      <c r="AE45" s="128" cm="1">
        <f t="array" ref="AE45">_xlfn.XLOOKUP(AE$1,'PY1 Data(H)'!$A$1:$BP$1,_xlfn.XLOOKUP($A45,'PY1 Data(H)'!$A$1:$A$142,'PY1 Data(H)'!$A$1:$BP$142))</f>
        <v>0</v>
      </c>
      <c r="AF45" s="128" cm="1">
        <f t="array" ref="AF45">_xlfn.XLOOKUP(AF$1,'PY1 Data(H)'!$A$1:$BP$1,_xlfn.XLOOKUP($A45,'PY1 Data(H)'!$A$1:$A$142,'PY1 Data(H)'!$A$1:$BP$142))</f>
        <v>0</v>
      </c>
      <c r="AG45" s="128" cm="1">
        <f t="array" ref="AG45">_xlfn.XLOOKUP(AG$1,'PY1 Data(H)'!$A$1:$BP$1,_xlfn.XLOOKUP($A45,'PY1 Data(H)'!$A$1:$A$142,'PY1 Data(H)'!$A$1:$BP$142))</f>
        <v>215</v>
      </c>
      <c r="AH45" s="128" t="e" cm="1">
        <f t="array" ref="AH45">_xlfn.XLOOKUP(AH$1,'PY1 Data(H)'!$A$1:$BP$1,_xlfn.XLOOKUP($A45,'PY1 Data(H)'!$A$1:$A$142,'PY1 Data(H)'!$A$1:$BP$142))</f>
        <v>#N/A</v>
      </c>
      <c r="AI45" s="128" cm="1">
        <f t="array" ref="AI45">_xlfn.XLOOKUP(AI$1,'PY1 Data(H)'!$A$1:$BP$1,_xlfn.XLOOKUP($A45,'PY1 Data(H)'!$A$1:$A$142,'PY1 Data(H)'!$A$1:$BP$142))</f>
        <v>173301</v>
      </c>
      <c r="AJ45" s="128" cm="1">
        <f t="array" ref="AJ45">_xlfn.XLOOKUP(AJ$1,'PY1 Data(H)'!$A$1:$BP$1,_xlfn.XLOOKUP($A45,'PY1 Data(H)'!$A$1:$A$142,'PY1 Data(H)'!$A$1:$BP$142))</f>
        <v>0</v>
      </c>
      <c r="AK45" s="128" cm="1">
        <f t="array" ref="AK45">_xlfn.XLOOKUP(AK$1,'PY1 Data(H)'!$A$1:$BP$1,_xlfn.XLOOKUP($A45,'PY1 Data(H)'!$A$1:$A$142,'PY1 Data(H)'!$A$1:$BP$142))</f>
        <v>0</v>
      </c>
      <c r="AL45" s="128" cm="1">
        <f t="array" ref="AL45">_xlfn.XLOOKUP(AL$1,'PY1 Data(H)'!$A$1:$BP$1,_xlfn.XLOOKUP($A45,'PY1 Data(H)'!$A$1:$A$142,'PY1 Data(H)'!$A$1:$BP$142))</f>
        <v>5765</v>
      </c>
      <c r="AM45" s="128" cm="1">
        <f t="array" ref="AM45">_xlfn.XLOOKUP(AM$1,'PY1 Data(H)'!$A$1:$BP$1,_xlfn.XLOOKUP($A45,'PY1 Data(H)'!$A$1:$A$142,'PY1 Data(H)'!$A$1:$BP$142))</f>
        <v>101635</v>
      </c>
      <c r="AN45" s="128" cm="1">
        <f t="array" ref="AN45">_xlfn.XLOOKUP(AN$1,'PY1 Data(H)'!$A$1:$BP$1,_xlfn.XLOOKUP($A45,'PY1 Data(H)'!$A$1:$A$142,'PY1 Data(H)'!$A$1:$BP$142))</f>
        <v>0</v>
      </c>
      <c r="AO45" s="128" cm="1">
        <f t="array" ref="AO45">_xlfn.XLOOKUP(AO$1,'PY1 Data(H)'!$A$1:$BP$1,_xlfn.XLOOKUP($A45,'PY1 Data(H)'!$A$1:$A$142,'PY1 Data(H)'!$A$1:$BP$142))</f>
        <v>0</v>
      </c>
      <c r="AP45" s="128" cm="1">
        <f t="array" ref="AP45">_xlfn.XLOOKUP(AP$1,'PY1 Data(H)'!$A$1:$BP$1,_xlfn.XLOOKUP($A45,'PY1 Data(H)'!$A$1:$A$142,'PY1 Data(H)'!$A$1:$BP$142))</f>
        <v>0</v>
      </c>
      <c r="AQ45" s="128" cm="1">
        <f t="array" ref="AQ45">_xlfn.XLOOKUP(AQ$1,'PY1 Data(H)'!$A$1:$BP$1,_xlfn.XLOOKUP($A45,'PY1 Data(H)'!$A$1:$A$142,'PY1 Data(H)'!$A$1:$BP$142))</f>
        <v>0</v>
      </c>
      <c r="AR45" s="128" cm="1">
        <f t="array" ref="AR45">_xlfn.XLOOKUP(AR$1,'PY1 Data(H)'!$A$1:$BP$1,_xlfn.XLOOKUP($A45,'PY1 Data(H)'!$A$1:$A$142,'PY1 Data(H)'!$A$1:$BP$142))</f>
        <v>0</v>
      </c>
      <c r="AS45" s="128" cm="1">
        <f t="array" ref="AS45">_xlfn.XLOOKUP(AS$1,'PY1 Data(H)'!$A$1:$BP$1,_xlfn.XLOOKUP($A45,'PY1 Data(H)'!$A$1:$A$142,'PY1 Data(H)'!$A$1:$BP$142))</f>
        <v>0</v>
      </c>
    </row>
    <row r="46" spans="1:45" x14ac:dyDescent="0.3">
      <c r="A46">
        <v>645</v>
      </c>
      <c r="D46" s="128" cm="1">
        <f t="array" ref="D46">_xlfn.XLOOKUP(D$1,'PY1 Data(H)'!$A$1:$BP$1,_xlfn.XLOOKUP($A46,'PY1 Data(H)'!$A$1:$A$142,'PY1 Data(H)'!$A$1:$BP$142))</f>
        <v>0</v>
      </c>
      <c r="E46" s="128" cm="1">
        <f t="array" ref="E46">_xlfn.XLOOKUP(E$1,'PY1 Data(H)'!$A$1:$BP$1,_xlfn.XLOOKUP($A46,'PY1 Data(H)'!$A$1:$A$142,'PY1 Data(H)'!$A$1:$BP$142))</f>
        <v>0</v>
      </c>
      <c r="F46" s="128" cm="1">
        <f t="array" ref="F46">_xlfn.XLOOKUP(F$1,'PY1 Data(H)'!$A$1:$BP$1,_xlfn.XLOOKUP($A46,'PY1 Data(H)'!$A$1:$A$142,'PY1 Data(H)'!$A$1:$BP$142))</f>
        <v>0</v>
      </c>
      <c r="G46" s="128" cm="1">
        <f t="array" ref="G46">_xlfn.XLOOKUP(G$1,'PY1 Data(H)'!$A$1:$BP$1,_xlfn.XLOOKUP($A46,'PY1 Data(H)'!$A$1:$A$142,'PY1 Data(H)'!$A$1:$BP$142))</f>
        <v>0</v>
      </c>
      <c r="H46" s="128" cm="1">
        <f t="array" ref="H46">_xlfn.XLOOKUP(H$1,'PY1 Data(H)'!$A$1:$BP$1,_xlfn.XLOOKUP($A46,'PY1 Data(H)'!$A$1:$A$142,'PY1 Data(H)'!$A$1:$BP$142))</f>
        <v>0</v>
      </c>
      <c r="I46" s="128" cm="1">
        <f t="array" ref="I46">_xlfn.XLOOKUP(I$1,'PY1 Data(H)'!$A$1:$BP$1,_xlfn.XLOOKUP($A46,'PY1 Data(H)'!$A$1:$A$142,'PY1 Data(H)'!$A$1:$BP$142))</f>
        <v>0</v>
      </c>
      <c r="J46" s="128" cm="1">
        <f t="array" ref="J46">_xlfn.XLOOKUP(J$1,'PY1 Data(H)'!$A$1:$BP$1,_xlfn.XLOOKUP($A46,'PY1 Data(H)'!$A$1:$A$142,'PY1 Data(H)'!$A$1:$BP$142))</f>
        <v>0</v>
      </c>
      <c r="K46" s="128" cm="1">
        <f t="array" ref="K46">_xlfn.XLOOKUP(K$1,'PY1 Data(H)'!$A$1:$BP$1,_xlfn.XLOOKUP($A46,'PY1 Data(H)'!$A$1:$A$142,'PY1 Data(H)'!$A$1:$BP$142))</f>
        <v>0</v>
      </c>
      <c r="L46" s="128" cm="1">
        <f t="array" ref="L46">_xlfn.XLOOKUP(L$1,'PY1 Data(H)'!$A$1:$BP$1,_xlfn.XLOOKUP($A46,'PY1 Data(H)'!$A$1:$A$142,'PY1 Data(H)'!$A$1:$BP$142))</f>
        <v>0</v>
      </c>
      <c r="M46" s="128" cm="1">
        <f t="array" ref="M46">_xlfn.XLOOKUP(M$1,'PY1 Data(H)'!$A$1:$BP$1,_xlfn.XLOOKUP($A46,'PY1 Data(H)'!$A$1:$A$142,'PY1 Data(H)'!$A$1:$BP$142))</f>
        <v>0</v>
      </c>
      <c r="N46" s="128" cm="1">
        <f t="array" ref="N46">_xlfn.XLOOKUP(N$1,'PY1 Data(H)'!$A$1:$BP$1,_xlfn.XLOOKUP($A46,'PY1 Data(H)'!$A$1:$A$142,'PY1 Data(H)'!$A$1:$BP$142))</f>
        <v>0</v>
      </c>
      <c r="O46" s="128" cm="1">
        <f t="array" ref="O46">_xlfn.XLOOKUP(O$1,'PY1 Data(H)'!$A$1:$BP$1,_xlfn.XLOOKUP($A46,'PY1 Data(H)'!$A$1:$A$142,'PY1 Data(H)'!$A$1:$BP$142))</f>
        <v>0</v>
      </c>
      <c r="P46" s="128" cm="1">
        <f t="array" ref="P46">_xlfn.XLOOKUP(P$1,'PY1 Data(H)'!$A$1:$BP$1,_xlfn.XLOOKUP($A46,'PY1 Data(H)'!$A$1:$A$142,'PY1 Data(H)'!$A$1:$BP$142))</f>
        <v>0</v>
      </c>
      <c r="Q46" s="128" cm="1">
        <f t="array" ref="Q46">_xlfn.XLOOKUP(Q$1,'PY1 Data(H)'!$A$1:$BP$1,_xlfn.XLOOKUP($A46,'PY1 Data(H)'!$A$1:$A$142,'PY1 Data(H)'!$A$1:$BP$142))</f>
        <v>16644</v>
      </c>
      <c r="R46" s="128" cm="1">
        <f t="array" ref="R46">_xlfn.XLOOKUP(R$1,'PY1 Data(H)'!$A$1:$BP$1,_xlfn.XLOOKUP($A46,'PY1 Data(H)'!$A$1:$A$142,'PY1 Data(H)'!$A$1:$BP$142))</f>
        <v>0</v>
      </c>
      <c r="S46" s="128" cm="1">
        <f t="array" ref="S46">_xlfn.XLOOKUP(S$1,'PY1 Data(H)'!$A$1:$BP$1,_xlfn.XLOOKUP($A46,'PY1 Data(H)'!$A$1:$A$142,'PY1 Data(H)'!$A$1:$BP$142))</f>
        <v>0</v>
      </c>
      <c r="T46" s="128" t="e" cm="1">
        <f t="array" ref="T46">_xlfn.XLOOKUP(T$1,'PY1 Data(H)'!$A$1:$BP$1,_xlfn.XLOOKUP($A46,'PY1 Data(H)'!$A$1:$A$142,'PY1 Data(H)'!$A$1:$BP$142))</f>
        <v>#N/A</v>
      </c>
      <c r="U46" s="128" cm="1">
        <f t="array" ref="U46">_xlfn.XLOOKUP(U$1,'PY1 Data(H)'!$A$1:$BP$1,_xlfn.XLOOKUP($A46,'PY1 Data(H)'!$A$1:$A$142,'PY1 Data(H)'!$A$1:$BP$142))</f>
        <v>40000</v>
      </c>
      <c r="V46" s="128" cm="1">
        <f t="array" ref="V46">_xlfn.XLOOKUP(V$1,'PY1 Data(H)'!$A$1:$BP$1,_xlfn.XLOOKUP($A46,'PY1 Data(H)'!$A$1:$A$142,'PY1 Data(H)'!$A$1:$BP$142))</f>
        <v>0</v>
      </c>
      <c r="W46" s="128" cm="1">
        <f t="array" ref="W46">_xlfn.XLOOKUP(W$1,'PY1 Data(H)'!$A$1:$BP$1,_xlfn.XLOOKUP($A46,'PY1 Data(H)'!$A$1:$A$142,'PY1 Data(H)'!$A$1:$BP$142))</f>
        <v>0</v>
      </c>
      <c r="X46" s="128" cm="1">
        <f t="array" ref="X46">_xlfn.XLOOKUP(X$1,'PY1 Data(H)'!$A$1:$BP$1,_xlfn.XLOOKUP($A46,'PY1 Data(H)'!$A$1:$A$142,'PY1 Data(H)'!$A$1:$BP$142))</f>
        <v>0</v>
      </c>
      <c r="Y46" s="128" cm="1">
        <f t="array" ref="Y46">_xlfn.XLOOKUP(Y$1,'PY1 Data(H)'!$A$1:$BP$1,_xlfn.XLOOKUP($A46,'PY1 Data(H)'!$A$1:$A$142,'PY1 Data(H)'!$A$1:$BP$142))</f>
        <v>0</v>
      </c>
      <c r="Z46" s="128" cm="1">
        <f t="array" ref="Z46">_xlfn.XLOOKUP(Z$1,'PY1 Data(H)'!$A$1:$BP$1,_xlfn.XLOOKUP($A46,'PY1 Data(H)'!$A$1:$A$142,'PY1 Data(H)'!$A$1:$BP$142))</f>
        <v>0</v>
      </c>
      <c r="AA46" s="128" cm="1">
        <f t="array" ref="AA46">_xlfn.XLOOKUP(AA$1,'PY1 Data(H)'!$A$1:$BP$1,_xlfn.XLOOKUP($A46,'PY1 Data(H)'!$A$1:$A$142,'PY1 Data(H)'!$A$1:$BP$142))</f>
        <v>0</v>
      </c>
      <c r="AB46" s="128" cm="1">
        <f t="array" ref="AB46">_xlfn.XLOOKUP(AB$1,'PY1 Data(H)'!$A$1:$BP$1,_xlfn.XLOOKUP($A46,'PY1 Data(H)'!$A$1:$A$142,'PY1 Data(H)'!$A$1:$BP$142))</f>
        <v>0</v>
      </c>
      <c r="AC46" s="128" cm="1">
        <f t="array" ref="AC46">_xlfn.XLOOKUP(AC$1,'PY1 Data(H)'!$A$1:$BP$1,_xlfn.XLOOKUP($A46,'PY1 Data(H)'!$A$1:$A$142,'PY1 Data(H)'!$A$1:$BP$142))</f>
        <v>0</v>
      </c>
      <c r="AD46" s="128" t="e" cm="1">
        <f t="array" ref="AD46">_xlfn.XLOOKUP(AD$1,'PY1 Data(H)'!$A$1:$BP$1,_xlfn.XLOOKUP($A46,'PY1 Data(H)'!$A$1:$A$142,'PY1 Data(H)'!$A$1:$BP$142))</f>
        <v>#N/A</v>
      </c>
      <c r="AE46" s="128" cm="1">
        <f t="array" ref="AE46">_xlfn.XLOOKUP(AE$1,'PY1 Data(H)'!$A$1:$BP$1,_xlfn.XLOOKUP($A46,'PY1 Data(H)'!$A$1:$A$142,'PY1 Data(H)'!$A$1:$BP$142))</f>
        <v>0</v>
      </c>
      <c r="AF46" s="128" cm="1">
        <f t="array" ref="AF46">_xlfn.XLOOKUP(AF$1,'PY1 Data(H)'!$A$1:$BP$1,_xlfn.XLOOKUP($A46,'PY1 Data(H)'!$A$1:$A$142,'PY1 Data(H)'!$A$1:$BP$142))</f>
        <v>0</v>
      </c>
      <c r="AG46" s="128" cm="1">
        <f t="array" ref="AG46">_xlfn.XLOOKUP(AG$1,'PY1 Data(H)'!$A$1:$BP$1,_xlfn.XLOOKUP($A46,'PY1 Data(H)'!$A$1:$A$142,'PY1 Data(H)'!$A$1:$BP$142))</f>
        <v>67955</v>
      </c>
      <c r="AH46" s="128" t="e" cm="1">
        <f t="array" ref="AH46">_xlfn.XLOOKUP(AH$1,'PY1 Data(H)'!$A$1:$BP$1,_xlfn.XLOOKUP($A46,'PY1 Data(H)'!$A$1:$A$142,'PY1 Data(H)'!$A$1:$BP$142))</f>
        <v>#N/A</v>
      </c>
      <c r="AI46" s="128" cm="1">
        <f t="array" ref="AI46">_xlfn.XLOOKUP(AI$1,'PY1 Data(H)'!$A$1:$BP$1,_xlfn.XLOOKUP($A46,'PY1 Data(H)'!$A$1:$A$142,'PY1 Data(H)'!$A$1:$BP$142))</f>
        <v>0</v>
      </c>
      <c r="AJ46" s="128" cm="1">
        <f t="array" ref="AJ46">_xlfn.XLOOKUP(AJ$1,'PY1 Data(H)'!$A$1:$BP$1,_xlfn.XLOOKUP($A46,'PY1 Data(H)'!$A$1:$A$142,'PY1 Data(H)'!$A$1:$BP$142))</f>
        <v>0</v>
      </c>
      <c r="AK46" s="128" cm="1">
        <f t="array" ref="AK46">_xlfn.XLOOKUP(AK$1,'PY1 Data(H)'!$A$1:$BP$1,_xlfn.XLOOKUP($A46,'PY1 Data(H)'!$A$1:$A$142,'PY1 Data(H)'!$A$1:$BP$142))</f>
        <v>0</v>
      </c>
      <c r="AL46" s="128" cm="1">
        <f t="array" ref="AL46">_xlfn.XLOOKUP(AL$1,'PY1 Data(H)'!$A$1:$BP$1,_xlfn.XLOOKUP($A46,'PY1 Data(H)'!$A$1:$A$142,'PY1 Data(H)'!$A$1:$BP$142))</f>
        <v>20425</v>
      </c>
      <c r="AM46" s="128" cm="1">
        <f t="array" ref="AM46">_xlfn.XLOOKUP(AM$1,'PY1 Data(H)'!$A$1:$BP$1,_xlfn.XLOOKUP($A46,'PY1 Data(H)'!$A$1:$A$142,'PY1 Data(H)'!$A$1:$BP$142))</f>
        <v>0</v>
      </c>
      <c r="AN46" s="128" cm="1">
        <f t="array" ref="AN46">_xlfn.XLOOKUP(AN$1,'PY1 Data(H)'!$A$1:$BP$1,_xlfn.XLOOKUP($A46,'PY1 Data(H)'!$A$1:$A$142,'PY1 Data(H)'!$A$1:$BP$142))</f>
        <v>0</v>
      </c>
      <c r="AO46" s="128" cm="1">
        <f t="array" ref="AO46">_xlfn.XLOOKUP(AO$1,'PY1 Data(H)'!$A$1:$BP$1,_xlfn.XLOOKUP($A46,'PY1 Data(H)'!$A$1:$A$142,'PY1 Data(H)'!$A$1:$BP$142))</f>
        <v>0</v>
      </c>
      <c r="AP46" s="128" cm="1">
        <f t="array" ref="AP46">_xlfn.XLOOKUP(AP$1,'PY1 Data(H)'!$A$1:$BP$1,_xlfn.XLOOKUP($A46,'PY1 Data(H)'!$A$1:$A$142,'PY1 Data(H)'!$A$1:$BP$142))</f>
        <v>0</v>
      </c>
      <c r="AQ46" s="128" cm="1">
        <f t="array" ref="AQ46">_xlfn.XLOOKUP(AQ$1,'PY1 Data(H)'!$A$1:$BP$1,_xlfn.XLOOKUP($A46,'PY1 Data(H)'!$A$1:$A$142,'PY1 Data(H)'!$A$1:$BP$142))</f>
        <v>0</v>
      </c>
      <c r="AR46" s="128" cm="1">
        <f t="array" ref="AR46">_xlfn.XLOOKUP(AR$1,'PY1 Data(H)'!$A$1:$BP$1,_xlfn.XLOOKUP($A46,'PY1 Data(H)'!$A$1:$A$142,'PY1 Data(H)'!$A$1:$BP$142))</f>
        <v>0</v>
      </c>
      <c r="AS46" s="128" cm="1">
        <f t="array" ref="AS46">_xlfn.XLOOKUP(AS$1,'PY1 Data(H)'!$A$1:$BP$1,_xlfn.XLOOKUP($A46,'PY1 Data(H)'!$A$1:$A$142,'PY1 Data(H)'!$A$1:$BP$142))</f>
        <v>35000</v>
      </c>
    </row>
    <row r="47" spans="1:45" x14ac:dyDescent="0.3">
      <c r="A47">
        <v>646</v>
      </c>
      <c r="D47" s="128" cm="1">
        <f t="array" ref="D47">_xlfn.XLOOKUP(D$1,'PY1 Data(H)'!$A$1:$BP$1,_xlfn.XLOOKUP($A47,'PY1 Data(H)'!$A$1:$A$142,'PY1 Data(H)'!$A$1:$BP$142))</f>
        <v>0</v>
      </c>
      <c r="E47" s="128" cm="1">
        <f t="array" ref="E47">_xlfn.XLOOKUP(E$1,'PY1 Data(H)'!$A$1:$BP$1,_xlfn.XLOOKUP($A47,'PY1 Data(H)'!$A$1:$A$142,'PY1 Data(H)'!$A$1:$BP$142))</f>
        <v>0</v>
      </c>
      <c r="F47" s="128" cm="1">
        <f t="array" ref="F47">_xlfn.XLOOKUP(F$1,'PY1 Data(H)'!$A$1:$BP$1,_xlfn.XLOOKUP($A47,'PY1 Data(H)'!$A$1:$A$142,'PY1 Data(H)'!$A$1:$BP$142))</f>
        <v>384815</v>
      </c>
      <c r="G47" s="128" cm="1">
        <f t="array" ref="G47">_xlfn.XLOOKUP(G$1,'PY1 Data(H)'!$A$1:$BP$1,_xlfn.XLOOKUP($A47,'PY1 Data(H)'!$A$1:$A$142,'PY1 Data(H)'!$A$1:$BP$142))</f>
        <v>0</v>
      </c>
      <c r="H47" s="128" cm="1">
        <f t="array" ref="H47">_xlfn.XLOOKUP(H$1,'PY1 Data(H)'!$A$1:$BP$1,_xlfn.XLOOKUP($A47,'PY1 Data(H)'!$A$1:$A$142,'PY1 Data(H)'!$A$1:$BP$142))</f>
        <v>0</v>
      </c>
      <c r="I47" s="128" cm="1">
        <f t="array" ref="I47">_xlfn.XLOOKUP(I$1,'PY1 Data(H)'!$A$1:$BP$1,_xlfn.XLOOKUP($A47,'PY1 Data(H)'!$A$1:$A$142,'PY1 Data(H)'!$A$1:$BP$142))</f>
        <v>206936</v>
      </c>
      <c r="J47" s="128" cm="1">
        <f t="array" ref="J47">_xlfn.XLOOKUP(J$1,'PY1 Data(H)'!$A$1:$BP$1,_xlfn.XLOOKUP($A47,'PY1 Data(H)'!$A$1:$A$142,'PY1 Data(H)'!$A$1:$BP$142))</f>
        <v>1620252</v>
      </c>
      <c r="K47" s="128" cm="1">
        <f t="array" ref="K47">_xlfn.XLOOKUP(K$1,'PY1 Data(H)'!$A$1:$BP$1,_xlfn.XLOOKUP($A47,'PY1 Data(H)'!$A$1:$A$142,'PY1 Data(H)'!$A$1:$BP$142))</f>
        <v>0</v>
      </c>
      <c r="L47" s="128" cm="1">
        <f t="array" ref="L47">_xlfn.XLOOKUP(L$1,'PY1 Data(H)'!$A$1:$BP$1,_xlfn.XLOOKUP($A47,'PY1 Data(H)'!$A$1:$A$142,'PY1 Data(H)'!$A$1:$BP$142))</f>
        <v>0</v>
      </c>
      <c r="M47" s="128" cm="1">
        <f t="array" ref="M47">_xlfn.XLOOKUP(M$1,'PY1 Data(H)'!$A$1:$BP$1,_xlfn.XLOOKUP($A47,'PY1 Data(H)'!$A$1:$A$142,'PY1 Data(H)'!$A$1:$BP$142))</f>
        <v>0</v>
      </c>
      <c r="N47" s="128" cm="1">
        <f t="array" ref="N47">_xlfn.XLOOKUP(N$1,'PY1 Data(H)'!$A$1:$BP$1,_xlfn.XLOOKUP($A47,'PY1 Data(H)'!$A$1:$A$142,'PY1 Data(H)'!$A$1:$BP$142))</f>
        <v>0</v>
      </c>
      <c r="O47" s="128" cm="1">
        <f t="array" ref="O47">_xlfn.XLOOKUP(O$1,'PY1 Data(H)'!$A$1:$BP$1,_xlfn.XLOOKUP($A47,'PY1 Data(H)'!$A$1:$A$142,'PY1 Data(H)'!$A$1:$BP$142))</f>
        <v>0</v>
      </c>
      <c r="P47" s="128" cm="1">
        <f t="array" ref="P47">_xlfn.XLOOKUP(P$1,'PY1 Data(H)'!$A$1:$BP$1,_xlfn.XLOOKUP($A47,'PY1 Data(H)'!$A$1:$A$142,'PY1 Data(H)'!$A$1:$BP$142))</f>
        <v>349476</v>
      </c>
      <c r="Q47" s="128" cm="1">
        <f t="array" ref="Q47">_xlfn.XLOOKUP(Q$1,'PY1 Data(H)'!$A$1:$BP$1,_xlfn.XLOOKUP($A47,'PY1 Data(H)'!$A$1:$A$142,'PY1 Data(H)'!$A$1:$BP$142))</f>
        <v>26579</v>
      </c>
      <c r="R47" s="128" cm="1">
        <f t="array" ref="R47">_xlfn.XLOOKUP(R$1,'PY1 Data(H)'!$A$1:$BP$1,_xlfn.XLOOKUP($A47,'PY1 Data(H)'!$A$1:$A$142,'PY1 Data(H)'!$A$1:$BP$142))</f>
        <v>0</v>
      </c>
      <c r="S47" s="128" cm="1">
        <f t="array" ref="S47">_xlfn.XLOOKUP(S$1,'PY1 Data(H)'!$A$1:$BP$1,_xlfn.XLOOKUP($A47,'PY1 Data(H)'!$A$1:$A$142,'PY1 Data(H)'!$A$1:$BP$142))</f>
        <v>1120885</v>
      </c>
      <c r="T47" s="128" t="e" cm="1">
        <f t="array" ref="T47">_xlfn.XLOOKUP(T$1,'PY1 Data(H)'!$A$1:$BP$1,_xlfn.XLOOKUP($A47,'PY1 Data(H)'!$A$1:$A$142,'PY1 Data(H)'!$A$1:$BP$142))</f>
        <v>#N/A</v>
      </c>
      <c r="U47" s="128" cm="1">
        <f t="array" ref="U47">_xlfn.XLOOKUP(U$1,'PY1 Data(H)'!$A$1:$BP$1,_xlfn.XLOOKUP($A47,'PY1 Data(H)'!$A$1:$A$142,'PY1 Data(H)'!$A$1:$BP$142))</f>
        <v>99733</v>
      </c>
      <c r="V47" s="128" cm="1">
        <f t="array" ref="V47">_xlfn.XLOOKUP(V$1,'PY1 Data(H)'!$A$1:$BP$1,_xlfn.XLOOKUP($A47,'PY1 Data(H)'!$A$1:$A$142,'PY1 Data(H)'!$A$1:$BP$142))</f>
        <v>0</v>
      </c>
      <c r="W47" s="128" cm="1">
        <f t="array" ref="W47">_xlfn.XLOOKUP(W$1,'PY1 Data(H)'!$A$1:$BP$1,_xlfn.XLOOKUP($A47,'PY1 Data(H)'!$A$1:$A$142,'PY1 Data(H)'!$A$1:$BP$142))</f>
        <v>0</v>
      </c>
      <c r="X47" s="128" cm="1">
        <f t="array" ref="X47">_xlfn.XLOOKUP(X$1,'PY1 Data(H)'!$A$1:$BP$1,_xlfn.XLOOKUP($A47,'PY1 Data(H)'!$A$1:$A$142,'PY1 Data(H)'!$A$1:$BP$142))</f>
        <v>258087</v>
      </c>
      <c r="Y47" s="128" cm="1">
        <f t="array" ref="Y47">_xlfn.XLOOKUP(Y$1,'PY1 Data(H)'!$A$1:$BP$1,_xlfn.XLOOKUP($A47,'PY1 Data(H)'!$A$1:$A$142,'PY1 Data(H)'!$A$1:$BP$142))</f>
        <v>0</v>
      </c>
      <c r="Z47" s="128" cm="1">
        <f t="array" ref="Z47">_xlfn.XLOOKUP(Z$1,'PY1 Data(H)'!$A$1:$BP$1,_xlfn.XLOOKUP($A47,'PY1 Data(H)'!$A$1:$A$142,'PY1 Data(H)'!$A$1:$BP$142))</f>
        <v>95581</v>
      </c>
      <c r="AA47" s="128" cm="1">
        <f t="array" ref="AA47">_xlfn.XLOOKUP(AA$1,'PY1 Data(H)'!$A$1:$BP$1,_xlfn.XLOOKUP($A47,'PY1 Data(H)'!$A$1:$A$142,'PY1 Data(H)'!$A$1:$BP$142))</f>
        <v>0</v>
      </c>
      <c r="AB47" s="128" cm="1">
        <f t="array" ref="AB47">_xlfn.XLOOKUP(AB$1,'PY1 Data(H)'!$A$1:$BP$1,_xlfn.XLOOKUP($A47,'PY1 Data(H)'!$A$1:$A$142,'PY1 Data(H)'!$A$1:$BP$142))</f>
        <v>166337</v>
      </c>
      <c r="AC47" s="128" cm="1">
        <f t="array" ref="AC47">_xlfn.XLOOKUP(AC$1,'PY1 Data(H)'!$A$1:$BP$1,_xlfn.XLOOKUP($A47,'PY1 Data(H)'!$A$1:$A$142,'PY1 Data(H)'!$A$1:$BP$142))</f>
        <v>-3543816</v>
      </c>
      <c r="AD47" s="128" t="e" cm="1">
        <f t="array" ref="AD47">_xlfn.XLOOKUP(AD$1,'PY1 Data(H)'!$A$1:$BP$1,_xlfn.XLOOKUP($A47,'PY1 Data(H)'!$A$1:$A$142,'PY1 Data(H)'!$A$1:$BP$142))</f>
        <v>#N/A</v>
      </c>
      <c r="AE47" s="128" cm="1">
        <f t="array" ref="AE47">_xlfn.XLOOKUP(AE$1,'PY1 Data(H)'!$A$1:$BP$1,_xlfn.XLOOKUP($A47,'PY1 Data(H)'!$A$1:$A$142,'PY1 Data(H)'!$A$1:$BP$142))</f>
        <v>124559</v>
      </c>
      <c r="AF47" s="128" cm="1">
        <f t="array" ref="AF47">_xlfn.XLOOKUP(AF$1,'PY1 Data(H)'!$A$1:$BP$1,_xlfn.XLOOKUP($A47,'PY1 Data(H)'!$A$1:$A$142,'PY1 Data(H)'!$A$1:$BP$142))</f>
        <v>0</v>
      </c>
      <c r="AG47" s="128" cm="1">
        <f t="array" ref="AG47">_xlfn.XLOOKUP(AG$1,'PY1 Data(H)'!$A$1:$BP$1,_xlfn.XLOOKUP($A47,'PY1 Data(H)'!$A$1:$A$142,'PY1 Data(H)'!$A$1:$BP$142))</f>
        <v>15538643</v>
      </c>
      <c r="AH47" s="128" t="e" cm="1">
        <f t="array" ref="AH47">_xlfn.XLOOKUP(AH$1,'PY1 Data(H)'!$A$1:$BP$1,_xlfn.XLOOKUP($A47,'PY1 Data(H)'!$A$1:$A$142,'PY1 Data(H)'!$A$1:$BP$142))</f>
        <v>#N/A</v>
      </c>
      <c r="AI47" s="128" cm="1">
        <f t="array" ref="AI47">_xlfn.XLOOKUP(AI$1,'PY1 Data(H)'!$A$1:$BP$1,_xlfn.XLOOKUP($A47,'PY1 Data(H)'!$A$1:$A$142,'PY1 Data(H)'!$A$1:$BP$142))</f>
        <v>13342564</v>
      </c>
      <c r="AJ47" s="128" cm="1">
        <f t="array" ref="AJ47">_xlfn.XLOOKUP(AJ$1,'PY1 Data(H)'!$A$1:$BP$1,_xlfn.XLOOKUP($A47,'PY1 Data(H)'!$A$1:$A$142,'PY1 Data(H)'!$A$1:$BP$142))</f>
        <v>0</v>
      </c>
      <c r="AK47" s="128" cm="1">
        <f t="array" ref="AK47">_xlfn.XLOOKUP(AK$1,'PY1 Data(H)'!$A$1:$BP$1,_xlfn.XLOOKUP($A47,'PY1 Data(H)'!$A$1:$A$142,'PY1 Data(H)'!$A$1:$BP$142))</f>
        <v>1269218</v>
      </c>
      <c r="AL47" s="128" cm="1">
        <f t="array" ref="AL47">_xlfn.XLOOKUP(AL$1,'PY1 Data(H)'!$A$1:$BP$1,_xlfn.XLOOKUP($A47,'PY1 Data(H)'!$A$1:$A$142,'PY1 Data(H)'!$A$1:$BP$142))</f>
        <v>38253</v>
      </c>
      <c r="AM47" s="128" cm="1">
        <f t="array" ref="AM47">_xlfn.XLOOKUP(AM$1,'PY1 Data(H)'!$A$1:$BP$1,_xlfn.XLOOKUP($A47,'PY1 Data(H)'!$A$1:$A$142,'PY1 Data(H)'!$A$1:$BP$142))</f>
        <v>34584</v>
      </c>
      <c r="AN47" s="128" cm="1">
        <f t="array" ref="AN47">_xlfn.XLOOKUP(AN$1,'PY1 Data(H)'!$A$1:$BP$1,_xlfn.XLOOKUP($A47,'PY1 Data(H)'!$A$1:$A$142,'PY1 Data(H)'!$A$1:$BP$142))</f>
        <v>31971</v>
      </c>
      <c r="AO47" s="128" cm="1">
        <f t="array" ref="AO47">_xlfn.XLOOKUP(AO$1,'PY1 Data(H)'!$A$1:$BP$1,_xlfn.XLOOKUP($A47,'PY1 Data(H)'!$A$1:$A$142,'PY1 Data(H)'!$A$1:$BP$142))</f>
        <v>70580</v>
      </c>
      <c r="AP47" s="128" cm="1">
        <f t="array" ref="AP47">_xlfn.XLOOKUP(AP$1,'PY1 Data(H)'!$A$1:$BP$1,_xlfn.XLOOKUP($A47,'PY1 Data(H)'!$A$1:$A$142,'PY1 Data(H)'!$A$1:$BP$142))</f>
        <v>0</v>
      </c>
      <c r="AQ47" s="128" cm="1">
        <f t="array" ref="AQ47">_xlfn.XLOOKUP(AQ$1,'PY1 Data(H)'!$A$1:$BP$1,_xlfn.XLOOKUP($A47,'PY1 Data(H)'!$A$1:$A$142,'PY1 Data(H)'!$A$1:$BP$142))</f>
        <v>0</v>
      </c>
      <c r="AR47" s="128" cm="1">
        <f t="array" ref="AR47">_xlfn.XLOOKUP(AR$1,'PY1 Data(H)'!$A$1:$BP$1,_xlfn.XLOOKUP($A47,'PY1 Data(H)'!$A$1:$A$142,'PY1 Data(H)'!$A$1:$BP$142))</f>
        <v>0</v>
      </c>
      <c r="AS47" s="128" cm="1">
        <f t="array" ref="AS47">_xlfn.XLOOKUP(AS$1,'PY1 Data(H)'!$A$1:$BP$1,_xlfn.XLOOKUP($A47,'PY1 Data(H)'!$A$1:$A$142,'PY1 Data(H)'!$A$1:$BP$142))</f>
        <v>245475</v>
      </c>
    </row>
    <row r="48" spans="1:45" x14ac:dyDescent="0.3">
      <c r="A48">
        <v>9</v>
      </c>
      <c r="D48" s="128" cm="1">
        <f t="array" ref="D48">_xlfn.XLOOKUP(D$1,'PY1 Data(H)'!$A$1:$BP$1,_xlfn.XLOOKUP($A48,'PY1 Data(H)'!$A$1:$A$142,'PY1 Data(H)'!$A$1:$BP$142))</f>
        <v>0</v>
      </c>
      <c r="E48" s="128" cm="1">
        <f t="array" ref="E48">_xlfn.XLOOKUP(E$1,'PY1 Data(H)'!$A$1:$BP$1,_xlfn.XLOOKUP($A48,'PY1 Data(H)'!$A$1:$A$142,'PY1 Data(H)'!$A$1:$BP$142))</f>
        <v>0</v>
      </c>
      <c r="F48" s="128" cm="1">
        <f t="array" ref="F48">_xlfn.XLOOKUP(F$1,'PY1 Data(H)'!$A$1:$BP$1,_xlfn.XLOOKUP($A48,'PY1 Data(H)'!$A$1:$A$142,'PY1 Data(H)'!$A$1:$BP$142))</f>
        <v>940375</v>
      </c>
      <c r="G48" s="128" cm="1">
        <f t="array" ref="G48">_xlfn.XLOOKUP(G$1,'PY1 Data(H)'!$A$1:$BP$1,_xlfn.XLOOKUP($A48,'PY1 Data(H)'!$A$1:$A$142,'PY1 Data(H)'!$A$1:$BP$142))</f>
        <v>0</v>
      </c>
      <c r="H48" s="128" cm="1">
        <f t="array" ref="H48">_xlfn.XLOOKUP(H$1,'PY1 Data(H)'!$A$1:$BP$1,_xlfn.XLOOKUP($A48,'PY1 Data(H)'!$A$1:$A$142,'PY1 Data(H)'!$A$1:$BP$142))</f>
        <v>0</v>
      </c>
      <c r="I48" s="128" cm="1">
        <f t="array" ref="I48">_xlfn.XLOOKUP(I$1,'PY1 Data(H)'!$A$1:$BP$1,_xlfn.XLOOKUP($A48,'PY1 Data(H)'!$A$1:$A$142,'PY1 Data(H)'!$A$1:$BP$142))</f>
        <v>209574</v>
      </c>
      <c r="J48" s="128" cm="1">
        <f t="array" ref="J48">_xlfn.XLOOKUP(J$1,'PY1 Data(H)'!$A$1:$BP$1,_xlfn.XLOOKUP($A48,'PY1 Data(H)'!$A$1:$A$142,'PY1 Data(H)'!$A$1:$BP$142))</f>
        <v>1653052</v>
      </c>
      <c r="K48" s="128" cm="1">
        <f t="array" ref="K48">_xlfn.XLOOKUP(K$1,'PY1 Data(H)'!$A$1:$BP$1,_xlfn.XLOOKUP($A48,'PY1 Data(H)'!$A$1:$A$142,'PY1 Data(H)'!$A$1:$BP$142))</f>
        <v>0</v>
      </c>
      <c r="L48" s="128" cm="1">
        <f t="array" ref="L48">_xlfn.XLOOKUP(L$1,'PY1 Data(H)'!$A$1:$BP$1,_xlfn.XLOOKUP($A48,'PY1 Data(H)'!$A$1:$A$142,'PY1 Data(H)'!$A$1:$BP$142))</f>
        <v>0</v>
      </c>
      <c r="M48" s="128" cm="1">
        <f t="array" ref="M48">_xlfn.XLOOKUP(M$1,'PY1 Data(H)'!$A$1:$BP$1,_xlfn.XLOOKUP($A48,'PY1 Data(H)'!$A$1:$A$142,'PY1 Data(H)'!$A$1:$BP$142))</f>
        <v>0</v>
      </c>
      <c r="N48" s="128" cm="1">
        <f t="array" ref="N48">_xlfn.XLOOKUP(N$1,'PY1 Data(H)'!$A$1:$BP$1,_xlfn.XLOOKUP($A48,'PY1 Data(H)'!$A$1:$A$142,'PY1 Data(H)'!$A$1:$BP$142))</f>
        <v>0</v>
      </c>
      <c r="O48" s="128" cm="1">
        <f t="array" ref="O48">_xlfn.XLOOKUP(O$1,'PY1 Data(H)'!$A$1:$BP$1,_xlfn.XLOOKUP($A48,'PY1 Data(H)'!$A$1:$A$142,'PY1 Data(H)'!$A$1:$BP$142))</f>
        <v>0</v>
      </c>
      <c r="P48" s="128" cm="1">
        <f t="array" ref="P48">_xlfn.XLOOKUP(P$1,'PY1 Data(H)'!$A$1:$BP$1,_xlfn.XLOOKUP($A48,'PY1 Data(H)'!$A$1:$A$142,'PY1 Data(H)'!$A$1:$BP$142))</f>
        <v>349476</v>
      </c>
      <c r="Q48" s="128" cm="1">
        <f t="array" ref="Q48">_xlfn.XLOOKUP(Q$1,'PY1 Data(H)'!$A$1:$BP$1,_xlfn.XLOOKUP($A48,'PY1 Data(H)'!$A$1:$A$142,'PY1 Data(H)'!$A$1:$BP$142))</f>
        <v>43223</v>
      </c>
      <c r="R48" s="128" cm="1">
        <f t="array" ref="R48">_xlfn.XLOOKUP(R$1,'PY1 Data(H)'!$A$1:$BP$1,_xlfn.XLOOKUP($A48,'PY1 Data(H)'!$A$1:$A$142,'PY1 Data(H)'!$A$1:$BP$142))</f>
        <v>204980</v>
      </c>
      <c r="S48" s="128" cm="1">
        <f t="array" ref="S48">_xlfn.XLOOKUP(S$1,'PY1 Data(H)'!$A$1:$BP$1,_xlfn.XLOOKUP($A48,'PY1 Data(H)'!$A$1:$A$142,'PY1 Data(H)'!$A$1:$BP$142))</f>
        <v>1799078</v>
      </c>
      <c r="T48" s="128" t="e" cm="1">
        <f t="array" ref="T48">_xlfn.XLOOKUP(T$1,'PY1 Data(H)'!$A$1:$BP$1,_xlfn.XLOOKUP($A48,'PY1 Data(H)'!$A$1:$A$142,'PY1 Data(H)'!$A$1:$BP$142))</f>
        <v>#N/A</v>
      </c>
      <c r="U48" s="128" cm="1">
        <f t="array" ref="U48">_xlfn.XLOOKUP(U$1,'PY1 Data(H)'!$A$1:$BP$1,_xlfn.XLOOKUP($A48,'PY1 Data(H)'!$A$1:$A$142,'PY1 Data(H)'!$A$1:$BP$142))</f>
        <v>139733</v>
      </c>
      <c r="V48" s="128" cm="1">
        <f t="array" ref="V48">_xlfn.XLOOKUP(V$1,'PY1 Data(H)'!$A$1:$BP$1,_xlfn.XLOOKUP($A48,'PY1 Data(H)'!$A$1:$A$142,'PY1 Data(H)'!$A$1:$BP$142))</f>
        <v>0</v>
      </c>
      <c r="W48" s="128" cm="1">
        <f t="array" ref="W48">_xlfn.XLOOKUP(W$1,'PY1 Data(H)'!$A$1:$BP$1,_xlfn.XLOOKUP($A48,'PY1 Data(H)'!$A$1:$A$142,'PY1 Data(H)'!$A$1:$BP$142))</f>
        <v>0</v>
      </c>
      <c r="X48" s="128" cm="1">
        <f t="array" ref="X48">_xlfn.XLOOKUP(X$1,'PY1 Data(H)'!$A$1:$BP$1,_xlfn.XLOOKUP($A48,'PY1 Data(H)'!$A$1:$A$142,'PY1 Data(H)'!$A$1:$BP$142))</f>
        <v>260331</v>
      </c>
      <c r="Y48" s="128" cm="1">
        <f t="array" ref="Y48">_xlfn.XLOOKUP(Y$1,'PY1 Data(H)'!$A$1:$BP$1,_xlfn.XLOOKUP($A48,'PY1 Data(H)'!$A$1:$A$142,'PY1 Data(H)'!$A$1:$BP$142))</f>
        <v>0</v>
      </c>
      <c r="Z48" s="128" cm="1">
        <f t="array" ref="Z48">_xlfn.XLOOKUP(Z$1,'PY1 Data(H)'!$A$1:$BP$1,_xlfn.XLOOKUP($A48,'PY1 Data(H)'!$A$1:$A$142,'PY1 Data(H)'!$A$1:$BP$142))</f>
        <v>196109</v>
      </c>
      <c r="AA48" s="128" cm="1">
        <f t="array" ref="AA48">_xlfn.XLOOKUP(AA$1,'PY1 Data(H)'!$A$1:$BP$1,_xlfn.XLOOKUP($A48,'PY1 Data(H)'!$A$1:$A$142,'PY1 Data(H)'!$A$1:$BP$142))</f>
        <v>205155</v>
      </c>
      <c r="AB48" s="128" cm="1">
        <f t="array" ref="AB48">_xlfn.XLOOKUP(AB$1,'PY1 Data(H)'!$A$1:$BP$1,_xlfn.XLOOKUP($A48,'PY1 Data(H)'!$A$1:$A$142,'PY1 Data(H)'!$A$1:$BP$142))</f>
        <v>167540</v>
      </c>
      <c r="AC48" s="128" cm="1">
        <f t="array" ref="AC48">_xlfn.XLOOKUP(AC$1,'PY1 Data(H)'!$A$1:$BP$1,_xlfn.XLOOKUP($A48,'PY1 Data(H)'!$A$1:$A$142,'PY1 Data(H)'!$A$1:$BP$142))</f>
        <v>8898534</v>
      </c>
      <c r="AD48" s="128" t="e" cm="1">
        <f t="array" ref="AD48">_xlfn.XLOOKUP(AD$1,'PY1 Data(H)'!$A$1:$BP$1,_xlfn.XLOOKUP($A48,'PY1 Data(H)'!$A$1:$A$142,'PY1 Data(H)'!$A$1:$BP$142))</f>
        <v>#N/A</v>
      </c>
      <c r="AE48" s="128" cm="1">
        <f t="array" ref="AE48">_xlfn.XLOOKUP(AE$1,'PY1 Data(H)'!$A$1:$BP$1,_xlfn.XLOOKUP($A48,'PY1 Data(H)'!$A$1:$A$142,'PY1 Data(H)'!$A$1:$BP$142))</f>
        <v>124607</v>
      </c>
      <c r="AF48" s="128" cm="1">
        <f t="array" ref="AF48">_xlfn.XLOOKUP(AF$1,'PY1 Data(H)'!$A$1:$BP$1,_xlfn.XLOOKUP($A48,'PY1 Data(H)'!$A$1:$A$142,'PY1 Data(H)'!$A$1:$BP$142))</f>
        <v>0</v>
      </c>
      <c r="AG48" s="128" cm="1">
        <f t="array" ref="AG48">_xlfn.XLOOKUP(AG$1,'PY1 Data(H)'!$A$1:$BP$1,_xlfn.XLOOKUP($A48,'PY1 Data(H)'!$A$1:$A$142,'PY1 Data(H)'!$A$1:$BP$142))</f>
        <v>17412549</v>
      </c>
      <c r="AH48" s="128" t="e" cm="1">
        <f t="array" ref="AH48">_xlfn.XLOOKUP(AH$1,'PY1 Data(H)'!$A$1:$BP$1,_xlfn.XLOOKUP($A48,'PY1 Data(H)'!$A$1:$A$142,'PY1 Data(H)'!$A$1:$BP$142))</f>
        <v>#N/A</v>
      </c>
      <c r="AI48" s="128" cm="1">
        <f t="array" ref="AI48">_xlfn.XLOOKUP(AI$1,'PY1 Data(H)'!$A$1:$BP$1,_xlfn.XLOOKUP($A48,'PY1 Data(H)'!$A$1:$A$142,'PY1 Data(H)'!$A$1:$BP$142))</f>
        <v>35477468</v>
      </c>
      <c r="AJ48" s="128" cm="1">
        <f t="array" ref="AJ48">_xlfn.XLOOKUP(AJ$1,'PY1 Data(H)'!$A$1:$BP$1,_xlfn.XLOOKUP($A48,'PY1 Data(H)'!$A$1:$A$142,'PY1 Data(H)'!$A$1:$BP$142))</f>
        <v>0</v>
      </c>
      <c r="AK48" s="128" cm="1">
        <f t="array" ref="AK48">_xlfn.XLOOKUP(AK$1,'PY1 Data(H)'!$A$1:$BP$1,_xlfn.XLOOKUP($A48,'PY1 Data(H)'!$A$1:$A$142,'PY1 Data(H)'!$A$1:$BP$142))</f>
        <v>1269218</v>
      </c>
      <c r="AL48" s="128" cm="1">
        <f t="array" ref="AL48">_xlfn.XLOOKUP(AL$1,'PY1 Data(H)'!$A$1:$BP$1,_xlfn.XLOOKUP($A48,'PY1 Data(H)'!$A$1:$A$142,'PY1 Data(H)'!$A$1:$BP$142))</f>
        <v>85622</v>
      </c>
      <c r="AM48" s="128" cm="1">
        <f t="array" ref="AM48">_xlfn.XLOOKUP(AM$1,'PY1 Data(H)'!$A$1:$BP$1,_xlfn.XLOOKUP($A48,'PY1 Data(H)'!$A$1:$A$142,'PY1 Data(H)'!$A$1:$BP$142))</f>
        <v>302698</v>
      </c>
      <c r="AN48" s="128" cm="1">
        <f t="array" ref="AN48">_xlfn.XLOOKUP(AN$1,'PY1 Data(H)'!$A$1:$BP$1,_xlfn.XLOOKUP($A48,'PY1 Data(H)'!$A$1:$A$142,'PY1 Data(H)'!$A$1:$BP$142))</f>
        <v>41713</v>
      </c>
      <c r="AO48" s="128" cm="1">
        <f t="array" ref="AO48">_xlfn.XLOOKUP(AO$1,'PY1 Data(H)'!$A$1:$BP$1,_xlfn.XLOOKUP($A48,'PY1 Data(H)'!$A$1:$A$142,'PY1 Data(H)'!$A$1:$BP$142))</f>
        <v>70580</v>
      </c>
      <c r="AP48" s="128" cm="1">
        <f t="array" ref="AP48">_xlfn.XLOOKUP(AP$1,'PY1 Data(H)'!$A$1:$BP$1,_xlfn.XLOOKUP($A48,'PY1 Data(H)'!$A$1:$A$142,'PY1 Data(H)'!$A$1:$BP$142))</f>
        <v>1260406</v>
      </c>
      <c r="AQ48" s="128" cm="1">
        <f t="array" ref="AQ48">_xlfn.XLOOKUP(AQ$1,'PY1 Data(H)'!$A$1:$BP$1,_xlfn.XLOOKUP($A48,'PY1 Data(H)'!$A$1:$A$142,'PY1 Data(H)'!$A$1:$BP$142))</f>
        <v>0</v>
      </c>
      <c r="AR48" s="128" cm="1">
        <f t="array" ref="AR48">_xlfn.XLOOKUP(AR$1,'PY1 Data(H)'!$A$1:$BP$1,_xlfn.XLOOKUP($A48,'PY1 Data(H)'!$A$1:$A$142,'PY1 Data(H)'!$A$1:$BP$142))</f>
        <v>0</v>
      </c>
      <c r="AS48" s="128" cm="1">
        <f t="array" ref="AS48">_xlfn.XLOOKUP(AS$1,'PY1 Data(H)'!$A$1:$BP$1,_xlfn.XLOOKUP($A48,'PY1 Data(H)'!$A$1:$A$142,'PY1 Data(H)'!$A$1:$BP$142))</f>
        <v>280475</v>
      </c>
    </row>
    <row r="49" spans="1:45" x14ac:dyDescent="0.3">
      <c r="A49">
        <v>540</v>
      </c>
      <c r="D49" s="128" cm="1">
        <f t="array" ref="D49">_xlfn.XLOOKUP(D$1,'PY1 Data(H)'!$A$1:$BP$1,_xlfn.XLOOKUP($A49,'PY1 Data(H)'!$A$1:$A$142,'PY1 Data(H)'!$A$1:$BP$142))</f>
        <v>0</v>
      </c>
      <c r="E49" s="128" cm="1">
        <f t="array" ref="E49">_xlfn.XLOOKUP(E$1,'PY1 Data(H)'!$A$1:$BP$1,_xlfn.XLOOKUP($A49,'PY1 Data(H)'!$A$1:$A$142,'PY1 Data(H)'!$A$1:$BP$142))</f>
        <v>0</v>
      </c>
      <c r="F49" s="128" cm="1">
        <f t="array" ref="F49">_xlfn.XLOOKUP(F$1,'PY1 Data(H)'!$A$1:$BP$1,_xlfn.XLOOKUP($A49,'PY1 Data(H)'!$A$1:$A$142,'PY1 Data(H)'!$A$1:$BP$142))</f>
        <v>0</v>
      </c>
      <c r="G49" s="128" cm="1">
        <f t="array" ref="G49">_xlfn.XLOOKUP(G$1,'PY1 Data(H)'!$A$1:$BP$1,_xlfn.XLOOKUP($A49,'PY1 Data(H)'!$A$1:$A$142,'PY1 Data(H)'!$A$1:$BP$142))</f>
        <v>0</v>
      </c>
      <c r="H49" s="128" cm="1">
        <f t="array" ref="H49">_xlfn.XLOOKUP(H$1,'PY1 Data(H)'!$A$1:$BP$1,_xlfn.XLOOKUP($A49,'PY1 Data(H)'!$A$1:$A$142,'PY1 Data(H)'!$A$1:$BP$142))</f>
        <v>0</v>
      </c>
      <c r="I49" s="128" cm="1">
        <f t="array" ref="I49">_xlfn.XLOOKUP(I$1,'PY1 Data(H)'!$A$1:$BP$1,_xlfn.XLOOKUP($A49,'PY1 Data(H)'!$A$1:$A$142,'PY1 Data(H)'!$A$1:$BP$142))</f>
        <v>0</v>
      </c>
      <c r="J49" s="128" cm="1">
        <f t="array" ref="J49">_xlfn.XLOOKUP(J$1,'PY1 Data(H)'!$A$1:$BP$1,_xlfn.XLOOKUP($A49,'PY1 Data(H)'!$A$1:$A$142,'PY1 Data(H)'!$A$1:$BP$142))</f>
        <v>0</v>
      </c>
      <c r="K49" s="128" cm="1">
        <f t="array" ref="K49">_xlfn.XLOOKUP(K$1,'PY1 Data(H)'!$A$1:$BP$1,_xlfn.XLOOKUP($A49,'PY1 Data(H)'!$A$1:$A$142,'PY1 Data(H)'!$A$1:$BP$142))</f>
        <v>0</v>
      </c>
      <c r="L49" s="128" cm="1">
        <f t="array" ref="L49">_xlfn.XLOOKUP(L$1,'PY1 Data(H)'!$A$1:$BP$1,_xlfn.XLOOKUP($A49,'PY1 Data(H)'!$A$1:$A$142,'PY1 Data(H)'!$A$1:$BP$142))</f>
        <v>0</v>
      </c>
      <c r="M49" s="128" cm="1">
        <f t="array" ref="M49">_xlfn.XLOOKUP(M$1,'PY1 Data(H)'!$A$1:$BP$1,_xlfn.XLOOKUP($A49,'PY1 Data(H)'!$A$1:$A$142,'PY1 Data(H)'!$A$1:$BP$142))</f>
        <v>0</v>
      </c>
      <c r="N49" s="128" cm="1">
        <f t="array" ref="N49">_xlfn.XLOOKUP(N$1,'PY1 Data(H)'!$A$1:$BP$1,_xlfn.XLOOKUP($A49,'PY1 Data(H)'!$A$1:$A$142,'PY1 Data(H)'!$A$1:$BP$142))</f>
        <v>0</v>
      </c>
      <c r="O49" s="128" cm="1">
        <f t="array" ref="O49">_xlfn.XLOOKUP(O$1,'PY1 Data(H)'!$A$1:$BP$1,_xlfn.XLOOKUP($A49,'PY1 Data(H)'!$A$1:$A$142,'PY1 Data(H)'!$A$1:$BP$142))</f>
        <v>0</v>
      </c>
      <c r="P49" s="128" cm="1">
        <f t="array" ref="P49">_xlfn.XLOOKUP(P$1,'PY1 Data(H)'!$A$1:$BP$1,_xlfn.XLOOKUP($A49,'PY1 Data(H)'!$A$1:$A$142,'PY1 Data(H)'!$A$1:$BP$142))</f>
        <v>0</v>
      </c>
      <c r="Q49" s="128" cm="1">
        <f t="array" ref="Q49">_xlfn.XLOOKUP(Q$1,'PY1 Data(H)'!$A$1:$BP$1,_xlfn.XLOOKUP($A49,'PY1 Data(H)'!$A$1:$A$142,'PY1 Data(H)'!$A$1:$BP$142))</f>
        <v>0</v>
      </c>
      <c r="R49" s="128" cm="1">
        <f t="array" ref="R49">_xlfn.XLOOKUP(R$1,'PY1 Data(H)'!$A$1:$BP$1,_xlfn.XLOOKUP($A49,'PY1 Data(H)'!$A$1:$A$142,'PY1 Data(H)'!$A$1:$BP$142))</f>
        <v>0</v>
      </c>
      <c r="S49" s="128" cm="1">
        <f t="array" ref="S49">_xlfn.XLOOKUP(S$1,'PY1 Data(H)'!$A$1:$BP$1,_xlfn.XLOOKUP($A49,'PY1 Data(H)'!$A$1:$A$142,'PY1 Data(H)'!$A$1:$BP$142))</f>
        <v>100000</v>
      </c>
      <c r="T49" s="128" t="e" cm="1">
        <f t="array" ref="T49">_xlfn.XLOOKUP(T$1,'PY1 Data(H)'!$A$1:$BP$1,_xlfn.XLOOKUP($A49,'PY1 Data(H)'!$A$1:$A$142,'PY1 Data(H)'!$A$1:$BP$142))</f>
        <v>#N/A</v>
      </c>
      <c r="U49" s="128" cm="1">
        <f t="array" ref="U49">_xlfn.XLOOKUP(U$1,'PY1 Data(H)'!$A$1:$BP$1,_xlfn.XLOOKUP($A49,'PY1 Data(H)'!$A$1:$A$142,'PY1 Data(H)'!$A$1:$BP$142))</f>
        <v>40000</v>
      </c>
      <c r="V49" s="128" cm="1">
        <f t="array" ref="V49">_xlfn.XLOOKUP(V$1,'PY1 Data(H)'!$A$1:$BP$1,_xlfn.XLOOKUP($A49,'PY1 Data(H)'!$A$1:$A$142,'PY1 Data(H)'!$A$1:$BP$142))</f>
        <v>0</v>
      </c>
      <c r="W49" s="128" cm="1">
        <f t="array" ref="W49">_xlfn.XLOOKUP(W$1,'PY1 Data(H)'!$A$1:$BP$1,_xlfn.XLOOKUP($A49,'PY1 Data(H)'!$A$1:$A$142,'PY1 Data(H)'!$A$1:$BP$142))</f>
        <v>0</v>
      </c>
      <c r="X49" s="128" cm="1">
        <f t="array" ref="X49">_xlfn.XLOOKUP(X$1,'PY1 Data(H)'!$A$1:$BP$1,_xlfn.XLOOKUP($A49,'PY1 Data(H)'!$A$1:$A$142,'PY1 Data(H)'!$A$1:$BP$142))</f>
        <v>0</v>
      </c>
      <c r="Y49" s="128" cm="1">
        <f t="array" ref="Y49">_xlfn.XLOOKUP(Y$1,'PY1 Data(H)'!$A$1:$BP$1,_xlfn.XLOOKUP($A49,'PY1 Data(H)'!$A$1:$A$142,'PY1 Data(H)'!$A$1:$BP$142))</f>
        <v>0</v>
      </c>
      <c r="Z49" s="128" cm="1">
        <f t="array" ref="Z49">_xlfn.XLOOKUP(Z$1,'PY1 Data(H)'!$A$1:$BP$1,_xlfn.XLOOKUP($A49,'PY1 Data(H)'!$A$1:$A$142,'PY1 Data(H)'!$A$1:$BP$142))</f>
        <v>0</v>
      </c>
      <c r="AA49" s="128" cm="1">
        <f t="array" ref="AA49">_xlfn.XLOOKUP(AA$1,'PY1 Data(H)'!$A$1:$BP$1,_xlfn.XLOOKUP($A49,'PY1 Data(H)'!$A$1:$A$142,'PY1 Data(H)'!$A$1:$BP$142))</f>
        <v>0</v>
      </c>
      <c r="AB49" s="128" cm="1">
        <f t="array" ref="AB49">_xlfn.XLOOKUP(AB$1,'PY1 Data(H)'!$A$1:$BP$1,_xlfn.XLOOKUP($A49,'PY1 Data(H)'!$A$1:$A$142,'PY1 Data(H)'!$A$1:$BP$142))</f>
        <v>0</v>
      </c>
      <c r="AC49" s="128" cm="1">
        <f t="array" ref="AC49">_xlfn.XLOOKUP(AC$1,'PY1 Data(H)'!$A$1:$BP$1,_xlfn.XLOOKUP($A49,'PY1 Data(H)'!$A$1:$A$142,'PY1 Data(H)'!$A$1:$BP$142))</f>
        <v>0</v>
      </c>
      <c r="AD49" s="128" t="e" cm="1">
        <f t="array" ref="AD49">_xlfn.XLOOKUP(AD$1,'PY1 Data(H)'!$A$1:$BP$1,_xlfn.XLOOKUP($A49,'PY1 Data(H)'!$A$1:$A$142,'PY1 Data(H)'!$A$1:$BP$142))</f>
        <v>#N/A</v>
      </c>
      <c r="AE49" s="128" cm="1">
        <f t="array" ref="AE49">_xlfn.XLOOKUP(AE$1,'PY1 Data(H)'!$A$1:$BP$1,_xlfn.XLOOKUP($A49,'PY1 Data(H)'!$A$1:$A$142,'PY1 Data(H)'!$A$1:$BP$142))</f>
        <v>-5339</v>
      </c>
      <c r="AF49" s="128" cm="1">
        <f t="array" ref="AF49">_xlfn.XLOOKUP(AF$1,'PY1 Data(H)'!$A$1:$BP$1,_xlfn.XLOOKUP($A49,'PY1 Data(H)'!$A$1:$A$142,'PY1 Data(H)'!$A$1:$BP$142))</f>
        <v>0</v>
      </c>
      <c r="AG49" s="128" cm="1">
        <f t="array" ref="AG49">_xlfn.XLOOKUP(AG$1,'PY1 Data(H)'!$A$1:$BP$1,_xlfn.XLOOKUP($A49,'PY1 Data(H)'!$A$1:$A$142,'PY1 Data(H)'!$A$1:$BP$142))</f>
        <v>0</v>
      </c>
      <c r="AH49" s="128" t="e" cm="1">
        <f t="array" ref="AH49">_xlfn.XLOOKUP(AH$1,'PY1 Data(H)'!$A$1:$BP$1,_xlfn.XLOOKUP($A49,'PY1 Data(H)'!$A$1:$A$142,'PY1 Data(H)'!$A$1:$BP$142))</f>
        <v>#N/A</v>
      </c>
      <c r="AI49" s="128" cm="1">
        <f t="array" ref="AI49">_xlfn.XLOOKUP(AI$1,'PY1 Data(H)'!$A$1:$BP$1,_xlfn.XLOOKUP($A49,'PY1 Data(H)'!$A$1:$A$142,'PY1 Data(H)'!$A$1:$BP$142))</f>
        <v>0</v>
      </c>
      <c r="AJ49" s="128" cm="1">
        <f t="array" ref="AJ49">_xlfn.XLOOKUP(AJ$1,'PY1 Data(H)'!$A$1:$BP$1,_xlfn.XLOOKUP($A49,'PY1 Data(H)'!$A$1:$A$142,'PY1 Data(H)'!$A$1:$BP$142))</f>
        <v>0</v>
      </c>
      <c r="AK49" s="128" cm="1">
        <f t="array" ref="AK49">_xlfn.XLOOKUP(AK$1,'PY1 Data(H)'!$A$1:$BP$1,_xlfn.XLOOKUP($A49,'PY1 Data(H)'!$A$1:$A$142,'PY1 Data(H)'!$A$1:$BP$142))</f>
        <v>0</v>
      </c>
      <c r="AL49" s="128" cm="1">
        <f t="array" ref="AL49">_xlfn.XLOOKUP(AL$1,'PY1 Data(H)'!$A$1:$BP$1,_xlfn.XLOOKUP($A49,'PY1 Data(H)'!$A$1:$A$142,'PY1 Data(H)'!$A$1:$BP$142))</f>
        <v>20425</v>
      </c>
      <c r="AM49" s="128" cm="1">
        <f t="array" ref="AM49">_xlfn.XLOOKUP(AM$1,'PY1 Data(H)'!$A$1:$BP$1,_xlfn.XLOOKUP($A49,'PY1 Data(H)'!$A$1:$A$142,'PY1 Data(H)'!$A$1:$BP$142))</f>
        <v>0</v>
      </c>
      <c r="AN49" s="128" cm="1">
        <f t="array" ref="AN49">_xlfn.XLOOKUP(AN$1,'PY1 Data(H)'!$A$1:$BP$1,_xlfn.XLOOKUP($A49,'PY1 Data(H)'!$A$1:$A$142,'PY1 Data(H)'!$A$1:$BP$142))</f>
        <v>0</v>
      </c>
      <c r="AO49" s="128" cm="1">
        <f t="array" ref="AO49">_xlfn.XLOOKUP(AO$1,'PY1 Data(H)'!$A$1:$BP$1,_xlfn.XLOOKUP($A49,'PY1 Data(H)'!$A$1:$A$142,'PY1 Data(H)'!$A$1:$BP$142))</f>
        <v>0</v>
      </c>
      <c r="AP49" s="128" cm="1">
        <f t="array" ref="AP49">_xlfn.XLOOKUP(AP$1,'PY1 Data(H)'!$A$1:$BP$1,_xlfn.XLOOKUP($A49,'PY1 Data(H)'!$A$1:$A$142,'PY1 Data(H)'!$A$1:$BP$142))</f>
        <v>0</v>
      </c>
      <c r="AQ49" s="128" cm="1">
        <f t="array" ref="AQ49">_xlfn.XLOOKUP(AQ$1,'PY1 Data(H)'!$A$1:$BP$1,_xlfn.XLOOKUP($A49,'PY1 Data(H)'!$A$1:$A$142,'PY1 Data(H)'!$A$1:$BP$142))</f>
        <v>0</v>
      </c>
      <c r="AR49" s="128" cm="1">
        <f t="array" ref="AR49">_xlfn.XLOOKUP(AR$1,'PY1 Data(H)'!$A$1:$BP$1,_xlfn.XLOOKUP($A49,'PY1 Data(H)'!$A$1:$A$142,'PY1 Data(H)'!$A$1:$BP$142))</f>
        <v>0</v>
      </c>
      <c r="AS49" s="128" cm="1">
        <f t="array" ref="AS49">_xlfn.XLOOKUP(AS$1,'PY1 Data(H)'!$A$1:$BP$1,_xlfn.XLOOKUP($A49,'PY1 Data(H)'!$A$1:$A$142,'PY1 Data(H)'!$A$1:$BP$142))</f>
        <v>0</v>
      </c>
    </row>
    <row r="50" spans="1:45" x14ac:dyDescent="0.3">
      <c r="A50">
        <v>1052</v>
      </c>
      <c r="D50" s="128" cm="1">
        <f t="array" ref="D50">_xlfn.XLOOKUP(D$1,'PY1 Data(H)'!$A$1:$BP$1,_xlfn.XLOOKUP($A50,'PY1 Data(H)'!$A$1:$A$142,'PY1 Data(H)'!$A$1:$BP$142))</f>
        <v>0</v>
      </c>
      <c r="E50" s="128" cm="1">
        <f t="array" ref="E50">_xlfn.XLOOKUP(E$1,'PY1 Data(H)'!$A$1:$BP$1,_xlfn.XLOOKUP($A50,'PY1 Data(H)'!$A$1:$A$142,'PY1 Data(H)'!$A$1:$BP$142))</f>
        <v>0</v>
      </c>
      <c r="F50" s="128" cm="1">
        <f t="array" ref="F50">_xlfn.XLOOKUP(F$1,'PY1 Data(H)'!$A$1:$BP$1,_xlfn.XLOOKUP($A50,'PY1 Data(H)'!$A$1:$A$142,'PY1 Data(H)'!$A$1:$BP$142))</f>
        <v>0</v>
      </c>
      <c r="G50" s="128" cm="1">
        <f t="array" ref="G50">_xlfn.XLOOKUP(G$1,'PY1 Data(H)'!$A$1:$BP$1,_xlfn.XLOOKUP($A50,'PY1 Data(H)'!$A$1:$A$142,'PY1 Data(H)'!$A$1:$BP$142))</f>
        <v>0</v>
      </c>
      <c r="H50" s="128" cm="1">
        <f t="array" ref="H50">_xlfn.XLOOKUP(H$1,'PY1 Data(H)'!$A$1:$BP$1,_xlfn.XLOOKUP($A50,'PY1 Data(H)'!$A$1:$A$142,'PY1 Data(H)'!$A$1:$BP$142))</f>
        <v>0</v>
      </c>
      <c r="I50" s="128" cm="1">
        <f t="array" ref="I50">_xlfn.XLOOKUP(I$1,'PY1 Data(H)'!$A$1:$BP$1,_xlfn.XLOOKUP($A50,'PY1 Data(H)'!$A$1:$A$142,'PY1 Data(H)'!$A$1:$BP$142))</f>
        <v>0</v>
      </c>
      <c r="J50" s="128" cm="1">
        <f t="array" ref="J50">_xlfn.XLOOKUP(J$1,'PY1 Data(H)'!$A$1:$BP$1,_xlfn.XLOOKUP($A50,'PY1 Data(H)'!$A$1:$A$142,'PY1 Data(H)'!$A$1:$BP$142))</f>
        <v>0</v>
      </c>
      <c r="K50" s="128" cm="1">
        <f t="array" ref="K50">_xlfn.XLOOKUP(K$1,'PY1 Data(H)'!$A$1:$BP$1,_xlfn.XLOOKUP($A50,'PY1 Data(H)'!$A$1:$A$142,'PY1 Data(H)'!$A$1:$BP$142))</f>
        <v>0</v>
      </c>
      <c r="L50" s="128" cm="1">
        <f t="array" ref="L50">_xlfn.XLOOKUP(L$1,'PY1 Data(H)'!$A$1:$BP$1,_xlfn.XLOOKUP($A50,'PY1 Data(H)'!$A$1:$A$142,'PY1 Data(H)'!$A$1:$BP$142))</f>
        <v>0</v>
      </c>
      <c r="M50" s="128" cm="1">
        <f t="array" ref="M50">_xlfn.XLOOKUP(M$1,'PY1 Data(H)'!$A$1:$BP$1,_xlfn.XLOOKUP($A50,'PY1 Data(H)'!$A$1:$A$142,'PY1 Data(H)'!$A$1:$BP$142))</f>
        <v>0</v>
      </c>
      <c r="N50" s="128" cm="1">
        <f t="array" ref="N50">_xlfn.XLOOKUP(N$1,'PY1 Data(H)'!$A$1:$BP$1,_xlfn.XLOOKUP($A50,'PY1 Data(H)'!$A$1:$A$142,'PY1 Data(H)'!$A$1:$BP$142))</f>
        <v>0</v>
      </c>
      <c r="O50" s="128" cm="1">
        <f t="array" ref="O50">_xlfn.XLOOKUP(O$1,'PY1 Data(H)'!$A$1:$BP$1,_xlfn.XLOOKUP($A50,'PY1 Data(H)'!$A$1:$A$142,'PY1 Data(H)'!$A$1:$BP$142))</f>
        <v>0</v>
      </c>
      <c r="P50" s="128" cm="1">
        <f t="array" ref="P50">_xlfn.XLOOKUP(P$1,'PY1 Data(H)'!$A$1:$BP$1,_xlfn.XLOOKUP($A50,'PY1 Data(H)'!$A$1:$A$142,'PY1 Data(H)'!$A$1:$BP$142))</f>
        <v>0</v>
      </c>
      <c r="Q50" s="128" cm="1">
        <f t="array" ref="Q50">_xlfn.XLOOKUP(Q$1,'PY1 Data(H)'!$A$1:$BP$1,_xlfn.XLOOKUP($A50,'PY1 Data(H)'!$A$1:$A$142,'PY1 Data(H)'!$A$1:$BP$142))</f>
        <v>0</v>
      </c>
      <c r="R50" s="128" cm="1">
        <f t="array" ref="R50">_xlfn.XLOOKUP(R$1,'PY1 Data(H)'!$A$1:$BP$1,_xlfn.XLOOKUP($A50,'PY1 Data(H)'!$A$1:$A$142,'PY1 Data(H)'!$A$1:$BP$142))</f>
        <v>0</v>
      </c>
      <c r="S50" s="128" cm="1">
        <f t="array" ref="S50">_xlfn.XLOOKUP(S$1,'PY1 Data(H)'!$A$1:$BP$1,_xlfn.XLOOKUP($A50,'PY1 Data(H)'!$A$1:$A$142,'PY1 Data(H)'!$A$1:$BP$142))</f>
        <v>0</v>
      </c>
      <c r="T50" s="128" t="e" cm="1">
        <f t="array" ref="T50">_xlfn.XLOOKUP(T$1,'PY1 Data(H)'!$A$1:$BP$1,_xlfn.XLOOKUP($A50,'PY1 Data(H)'!$A$1:$A$142,'PY1 Data(H)'!$A$1:$BP$142))</f>
        <v>#N/A</v>
      </c>
      <c r="U50" s="128" cm="1">
        <f t="array" ref="U50">_xlfn.XLOOKUP(U$1,'PY1 Data(H)'!$A$1:$BP$1,_xlfn.XLOOKUP($A50,'PY1 Data(H)'!$A$1:$A$142,'PY1 Data(H)'!$A$1:$BP$142))</f>
        <v>0</v>
      </c>
      <c r="V50" s="128" cm="1">
        <f t="array" ref="V50">_xlfn.XLOOKUP(V$1,'PY1 Data(H)'!$A$1:$BP$1,_xlfn.XLOOKUP($A50,'PY1 Data(H)'!$A$1:$A$142,'PY1 Data(H)'!$A$1:$BP$142))</f>
        <v>0</v>
      </c>
      <c r="W50" s="128" cm="1">
        <f t="array" ref="W50">_xlfn.XLOOKUP(W$1,'PY1 Data(H)'!$A$1:$BP$1,_xlfn.XLOOKUP($A50,'PY1 Data(H)'!$A$1:$A$142,'PY1 Data(H)'!$A$1:$BP$142))</f>
        <v>0</v>
      </c>
      <c r="X50" s="128" cm="1">
        <f t="array" ref="X50">_xlfn.XLOOKUP(X$1,'PY1 Data(H)'!$A$1:$BP$1,_xlfn.XLOOKUP($A50,'PY1 Data(H)'!$A$1:$A$142,'PY1 Data(H)'!$A$1:$BP$142))</f>
        <v>0</v>
      </c>
      <c r="Y50" s="128" cm="1">
        <f t="array" ref="Y50">_xlfn.XLOOKUP(Y$1,'PY1 Data(H)'!$A$1:$BP$1,_xlfn.XLOOKUP($A50,'PY1 Data(H)'!$A$1:$A$142,'PY1 Data(H)'!$A$1:$BP$142))</f>
        <v>0</v>
      </c>
      <c r="Z50" s="128" cm="1">
        <f t="array" ref="Z50">_xlfn.XLOOKUP(Z$1,'PY1 Data(H)'!$A$1:$BP$1,_xlfn.XLOOKUP($A50,'PY1 Data(H)'!$A$1:$A$142,'PY1 Data(H)'!$A$1:$BP$142))</f>
        <v>0</v>
      </c>
      <c r="AA50" s="128" cm="1">
        <f t="array" ref="AA50">_xlfn.XLOOKUP(AA$1,'PY1 Data(H)'!$A$1:$BP$1,_xlfn.XLOOKUP($A50,'PY1 Data(H)'!$A$1:$A$142,'PY1 Data(H)'!$A$1:$BP$142))</f>
        <v>0</v>
      </c>
      <c r="AB50" s="128" cm="1">
        <f t="array" ref="AB50">_xlfn.XLOOKUP(AB$1,'PY1 Data(H)'!$A$1:$BP$1,_xlfn.XLOOKUP($A50,'PY1 Data(H)'!$A$1:$A$142,'PY1 Data(H)'!$A$1:$BP$142))</f>
        <v>0</v>
      </c>
      <c r="AC50" s="128" cm="1">
        <f t="array" ref="AC50">_xlfn.XLOOKUP(AC$1,'PY1 Data(H)'!$A$1:$BP$1,_xlfn.XLOOKUP($A50,'PY1 Data(H)'!$A$1:$A$142,'PY1 Data(H)'!$A$1:$BP$142))</f>
        <v>0</v>
      </c>
      <c r="AD50" s="128" t="e" cm="1">
        <f t="array" ref="AD50">_xlfn.XLOOKUP(AD$1,'PY1 Data(H)'!$A$1:$BP$1,_xlfn.XLOOKUP($A50,'PY1 Data(H)'!$A$1:$A$142,'PY1 Data(H)'!$A$1:$BP$142))</f>
        <v>#N/A</v>
      </c>
      <c r="AE50" s="128" cm="1">
        <f t="array" ref="AE50">_xlfn.XLOOKUP(AE$1,'PY1 Data(H)'!$A$1:$BP$1,_xlfn.XLOOKUP($A50,'PY1 Data(H)'!$A$1:$A$142,'PY1 Data(H)'!$A$1:$BP$142))</f>
        <v>0</v>
      </c>
      <c r="AF50" s="128" cm="1">
        <f t="array" ref="AF50">_xlfn.XLOOKUP(AF$1,'PY1 Data(H)'!$A$1:$BP$1,_xlfn.XLOOKUP($A50,'PY1 Data(H)'!$A$1:$A$142,'PY1 Data(H)'!$A$1:$BP$142))</f>
        <v>0</v>
      </c>
      <c r="AG50" s="128" cm="1">
        <f t="array" ref="AG50">_xlfn.XLOOKUP(AG$1,'PY1 Data(H)'!$A$1:$BP$1,_xlfn.XLOOKUP($A50,'PY1 Data(H)'!$A$1:$A$142,'PY1 Data(H)'!$A$1:$BP$142))</f>
        <v>0</v>
      </c>
      <c r="AH50" s="128" t="e" cm="1">
        <f t="array" ref="AH50">_xlfn.XLOOKUP(AH$1,'PY1 Data(H)'!$A$1:$BP$1,_xlfn.XLOOKUP($A50,'PY1 Data(H)'!$A$1:$A$142,'PY1 Data(H)'!$A$1:$BP$142))</f>
        <v>#N/A</v>
      </c>
      <c r="AI50" s="128" cm="1">
        <f t="array" ref="AI50">_xlfn.XLOOKUP(AI$1,'PY1 Data(H)'!$A$1:$BP$1,_xlfn.XLOOKUP($A50,'PY1 Data(H)'!$A$1:$A$142,'PY1 Data(H)'!$A$1:$BP$142))</f>
        <v>-721903</v>
      </c>
      <c r="AJ50" s="128" cm="1">
        <f t="array" ref="AJ50">_xlfn.XLOOKUP(AJ$1,'PY1 Data(H)'!$A$1:$BP$1,_xlfn.XLOOKUP($A50,'PY1 Data(H)'!$A$1:$A$142,'PY1 Data(H)'!$A$1:$BP$142))</f>
        <v>0</v>
      </c>
      <c r="AK50" s="128" cm="1">
        <f t="array" ref="AK50">_xlfn.XLOOKUP(AK$1,'PY1 Data(H)'!$A$1:$BP$1,_xlfn.XLOOKUP($A50,'PY1 Data(H)'!$A$1:$A$142,'PY1 Data(H)'!$A$1:$BP$142))</f>
        <v>0</v>
      </c>
      <c r="AL50" s="128" cm="1">
        <f t="array" ref="AL50">_xlfn.XLOOKUP(AL$1,'PY1 Data(H)'!$A$1:$BP$1,_xlfn.XLOOKUP($A50,'PY1 Data(H)'!$A$1:$A$142,'PY1 Data(H)'!$A$1:$BP$142))</f>
        <v>0</v>
      </c>
      <c r="AM50" s="128" cm="1">
        <f t="array" ref="AM50">_xlfn.XLOOKUP(AM$1,'PY1 Data(H)'!$A$1:$BP$1,_xlfn.XLOOKUP($A50,'PY1 Data(H)'!$A$1:$A$142,'PY1 Data(H)'!$A$1:$BP$142))</f>
        <v>0</v>
      </c>
      <c r="AN50" s="128" cm="1">
        <f t="array" ref="AN50">_xlfn.XLOOKUP(AN$1,'PY1 Data(H)'!$A$1:$BP$1,_xlfn.XLOOKUP($A50,'PY1 Data(H)'!$A$1:$A$142,'PY1 Data(H)'!$A$1:$BP$142))</f>
        <v>0</v>
      </c>
      <c r="AO50" s="128" cm="1">
        <f t="array" ref="AO50">_xlfn.XLOOKUP(AO$1,'PY1 Data(H)'!$A$1:$BP$1,_xlfn.XLOOKUP($A50,'PY1 Data(H)'!$A$1:$A$142,'PY1 Data(H)'!$A$1:$BP$142))</f>
        <v>0</v>
      </c>
      <c r="AP50" s="128" cm="1">
        <f t="array" ref="AP50">_xlfn.XLOOKUP(AP$1,'PY1 Data(H)'!$A$1:$BP$1,_xlfn.XLOOKUP($A50,'PY1 Data(H)'!$A$1:$A$142,'PY1 Data(H)'!$A$1:$BP$142))</f>
        <v>0</v>
      </c>
      <c r="AQ50" s="128" cm="1">
        <f t="array" ref="AQ50">_xlfn.XLOOKUP(AQ$1,'PY1 Data(H)'!$A$1:$BP$1,_xlfn.XLOOKUP($A50,'PY1 Data(H)'!$A$1:$A$142,'PY1 Data(H)'!$A$1:$BP$142))</f>
        <v>0</v>
      </c>
      <c r="AR50" s="128" cm="1">
        <f t="array" ref="AR50">_xlfn.XLOOKUP(AR$1,'PY1 Data(H)'!$A$1:$BP$1,_xlfn.XLOOKUP($A50,'PY1 Data(H)'!$A$1:$A$142,'PY1 Data(H)'!$A$1:$BP$142))</f>
        <v>0</v>
      </c>
      <c r="AS50" s="128" cm="1">
        <f t="array" ref="AS50">_xlfn.XLOOKUP(AS$1,'PY1 Data(H)'!$A$1:$BP$1,_xlfn.XLOOKUP($A50,'PY1 Data(H)'!$A$1:$A$142,'PY1 Data(H)'!$A$1:$BP$142))</f>
        <v>0</v>
      </c>
    </row>
    <row r="51" spans="1:45" x14ac:dyDescent="0.3">
      <c r="D51" s="128" cm="1">
        <f t="array" ref="D51">_xlfn.XLOOKUP(D$1,'PY1 Data(H)'!$A$1:$BP$1,_xlfn.XLOOKUP($A51,'PY1 Data(H)'!$A$1:$A$142,'PY1 Data(H)'!$A$1:$BP$142))</f>
        <v>0</v>
      </c>
      <c r="E51" s="128" cm="1">
        <f t="array" ref="E51">_xlfn.XLOOKUP(E$1,'PY1 Data(H)'!$A$1:$BP$1,_xlfn.XLOOKUP($A51,'PY1 Data(H)'!$A$1:$A$142,'PY1 Data(H)'!$A$1:$BP$142))</f>
        <v>0</v>
      </c>
      <c r="F51" s="128" cm="1">
        <f t="array" ref="F51">_xlfn.XLOOKUP(F$1,'PY1 Data(H)'!$A$1:$BP$1,_xlfn.XLOOKUP($A51,'PY1 Data(H)'!$A$1:$A$142,'PY1 Data(H)'!$A$1:$BP$142))</f>
        <v>0</v>
      </c>
      <c r="G51" s="128" cm="1">
        <f t="array" ref="G51">_xlfn.XLOOKUP(G$1,'PY1 Data(H)'!$A$1:$BP$1,_xlfn.XLOOKUP($A51,'PY1 Data(H)'!$A$1:$A$142,'PY1 Data(H)'!$A$1:$BP$142))</f>
        <v>0</v>
      </c>
      <c r="H51" s="128" cm="1">
        <f t="array" ref="H51">_xlfn.XLOOKUP(H$1,'PY1 Data(H)'!$A$1:$BP$1,_xlfn.XLOOKUP($A51,'PY1 Data(H)'!$A$1:$A$142,'PY1 Data(H)'!$A$1:$BP$142))</f>
        <v>0</v>
      </c>
      <c r="I51" s="128" cm="1">
        <f t="array" ref="I51">_xlfn.XLOOKUP(I$1,'PY1 Data(H)'!$A$1:$BP$1,_xlfn.XLOOKUP($A51,'PY1 Data(H)'!$A$1:$A$142,'PY1 Data(H)'!$A$1:$BP$142))</f>
        <v>0</v>
      </c>
      <c r="J51" s="128" cm="1">
        <f t="array" ref="J51">_xlfn.XLOOKUP(J$1,'PY1 Data(H)'!$A$1:$BP$1,_xlfn.XLOOKUP($A51,'PY1 Data(H)'!$A$1:$A$142,'PY1 Data(H)'!$A$1:$BP$142))</f>
        <v>0</v>
      </c>
      <c r="K51" s="128" cm="1">
        <f t="array" ref="K51">_xlfn.XLOOKUP(K$1,'PY1 Data(H)'!$A$1:$BP$1,_xlfn.XLOOKUP($A51,'PY1 Data(H)'!$A$1:$A$142,'PY1 Data(H)'!$A$1:$BP$142))</f>
        <v>0</v>
      </c>
      <c r="L51" s="128" cm="1">
        <f t="array" ref="L51">_xlfn.XLOOKUP(L$1,'PY1 Data(H)'!$A$1:$BP$1,_xlfn.XLOOKUP($A51,'PY1 Data(H)'!$A$1:$A$142,'PY1 Data(H)'!$A$1:$BP$142))</f>
        <v>0</v>
      </c>
      <c r="M51" s="128" cm="1">
        <f t="array" ref="M51">_xlfn.XLOOKUP(M$1,'PY1 Data(H)'!$A$1:$BP$1,_xlfn.XLOOKUP($A51,'PY1 Data(H)'!$A$1:$A$142,'PY1 Data(H)'!$A$1:$BP$142))</f>
        <v>0</v>
      </c>
      <c r="N51" s="128" cm="1">
        <f t="array" ref="N51">_xlfn.XLOOKUP(N$1,'PY1 Data(H)'!$A$1:$BP$1,_xlfn.XLOOKUP($A51,'PY1 Data(H)'!$A$1:$A$142,'PY1 Data(H)'!$A$1:$BP$142))</f>
        <v>0</v>
      </c>
      <c r="O51" s="128" cm="1">
        <f t="array" ref="O51">_xlfn.XLOOKUP(O$1,'PY1 Data(H)'!$A$1:$BP$1,_xlfn.XLOOKUP($A51,'PY1 Data(H)'!$A$1:$A$142,'PY1 Data(H)'!$A$1:$BP$142))</f>
        <v>0</v>
      </c>
      <c r="P51" s="128" cm="1">
        <f t="array" ref="P51">_xlfn.XLOOKUP(P$1,'PY1 Data(H)'!$A$1:$BP$1,_xlfn.XLOOKUP($A51,'PY1 Data(H)'!$A$1:$A$142,'PY1 Data(H)'!$A$1:$BP$142))</f>
        <v>0</v>
      </c>
      <c r="Q51" s="128" cm="1">
        <f t="array" ref="Q51">_xlfn.XLOOKUP(Q$1,'PY1 Data(H)'!$A$1:$BP$1,_xlfn.XLOOKUP($A51,'PY1 Data(H)'!$A$1:$A$142,'PY1 Data(H)'!$A$1:$BP$142))</f>
        <v>0</v>
      </c>
      <c r="R51" s="128" cm="1">
        <f t="array" ref="R51">_xlfn.XLOOKUP(R$1,'PY1 Data(H)'!$A$1:$BP$1,_xlfn.XLOOKUP($A51,'PY1 Data(H)'!$A$1:$A$142,'PY1 Data(H)'!$A$1:$BP$142))</f>
        <v>0</v>
      </c>
      <c r="S51" s="128" cm="1">
        <f t="array" ref="S51">_xlfn.XLOOKUP(S$1,'PY1 Data(H)'!$A$1:$BP$1,_xlfn.XLOOKUP($A51,'PY1 Data(H)'!$A$1:$A$142,'PY1 Data(H)'!$A$1:$BP$142))</f>
        <v>0</v>
      </c>
      <c r="T51" s="128" t="e" cm="1">
        <f t="array" ref="T51">_xlfn.XLOOKUP(T$1,'PY1 Data(H)'!$A$1:$BP$1,_xlfn.XLOOKUP($A51,'PY1 Data(H)'!$A$1:$A$142,'PY1 Data(H)'!$A$1:$BP$142))</f>
        <v>#N/A</v>
      </c>
      <c r="U51" s="128" cm="1">
        <f t="array" ref="U51">_xlfn.XLOOKUP(U$1,'PY1 Data(H)'!$A$1:$BP$1,_xlfn.XLOOKUP($A51,'PY1 Data(H)'!$A$1:$A$142,'PY1 Data(H)'!$A$1:$BP$142))</f>
        <v>0</v>
      </c>
      <c r="V51" s="128" cm="1">
        <f t="array" ref="V51">_xlfn.XLOOKUP(V$1,'PY1 Data(H)'!$A$1:$BP$1,_xlfn.XLOOKUP($A51,'PY1 Data(H)'!$A$1:$A$142,'PY1 Data(H)'!$A$1:$BP$142))</f>
        <v>0</v>
      </c>
      <c r="W51" s="128" cm="1">
        <f t="array" ref="W51">_xlfn.XLOOKUP(W$1,'PY1 Data(H)'!$A$1:$BP$1,_xlfn.XLOOKUP($A51,'PY1 Data(H)'!$A$1:$A$142,'PY1 Data(H)'!$A$1:$BP$142))</f>
        <v>0</v>
      </c>
      <c r="X51" s="128" cm="1">
        <f t="array" ref="X51">_xlfn.XLOOKUP(X$1,'PY1 Data(H)'!$A$1:$BP$1,_xlfn.XLOOKUP($A51,'PY1 Data(H)'!$A$1:$A$142,'PY1 Data(H)'!$A$1:$BP$142))</f>
        <v>0</v>
      </c>
      <c r="Y51" s="128" cm="1">
        <f t="array" ref="Y51">_xlfn.XLOOKUP(Y$1,'PY1 Data(H)'!$A$1:$BP$1,_xlfn.XLOOKUP($A51,'PY1 Data(H)'!$A$1:$A$142,'PY1 Data(H)'!$A$1:$BP$142))</f>
        <v>0</v>
      </c>
      <c r="Z51" s="128" cm="1">
        <f t="array" ref="Z51">_xlfn.XLOOKUP(Z$1,'PY1 Data(H)'!$A$1:$BP$1,_xlfn.XLOOKUP($A51,'PY1 Data(H)'!$A$1:$A$142,'PY1 Data(H)'!$A$1:$BP$142))</f>
        <v>0</v>
      </c>
      <c r="AA51" s="128" cm="1">
        <f t="array" ref="AA51">_xlfn.XLOOKUP(AA$1,'PY1 Data(H)'!$A$1:$BP$1,_xlfn.XLOOKUP($A51,'PY1 Data(H)'!$A$1:$A$142,'PY1 Data(H)'!$A$1:$BP$142))</f>
        <v>0</v>
      </c>
      <c r="AB51" s="128" cm="1">
        <f t="array" ref="AB51">_xlfn.XLOOKUP(AB$1,'PY1 Data(H)'!$A$1:$BP$1,_xlfn.XLOOKUP($A51,'PY1 Data(H)'!$A$1:$A$142,'PY1 Data(H)'!$A$1:$BP$142))</f>
        <v>0</v>
      </c>
      <c r="AC51" s="128" cm="1">
        <f t="array" ref="AC51">_xlfn.XLOOKUP(AC$1,'PY1 Data(H)'!$A$1:$BP$1,_xlfn.XLOOKUP($A51,'PY1 Data(H)'!$A$1:$A$142,'PY1 Data(H)'!$A$1:$BP$142))</f>
        <v>0</v>
      </c>
      <c r="AD51" s="128" t="e" cm="1">
        <f t="array" ref="AD51">_xlfn.XLOOKUP(AD$1,'PY1 Data(H)'!$A$1:$BP$1,_xlfn.XLOOKUP($A51,'PY1 Data(H)'!$A$1:$A$142,'PY1 Data(H)'!$A$1:$BP$142))</f>
        <v>#N/A</v>
      </c>
      <c r="AE51" s="128" cm="1">
        <f t="array" ref="AE51">_xlfn.XLOOKUP(AE$1,'PY1 Data(H)'!$A$1:$BP$1,_xlfn.XLOOKUP($A51,'PY1 Data(H)'!$A$1:$A$142,'PY1 Data(H)'!$A$1:$BP$142))</f>
        <v>0</v>
      </c>
      <c r="AF51" s="128" cm="1">
        <f t="array" ref="AF51">_xlfn.XLOOKUP(AF$1,'PY1 Data(H)'!$A$1:$BP$1,_xlfn.XLOOKUP($A51,'PY1 Data(H)'!$A$1:$A$142,'PY1 Data(H)'!$A$1:$BP$142))</f>
        <v>0</v>
      </c>
      <c r="AG51" s="128" cm="1">
        <f t="array" ref="AG51">_xlfn.XLOOKUP(AG$1,'PY1 Data(H)'!$A$1:$BP$1,_xlfn.XLOOKUP($A51,'PY1 Data(H)'!$A$1:$A$142,'PY1 Data(H)'!$A$1:$BP$142))</f>
        <v>0</v>
      </c>
      <c r="AH51" s="128" t="e" cm="1">
        <f t="array" ref="AH51">_xlfn.XLOOKUP(AH$1,'PY1 Data(H)'!$A$1:$BP$1,_xlfn.XLOOKUP($A51,'PY1 Data(H)'!$A$1:$A$142,'PY1 Data(H)'!$A$1:$BP$142))</f>
        <v>#N/A</v>
      </c>
      <c r="AI51" s="128" cm="1">
        <f t="array" ref="AI51">_xlfn.XLOOKUP(AI$1,'PY1 Data(H)'!$A$1:$BP$1,_xlfn.XLOOKUP($A51,'PY1 Data(H)'!$A$1:$A$142,'PY1 Data(H)'!$A$1:$BP$142))</f>
        <v>0</v>
      </c>
      <c r="AJ51" s="128" cm="1">
        <f t="array" ref="AJ51">_xlfn.XLOOKUP(AJ$1,'PY1 Data(H)'!$A$1:$BP$1,_xlfn.XLOOKUP($A51,'PY1 Data(H)'!$A$1:$A$142,'PY1 Data(H)'!$A$1:$BP$142))</f>
        <v>0</v>
      </c>
      <c r="AK51" s="128" cm="1">
        <f t="array" ref="AK51">_xlfn.XLOOKUP(AK$1,'PY1 Data(H)'!$A$1:$BP$1,_xlfn.XLOOKUP($A51,'PY1 Data(H)'!$A$1:$A$142,'PY1 Data(H)'!$A$1:$BP$142))</f>
        <v>0</v>
      </c>
      <c r="AL51" s="128" cm="1">
        <f t="array" ref="AL51">_xlfn.XLOOKUP(AL$1,'PY1 Data(H)'!$A$1:$BP$1,_xlfn.XLOOKUP($A51,'PY1 Data(H)'!$A$1:$A$142,'PY1 Data(H)'!$A$1:$BP$142))</f>
        <v>0</v>
      </c>
      <c r="AM51" s="128" cm="1">
        <f t="array" ref="AM51">_xlfn.XLOOKUP(AM$1,'PY1 Data(H)'!$A$1:$BP$1,_xlfn.XLOOKUP($A51,'PY1 Data(H)'!$A$1:$A$142,'PY1 Data(H)'!$A$1:$BP$142))</f>
        <v>0</v>
      </c>
      <c r="AN51" s="128" cm="1">
        <f t="array" ref="AN51">_xlfn.XLOOKUP(AN$1,'PY1 Data(H)'!$A$1:$BP$1,_xlfn.XLOOKUP($A51,'PY1 Data(H)'!$A$1:$A$142,'PY1 Data(H)'!$A$1:$BP$142))</f>
        <v>0</v>
      </c>
      <c r="AO51" s="128" cm="1">
        <f t="array" ref="AO51">_xlfn.XLOOKUP(AO$1,'PY1 Data(H)'!$A$1:$BP$1,_xlfn.XLOOKUP($A51,'PY1 Data(H)'!$A$1:$A$142,'PY1 Data(H)'!$A$1:$BP$142))</f>
        <v>0</v>
      </c>
      <c r="AP51" s="128" cm="1">
        <f t="array" ref="AP51">_xlfn.XLOOKUP(AP$1,'PY1 Data(H)'!$A$1:$BP$1,_xlfn.XLOOKUP($A51,'PY1 Data(H)'!$A$1:$A$142,'PY1 Data(H)'!$A$1:$BP$142))</f>
        <v>0</v>
      </c>
      <c r="AQ51" s="128" cm="1">
        <f t="array" ref="AQ51">_xlfn.XLOOKUP(AQ$1,'PY1 Data(H)'!$A$1:$BP$1,_xlfn.XLOOKUP($A51,'PY1 Data(H)'!$A$1:$A$142,'PY1 Data(H)'!$A$1:$BP$142))</f>
        <v>0</v>
      </c>
      <c r="AR51" s="128" cm="1">
        <f t="array" ref="AR51">_xlfn.XLOOKUP(AR$1,'PY1 Data(H)'!$A$1:$BP$1,_xlfn.XLOOKUP($A51,'PY1 Data(H)'!$A$1:$A$142,'PY1 Data(H)'!$A$1:$BP$142))</f>
        <v>0</v>
      </c>
      <c r="AS51" s="128" cm="1">
        <f t="array" ref="AS51">_xlfn.XLOOKUP(AS$1,'PY1 Data(H)'!$A$1:$BP$1,_xlfn.XLOOKUP($A51,'PY1 Data(H)'!$A$1:$A$142,'PY1 Data(H)'!$A$1:$BP$142))</f>
        <v>0</v>
      </c>
    </row>
    <row r="52" spans="1:45" x14ac:dyDescent="0.3">
      <c r="A52">
        <v>16</v>
      </c>
      <c r="D52" s="128" cm="1">
        <f t="array" ref="D52">_xlfn.XLOOKUP(D$1,'PY1 Data(H)'!$A$1:$BP$1,_xlfn.XLOOKUP($A52,'PY1 Data(H)'!$A$1:$A$142,'PY1 Data(H)'!$A$1:$BP$142))</f>
        <v>0</v>
      </c>
      <c r="E52" s="128" cm="1">
        <f t="array" ref="E52">_xlfn.XLOOKUP(E$1,'PY1 Data(H)'!$A$1:$BP$1,_xlfn.XLOOKUP($A52,'PY1 Data(H)'!$A$1:$A$142,'PY1 Data(H)'!$A$1:$BP$142))</f>
        <v>0</v>
      </c>
      <c r="F52" s="128" cm="1">
        <f t="array" ref="F52">_xlfn.XLOOKUP(F$1,'PY1 Data(H)'!$A$1:$BP$1,_xlfn.XLOOKUP($A52,'PY1 Data(H)'!$A$1:$A$142,'PY1 Data(H)'!$A$1:$BP$142))</f>
        <v>9629819</v>
      </c>
      <c r="G52" s="128" cm="1">
        <f t="array" ref="G52">_xlfn.XLOOKUP(G$1,'PY1 Data(H)'!$A$1:$BP$1,_xlfn.XLOOKUP($A52,'PY1 Data(H)'!$A$1:$A$142,'PY1 Data(H)'!$A$1:$BP$142))</f>
        <v>0</v>
      </c>
      <c r="H52" s="128" cm="1">
        <f t="array" ref="H52">_xlfn.XLOOKUP(H$1,'PY1 Data(H)'!$A$1:$BP$1,_xlfn.XLOOKUP($A52,'PY1 Data(H)'!$A$1:$A$142,'PY1 Data(H)'!$A$1:$BP$142))</f>
        <v>0</v>
      </c>
      <c r="I52" s="128" cm="1">
        <f t="array" ref="I52">_xlfn.XLOOKUP(I$1,'PY1 Data(H)'!$A$1:$BP$1,_xlfn.XLOOKUP($A52,'PY1 Data(H)'!$A$1:$A$142,'PY1 Data(H)'!$A$1:$BP$142))</f>
        <v>358026</v>
      </c>
      <c r="J52" s="128" cm="1">
        <f t="array" ref="J52">_xlfn.XLOOKUP(J$1,'PY1 Data(H)'!$A$1:$BP$1,_xlfn.XLOOKUP($A52,'PY1 Data(H)'!$A$1:$A$142,'PY1 Data(H)'!$A$1:$BP$142))</f>
        <v>2613992</v>
      </c>
      <c r="K52" s="128" cm="1">
        <f t="array" ref="K52">_xlfn.XLOOKUP(K$1,'PY1 Data(H)'!$A$1:$BP$1,_xlfn.XLOOKUP($A52,'PY1 Data(H)'!$A$1:$A$142,'PY1 Data(H)'!$A$1:$BP$142))</f>
        <v>0</v>
      </c>
      <c r="L52" s="128" cm="1">
        <f t="array" ref="L52">_xlfn.XLOOKUP(L$1,'PY1 Data(H)'!$A$1:$BP$1,_xlfn.XLOOKUP($A52,'PY1 Data(H)'!$A$1:$A$142,'PY1 Data(H)'!$A$1:$BP$142))</f>
        <v>0</v>
      </c>
      <c r="M52" s="128" cm="1">
        <f t="array" ref="M52">_xlfn.XLOOKUP(M$1,'PY1 Data(H)'!$A$1:$BP$1,_xlfn.XLOOKUP($A52,'PY1 Data(H)'!$A$1:$A$142,'PY1 Data(H)'!$A$1:$BP$142))</f>
        <v>0</v>
      </c>
      <c r="N52" s="128" cm="1">
        <f t="array" ref="N52">_xlfn.XLOOKUP(N$1,'PY1 Data(H)'!$A$1:$BP$1,_xlfn.XLOOKUP($A52,'PY1 Data(H)'!$A$1:$A$142,'PY1 Data(H)'!$A$1:$BP$142))</f>
        <v>0</v>
      </c>
      <c r="O52" s="128" cm="1">
        <f t="array" ref="O52">_xlfn.XLOOKUP(O$1,'PY1 Data(H)'!$A$1:$BP$1,_xlfn.XLOOKUP($A52,'PY1 Data(H)'!$A$1:$A$142,'PY1 Data(H)'!$A$1:$BP$142))</f>
        <v>0</v>
      </c>
      <c r="P52" s="128" cm="1">
        <f t="array" ref="P52">_xlfn.XLOOKUP(P$1,'PY1 Data(H)'!$A$1:$BP$1,_xlfn.XLOOKUP($A52,'PY1 Data(H)'!$A$1:$A$142,'PY1 Data(H)'!$A$1:$BP$142))</f>
        <v>32024</v>
      </c>
      <c r="Q52" s="128" cm="1">
        <f t="array" ref="Q52">_xlfn.XLOOKUP(Q$1,'PY1 Data(H)'!$A$1:$BP$1,_xlfn.XLOOKUP($A52,'PY1 Data(H)'!$A$1:$A$142,'PY1 Data(H)'!$A$1:$BP$142))</f>
        <v>3</v>
      </c>
      <c r="R52" s="128" cm="1">
        <f t="array" ref="R52">_xlfn.XLOOKUP(R$1,'PY1 Data(H)'!$A$1:$BP$1,_xlfn.XLOOKUP($A52,'PY1 Data(H)'!$A$1:$A$142,'PY1 Data(H)'!$A$1:$BP$142))</f>
        <v>99846</v>
      </c>
      <c r="S52" s="128" cm="1">
        <f t="array" ref="S52">_xlfn.XLOOKUP(S$1,'PY1 Data(H)'!$A$1:$BP$1,_xlfn.XLOOKUP($A52,'PY1 Data(H)'!$A$1:$A$142,'PY1 Data(H)'!$A$1:$BP$142))</f>
        <v>3254975</v>
      </c>
      <c r="T52" s="128" t="e" cm="1">
        <f t="array" ref="T52">_xlfn.XLOOKUP(T$1,'PY1 Data(H)'!$A$1:$BP$1,_xlfn.XLOOKUP($A52,'PY1 Data(H)'!$A$1:$A$142,'PY1 Data(H)'!$A$1:$BP$142))</f>
        <v>#N/A</v>
      </c>
      <c r="U52" s="128" cm="1">
        <f t="array" ref="U52">_xlfn.XLOOKUP(U$1,'PY1 Data(H)'!$A$1:$BP$1,_xlfn.XLOOKUP($A52,'PY1 Data(H)'!$A$1:$A$142,'PY1 Data(H)'!$A$1:$BP$142))</f>
        <v>220077</v>
      </c>
      <c r="V52" s="128" cm="1">
        <f t="array" ref="V52">_xlfn.XLOOKUP(V$1,'PY1 Data(H)'!$A$1:$BP$1,_xlfn.XLOOKUP($A52,'PY1 Data(H)'!$A$1:$A$142,'PY1 Data(H)'!$A$1:$BP$142))</f>
        <v>0</v>
      </c>
      <c r="W52" s="128" cm="1">
        <f t="array" ref="W52">_xlfn.XLOOKUP(W$1,'PY1 Data(H)'!$A$1:$BP$1,_xlfn.XLOOKUP($A52,'PY1 Data(H)'!$A$1:$A$142,'PY1 Data(H)'!$A$1:$BP$142))</f>
        <v>0</v>
      </c>
      <c r="X52" s="128" cm="1">
        <f t="array" ref="X52">_xlfn.XLOOKUP(X$1,'PY1 Data(H)'!$A$1:$BP$1,_xlfn.XLOOKUP($A52,'PY1 Data(H)'!$A$1:$A$142,'PY1 Data(H)'!$A$1:$BP$142))</f>
        <v>1095176</v>
      </c>
      <c r="Y52" s="128" cm="1">
        <f t="array" ref="Y52">_xlfn.XLOOKUP(Y$1,'PY1 Data(H)'!$A$1:$BP$1,_xlfn.XLOOKUP($A52,'PY1 Data(H)'!$A$1:$A$142,'PY1 Data(H)'!$A$1:$BP$142))</f>
        <v>0</v>
      </c>
      <c r="Z52" s="128" cm="1">
        <f t="array" ref="Z52">_xlfn.XLOOKUP(Z$1,'PY1 Data(H)'!$A$1:$BP$1,_xlfn.XLOOKUP($A52,'PY1 Data(H)'!$A$1:$A$142,'PY1 Data(H)'!$A$1:$BP$142))</f>
        <v>229100</v>
      </c>
      <c r="AA52" s="128" cm="1">
        <f t="array" ref="AA52">_xlfn.XLOOKUP(AA$1,'PY1 Data(H)'!$A$1:$BP$1,_xlfn.XLOOKUP($A52,'PY1 Data(H)'!$A$1:$A$142,'PY1 Data(H)'!$A$1:$BP$142))</f>
        <v>75069</v>
      </c>
      <c r="AB52" s="128" cm="1">
        <f t="array" ref="AB52">_xlfn.XLOOKUP(AB$1,'PY1 Data(H)'!$A$1:$BP$1,_xlfn.XLOOKUP($A52,'PY1 Data(H)'!$A$1:$A$142,'PY1 Data(H)'!$A$1:$BP$142))</f>
        <v>754889</v>
      </c>
      <c r="AC52" s="128" cm="1">
        <f t="array" ref="AC52">_xlfn.XLOOKUP(AC$1,'PY1 Data(H)'!$A$1:$BP$1,_xlfn.XLOOKUP($A52,'PY1 Data(H)'!$A$1:$A$142,'PY1 Data(H)'!$A$1:$BP$142))</f>
        <v>72210601</v>
      </c>
      <c r="AD52" s="128" t="e" cm="1">
        <f t="array" ref="AD52">_xlfn.XLOOKUP(AD$1,'PY1 Data(H)'!$A$1:$BP$1,_xlfn.XLOOKUP($A52,'PY1 Data(H)'!$A$1:$A$142,'PY1 Data(H)'!$A$1:$BP$142))</f>
        <v>#N/A</v>
      </c>
      <c r="AE52" s="128" cm="1">
        <f t="array" ref="AE52">_xlfn.XLOOKUP(AE$1,'PY1 Data(H)'!$A$1:$BP$1,_xlfn.XLOOKUP($A52,'PY1 Data(H)'!$A$1:$A$142,'PY1 Data(H)'!$A$1:$BP$142))</f>
        <v>17220</v>
      </c>
      <c r="AF52" s="128" cm="1">
        <f t="array" ref="AF52">_xlfn.XLOOKUP(AF$1,'PY1 Data(H)'!$A$1:$BP$1,_xlfn.XLOOKUP($A52,'PY1 Data(H)'!$A$1:$A$142,'PY1 Data(H)'!$A$1:$BP$142))</f>
        <v>0</v>
      </c>
      <c r="AG52" s="128" cm="1">
        <f t="array" ref="AG52">_xlfn.XLOOKUP(AG$1,'PY1 Data(H)'!$A$1:$BP$1,_xlfn.XLOOKUP($A52,'PY1 Data(H)'!$A$1:$A$142,'PY1 Data(H)'!$A$1:$BP$142))</f>
        <v>10750904</v>
      </c>
      <c r="AH52" s="128" t="e" cm="1">
        <f t="array" ref="AH52">_xlfn.XLOOKUP(AH$1,'PY1 Data(H)'!$A$1:$BP$1,_xlfn.XLOOKUP($A52,'PY1 Data(H)'!$A$1:$A$142,'PY1 Data(H)'!$A$1:$BP$142))</f>
        <v>#N/A</v>
      </c>
      <c r="AI52" s="128" cm="1">
        <f t="array" ref="AI52">_xlfn.XLOOKUP(AI$1,'PY1 Data(H)'!$A$1:$BP$1,_xlfn.XLOOKUP($A52,'PY1 Data(H)'!$A$1:$A$142,'PY1 Data(H)'!$A$1:$BP$142))</f>
        <v>12369054</v>
      </c>
      <c r="AJ52" s="128" cm="1">
        <f t="array" ref="AJ52">_xlfn.XLOOKUP(AJ$1,'PY1 Data(H)'!$A$1:$BP$1,_xlfn.XLOOKUP($A52,'PY1 Data(H)'!$A$1:$A$142,'PY1 Data(H)'!$A$1:$BP$142))</f>
        <v>0</v>
      </c>
      <c r="AK52" s="128" cm="1">
        <f t="array" ref="AK52">_xlfn.XLOOKUP(AK$1,'PY1 Data(H)'!$A$1:$BP$1,_xlfn.XLOOKUP($A52,'PY1 Data(H)'!$A$1:$A$142,'PY1 Data(H)'!$A$1:$BP$142))</f>
        <v>230163</v>
      </c>
      <c r="AL52" s="128" cm="1">
        <f t="array" ref="AL52">_xlfn.XLOOKUP(AL$1,'PY1 Data(H)'!$A$1:$BP$1,_xlfn.XLOOKUP($A52,'PY1 Data(H)'!$A$1:$A$142,'PY1 Data(H)'!$A$1:$BP$142))</f>
        <v>36486</v>
      </c>
      <c r="AM52" s="128" cm="1">
        <f t="array" ref="AM52">_xlfn.XLOOKUP(AM$1,'PY1 Data(H)'!$A$1:$BP$1,_xlfn.XLOOKUP($A52,'PY1 Data(H)'!$A$1:$A$142,'PY1 Data(H)'!$A$1:$BP$142))</f>
        <v>76056</v>
      </c>
      <c r="AN52" s="128" cm="1">
        <f t="array" ref="AN52">_xlfn.XLOOKUP(AN$1,'PY1 Data(H)'!$A$1:$BP$1,_xlfn.XLOOKUP($A52,'PY1 Data(H)'!$A$1:$A$142,'PY1 Data(H)'!$A$1:$BP$142))</f>
        <v>8407</v>
      </c>
      <c r="AO52" s="128" cm="1">
        <f t="array" ref="AO52">_xlfn.XLOOKUP(AO$1,'PY1 Data(H)'!$A$1:$BP$1,_xlfn.XLOOKUP($A52,'PY1 Data(H)'!$A$1:$A$142,'PY1 Data(H)'!$A$1:$BP$142))</f>
        <v>55217</v>
      </c>
      <c r="AP52" s="128" cm="1">
        <f t="array" ref="AP52">_xlfn.XLOOKUP(AP$1,'PY1 Data(H)'!$A$1:$BP$1,_xlfn.XLOOKUP($A52,'PY1 Data(H)'!$A$1:$A$142,'PY1 Data(H)'!$A$1:$BP$142))</f>
        <v>3655098</v>
      </c>
      <c r="AQ52" s="128" cm="1">
        <f t="array" ref="AQ52">_xlfn.XLOOKUP(AQ$1,'PY1 Data(H)'!$A$1:$BP$1,_xlfn.XLOOKUP($A52,'PY1 Data(H)'!$A$1:$A$142,'PY1 Data(H)'!$A$1:$BP$142))</f>
        <v>0</v>
      </c>
      <c r="AR52" s="128" cm="1">
        <f t="array" ref="AR52">_xlfn.XLOOKUP(AR$1,'PY1 Data(H)'!$A$1:$BP$1,_xlfn.XLOOKUP($A52,'PY1 Data(H)'!$A$1:$A$142,'PY1 Data(H)'!$A$1:$BP$142))</f>
        <v>0</v>
      </c>
      <c r="AS52" s="128" cm="1">
        <f t="array" ref="AS52">_xlfn.XLOOKUP(AS$1,'PY1 Data(H)'!$A$1:$BP$1,_xlfn.XLOOKUP($A52,'PY1 Data(H)'!$A$1:$A$142,'PY1 Data(H)'!$A$1:$BP$142))</f>
        <v>82543</v>
      </c>
    </row>
    <row r="53" spans="1:45" x14ac:dyDescent="0.3">
      <c r="A53">
        <v>532</v>
      </c>
      <c r="D53" s="128" cm="1">
        <f t="array" ref="D53">_xlfn.XLOOKUP(D$1,'PY1 Data(H)'!$A$1:$BP$1,_xlfn.XLOOKUP($A53,'PY1 Data(H)'!$A$1:$A$142,'PY1 Data(H)'!$A$1:$BP$142))</f>
        <v>0</v>
      </c>
      <c r="E53" s="128" cm="1">
        <f t="array" ref="E53">_xlfn.XLOOKUP(E$1,'PY1 Data(H)'!$A$1:$BP$1,_xlfn.XLOOKUP($A53,'PY1 Data(H)'!$A$1:$A$142,'PY1 Data(H)'!$A$1:$BP$142))</f>
        <v>0</v>
      </c>
      <c r="F53" s="128" cm="1">
        <f t="array" ref="F53">_xlfn.XLOOKUP(F$1,'PY1 Data(H)'!$A$1:$BP$1,_xlfn.XLOOKUP($A53,'PY1 Data(H)'!$A$1:$A$142,'PY1 Data(H)'!$A$1:$BP$142))</f>
        <v>9588669</v>
      </c>
      <c r="G53" s="128" cm="1">
        <f t="array" ref="G53">_xlfn.XLOOKUP(G$1,'PY1 Data(H)'!$A$1:$BP$1,_xlfn.XLOOKUP($A53,'PY1 Data(H)'!$A$1:$A$142,'PY1 Data(H)'!$A$1:$BP$142))</f>
        <v>0</v>
      </c>
      <c r="H53" s="128" cm="1">
        <f t="array" ref="H53">_xlfn.XLOOKUP(H$1,'PY1 Data(H)'!$A$1:$BP$1,_xlfn.XLOOKUP($A53,'PY1 Data(H)'!$A$1:$A$142,'PY1 Data(H)'!$A$1:$BP$142))</f>
        <v>0</v>
      </c>
      <c r="I53" s="128" cm="1">
        <f t="array" ref="I53">_xlfn.XLOOKUP(I$1,'PY1 Data(H)'!$A$1:$BP$1,_xlfn.XLOOKUP($A53,'PY1 Data(H)'!$A$1:$A$142,'PY1 Data(H)'!$A$1:$BP$142))</f>
        <v>340195</v>
      </c>
      <c r="J53" s="128" cm="1">
        <f t="array" ref="J53">_xlfn.XLOOKUP(J$1,'PY1 Data(H)'!$A$1:$BP$1,_xlfn.XLOOKUP($A53,'PY1 Data(H)'!$A$1:$A$142,'PY1 Data(H)'!$A$1:$BP$142))</f>
        <v>2339372</v>
      </c>
      <c r="K53" s="128" cm="1">
        <f t="array" ref="K53">_xlfn.XLOOKUP(K$1,'PY1 Data(H)'!$A$1:$BP$1,_xlfn.XLOOKUP($A53,'PY1 Data(H)'!$A$1:$A$142,'PY1 Data(H)'!$A$1:$BP$142))</f>
        <v>0</v>
      </c>
      <c r="L53" s="128" cm="1">
        <f t="array" ref="L53">_xlfn.XLOOKUP(L$1,'PY1 Data(H)'!$A$1:$BP$1,_xlfn.XLOOKUP($A53,'PY1 Data(H)'!$A$1:$A$142,'PY1 Data(H)'!$A$1:$BP$142))</f>
        <v>0</v>
      </c>
      <c r="M53" s="128" cm="1">
        <f t="array" ref="M53">_xlfn.XLOOKUP(M$1,'PY1 Data(H)'!$A$1:$BP$1,_xlfn.XLOOKUP($A53,'PY1 Data(H)'!$A$1:$A$142,'PY1 Data(H)'!$A$1:$BP$142))</f>
        <v>0</v>
      </c>
      <c r="N53" s="128" cm="1">
        <f t="array" ref="N53">_xlfn.XLOOKUP(N$1,'PY1 Data(H)'!$A$1:$BP$1,_xlfn.XLOOKUP($A53,'PY1 Data(H)'!$A$1:$A$142,'PY1 Data(H)'!$A$1:$BP$142))</f>
        <v>0</v>
      </c>
      <c r="O53" s="128" cm="1">
        <f t="array" ref="O53">_xlfn.XLOOKUP(O$1,'PY1 Data(H)'!$A$1:$BP$1,_xlfn.XLOOKUP($A53,'PY1 Data(H)'!$A$1:$A$142,'PY1 Data(H)'!$A$1:$BP$142))</f>
        <v>0</v>
      </c>
      <c r="P53" s="128" cm="1">
        <f t="array" ref="P53">_xlfn.XLOOKUP(P$1,'PY1 Data(H)'!$A$1:$BP$1,_xlfn.XLOOKUP($A53,'PY1 Data(H)'!$A$1:$A$142,'PY1 Data(H)'!$A$1:$BP$142))</f>
        <v>20254</v>
      </c>
      <c r="Q53" s="128" cm="1">
        <f t="array" ref="Q53">_xlfn.XLOOKUP(Q$1,'PY1 Data(H)'!$A$1:$BP$1,_xlfn.XLOOKUP($A53,'PY1 Data(H)'!$A$1:$A$142,'PY1 Data(H)'!$A$1:$BP$142))</f>
        <v>0</v>
      </c>
      <c r="R53" s="128" cm="1">
        <f t="array" ref="R53">_xlfn.XLOOKUP(R$1,'PY1 Data(H)'!$A$1:$BP$1,_xlfn.XLOOKUP($A53,'PY1 Data(H)'!$A$1:$A$142,'PY1 Data(H)'!$A$1:$BP$142))</f>
        <v>42657</v>
      </c>
      <c r="S53" s="128" cm="1">
        <f t="array" ref="S53">_xlfn.XLOOKUP(S$1,'PY1 Data(H)'!$A$1:$BP$1,_xlfn.XLOOKUP($A53,'PY1 Data(H)'!$A$1:$A$142,'PY1 Data(H)'!$A$1:$BP$142))</f>
        <v>8916891</v>
      </c>
      <c r="T53" s="128" t="e" cm="1">
        <f t="array" ref="T53">_xlfn.XLOOKUP(T$1,'PY1 Data(H)'!$A$1:$BP$1,_xlfn.XLOOKUP($A53,'PY1 Data(H)'!$A$1:$A$142,'PY1 Data(H)'!$A$1:$BP$142))</f>
        <v>#N/A</v>
      </c>
      <c r="U53" s="128" cm="1">
        <f t="array" ref="U53">_xlfn.XLOOKUP(U$1,'PY1 Data(H)'!$A$1:$BP$1,_xlfn.XLOOKUP($A53,'PY1 Data(H)'!$A$1:$A$142,'PY1 Data(H)'!$A$1:$BP$142))</f>
        <v>194301</v>
      </c>
      <c r="V53" s="128" cm="1">
        <f t="array" ref="V53">_xlfn.XLOOKUP(V$1,'PY1 Data(H)'!$A$1:$BP$1,_xlfn.XLOOKUP($A53,'PY1 Data(H)'!$A$1:$A$142,'PY1 Data(H)'!$A$1:$BP$142))</f>
        <v>0</v>
      </c>
      <c r="W53" s="128" cm="1">
        <f t="array" ref="W53">_xlfn.XLOOKUP(W$1,'PY1 Data(H)'!$A$1:$BP$1,_xlfn.XLOOKUP($A53,'PY1 Data(H)'!$A$1:$A$142,'PY1 Data(H)'!$A$1:$BP$142))</f>
        <v>0</v>
      </c>
      <c r="X53" s="128" cm="1">
        <f t="array" ref="X53">_xlfn.XLOOKUP(X$1,'PY1 Data(H)'!$A$1:$BP$1,_xlfn.XLOOKUP($A53,'PY1 Data(H)'!$A$1:$A$142,'PY1 Data(H)'!$A$1:$BP$142))</f>
        <v>893970</v>
      </c>
      <c r="Y53" s="128" cm="1">
        <f t="array" ref="Y53">_xlfn.XLOOKUP(Y$1,'PY1 Data(H)'!$A$1:$BP$1,_xlfn.XLOOKUP($A53,'PY1 Data(H)'!$A$1:$A$142,'PY1 Data(H)'!$A$1:$BP$142))</f>
        <v>0</v>
      </c>
      <c r="Z53" s="128" cm="1">
        <f t="array" ref="Z53">_xlfn.XLOOKUP(Z$1,'PY1 Data(H)'!$A$1:$BP$1,_xlfn.XLOOKUP($A53,'PY1 Data(H)'!$A$1:$A$142,'PY1 Data(H)'!$A$1:$BP$142))</f>
        <v>154491</v>
      </c>
      <c r="AA53" s="128" cm="1">
        <f t="array" ref="AA53">_xlfn.XLOOKUP(AA$1,'PY1 Data(H)'!$A$1:$BP$1,_xlfn.XLOOKUP($A53,'PY1 Data(H)'!$A$1:$A$142,'PY1 Data(H)'!$A$1:$BP$142))</f>
        <v>55038</v>
      </c>
      <c r="AB53" s="128" cm="1">
        <f t="array" ref="AB53">_xlfn.XLOOKUP(AB$1,'PY1 Data(H)'!$A$1:$BP$1,_xlfn.XLOOKUP($A53,'PY1 Data(H)'!$A$1:$A$142,'PY1 Data(H)'!$A$1:$BP$142))</f>
        <v>751288</v>
      </c>
      <c r="AC53" s="128" cm="1">
        <f t="array" ref="AC53">_xlfn.XLOOKUP(AC$1,'PY1 Data(H)'!$A$1:$BP$1,_xlfn.XLOOKUP($A53,'PY1 Data(H)'!$A$1:$A$142,'PY1 Data(H)'!$A$1:$BP$142))</f>
        <v>72485358</v>
      </c>
      <c r="AD53" s="128" t="e" cm="1">
        <f t="array" ref="AD53">_xlfn.XLOOKUP(AD$1,'PY1 Data(H)'!$A$1:$BP$1,_xlfn.XLOOKUP($A53,'PY1 Data(H)'!$A$1:$A$142,'PY1 Data(H)'!$A$1:$BP$142))</f>
        <v>#N/A</v>
      </c>
      <c r="AE53" s="128" cm="1">
        <f t="array" ref="AE53">_xlfn.XLOOKUP(AE$1,'PY1 Data(H)'!$A$1:$BP$1,_xlfn.XLOOKUP($A53,'PY1 Data(H)'!$A$1:$A$142,'PY1 Data(H)'!$A$1:$BP$142))</f>
        <v>11536</v>
      </c>
      <c r="AF53" s="128" cm="1">
        <f t="array" ref="AF53">_xlfn.XLOOKUP(AF$1,'PY1 Data(H)'!$A$1:$BP$1,_xlfn.XLOOKUP($A53,'PY1 Data(H)'!$A$1:$A$142,'PY1 Data(H)'!$A$1:$BP$142))</f>
        <v>0</v>
      </c>
      <c r="AG53" s="128" cm="1">
        <f t="array" ref="AG53">_xlfn.XLOOKUP(AG$1,'PY1 Data(H)'!$A$1:$BP$1,_xlfn.XLOOKUP($A53,'PY1 Data(H)'!$A$1:$A$142,'PY1 Data(H)'!$A$1:$BP$142))</f>
        <v>7081824</v>
      </c>
      <c r="AH53" s="128" t="e" cm="1">
        <f t="array" ref="AH53">_xlfn.XLOOKUP(AH$1,'PY1 Data(H)'!$A$1:$BP$1,_xlfn.XLOOKUP($A53,'PY1 Data(H)'!$A$1:$A$142,'PY1 Data(H)'!$A$1:$BP$142))</f>
        <v>#N/A</v>
      </c>
      <c r="AI53" s="128" cm="1">
        <f t="array" ref="AI53">_xlfn.XLOOKUP(AI$1,'PY1 Data(H)'!$A$1:$BP$1,_xlfn.XLOOKUP($A53,'PY1 Data(H)'!$A$1:$A$142,'PY1 Data(H)'!$A$1:$BP$142))</f>
        <v>8249324</v>
      </c>
      <c r="AJ53" s="128" cm="1">
        <f t="array" ref="AJ53">_xlfn.XLOOKUP(AJ$1,'PY1 Data(H)'!$A$1:$BP$1,_xlfn.XLOOKUP($A53,'PY1 Data(H)'!$A$1:$A$142,'PY1 Data(H)'!$A$1:$BP$142))</f>
        <v>0</v>
      </c>
      <c r="AK53" s="128" cm="1">
        <f t="array" ref="AK53">_xlfn.XLOOKUP(AK$1,'PY1 Data(H)'!$A$1:$BP$1,_xlfn.XLOOKUP($A53,'PY1 Data(H)'!$A$1:$A$142,'PY1 Data(H)'!$A$1:$BP$142))</f>
        <v>116878</v>
      </c>
      <c r="AL53" s="128" cm="1">
        <f t="array" ref="AL53">_xlfn.XLOOKUP(AL$1,'PY1 Data(H)'!$A$1:$BP$1,_xlfn.XLOOKUP($A53,'PY1 Data(H)'!$A$1:$A$142,'PY1 Data(H)'!$A$1:$BP$142))</f>
        <v>28196</v>
      </c>
      <c r="AM53" s="128" cm="1">
        <f t="array" ref="AM53">_xlfn.XLOOKUP(AM$1,'PY1 Data(H)'!$A$1:$BP$1,_xlfn.XLOOKUP($A53,'PY1 Data(H)'!$A$1:$A$142,'PY1 Data(H)'!$A$1:$BP$142))</f>
        <v>71852</v>
      </c>
      <c r="AN53" s="128" cm="1">
        <f t="array" ref="AN53">_xlfn.XLOOKUP(AN$1,'PY1 Data(H)'!$A$1:$BP$1,_xlfn.XLOOKUP($A53,'PY1 Data(H)'!$A$1:$A$142,'PY1 Data(H)'!$A$1:$BP$142))</f>
        <v>5697</v>
      </c>
      <c r="AO53" s="128" cm="1">
        <f t="array" ref="AO53">_xlfn.XLOOKUP(AO$1,'PY1 Data(H)'!$A$1:$BP$1,_xlfn.XLOOKUP($A53,'PY1 Data(H)'!$A$1:$A$142,'PY1 Data(H)'!$A$1:$BP$142))</f>
        <v>66303</v>
      </c>
      <c r="AP53" s="128" cm="1">
        <f t="array" ref="AP53">_xlfn.XLOOKUP(AP$1,'PY1 Data(H)'!$A$1:$BP$1,_xlfn.XLOOKUP($A53,'PY1 Data(H)'!$A$1:$A$142,'PY1 Data(H)'!$A$1:$BP$142))</f>
        <v>3291752</v>
      </c>
      <c r="AQ53" s="128" cm="1">
        <f t="array" ref="AQ53">_xlfn.XLOOKUP(AQ$1,'PY1 Data(H)'!$A$1:$BP$1,_xlfn.XLOOKUP($A53,'PY1 Data(H)'!$A$1:$A$142,'PY1 Data(H)'!$A$1:$BP$142))</f>
        <v>0</v>
      </c>
      <c r="AR53" s="128" cm="1">
        <f t="array" ref="AR53">_xlfn.XLOOKUP(AR$1,'PY1 Data(H)'!$A$1:$BP$1,_xlfn.XLOOKUP($A53,'PY1 Data(H)'!$A$1:$A$142,'PY1 Data(H)'!$A$1:$BP$142))</f>
        <v>0</v>
      </c>
      <c r="AS53" s="128" cm="1">
        <f t="array" ref="AS53">_xlfn.XLOOKUP(AS$1,'PY1 Data(H)'!$A$1:$BP$1,_xlfn.XLOOKUP($A53,'PY1 Data(H)'!$A$1:$A$142,'PY1 Data(H)'!$A$1:$BP$142))</f>
        <v>91911</v>
      </c>
    </row>
    <row r="54" spans="1:45" x14ac:dyDescent="0.3">
      <c r="A54">
        <v>17</v>
      </c>
      <c r="D54" s="128" cm="1">
        <f t="array" ref="D54">_xlfn.XLOOKUP(D$1,'PY1 Data(H)'!$A$1:$BP$1,_xlfn.XLOOKUP($A54,'PY1 Data(H)'!$A$1:$A$142,'PY1 Data(H)'!$A$1:$BP$142))</f>
        <v>0</v>
      </c>
      <c r="E54" s="128" cm="1">
        <f t="array" ref="E54">_xlfn.XLOOKUP(E$1,'PY1 Data(H)'!$A$1:$BP$1,_xlfn.XLOOKUP($A54,'PY1 Data(H)'!$A$1:$A$142,'PY1 Data(H)'!$A$1:$BP$142))</f>
        <v>0</v>
      </c>
      <c r="F54" s="128" cm="1">
        <f t="array" ref="F54">_xlfn.XLOOKUP(F$1,'PY1 Data(H)'!$A$1:$BP$1,_xlfn.XLOOKUP($A54,'PY1 Data(H)'!$A$1:$A$142,'PY1 Data(H)'!$A$1:$BP$142))</f>
        <v>0</v>
      </c>
      <c r="G54" s="128" cm="1">
        <f t="array" ref="G54">_xlfn.XLOOKUP(G$1,'PY1 Data(H)'!$A$1:$BP$1,_xlfn.XLOOKUP($A54,'PY1 Data(H)'!$A$1:$A$142,'PY1 Data(H)'!$A$1:$BP$142))</f>
        <v>0</v>
      </c>
      <c r="H54" s="128" cm="1">
        <f t="array" ref="H54">_xlfn.XLOOKUP(H$1,'PY1 Data(H)'!$A$1:$BP$1,_xlfn.XLOOKUP($A54,'PY1 Data(H)'!$A$1:$A$142,'PY1 Data(H)'!$A$1:$BP$142))</f>
        <v>0</v>
      </c>
      <c r="I54" s="128" cm="1">
        <f t="array" ref="I54">_xlfn.XLOOKUP(I$1,'PY1 Data(H)'!$A$1:$BP$1,_xlfn.XLOOKUP($A54,'PY1 Data(H)'!$A$1:$A$142,'PY1 Data(H)'!$A$1:$BP$142))</f>
        <v>0</v>
      </c>
      <c r="J54" s="128" cm="1">
        <f t="array" ref="J54">_xlfn.XLOOKUP(J$1,'PY1 Data(H)'!$A$1:$BP$1,_xlfn.XLOOKUP($A54,'PY1 Data(H)'!$A$1:$A$142,'PY1 Data(H)'!$A$1:$BP$142))</f>
        <v>0</v>
      </c>
      <c r="K54" s="128" cm="1">
        <f t="array" ref="K54">_xlfn.XLOOKUP(K$1,'PY1 Data(H)'!$A$1:$BP$1,_xlfn.XLOOKUP($A54,'PY1 Data(H)'!$A$1:$A$142,'PY1 Data(H)'!$A$1:$BP$142))</f>
        <v>0</v>
      </c>
      <c r="L54" s="128" cm="1">
        <f t="array" ref="L54">_xlfn.XLOOKUP(L$1,'PY1 Data(H)'!$A$1:$BP$1,_xlfn.XLOOKUP($A54,'PY1 Data(H)'!$A$1:$A$142,'PY1 Data(H)'!$A$1:$BP$142))</f>
        <v>0</v>
      </c>
      <c r="M54" s="128" cm="1">
        <f t="array" ref="M54">_xlfn.XLOOKUP(M$1,'PY1 Data(H)'!$A$1:$BP$1,_xlfn.XLOOKUP($A54,'PY1 Data(H)'!$A$1:$A$142,'PY1 Data(H)'!$A$1:$BP$142))</f>
        <v>0</v>
      </c>
      <c r="N54" s="128" cm="1">
        <f t="array" ref="N54">_xlfn.XLOOKUP(N$1,'PY1 Data(H)'!$A$1:$BP$1,_xlfn.XLOOKUP($A54,'PY1 Data(H)'!$A$1:$A$142,'PY1 Data(H)'!$A$1:$BP$142))</f>
        <v>0</v>
      </c>
      <c r="O54" s="128" cm="1">
        <f t="array" ref="O54">_xlfn.XLOOKUP(O$1,'PY1 Data(H)'!$A$1:$BP$1,_xlfn.XLOOKUP($A54,'PY1 Data(H)'!$A$1:$A$142,'PY1 Data(H)'!$A$1:$BP$142))</f>
        <v>0</v>
      </c>
      <c r="P54" s="128" cm="1">
        <f t="array" ref="P54">_xlfn.XLOOKUP(P$1,'PY1 Data(H)'!$A$1:$BP$1,_xlfn.XLOOKUP($A54,'PY1 Data(H)'!$A$1:$A$142,'PY1 Data(H)'!$A$1:$BP$142))</f>
        <v>0</v>
      </c>
      <c r="Q54" s="128" cm="1">
        <f t="array" ref="Q54">_xlfn.XLOOKUP(Q$1,'PY1 Data(H)'!$A$1:$BP$1,_xlfn.XLOOKUP($A54,'PY1 Data(H)'!$A$1:$A$142,'PY1 Data(H)'!$A$1:$BP$142))</f>
        <v>0</v>
      </c>
      <c r="R54" s="128" cm="1">
        <f t="array" ref="R54">_xlfn.XLOOKUP(R$1,'PY1 Data(H)'!$A$1:$BP$1,_xlfn.XLOOKUP($A54,'PY1 Data(H)'!$A$1:$A$142,'PY1 Data(H)'!$A$1:$BP$142))</f>
        <v>0</v>
      </c>
      <c r="S54" s="128" cm="1">
        <f t="array" ref="S54">_xlfn.XLOOKUP(S$1,'PY1 Data(H)'!$A$1:$BP$1,_xlfn.XLOOKUP($A54,'PY1 Data(H)'!$A$1:$A$142,'PY1 Data(H)'!$A$1:$BP$142))</f>
        <v>0</v>
      </c>
      <c r="T54" s="128" t="e" cm="1">
        <f t="array" ref="T54">_xlfn.XLOOKUP(T$1,'PY1 Data(H)'!$A$1:$BP$1,_xlfn.XLOOKUP($A54,'PY1 Data(H)'!$A$1:$A$142,'PY1 Data(H)'!$A$1:$BP$142))</f>
        <v>#N/A</v>
      </c>
      <c r="U54" s="128" cm="1">
        <f t="array" ref="U54">_xlfn.XLOOKUP(U$1,'PY1 Data(H)'!$A$1:$BP$1,_xlfn.XLOOKUP($A54,'PY1 Data(H)'!$A$1:$A$142,'PY1 Data(H)'!$A$1:$BP$142))</f>
        <v>0</v>
      </c>
      <c r="V54" s="128" cm="1">
        <f t="array" ref="V54">_xlfn.XLOOKUP(V$1,'PY1 Data(H)'!$A$1:$BP$1,_xlfn.XLOOKUP($A54,'PY1 Data(H)'!$A$1:$A$142,'PY1 Data(H)'!$A$1:$BP$142))</f>
        <v>0</v>
      </c>
      <c r="W54" s="128" cm="1">
        <f t="array" ref="W54">_xlfn.XLOOKUP(W$1,'PY1 Data(H)'!$A$1:$BP$1,_xlfn.XLOOKUP($A54,'PY1 Data(H)'!$A$1:$A$142,'PY1 Data(H)'!$A$1:$BP$142))</f>
        <v>0</v>
      </c>
      <c r="X54" s="128" cm="1">
        <f t="array" ref="X54">_xlfn.XLOOKUP(X$1,'PY1 Data(H)'!$A$1:$BP$1,_xlfn.XLOOKUP($A54,'PY1 Data(H)'!$A$1:$A$142,'PY1 Data(H)'!$A$1:$BP$142))</f>
        <v>0</v>
      </c>
      <c r="Y54" s="128" cm="1">
        <f t="array" ref="Y54">_xlfn.XLOOKUP(Y$1,'PY1 Data(H)'!$A$1:$BP$1,_xlfn.XLOOKUP($A54,'PY1 Data(H)'!$A$1:$A$142,'PY1 Data(H)'!$A$1:$BP$142))</f>
        <v>0</v>
      </c>
      <c r="Z54" s="128" cm="1">
        <f t="array" ref="Z54">_xlfn.XLOOKUP(Z$1,'PY1 Data(H)'!$A$1:$BP$1,_xlfn.XLOOKUP($A54,'PY1 Data(H)'!$A$1:$A$142,'PY1 Data(H)'!$A$1:$BP$142))</f>
        <v>0</v>
      </c>
      <c r="AA54" s="128" cm="1">
        <f t="array" ref="AA54">_xlfn.XLOOKUP(AA$1,'PY1 Data(H)'!$A$1:$BP$1,_xlfn.XLOOKUP($A54,'PY1 Data(H)'!$A$1:$A$142,'PY1 Data(H)'!$A$1:$BP$142))</f>
        <v>0</v>
      </c>
      <c r="AB54" s="128" cm="1">
        <f t="array" ref="AB54">_xlfn.XLOOKUP(AB$1,'PY1 Data(H)'!$A$1:$BP$1,_xlfn.XLOOKUP($A54,'PY1 Data(H)'!$A$1:$A$142,'PY1 Data(H)'!$A$1:$BP$142))</f>
        <v>0</v>
      </c>
      <c r="AC54" s="128" cm="1">
        <f t="array" ref="AC54">_xlfn.XLOOKUP(AC$1,'PY1 Data(H)'!$A$1:$BP$1,_xlfn.XLOOKUP($A54,'PY1 Data(H)'!$A$1:$A$142,'PY1 Data(H)'!$A$1:$BP$142))</f>
        <v>0</v>
      </c>
      <c r="AD54" s="128" t="e" cm="1">
        <f t="array" ref="AD54">_xlfn.XLOOKUP(AD$1,'PY1 Data(H)'!$A$1:$BP$1,_xlfn.XLOOKUP($A54,'PY1 Data(H)'!$A$1:$A$142,'PY1 Data(H)'!$A$1:$BP$142))</f>
        <v>#N/A</v>
      </c>
      <c r="AE54" s="128" cm="1">
        <f t="array" ref="AE54">_xlfn.XLOOKUP(AE$1,'PY1 Data(H)'!$A$1:$BP$1,_xlfn.XLOOKUP($A54,'PY1 Data(H)'!$A$1:$A$142,'PY1 Data(H)'!$A$1:$BP$142))</f>
        <v>0</v>
      </c>
      <c r="AF54" s="128" cm="1">
        <f t="array" ref="AF54">_xlfn.XLOOKUP(AF$1,'PY1 Data(H)'!$A$1:$BP$1,_xlfn.XLOOKUP($A54,'PY1 Data(H)'!$A$1:$A$142,'PY1 Data(H)'!$A$1:$BP$142))</f>
        <v>0</v>
      </c>
      <c r="AG54" s="128" cm="1">
        <f t="array" ref="AG54">_xlfn.XLOOKUP(AG$1,'PY1 Data(H)'!$A$1:$BP$1,_xlfn.XLOOKUP($A54,'PY1 Data(H)'!$A$1:$A$142,'PY1 Data(H)'!$A$1:$BP$142))</f>
        <v>487901</v>
      </c>
      <c r="AH54" s="128" t="e" cm="1">
        <f t="array" ref="AH54">_xlfn.XLOOKUP(AH$1,'PY1 Data(H)'!$A$1:$BP$1,_xlfn.XLOOKUP($A54,'PY1 Data(H)'!$A$1:$A$142,'PY1 Data(H)'!$A$1:$BP$142))</f>
        <v>#N/A</v>
      </c>
      <c r="AI54" s="128" cm="1">
        <f t="array" ref="AI54">_xlfn.XLOOKUP(AI$1,'PY1 Data(H)'!$A$1:$BP$1,_xlfn.XLOOKUP($A54,'PY1 Data(H)'!$A$1:$A$142,'PY1 Data(H)'!$A$1:$BP$142))</f>
        <v>19016146</v>
      </c>
      <c r="AJ54" s="128" cm="1">
        <f t="array" ref="AJ54">_xlfn.XLOOKUP(AJ$1,'PY1 Data(H)'!$A$1:$BP$1,_xlfn.XLOOKUP($A54,'PY1 Data(H)'!$A$1:$A$142,'PY1 Data(H)'!$A$1:$BP$142))</f>
        <v>0</v>
      </c>
      <c r="AK54" s="128" cm="1">
        <f t="array" ref="AK54">_xlfn.XLOOKUP(AK$1,'PY1 Data(H)'!$A$1:$BP$1,_xlfn.XLOOKUP($A54,'PY1 Data(H)'!$A$1:$A$142,'PY1 Data(H)'!$A$1:$BP$142))</f>
        <v>0</v>
      </c>
      <c r="AL54" s="128" cm="1">
        <f t="array" ref="AL54">_xlfn.XLOOKUP(AL$1,'PY1 Data(H)'!$A$1:$BP$1,_xlfn.XLOOKUP($A54,'PY1 Data(H)'!$A$1:$A$142,'PY1 Data(H)'!$A$1:$BP$142))</f>
        <v>0</v>
      </c>
      <c r="AM54" s="128" cm="1">
        <f t="array" ref="AM54">_xlfn.XLOOKUP(AM$1,'PY1 Data(H)'!$A$1:$BP$1,_xlfn.XLOOKUP($A54,'PY1 Data(H)'!$A$1:$A$142,'PY1 Data(H)'!$A$1:$BP$142))</f>
        <v>0</v>
      </c>
      <c r="AN54" s="128" cm="1">
        <f t="array" ref="AN54">_xlfn.XLOOKUP(AN$1,'PY1 Data(H)'!$A$1:$BP$1,_xlfn.XLOOKUP($A54,'PY1 Data(H)'!$A$1:$A$142,'PY1 Data(H)'!$A$1:$BP$142))</f>
        <v>0</v>
      </c>
      <c r="AO54" s="128" cm="1">
        <f t="array" ref="AO54">_xlfn.XLOOKUP(AO$1,'PY1 Data(H)'!$A$1:$BP$1,_xlfn.XLOOKUP($A54,'PY1 Data(H)'!$A$1:$A$142,'PY1 Data(H)'!$A$1:$BP$142))</f>
        <v>0</v>
      </c>
      <c r="AP54" s="128" cm="1">
        <f t="array" ref="AP54">_xlfn.XLOOKUP(AP$1,'PY1 Data(H)'!$A$1:$BP$1,_xlfn.XLOOKUP($A54,'PY1 Data(H)'!$A$1:$A$142,'PY1 Data(H)'!$A$1:$BP$142))</f>
        <v>0</v>
      </c>
      <c r="AQ54" s="128" cm="1">
        <f t="array" ref="AQ54">_xlfn.XLOOKUP(AQ$1,'PY1 Data(H)'!$A$1:$BP$1,_xlfn.XLOOKUP($A54,'PY1 Data(H)'!$A$1:$A$142,'PY1 Data(H)'!$A$1:$BP$142))</f>
        <v>0</v>
      </c>
      <c r="AR54" s="128" cm="1">
        <f t="array" ref="AR54">_xlfn.XLOOKUP(AR$1,'PY1 Data(H)'!$A$1:$BP$1,_xlfn.XLOOKUP($A54,'PY1 Data(H)'!$A$1:$A$142,'PY1 Data(H)'!$A$1:$BP$142))</f>
        <v>0</v>
      </c>
      <c r="AS54" s="128" cm="1">
        <f t="array" ref="AS54">_xlfn.XLOOKUP(AS$1,'PY1 Data(H)'!$A$1:$BP$1,_xlfn.XLOOKUP($A54,'PY1 Data(H)'!$A$1:$A$142,'PY1 Data(H)'!$A$1:$BP$142))</f>
        <v>0</v>
      </c>
    </row>
    <row r="55" spans="1:45" x14ac:dyDescent="0.3">
      <c r="A55">
        <v>20</v>
      </c>
      <c r="D55" s="128" cm="1">
        <f t="array" ref="D55">_xlfn.XLOOKUP(D$1,'PY1 Data(H)'!$A$1:$BP$1,_xlfn.XLOOKUP($A55,'PY1 Data(H)'!$A$1:$A$142,'PY1 Data(H)'!$A$1:$BP$142))</f>
        <v>0</v>
      </c>
      <c r="E55" s="128" cm="1">
        <f t="array" ref="E55">_xlfn.XLOOKUP(E$1,'PY1 Data(H)'!$A$1:$BP$1,_xlfn.XLOOKUP($A55,'PY1 Data(H)'!$A$1:$A$142,'PY1 Data(H)'!$A$1:$BP$142))</f>
        <v>0</v>
      </c>
      <c r="F55" s="128" cm="1">
        <f t="array" ref="F55">_xlfn.XLOOKUP(F$1,'PY1 Data(H)'!$A$1:$BP$1,_xlfn.XLOOKUP($A55,'PY1 Data(H)'!$A$1:$A$142,'PY1 Data(H)'!$A$1:$BP$142))</f>
        <v>0</v>
      </c>
      <c r="G55" s="128" cm="1">
        <f t="array" ref="G55">_xlfn.XLOOKUP(G$1,'PY1 Data(H)'!$A$1:$BP$1,_xlfn.XLOOKUP($A55,'PY1 Data(H)'!$A$1:$A$142,'PY1 Data(H)'!$A$1:$BP$142))</f>
        <v>0</v>
      </c>
      <c r="H55" s="128" cm="1">
        <f t="array" ref="H55">_xlfn.XLOOKUP(H$1,'PY1 Data(H)'!$A$1:$BP$1,_xlfn.XLOOKUP($A55,'PY1 Data(H)'!$A$1:$A$142,'PY1 Data(H)'!$A$1:$BP$142))</f>
        <v>0</v>
      </c>
      <c r="I55" s="128" cm="1">
        <f t="array" ref="I55">_xlfn.XLOOKUP(I$1,'PY1 Data(H)'!$A$1:$BP$1,_xlfn.XLOOKUP($A55,'PY1 Data(H)'!$A$1:$A$142,'PY1 Data(H)'!$A$1:$BP$142))</f>
        <v>0</v>
      </c>
      <c r="J55" s="128" cm="1">
        <f t="array" ref="J55">_xlfn.XLOOKUP(J$1,'PY1 Data(H)'!$A$1:$BP$1,_xlfn.XLOOKUP($A55,'PY1 Data(H)'!$A$1:$A$142,'PY1 Data(H)'!$A$1:$BP$142))</f>
        <v>0</v>
      </c>
      <c r="K55" s="128" cm="1">
        <f t="array" ref="K55">_xlfn.XLOOKUP(K$1,'PY1 Data(H)'!$A$1:$BP$1,_xlfn.XLOOKUP($A55,'PY1 Data(H)'!$A$1:$A$142,'PY1 Data(H)'!$A$1:$BP$142))</f>
        <v>0</v>
      </c>
      <c r="L55" s="128" cm="1">
        <f t="array" ref="L55">_xlfn.XLOOKUP(L$1,'PY1 Data(H)'!$A$1:$BP$1,_xlfn.XLOOKUP($A55,'PY1 Data(H)'!$A$1:$A$142,'PY1 Data(H)'!$A$1:$BP$142))</f>
        <v>0</v>
      </c>
      <c r="M55" s="128" cm="1">
        <f t="array" ref="M55">_xlfn.XLOOKUP(M$1,'PY1 Data(H)'!$A$1:$BP$1,_xlfn.XLOOKUP($A55,'PY1 Data(H)'!$A$1:$A$142,'PY1 Data(H)'!$A$1:$BP$142))</f>
        <v>0</v>
      </c>
      <c r="N55" s="128" cm="1">
        <f t="array" ref="N55">_xlfn.XLOOKUP(N$1,'PY1 Data(H)'!$A$1:$BP$1,_xlfn.XLOOKUP($A55,'PY1 Data(H)'!$A$1:$A$142,'PY1 Data(H)'!$A$1:$BP$142))</f>
        <v>0</v>
      </c>
      <c r="O55" s="128" cm="1">
        <f t="array" ref="O55">_xlfn.XLOOKUP(O$1,'PY1 Data(H)'!$A$1:$BP$1,_xlfn.XLOOKUP($A55,'PY1 Data(H)'!$A$1:$A$142,'PY1 Data(H)'!$A$1:$BP$142))</f>
        <v>0</v>
      </c>
      <c r="P55" s="128" cm="1">
        <f t="array" ref="P55">_xlfn.XLOOKUP(P$1,'PY1 Data(H)'!$A$1:$BP$1,_xlfn.XLOOKUP($A55,'PY1 Data(H)'!$A$1:$A$142,'PY1 Data(H)'!$A$1:$BP$142))</f>
        <v>0</v>
      </c>
      <c r="Q55" s="128" cm="1">
        <f t="array" ref="Q55">_xlfn.XLOOKUP(Q$1,'PY1 Data(H)'!$A$1:$BP$1,_xlfn.XLOOKUP($A55,'PY1 Data(H)'!$A$1:$A$142,'PY1 Data(H)'!$A$1:$BP$142))</f>
        <v>0</v>
      </c>
      <c r="R55" s="128" cm="1">
        <f t="array" ref="R55">_xlfn.XLOOKUP(R$1,'PY1 Data(H)'!$A$1:$BP$1,_xlfn.XLOOKUP($A55,'PY1 Data(H)'!$A$1:$A$142,'PY1 Data(H)'!$A$1:$BP$142))</f>
        <v>0</v>
      </c>
      <c r="S55" s="128" cm="1">
        <f t="array" ref="S55">_xlfn.XLOOKUP(S$1,'PY1 Data(H)'!$A$1:$BP$1,_xlfn.XLOOKUP($A55,'PY1 Data(H)'!$A$1:$A$142,'PY1 Data(H)'!$A$1:$BP$142))</f>
        <v>0</v>
      </c>
      <c r="T55" s="128" t="e" cm="1">
        <f t="array" ref="T55">_xlfn.XLOOKUP(T$1,'PY1 Data(H)'!$A$1:$BP$1,_xlfn.XLOOKUP($A55,'PY1 Data(H)'!$A$1:$A$142,'PY1 Data(H)'!$A$1:$BP$142))</f>
        <v>#N/A</v>
      </c>
      <c r="U55" s="128" cm="1">
        <f t="array" ref="U55">_xlfn.XLOOKUP(U$1,'PY1 Data(H)'!$A$1:$BP$1,_xlfn.XLOOKUP($A55,'PY1 Data(H)'!$A$1:$A$142,'PY1 Data(H)'!$A$1:$BP$142))</f>
        <v>0</v>
      </c>
      <c r="V55" s="128" cm="1">
        <f t="array" ref="V55">_xlfn.XLOOKUP(V$1,'PY1 Data(H)'!$A$1:$BP$1,_xlfn.XLOOKUP($A55,'PY1 Data(H)'!$A$1:$A$142,'PY1 Data(H)'!$A$1:$BP$142))</f>
        <v>0</v>
      </c>
      <c r="W55" s="128" cm="1">
        <f t="array" ref="W55">_xlfn.XLOOKUP(W$1,'PY1 Data(H)'!$A$1:$BP$1,_xlfn.XLOOKUP($A55,'PY1 Data(H)'!$A$1:$A$142,'PY1 Data(H)'!$A$1:$BP$142))</f>
        <v>0</v>
      </c>
      <c r="X55" s="128" cm="1">
        <f t="array" ref="X55">_xlfn.XLOOKUP(X$1,'PY1 Data(H)'!$A$1:$BP$1,_xlfn.XLOOKUP($A55,'PY1 Data(H)'!$A$1:$A$142,'PY1 Data(H)'!$A$1:$BP$142))</f>
        <v>0</v>
      </c>
      <c r="Y55" s="128" cm="1">
        <f t="array" ref="Y55">_xlfn.XLOOKUP(Y$1,'PY1 Data(H)'!$A$1:$BP$1,_xlfn.XLOOKUP($A55,'PY1 Data(H)'!$A$1:$A$142,'PY1 Data(H)'!$A$1:$BP$142))</f>
        <v>0</v>
      </c>
      <c r="Z55" s="128" cm="1">
        <f t="array" ref="Z55">_xlfn.XLOOKUP(Z$1,'PY1 Data(H)'!$A$1:$BP$1,_xlfn.XLOOKUP($A55,'PY1 Data(H)'!$A$1:$A$142,'PY1 Data(H)'!$A$1:$BP$142))</f>
        <v>0</v>
      </c>
      <c r="AA55" s="128" cm="1">
        <f t="array" ref="AA55">_xlfn.XLOOKUP(AA$1,'PY1 Data(H)'!$A$1:$BP$1,_xlfn.XLOOKUP($A55,'PY1 Data(H)'!$A$1:$A$142,'PY1 Data(H)'!$A$1:$BP$142))</f>
        <v>0</v>
      </c>
      <c r="AB55" s="128" cm="1">
        <f t="array" ref="AB55">_xlfn.XLOOKUP(AB$1,'PY1 Data(H)'!$A$1:$BP$1,_xlfn.XLOOKUP($A55,'PY1 Data(H)'!$A$1:$A$142,'PY1 Data(H)'!$A$1:$BP$142))</f>
        <v>0</v>
      </c>
      <c r="AC55" s="128" cm="1">
        <f t="array" ref="AC55">_xlfn.XLOOKUP(AC$1,'PY1 Data(H)'!$A$1:$BP$1,_xlfn.XLOOKUP($A55,'PY1 Data(H)'!$A$1:$A$142,'PY1 Data(H)'!$A$1:$BP$142))</f>
        <v>0</v>
      </c>
      <c r="AD55" s="128" t="e" cm="1">
        <f t="array" ref="AD55">_xlfn.XLOOKUP(AD$1,'PY1 Data(H)'!$A$1:$BP$1,_xlfn.XLOOKUP($A55,'PY1 Data(H)'!$A$1:$A$142,'PY1 Data(H)'!$A$1:$BP$142))</f>
        <v>#N/A</v>
      </c>
      <c r="AE55" s="128" cm="1">
        <f t="array" ref="AE55">_xlfn.XLOOKUP(AE$1,'PY1 Data(H)'!$A$1:$BP$1,_xlfn.XLOOKUP($A55,'PY1 Data(H)'!$A$1:$A$142,'PY1 Data(H)'!$A$1:$BP$142))</f>
        <v>0</v>
      </c>
      <c r="AF55" s="128" cm="1">
        <f t="array" ref="AF55">_xlfn.XLOOKUP(AF$1,'PY1 Data(H)'!$A$1:$BP$1,_xlfn.XLOOKUP($A55,'PY1 Data(H)'!$A$1:$A$142,'PY1 Data(H)'!$A$1:$BP$142))</f>
        <v>0</v>
      </c>
      <c r="AG55" s="128" cm="1">
        <f t="array" ref="AG55">_xlfn.XLOOKUP(AG$1,'PY1 Data(H)'!$A$1:$BP$1,_xlfn.XLOOKUP($A55,'PY1 Data(H)'!$A$1:$A$142,'PY1 Data(H)'!$A$1:$BP$142))</f>
        <v>0</v>
      </c>
      <c r="AH55" s="128" t="e" cm="1">
        <f t="array" ref="AH55">_xlfn.XLOOKUP(AH$1,'PY1 Data(H)'!$A$1:$BP$1,_xlfn.XLOOKUP($A55,'PY1 Data(H)'!$A$1:$A$142,'PY1 Data(H)'!$A$1:$BP$142))</f>
        <v>#N/A</v>
      </c>
      <c r="AI55" s="128" cm="1">
        <f t="array" ref="AI55">_xlfn.XLOOKUP(AI$1,'PY1 Data(H)'!$A$1:$BP$1,_xlfn.XLOOKUP($A55,'PY1 Data(H)'!$A$1:$A$142,'PY1 Data(H)'!$A$1:$BP$142))</f>
        <v>28149001</v>
      </c>
      <c r="AJ55" s="128" cm="1">
        <f t="array" ref="AJ55">_xlfn.XLOOKUP(AJ$1,'PY1 Data(H)'!$A$1:$BP$1,_xlfn.XLOOKUP($A55,'PY1 Data(H)'!$A$1:$A$142,'PY1 Data(H)'!$A$1:$BP$142))</f>
        <v>0</v>
      </c>
      <c r="AK55" s="128" cm="1">
        <f t="array" ref="AK55">_xlfn.XLOOKUP(AK$1,'PY1 Data(H)'!$A$1:$BP$1,_xlfn.XLOOKUP($A55,'PY1 Data(H)'!$A$1:$A$142,'PY1 Data(H)'!$A$1:$BP$142))</f>
        <v>0</v>
      </c>
      <c r="AL55" s="128" cm="1">
        <f t="array" ref="AL55">_xlfn.XLOOKUP(AL$1,'PY1 Data(H)'!$A$1:$BP$1,_xlfn.XLOOKUP($A55,'PY1 Data(H)'!$A$1:$A$142,'PY1 Data(H)'!$A$1:$BP$142))</f>
        <v>0</v>
      </c>
      <c r="AM55" s="128" cm="1">
        <f t="array" ref="AM55">_xlfn.XLOOKUP(AM$1,'PY1 Data(H)'!$A$1:$BP$1,_xlfn.XLOOKUP($A55,'PY1 Data(H)'!$A$1:$A$142,'PY1 Data(H)'!$A$1:$BP$142))</f>
        <v>0</v>
      </c>
      <c r="AN55" s="128" cm="1">
        <f t="array" ref="AN55">_xlfn.XLOOKUP(AN$1,'PY1 Data(H)'!$A$1:$BP$1,_xlfn.XLOOKUP($A55,'PY1 Data(H)'!$A$1:$A$142,'PY1 Data(H)'!$A$1:$BP$142))</f>
        <v>0</v>
      </c>
      <c r="AO55" s="128" cm="1">
        <f t="array" ref="AO55">_xlfn.XLOOKUP(AO$1,'PY1 Data(H)'!$A$1:$BP$1,_xlfn.XLOOKUP($A55,'PY1 Data(H)'!$A$1:$A$142,'PY1 Data(H)'!$A$1:$BP$142))</f>
        <v>0</v>
      </c>
      <c r="AP55" s="128" cm="1">
        <f t="array" ref="AP55">_xlfn.XLOOKUP(AP$1,'PY1 Data(H)'!$A$1:$BP$1,_xlfn.XLOOKUP($A55,'PY1 Data(H)'!$A$1:$A$142,'PY1 Data(H)'!$A$1:$BP$142))</f>
        <v>0</v>
      </c>
      <c r="AQ55" s="128" cm="1">
        <f t="array" ref="AQ55">_xlfn.XLOOKUP(AQ$1,'PY1 Data(H)'!$A$1:$BP$1,_xlfn.XLOOKUP($A55,'PY1 Data(H)'!$A$1:$A$142,'PY1 Data(H)'!$A$1:$BP$142))</f>
        <v>0</v>
      </c>
      <c r="AR55" s="128" cm="1">
        <f t="array" ref="AR55">_xlfn.XLOOKUP(AR$1,'PY1 Data(H)'!$A$1:$BP$1,_xlfn.XLOOKUP($A55,'PY1 Data(H)'!$A$1:$A$142,'PY1 Data(H)'!$A$1:$BP$142))</f>
        <v>0</v>
      </c>
      <c r="AS55" s="128" cm="1">
        <f t="array" ref="AS55">_xlfn.XLOOKUP(AS$1,'PY1 Data(H)'!$A$1:$BP$1,_xlfn.XLOOKUP($A55,'PY1 Data(H)'!$A$1:$A$142,'PY1 Data(H)'!$A$1:$BP$142))</f>
        <v>0</v>
      </c>
    </row>
    <row r="56" spans="1:45" x14ac:dyDescent="0.3">
      <c r="A56">
        <v>533</v>
      </c>
      <c r="D56" s="128" cm="1">
        <f t="array" ref="D56">_xlfn.XLOOKUP(D$1,'PY1 Data(H)'!$A$1:$BP$1,_xlfn.XLOOKUP($A56,'PY1 Data(H)'!$A$1:$A$142,'PY1 Data(H)'!$A$1:$BP$142))</f>
        <v>0</v>
      </c>
      <c r="E56" s="128" cm="1">
        <f t="array" ref="E56">_xlfn.XLOOKUP(E$1,'PY1 Data(H)'!$A$1:$BP$1,_xlfn.XLOOKUP($A56,'PY1 Data(H)'!$A$1:$A$142,'PY1 Data(H)'!$A$1:$BP$142))</f>
        <v>0</v>
      </c>
      <c r="F56" s="128" cm="1">
        <f t="array" ref="F56">_xlfn.XLOOKUP(F$1,'PY1 Data(H)'!$A$1:$BP$1,_xlfn.XLOOKUP($A56,'PY1 Data(H)'!$A$1:$A$142,'PY1 Data(H)'!$A$1:$BP$142))</f>
        <v>3965</v>
      </c>
      <c r="G56" s="128" cm="1">
        <f t="array" ref="G56">_xlfn.XLOOKUP(G$1,'PY1 Data(H)'!$A$1:$BP$1,_xlfn.XLOOKUP($A56,'PY1 Data(H)'!$A$1:$A$142,'PY1 Data(H)'!$A$1:$BP$142))</f>
        <v>0</v>
      </c>
      <c r="H56" s="128" cm="1">
        <f t="array" ref="H56">_xlfn.XLOOKUP(H$1,'PY1 Data(H)'!$A$1:$BP$1,_xlfn.XLOOKUP($A56,'PY1 Data(H)'!$A$1:$A$142,'PY1 Data(H)'!$A$1:$BP$142))</f>
        <v>0</v>
      </c>
      <c r="I56" s="128" cm="1">
        <f t="array" ref="I56">_xlfn.XLOOKUP(I$1,'PY1 Data(H)'!$A$1:$BP$1,_xlfn.XLOOKUP($A56,'PY1 Data(H)'!$A$1:$A$142,'PY1 Data(H)'!$A$1:$BP$142))</f>
        <v>0</v>
      </c>
      <c r="J56" s="128" cm="1">
        <f t="array" ref="J56">_xlfn.XLOOKUP(J$1,'PY1 Data(H)'!$A$1:$BP$1,_xlfn.XLOOKUP($A56,'PY1 Data(H)'!$A$1:$A$142,'PY1 Data(H)'!$A$1:$BP$142))</f>
        <v>0</v>
      </c>
      <c r="K56" s="128" cm="1">
        <f t="array" ref="K56">_xlfn.XLOOKUP(K$1,'PY1 Data(H)'!$A$1:$BP$1,_xlfn.XLOOKUP($A56,'PY1 Data(H)'!$A$1:$A$142,'PY1 Data(H)'!$A$1:$BP$142))</f>
        <v>0</v>
      </c>
      <c r="L56" s="128" cm="1">
        <f t="array" ref="L56">_xlfn.XLOOKUP(L$1,'PY1 Data(H)'!$A$1:$BP$1,_xlfn.XLOOKUP($A56,'PY1 Data(H)'!$A$1:$A$142,'PY1 Data(H)'!$A$1:$BP$142))</f>
        <v>0</v>
      </c>
      <c r="M56" s="128" cm="1">
        <f t="array" ref="M56">_xlfn.XLOOKUP(M$1,'PY1 Data(H)'!$A$1:$BP$1,_xlfn.XLOOKUP($A56,'PY1 Data(H)'!$A$1:$A$142,'PY1 Data(H)'!$A$1:$BP$142))</f>
        <v>0</v>
      </c>
      <c r="N56" s="128" cm="1">
        <f t="array" ref="N56">_xlfn.XLOOKUP(N$1,'PY1 Data(H)'!$A$1:$BP$1,_xlfn.XLOOKUP($A56,'PY1 Data(H)'!$A$1:$A$142,'PY1 Data(H)'!$A$1:$BP$142))</f>
        <v>0</v>
      </c>
      <c r="O56" s="128" cm="1">
        <f t="array" ref="O56">_xlfn.XLOOKUP(O$1,'PY1 Data(H)'!$A$1:$BP$1,_xlfn.XLOOKUP($A56,'PY1 Data(H)'!$A$1:$A$142,'PY1 Data(H)'!$A$1:$BP$142))</f>
        <v>0</v>
      </c>
      <c r="P56" s="128" cm="1">
        <f t="array" ref="P56">_xlfn.XLOOKUP(P$1,'PY1 Data(H)'!$A$1:$BP$1,_xlfn.XLOOKUP($A56,'PY1 Data(H)'!$A$1:$A$142,'PY1 Data(H)'!$A$1:$BP$142))</f>
        <v>0</v>
      </c>
      <c r="Q56" s="128" cm="1">
        <f t="array" ref="Q56">_xlfn.XLOOKUP(Q$1,'PY1 Data(H)'!$A$1:$BP$1,_xlfn.XLOOKUP($A56,'PY1 Data(H)'!$A$1:$A$142,'PY1 Data(H)'!$A$1:$BP$142))</f>
        <v>0</v>
      </c>
      <c r="R56" s="128" cm="1">
        <f t="array" ref="R56">_xlfn.XLOOKUP(R$1,'PY1 Data(H)'!$A$1:$BP$1,_xlfn.XLOOKUP($A56,'PY1 Data(H)'!$A$1:$A$142,'PY1 Data(H)'!$A$1:$BP$142))</f>
        <v>0</v>
      </c>
      <c r="S56" s="128" cm="1">
        <f t="array" ref="S56">_xlfn.XLOOKUP(S$1,'PY1 Data(H)'!$A$1:$BP$1,_xlfn.XLOOKUP($A56,'PY1 Data(H)'!$A$1:$A$142,'PY1 Data(H)'!$A$1:$BP$142))</f>
        <v>0</v>
      </c>
      <c r="T56" s="128" t="e" cm="1">
        <f t="array" ref="T56">_xlfn.XLOOKUP(T$1,'PY1 Data(H)'!$A$1:$BP$1,_xlfn.XLOOKUP($A56,'PY1 Data(H)'!$A$1:$A$142,'PY1 Data(H)'!$A$1:$BP$142))</f>
        <v>#N/A</v>
      </c>
      <c r="U56" s="128" cm="1">
        <f t="array" ref="U56">_xlfn.XLOOKUP(U$1,'PY1 Data(H)'!$A$1:$BP$1,_xlfn.XLOOKUP($A56,'PY1 Data(H)'!$A$1:$A$142,'PY1 Data(H)'!$A$1:$BP$142))</f>
        <v>0</v>
      </c>
      <c r="V56" s="128" cm="1">
        <f t="array" ref="V56">_xlfn.XLOOKUP(V$1,'PY1 Data(H)'!$A$1:$BP$1,_xlfn.XLOOKUP($A56,'PY1 Data(H)'!$A$1:$A$142,'PY1 Data(H)'!$A$1:$BP$142))</f>
        <v>0</v>
      </c>
      <c r="W56" s="128" cm="1">
        <f t="array" ref="W56">_xlfn.XLOOKUP(W$1,'PY1 Data(H)'!$A$1:$BP$1,_xlfn.XLOOKUP($A56,'PY1 Data(H)'!$A$1:$A$142,'PY1 Data(H)'!$A$1:$BP$142))</f>
        <v>0</v>
      </c>
      <c r="X56" s="128" cm="1">
        <f t="array" ref="X56">_xlfn.XLOOKUP(X$1,'PY1 Data(H)'!$A$1:$BP$1,_xlfn.XLOOKUP($A56,'PY1 Data(H)'!$A$1:$A$142,'PY1 Data(H)'!$A$1:$BP$142))</f>
        <v>0</v>
      </c>
      <c r="Y56" s="128" cm="1">
        <f t="array" ref="Y56">_xlfn.XLOOKUP(Y$1,'PY1 Data(H)'!$A$1:$BP$1,_xlfn.XLOOKUP($A56,'PY1 Data(H)'!$A$1:$A$142,'PY1 Data(H)'!$A$1:$BP$142))</f>
        <v>0</v>
      </c>
      <c r="Z56" s="128" cm="1">
        <f t="array" ref="Z56">_xlfn.XLOOKUP(Z$1,'PY1 Data(H)'!$A$1:$BP$1,_xlfn.XLOOKUP($A56,'PY1 Data(H)'!$A$1:$A$142,'PY1 Data(H)'!$A$1:$BP$142))</f>
        <v>0</v>
      </c>
      <c r="AA56" s="128" cm="1">
        <f t="array" ref="AA56">_xlfn.XLOOKUP(AA$1,'PY1 Data(H)'!$A$1:$BP$1,_xlfn.XLOOKUP($A56,'PY1 Data(H)'!$A$1:$A$142,'PY1 Data(H)'!$A$1:$BP$142))</f>
        <v>0</v>
      </c>
      <c r="AB56" s="128" cm="1">
        <f t="array" ref="AB56">_xlfn.XLOOKUP(AB$1,'PY1 Data(H)'!$A$1:$BP$1,_xlfn.XLOOKUP($A56,'PY1 Data(H)'!$A$1:$A$142,'PY1 Data(H)'!$A$1:$BP$142))</f>
        <v>0</v>
      </c>
      <c r="AC56" s="128" cm="1">
        <f t="array" ref="AC56">_xlfn.XLOOKUP(AC$1,'PY1 Data(H)'!$A$1:$BP$1,_xlfn.XLOOKUP($A56,'PY1 Data(H)'!$A$1:$A$142,'PY1 Data(H)'!$A$1:$BP$142))</f>
        <v>0</v>
      </c>
      <c r="AD56" s="128" t="e" cm="1">
        <f t="array" ref="AD56">_xlfn.XLOOKUP(AD$1,'PY1 Data(H)'!$A$1:$BP$1,_xlfn.XLOOKUP($A56,'PY1 Data(H)'!$A$1:$A$142,'PY1 Data(H)'!$A$1:$BP$142))</f>
        <v>#N/A</v>
      </c>
      <c r="AE56" s="128" cm="1">
        <f t="array" ref="AE56">_xlfn.XLOOKUP(AE$1,'PY1 Data(H)'!$A$1:$BP$1,_xlfn.XLOOKUP($A56,'PY1 Data(H)'!$A$1:$A$142,'PY1 Data(H)'!$A$1:$BP$142))</f>
        <v>0</v>
      </c>
      <c r="AF56" s="128" cm="1">
        <f t="array" ref="AF56">_xlfn.XLOOKUP(AF$1,'PY1 Data(H)'!$A$1:$BP$1,_xlfn.XLOOKUP($A56,'PY1 Data(H)'!$A$1:$A$142,'PY1 Data(H)'!$A$1:$BP$142))</f>
        <v>0</v>
      </c>
      <c r="AG56" s="128" cm="1">
        <f t="array" ref="AG56">_xlfn.XLOOKUP(AG$1,'PY1 Data(H)'!$A$1:$BP$1,_xlfn.XLOOKUP($A56,'PY1 Data(H)'!$A$1:$A$142,'PY1 Data(H)'!$A$1:$BP$142))</f>
        <v>10039</v>
      </c>
      <c r="AH56" s="128" t="e" cm="1">
        <f t="array" ref="AH56">_xlfn.XLOOKUP(AH$1,'PY1 Data(H)'!$A$1:$BP$1,_xlfn.XLOOKUP($A56,'PY1 Data(H)'!$A$1:$A$142,'PY1 Data(H)'!$A$1:$BP$142))</f>
        <v>#N/A</v>
      </c>
      <c r="AI56" s="128" cm="1">
        <f t="array" ref="AI56">_xlfn.XLOOKUP(AI$1,'PY1 Data(H)'!$A$1:$BP$1,_xlfn.XLOOKUP($A56,'PY1 Data(H)'!$A$1:$A$142,'PY1 Data(H)'!$A$1:$BP$142))</f>
        <v>17613</v>
      </c>
      <c r="AJ56" s="128" cm="1">
        <f t="array" ref="AJ56">_xlfn.XLOOKUP(AJ$1,'PY1 Data(H)'!$A$1:$BP$1,_xlfn.XLOOKUP($A56,'PY1 Data(H)'!$A$1:$A$142,'PY1 Data(H)'!$A$1:$BP$142))</f>
        <v>0</v>
      </c>
      <c r="AK56" s="128" cm="1">
        <f t="array" ref="AK56">_xlfn.XLOOKUP(AK$1,'PY1 Data(H)'!$A$1:$BP$1,_xlfn.XLOOKUP($A56,'PY1 Data(H)'!$A$1:$A$142,'PY1 Data(H)'!$A$1:$BP$142))</f>
        <v>0</v>
      </c>
      <c r="AL56" s="128" cm="1">
        <f t="array" ref="AL56">_xlfn.XLOOKUP(AL$1,'PY1 Data(H)'!$A$1:$BP$1,_xlfn.XLOOKUP($A56,'PY1 Data(H)'!$A$1:$A$142,'PY1 Data(H)'!$A$1:$BP$142))</f>
        <v>0</v>
      </c>
      <c r="AM56" s="128" cm="1">
        <f t="array" ref="AM56">_xlfn.XLOOKUP(AM$1,'PY1 Data(H)'!$A$1:$BP$1,_xlfn.XLOOKUP($A56,'PY1 Data(H)'!$A$1:$A$142,'PY1 Data(H)'!$A$1:$BP$142))</f>
        <v>0</v>
      </c>
      <c r="AN56" s="128" cm="1">
        <f t="array" ref="AN56">_xlfn.XLOOKUP(AN$1,'PY1 Data(H)'!$A$1:$BP$1,_xlfn.XLOOKUP($A56,'PY1 Data(H)'!$A$1:$A$142,'PY1 Data(H)'!$A$1:$BP$142))</f>
        <v>0</v>
      </c>
      <c r="AO56" s="128" cm="1">
        <f t="array" ref="AO56">_xlfn.XLOOKUP(AO$1,'PY1 Data(H)'!$A$1:$BP$1,_xlfn.XLOOKUP($A56,'PY1 Data(H)'!$A$1:$A$142,'PY1 Data(H)'!$A$1:$BP$142))</f>
        <v>0</v>
      </c>
      <c r="AP56" s="128" cm="1">
        <f t="array" ref="AP56">_xlfn.XLOOKUP(AP$1,'PY1 Data(H)'!$A$1:$BP$1,_xlfn.XLOOKUP($A56,'PY1 Data(H)'!$A$1:$A$142,'PY1 Data(H)'!$A$1:$BP$142))</f>
        <v>0</v>
      </c>
      <c r="AQ56" s="128" cm="1">
        <f t="array" ref="AQ56">_xlfn.XLOOKUP(AQ$1,'PY1 Data(H)'!$A$1:$BP$1,_xlfn.XLOOKUP($A56,'PY1 Data(H)'!$A$1:$A$142,'PY1 Data(H)'!$A$1:$BP$142))</f>
        <v>0</v>
      </c>
      <c r="AR56" s="128" cm="1">
        <f t="array" ref="AR56">_xlfn.XLOOKUP(AR$1,'PY1 Data(H)'!$A$1:$BP$1,_xlfn.XLOOKUP($A56,'PY1 Data(H)'!$A$1:$A$142,'PY1 Data(H)'!$A$1:$BP$142))</f>
        <v>0</v>
      </c>
      <c r="AS56" s="128" cm="1">
        <f t="array" ref="AS56">_xlfn.XLOOKUP(AS$1,'PY1 Data(H)'!$A$1:$BP$1,_xlfn.XLOOKUP($A56,'PY1 Data(H)'!$A$1:$A$142,'PY1 Data(H)'!$A$1:$BP$142))</f>
        <v>0</v>
      </c>
    </row>
    <row r="57" spans="1:45" x14ac:dyDescent="0.3">
      <c r="A57">
        <v>508</v>
      </c>
      <c r="D57" s="128" cm="1">
        <f t="array" ref="D57">_xlfn.XLOOKUP(D$1,'PY1 Data(H)'!$A$1:$BP$1,_xlfn.XLOOKUP($A57,'PY1 Data(H)'!$A$1:$A$142,'PY1 Data(H)'!$A$1:$BP$142))</f>
        <v>0</v>
      </c>
      <c r="E57" s="128" cm="1">
        <f t="array" ref="E57">_xlfn.XLOOKUP(E$1,'PY1 Data(H)'!$A$1:$BP$1,_xlfn.XLOOKUP($A57,'PY1 Data(H)'!$A$1:$A$142,'PY1 Data(H)'!$A$1:$BP$142))</f>
        <v>0</v>
      </c>
      <c r="F57" s="128" cm="1">
        <f t="array" ref="F57">_xlfn.XLOOKUP(F$1,'PY1 Data(H)'!$A$1:$BP$1,_xlfn.XLOOKUP($A57,'PY1 Data(H)'!$A$1:$A$142,'PY1 Data(H)'!$A$1:$BP$142))</f>
        <v>0</v>
      </c>
      <c r="G57" s="128" cm="1">
        <f t="array" ref="G57">_xlfn.XLOOKUP(G$1,'PY1 Data(H)'!$A$1:$BP$1,_xlfn.XLOOKUP($A57,'PY1 Data(H)'!$A$1:$A$142,'PY1 Data(H)'!$A$1:$BP$142))</f>
        <v>0</v>
      </c>
      <c r="H57" s="128" cm="1">
        <f t="array" ref="H57">_xlfn.XLOOKUP(H$1,'PY1 Data(H)'!$A$1:$BP$1,_xlfn.XLOOKUP($A57,'PY1 Data(H)'!$A$1:$A$142,'PY1 Data(H)'!$A$1:$BP$142))</f>
        <v>0</v>
      </c>
      <c r="I57" s="128" cm="1">
        <f t="array" ref="I57">_xlfn.XLOOKUP(I$1,'PY1 Data(H)'!$A$1:$BP$1,_xlfn.XLOOKUP($A57,'PY1 Data(H)'!$A$1:$A$142,'PY1 Data(H)'!$A$1:$BP$142))</f>
        <v>0</v>
      </c>
      <c r="J57" s="128" cm="1">
        <f t="array" ref="J57">_xlfn.XLOOKUP(J$1,'PY1 Data(H)'!$A$1:$BP$1,_xlfn.XLOOKUP($A57,'PY1 Data(H)'!$A$1:$A$142,'PY1 Data(H)'!$A$1:$BP$142))</f>
        <v>0</v>
      </c>
      <c r="K57" s="128" cm="1">
        <f t="array" ref="K57">_xlfn.XLOOKUP(K$1,'PY1 Data(H)'!$A$1:$BP$1,_xlfn.XLOOKUP($A57,'PY1 Data(H)'!$A$1:$A$142,'PY1 Data(H)'!$A$1:$BP$142))</f>
        <v>0</v>
      </c>
      <c r="L57" s="128" cm="1">
        <f t="array" ref="L57">_xlfn.XLOOKUP(L$1,'PY1 Data(H)'!$A$1:$BP$1,_xlfn.XLOOKUP($A57,'PY1 Data(H)'!$A$1:$A$142,'PY1 Data(H)'!$A$1:$BP$142))</f>
        <v>0</v>
      </c>
      <c r="M57" s="128" cm="1">
        <f t="array" ref="M57">_xlfn.XLOOKUP(M$1,'PY1 Data(H)'!$A$1:$BP$1,_xlfn.XLOOKUP($A57,'PY1 Data(H)'!$A$1:$A$142,'PY1 Data(H)'!$A$1:$BP$142))</f>
        <v>0</v>
      </c>
      <c r="N57" s="128" cm="1">
        <f t="array" ref="N57">_xlfn.XLOOKUP(N$1,'PY1 Data(H)'!$A$1:$BP$1,_xlfn.XLOOKUP($A57,'PY1 Data(H)'!$A$1:$A$142,'PY1 Data(H)'!$A$1:$BP$142))</f>
        <v>0</v>
      </c>
      <c r="O57" s="128" cm="1">
        <f t="array" ref="O57">_xlfn.XLOOKUP(O$1,'PY1 Data(H)'!$A$1:$BP$1,_xlfn.XLOOKUP($A57,'PY1 Data(H)'!$A$1:$A$142,'PY1 Data(H)'!$A$1:$BP$142))</f>
        <v>0</v>
      </c>
      <c r="P57" s="128" cm="1">
        <f t="array" ref="P57">_xlfn.XLOOKUP(P$1,'PY1 Data(H)'!$A$1:$BP$1,_xlfn.XLOOKUP($A57,'PY1 Data(H)'!$A$1:$A$142,'PY1 Data(H)'!$A$1:$BP$142))</f>
        <v>0</v>
      </c>
      <c r="Q57" s="128" cm="1">
        <f t="array" ref="Q57">_xlfn.XLOOKUP(Q$1,'PY1 Data(H)'!$A$1:$BP$1,_xlfn.XLOOKUP($A57,'PY1 Data(H)'!$A$1:$A$142,'PY1 Data(H)'!$A$1:$BP$142))</f>
        <v>0</v>
      </c>
      <c r="R57" s="128" cm="1">
        <f t="array" ref="R57">_xlfn.XLOOKUP(R$1,'PY1 Data(H)'!$A$1:$BP$1,_xlfn.XLOOKUP($A57,'PY1 Data(H)'!$A$1:$A$142,'PY1 Data(H)'!$A$1:$BP$142))</f>
        <v>0</v>
      </c>
      <c r="S57" s="128" cm="1">
        <f t="array" ref="S57">_xlfn.XLOOKUP(S$1,'PY1 Data(H)'!$A$1:$BP$1,_xlfn.XLOOKUP($A57,'PY1 Data(H)'!$A$1:$A$142,'PY1 Data(H)'!$A$1:$BP$142))</f>
        <v>0</v>
      </c>
      <c r="T57" s="128" t="e" cm="1">
        <f t="array" ref="T57">_xlfn.XLOOKUP(T$1,'PY1 Data(H)'!$A$1:$BP$1,_xlfn.XLOOKUP($A57,'PY1 Data(H)'!$A$1:$A$142,'PY1 Data(H)'!$A$1:$BP$142))</f>
        <v>#N/A</v>
      </c>
      <c r="U57" s="128" cm="1">
        <f t="array" ref="U57">_xlfn.XLOOKUP(U$1,'PY1 Data(H)'!$A$1:$BP$1,_xlfn.XLOOKUP($A57,'PY1 Data(H)'!$A$1:$A$142,'PY1 Data(H)'!$A$1:$BP$142))</f>
        <v>0</v>
      </c>
      <c r="V57" s="128" cm="1">
        <f t="array" ref="V57">_xlfn.XLOOKUP(V$1,'PY1 Data(H)'!$A$1:$BP$1,_xlfn.XLOOKUP($A57,'PY1 Data(H)'!$A$1:$A$142,'PY1 Data(H)'!$A$1:$BP$142))</f>
        <v>0</v>
      </c>
      <c r="W57" s="128" cm="1">
        <f t="array" ref="W57">_xlfn.XLOOKUP(W$1,'PY1 Data(H)'!$A$1:$BP$1,_xlfn.XLOOKUP($A57,'PY1 Data(H)'!$A$1:$A$142,'PY1 Data(H)'!$A$1:$BP$142))</f>
        <v>0</v>
      </c>
      <c r="X57" s="128" cm="1">
        <f t="array" ref="X57">_xlfn.XLOOKUP(X$1,'PY1 Data(H)'!$A$1:$BP$1,_xlfn.XLOOKUP($A57,'PY1 Data(H)'!$A$1:$A$142,'PY1 Data(H)'!$A$1:$BP$142))</f>
        <v>0</v>
      </c>
      <c r="Y57" s="128" cm="1">
        <f t="array" ref="Y57">_xlfn.XLOOKUP(Y$1,'PY1 Data(H)'!$A$1:$BP$1,_xlfn.XLOOKUP($A57,'PY1 Data(H)'!$A$1:$A$142,'PY1 Data(H)'!$A$1:$BP$142))</f>
        <v>0</v>
      </c>
      <c r="Z57" s="128" cm="1">
        <f t="array" ref="Z57">_xlfn.XLOOKUP(Z$1,'PY1 Data(H)'!$A$1:$BP$1,_xlfn.XLOOKUP($A57,'PY1 Data(H)'!$A$1:$A$142,'PY1 Data(H)'!$A$1:$BP$142))</f>
        <v>0</v>
      </c>
      <c r="AA57" s="128" cm="1">
        <f t="array" ref="AA57">_xlfn.XLOOKUP(AA$1,'PY1 Data(H)'!$A$1:$BP$1,_xlfn.XLOOKUP($A57,'PY1 Data(H)'!$A$1:$A$142,'PY1 Data(H)'!$A$1:$BP$142))</f>
        <v>0</v>
      </c>
      <c r="AB57" s="128" cm="1">
        <f t="array" ref="AB57">_xlfn.XLOOKUP(AB$1,'PY1 Data(H)'!$A$1:$BP$1,_xlfn.XLOOKUP($A57,'PY1 Data(H)'!$A$1:$A$142,'PY1 Data(H)'!$A$1:$BP$142))</f>
        <v>0</v>
      </c>
      <c r="AC57" s="128" cm="1">
        <f t="array" ref="AC57">_xlfn.XLOOKUP(AC$1,'PY1 Data(H)'!$A$1:$BP$1,_xlfn.XLOOKUP($A57,'PY1 Data(H)'!$A$1:$A$142,'PY1 Data(H)'!$A$1:$BP$142))</f>
        <v>0</v>
      </c>
      <c r="AD57" s="128" t="e" cm="1">
        <f t="array" ref="AD57">_xlfn.XLOOKUP(AD$1,'PY1 Data(H)'!$A$1:$BP$1,_xlfn.XLOOKUP($A57,'PY1 Data(H)'!$A$1:$A$142,'PY1 Data(H)'!$A$1:$BP$142))</f>
        <v>#N/A</v>
      </c>
      <c r="AE57" s="128" cm="1">
        <f t="array" ref="AE57">_xlfn.XLOOKUP(AE$1,'PY1 Data(H)'!$A$1:$BP$1,_xlfn.XLOOKUP($A57,'PY1 Data(H)'!$A$1:$A$142,'PY1 Data(H)'!$A$1:$BP$142))</f>
        <v>0</v>
      </c>
      <c r="AF57" s="128" cm="1">
        <f t="array" ref="AF57">_xlfn.XLOOKUP(AF$1,'PY1 Data(H)'!$A$1:$BP$1,_xlfn.XLOOKUP($A57,'PY1 Data(H)'!$A$1:$A$142,'PY1 Data(H)'!$A$1:$BP$142))</f>
        <v>0</v>
      </c>
      <c r="AG57" s="128" cm="1">
        <f t="array" ref="AG57">_xlfn.XLOOKUP(AG$1,'PY1 Data(H)'!$A$1:$BP$1,_xlfn.XLOOKUP($A57,'PY1 Data(H)'!$A$1:$A$142,'PY1 Data(H)'!$A$1:$BP$142))</f>
        <v>0</v>
      </c>
      <c r="AH57" s="128" t="e" cm="1">
        <f t="array" ref="AH57">_xlfn.XLOOKUP(AH$1,'PY1 Data(H)'!$A$1:$BP$1,_xlfn.XLOOKUP($A57,'PY1 Data(H)'!$A$1:$A$142,'PY1 Data(H)'!$A$1:$BP$142))</f>
        <v>#N/A</v>
      </c>
      <c r="AI57" s="128" cm="1">
        <f t="array" ref="AI57">_xlfn.XLOOKUP(AI$1,'PY1 Data(H)'!$A$1:$BP$1,_xlfn.XLOOKUP($A57,'PY1 Data(H)'!$A$1:$A$142,'PY1 Data(H)'!$A$1:$BP$142))</f>
        <v>0</v>
      </c>
      <c r="AJ57" s="128" cm="1">
        <f t="array" ref="AJ57">_xlfn.XLOOKUP(AJ$1,'PY1 Data(H)'!$A$1:$BP$1,_xlfn.XLOOKUP($A57,'PY1 Data(H)'!$A$1:$A$142,'PY1 Data(H)'!$A$1:$BP$142))</f>
        <v>0</v>
      </c>
      <c r="AK57" s="128" cm="1">
        <f t="array" ref="AK57">_xlfn.XLOOKUP(AK$1,'PY1 Data(H)'!$A$1:$BP$1,_xlfn.XLOOKUP($A57,'PY1 Data(H)'!$A$1:$A$142,'PY1 Data(H)'!$A$1:$BP$142))</f>
        <v>0</v>
      </c>
      <c r="AL57" s="128" cm="1">
        <f t="array" ref="AL57">_xlfn.XLOOKUP(AL$1,'PY1 Data(H)'!$A$1:$BP$1,_xlfn.XLOOKUP($A57,'PY1 Data(H)'!$A$1:$A$142,'PY1 Data(H)'!$A$1:$BP$142))</f>
        <v>0</v>
      </c>
      <c r="AM57" s="128" cm="1">
        <f t="array" ref="AM57">_xlfn.XLOOKUP(AM$1,'PY1 Data(H)'!$A$1:$BP$1,_xlfn.XLOOKUP($A57,'PY1 Data(H)'!$A$1:$A$142,'PY1 Data(H)'!$A$1:$BP$142))</f>
        <v>0</v>
      </c>
      <c r="AN57" s="128" cm="1">
        <f t="array" ref="AN57">_xlfn.XLOOKUP(AN$1,'PY1 Data(H)'!$A$1:$BP$1,_xlfn.XLOOKUP($A57,'PY1 Data(H)'!$A$1:$A$142,'PY1 Data(H)'!$A$1:$BP$142))</f>
        <v>0</v>
      </c>
      <c r="AO57" s="128" cm="1">
        <f t="array" ref="AO57">_xlfn.XLOOKUP(AO$1,'PY1 Data(H)'!$A$1:$BP$1,_xlfn.XLOOKUP($A57,'PY1 Data(H)'!$A$1:$A$142,'PY1 Data(H)'!$A$1:$BP$142))</f>
        <v>0</v>
      </c>
      <c r="AP57" s="128" cm="1">
        <f t="array" ref="AP57">_xlfn.XLOOKUP(AP$1,'PY1 Data(H)'!$A$1:$BP$1,_xlfn.XLOOKUP($A57,'PY1 Data(H)'!$A$1:$A$142,'PY1 Data(H)'!$A$1:$BP$142))</f>
        <v>0</v>
      </c>
      <c r="AQ57" s="128" cm="1">
        <f t="array" ref="AQ57">_xlfn.XLOOKUP(AQ$1,'PY1 Data(H)'!$A$1:$BP$1,_xlfn.XLOOKUP($A57,'PY1 Data(H)'!$A$1:$A$142,'PY1 Data(H)'!$A$1:$BP$142))</f>
        <v>0</v>
      </c>
      <c r="AR57" s="128" cm="1">
        <f t="array" ref="AR57">_xlfn.XLOOKUP(AR$1,'PY1 Data(H)'!$A$1:$BP$1,_xlfn.XLOOKUP($A57,'PY1 Data(H)'!$A$1:$A$142,'PY1 Data(H)'!$A$1:$BP$142))</f>
        <v>0</v>
      </c>
      <c r="AS57" s="128" cm="1">
        <f t="array" ref="AS57">_xlfn.XLOOKUP(AS$1,'PY1 Data(H)'!$A$1:$BP$1,_xlfn.XLOOKUP($A57,'PY1 Data(H)'!$A$1:$A$142,'PY1 Data(H)'!$A$1:$BP$142))</f>
        <v>0</v>
      </c>
    </row>
    <row r="58" spans="1:45" x14ac:dyDescent="0.3">
      <c r="A58">
        <v>509</v>
      </c>
      <c r="D58" s="128" cm="1">
        <f t="array" ref="D58">_xlfn.XLOOKUP(D$1,'PY1 Data(H)'!$A$1:$BP$1,_xlfn.XLOOKUP($A58,'PY1 Data(H)'!$A$1:$A$142,'PY1 Data(H)'!$A$1:$BP$142))</f>
        <v>0</v>
      </c>
      <c r="E58" s="128" cm="1">
        <f t="array" ref="E58">_xlfn.XLOOKUP(E$1,'PY1 Data(H)'!$A$1:$BP$1,_xlfn.XLOOKUP($A58,'PY1 Data(H)'!$A$1:$A$142,'PY1 Data(H)'!$A$1:$BP$142))</f>
        <v>0</v>
      </c>
      <c r="F58" s="128" cm="1">
        <f t="array" ref="F58">_xlfn.XLOOKUP(F$1,'PY1 Data(H)'!$A$1:$BP$1,_xlfn.XLOOKUP($A58,'PY1 Data(H)'!$A$1:$A$142,'PY1 Data(H)'!$A$1:$BP$142))</f>
        <v>0</v>
      </c>
      <c r="G58" s="128" cm="1">
        <f t="array" ref="G58">_xlfn.XLOOKUP(G$1,'PY1 Data(H)'!$A$1:$BP$1,_xlfn.XLOOKUP($A58,'PY1 Data(H)'!$A$1:$A$142,'PY1 Data(H)'!$A$1:$BP$142))</f>
        <v>0</v>
      </c>
      <c r="H58" s="128" cm="1">
        <f t="array" ref="H58">_xlfn.XLOOKUP(H$1,'PY1 Data(H)'!$A$1:$BP$1,_xlfn.XLOOKUP($A58,'PY1 Data(H)'!$A$1:$A$142,'PY1 Data(H)'!$A$1:$BP$142))</f>
        <v>0</v>
      </c>
      <c r="I58" s="128" cm="1">
        <f t="array" ref="I58">_xlfn.XLOOKUP(I$1,'PY1 Data(H)'!$A$1:$BP$1,_xlfn.XLOOKUP($A58,'PY1 Data(H)'!$A$1:$A$142,'PY1 Data(H)'!$A$1:$BP$142))</f>
        <v>0</v>
      </c>
      <c r="J58" s="128" cm="1">
        <f t="array" ref="J58">_xlfn.XLOOKUP(J$1,'PY1 Data(H)'!$A$1:$BP$1,_xlfn.XLOOKUP($A58,'PY1 Data(H)'!$A$1:$A$142,'PY1 Data(H)'!$A$1:$BP$142))</f>
        <v>0</v>
      </c>
      <c r="K58" s="128" cm="1">
        <f t="array" ref="K58">_xlfn.XLOOKUP(K$1,'PY1 Data(H)'!$A$1:$BP$1,_xlfn.XLOOKUP($A58,'PY1 Data(H)'!$A$1:$A$142,'PY1 Data(H)'!$A$1:$BP$142))</f>
        <v>0</v>
      </c>
      <c r="L58" s="128" cm="1">
        <f t="array" ref="L58">_xlfn.XLOOKUP(L$1,'PY1 Data(H)'!$A$1:$BP$1,_xlfn.XLOOKUP($A58,'PY1 Data(H)'!$A$1:$A$142,'PY1 Data(H)'!$A$1:$BP$142))</f>
        <v>0</v>
      </c>
      <c r="M58" s="128" cm="1">
        <f t="array" ref="M58">_xlfn.XLOOKUP(M$1,'PY1 Data(H)'!$A$1:$BP$1,_xlfn.XLOOKUP($A58,'PY1 Data(H)'!$A$1:$A$142,'PY1 Data(H)'!$A$1:$BP$142))</f>
        <v>0</v>
      </c>
      <c r="N58" s="128" cm="1">
        <f t="array" ref="N58">_xlfn.XLOOKUP(N$1,'PY1 Data(H)'!$A$1:$BP$1,_xlfn.XLOOKUP($A58,'PY1 Data(H)'!$A$1:$A$142,'PY1 Data(H)'!$A$1:$BP$142))</f>
        <v>0</v>
      </c>
      <c r="O58" s="128" cm="1">
        <f t="array" ref="O58">_xlfn.XLOOKUP(O$1,'PY1 Data(H)'!$A$1:$BP$1,_xlfn.XLOOKUP($A58,'PY1 Data(H)'!$A$1:$A$142,'PY1 Data(H)'!$A$1:$BP$142))</f>
        <v>0</v>
      </c>
      <c r="P58" s="128" cm="1">
        <f t="array" ref="P58">_xlfn.XLOOKUP(P$1,'PY1 Data(H)'!$A$1:$BP$1,_xlfn.XLOOKUP($A58,'PY1 Data(H)'!$A$1:$A$142,'PY1 Data(H)'!$A$1:$BP$142))</f>
        <v>0</v>
      </c>
      <c r="Q58" s="128" cm="1">
        <f t="array" ref="Q58">_xlfn.XLOOKUP(Q$1,'PY1 Data(H)'!$A$1:$BP$1,_xlfn.XLOOKUP($A58,'PY1 Data(H)'!$A$1:$A$142,'PY1 Data(H)'!$A$1:$BP$142))</f>
        <v>0</v>
      </c>
      <c r="R58" s="128" cm="1">
        <f t="array" ref="R58">_xlfn.XLOOKUP(R$1,'PY1 Data(H)'!$A$1:$BP$1,_xlfn.XLOOKUP($A58,'PY1 Data(H)'!$A$1:$A$142,'PY1 Data(H)'!$A$1:$BP$142))</f>
        <v>0</v>
      </c>
      <c r="S58" s="128" cm="1">
        <f t="array" ref="S58">_xlfn.XLOOKUP(S$1,'PY1 Data(H)'!$A$1:$BP$1,_xlfn.XLOOKUP($A58,'PY1 Data(H)'!$A$1:$A$142,'PY1 Data(H)'!$A$1:$BP$142))</f>
        <v>0</v>
      </c>
      <c r="T58" s="128" t="e" cm="1">
        <f t="array" ref="T58">_xlfn.XLOOKUP(T$1,'PY1 Data(H)'!$A$1:$BP$1,_xlfn.XLOOKUP($A58,'PY1 Data(H)'!$A$1:$A$142,'PY1 Data(H)'!$A$1:$BP$142))</f>
        <v>#N/A</v>
      </c>
      <c r="U58" s="128" cm="1">
        <f t="array" ref="U58">_xlfn.XLOOKUP(U$1,'PY1 Data(H)'!$A$1:$BP$1,_xlfn.XLOOKUP($A58,'PY1 Data(H)'!$A$1:$A$142,'PY1 Data(H)'!$A$1:$BP$142))</f>
        <v>0</v>
      </c>
      <c r="V58" s="128" cm="1">
        <f t="array" ref="V58">_xlfn.XLOOKUP(V$1,'PY1 Data(H)'!$A$1:$BP$1,_xlfn.XLOOKUP($A58,'PY1 Data(H)'!$A$1:$A$142,'PY1 Data(H)'!$A$1:$BP$142))</f>
        <v>0</v>
      </c>
      <c r="W58" s="128" cm="1">
        <f t="array" ref="W58">_xlfn.XLOOKUP(W$1,'PY1 Data(H)'!$A$1:$BP$1,_xlfn.XLOOKUP($A58,'PY1 Data(H)'!$A$1:$A$142,'PY1 Data(H)'!$A$1:$BP$142))</f>
        <v>0</v>
      </c>
      <c r="X58" s="128" cm="1">
        <f t="array" ref="X58">_xlfn.XLOOKUP(X$1,'PY1 Data(H)'!$A$1:$BP$1,_xlfn.XLOOKUP($A58,'PY1 Data(H)'!$A$1:$A$142,'PY1 Data(H)'!$A$1:$BP$142))</f>
        <v>0</v>
      </c>
      <c r="Y58" s="128" cm="1">
        <f t="array" ref="Y58">_xlfn.XLOOKUP(Y$1,'PY1 Data(H)'!$A$1:$BP$1,_xlfn.XLOOKUP($A58,'PY1 Data(H)'!$A$1:$A$142,'PY1 Data(H)'!$A$1:$BP$142))</f>
        <v>0</v>
      </c>
      <c r="Z58" s="128" cm="1">
        <f t="array" ref="Z58">_xlfn.XLOOKUP(Z$1,'PY1 Data(H)'!$A$1:$BP$1,_xlfn.XLOOKUP($A58,'PY1 Data(H)'!$A$1:$A$142,'PY1 Data(H)'!$A$1:$BP$142))</f>
        <v>0</v>
      </c>
      <c r="AA58" s="128" cm="1">
        <f t="array" ref="AA58">_xlfn.XLOOKUP(AA$1,'PY1 Data(H)'!$A$1:$BP$1,_xlfn.XLOOKUP($A58,'PY1 Data(H)'!$A$1:$A$142,'PY1 Data(H)'!$A$1:$BP$142))</f>
        <v>0</v>
      </c>
      <c r="AB58" s="128" cm="1">
        <f t="array" ref="AB58">_xlfn.XLOOKUP(AB$1,'PY1 Data(H)'!$A$1:$BP$1,_xlfn.XLOOKUP($A58,'PY1 Data(H)'!$A$1:$A$142,'PY1 Data(H)'!$A$1:$BP$142))</f>
        <v>0</v>
      </c>
      <c r="AC58" s="128" cm="1">
        <f t="array" ref="AC58">_xlfn.XLOOKUP(AC$1,'PY1 Data(H)'!$A$1:$BP$1,_xlfn.XLOOKUP($A58,'PY1 Data(H)'!$A$1:$A$142,'PY1 Data(H)'!$A$1:$BP$142))</f>
        <v>0</v>
      </c>
      <c r="AD58" s="128" t="e" cm="1">
        <f t="array" ref="AD58">_xlfn.XLOOKUP(AD$1,'PY1 Data(H)'!$A$1:$BP$1,_xlfn.XLOOKUP($A58,'PY1 Data(H)'!$A$1:$A$142,'PY1 Data(H)'!$A$1:$BP$142))</f>
        <v>#N/A</v>
      </c>
      <c r="AE58" s="128" cm="1">
        <f t="array" ref="AE58">_xlfn.XLOOKUP(AE$1,'PY1 Data(H)'!$A$1:$BP$1,_xlfn.XLOOKUP($A58,'PY1 Data(H)'!$A$1:$A$142,'PY1 Data(H)'!$A$1:$BP$142))</f>
        <v>0</v>
      </c>
      <c r="AF58" s="128" cm="1">
        <f t="array" ref="AF58">_xlfn.XLOOKUP(AF$1,'PY1 Data(H)'!$A$1:$BP$1,_xlfn.XLOOKUP($A58,'PY1 Data(H)'!$A$1:$A$142,'PY1 Data(H)'!$A$1:$BP$142))</f>
        <v>0</v>
      </c>
      <c r="AG58" s="128" cm="1">
        <f t="array" ref="AG58">_xlfn.XLOOKUP(AG$1,'PY1 Data(H)'!$A$1:$BP$1,_xlfn.XLOOKUP($A58,'PY1 Data(H)'!$A$1:$A$142,'PY1 Data(H)'!$A$1:$BP$142))</f>
        <v>0</v>
      </c>
      <c r="AH58" s="128" t="e" cm="1">
        <f t="array" ref="AH58">_xlfn.XLOOKUP(AH$1,'PY1 Data(H)'!$A$1:$BP$1,_xlfn.XLOOKUP($A58,'PY1 Data(H)'!$A$1:$A$142,'PY1 Data(H)'!$A$1:$BP$142))</f>
        <v>#N/A</v>
      </c>
      <c r="AI58" s="128" cm="1">
        <f t="array" ref="AI58">_xlfn.XLOOKUP(AI$1,'PY1 Data(H)'!$A$1:$BP$1,_xlfn.XLOOKUP($A58,'PY1 Data(H)'!$A$1:$A$142,'PY1 Data(H)'!$A$1:$BP$142))</f>
        <v>0</v>
      </c>
      <c r="AJ58" s="128" cm="1">
        <f t="array" ref="AJ58">_xlfn.XLOOKUP(AJ$1,'PY1 Data(H)'!$A$1:$BP$1,_xlfn.XLOOKUP($A58,'PY1 Data(H)'!$A$1:$A$142,'PY1 Data(H)'!$A$1:$BP$142))</f>
        <v>0</v>
      </c>
      <c r="AK58" s="128" cm="1">
        <f t="array" ref="AK58">_xlfn.XLOOKUP(AK$1,'PY1 Data(H)'!$A$1:$BP$1,_xlfn.XLOOKUP($A58,'PY1 Data(H)'!$A$1:$A$142,'PY1 Data(H)'!$A$1:$BP$142))</f>
        <v>0</v>
      </c>
      <c r="AL58" s="128" cm="1">
        <f t="array" ref="AL58">_xlfn.XLOOKUP(AL$1,'PY1 Data(H)'!$A$1:$BP$1,_xlfn.XLOOKUP($A58,'PY1 Data(H)'!$A$1:$A$142,'PY1 Data(H)'!$A$1:$BP$142))</f>
        <v>0</v>
      </c>
      <c r="AM58" s="128" cm="1">
        <f t="array" ref="AM58">_xlfn.XLOOKUP(AM$1,'PY1 Data(H)'!$A$1:$BP$1,_xlfn.XLOOKUP($A58,'PY1 Data(H)'!$A$1:$A$142,'PY1 Data(H)'!$A$1:$BP$142))</f>
        <v>0</v>
      </c>
      <c r="AN58" s="128" cm="1">
        <f t="array" ref="AN58">_xlfn.XLOOKUP(AN$1,'PY1 Data(H)'!$A$1:$BP$1,_xlfn.XLOOKUP($A58,'PY1 Data(H)'!$A$1:$A$142,'PY1 Data(H)'!$A$1:$BP$142))</f>
        <v>0</v>
      </c>
      <c r="AO58" s="128" cm="1">
        <f t="array" ref="AO58">_xlfn.XLOOKUP(AO$1,'PY1 Data(H)'!$A$1:$BP$1,_xlfn.XLOOKUP($A58,'PY1 Data(H)'!$A$1:$A$142,'PY1 Data(H)'!$A$1:$BP$142))</f>
        <v>0</v>
      </c>
      <c r="AP58" s="128" cm="1">
        <f t="array" ref="AP58">_xlfn.XLOOKUP(AP$1,'PY1 Data(H)'!$A$1:$BP$1,_xlfn.XLOOKUP($A58,'PY1 Data(H)'!$A$1:$A$142,'PY1 Data(H)'!$A$1:$BP$142))</f>
        <v>0</v>
      </c>
      <c r="AQ58" s="128" cm="1">
        <f t="array" ref="AQ58">_xlfn.XLOOKUP(AQ$1,'PY1 Data(H)'!$A$1:$BP$1,_xlfn.XLOOKUP($A58,'PY1 Data(H)'!$A$1:$A$142,'PY1 Data(H)'!$A$1:$BP$142))</f>
        <v>0</v>
      </c>
      <c r="AR58" s="128" cm="1">
        <f t="array" ref="AR58">_xlfn.XLOOKUP(AR$1,'PY1 Data(H)'!$A$1:$BP$1,_xlfn.XLOOKUP($A58,'PY1 Data(H)'!$A$1:$A$142,'PY1 Data(H)'!$A$1:$BP$142))</f>
        <v>0</v>
      </c>
      <c r="AS58" s="128" cm="1">
        <f t="array" ref="AS58">_xlfn.XLOOKUP(AS$1,'PY1 Data(H)'!$A$1:$BP$1,_xlfn.XLOOKUP($A58,'PY1 Data(H)'!$A$1:$A$142,'PY1 Data(H)'!$A$1:$BP$142))</f>
        <v>0</v>
      </c>
    </row>
    <row r="59" spans="1:45" x14ac:dyDescent="0.3">
      <c r="A59">
        <v>22</v>
      </c>
      <c r="D59" s="128" cm="1">
        <f t="array" ref="D59">_xlfn.XLOOKUP(D$1,'PY1 Data(H)'!$A$1:$BP$1,_xlfn.XLOOKUP($A59,'PY1 Data(H)'!$A$1:$A$142,'PY1 Data(H)'!$A$1:$BP$142))</f>
        <v>0</v>
      </c>
      <c r="E59" s="128" cm="1">
        <f t="array" ref="E59">_xlfn.XLOOKUP(E$1,'PY1 Data(H)'!$A$1:$BP$1,_xlfn.XLOOKUP($A59,'PY1 Data(H)'!$A$1:$A$142,'PY1 Data(H)'!$A$1:$BP$142))</f>
        <v>0</v>
      </c>
      <c r="F59" s="128" cm="1">
        <f t="array" ref="F59">_xlfn.XLOOKUP(F$1,'PY1 Data(H)'!$A$1:$BP$1,_xlfn.XLOOKUP($A59,'PY1 Data(H)'!$A$1:$A$142,'PY1 Data(H)'!$A$1:$BP$142))</f>
        <v>0</v>
      </c>
      <c r="G59" s="128" cm="1">
        <f t="array" ref="G59">_xlfn.XLOOKUP(G$1,'PY1 Data(H)'!$A$1:$BP$1,_xlfn.XLOOKUP($A59,'PY1 Data(H)'!$A$1:$A$142,'PY1 Data(H)'!$A$1:$BP$142))</f>
        <v>0</v>
      </c>
      <c r="H59" s="128" cm="1">
        <f t="array" ref="H59">_xlfn.XLOOKUP(H$1,'PY1 Data(H)'!$A$1:$BP$1,_xlfn.XLOOKUP($A59,'PY1 Data(H)'!$A$1:$A$142,'PY1 Data(H)'!$A$1:$BP$142))</f>
        <v>0</v>
      </c>
      <c r="I59" s="128" cm="1">
        <f t="array" ref="I59">_xlfn.XLOOKUP(I$1,'PY1 Data(H)'!$A$1:$BP$1,_xlfn.XLOOKUP($A59,'PY1 Data(H)'!$A$1:$A$142,'PY1 Data(H)'!$A$1:$BP$142))</f>
        <v>0</v>
      </c>
      <c r="J59" s="128" cm="1">
        <f t="array" ref="J59">_xlfn.XLOOKUP(J$1,'PY1 Data(H)'!$A$1:$BP$1,_xlfn.XLOOKUP($A59,'PY1 Data(H)'!$A$1:$A$142,'PY1 Data(H)'!$A$1:$BP$142))</f>
        <v>0</v>
      </c>
      <c r="K59" s="128" cm="1">
        <f t="array" ref="K59">_xlfn.XLOOKUP(K$1,'PY1 Data(H)'!$A$1:$BP$1,_xlfn.XLOOKUP($A59,'PY1 Data(H)'!$A$1:$A$142,'PY1 Data(H)'!$A$1:$BP$142))</f>
        <v>0</v>
      </c>
      <c r="L59" s="128" cm="1">
        <f t="array" ref="L59">_xlfn.XLOOKUP(L$1,'PY1 Data(H)'!$A$1:$BP$1,_xlfn.XLOOKUP($A59,'PY1 Data(H)'!$A$1:$A$142,'PY1 Data(H)'!$A$1:$BP$142))</f>
        <v>0</v>
      </c>
      <c r="M59" s="128" cm="1">
        <f t="array" ref="M59">_xlfn.XLOOKUP(M$1,'PY1 Data(H)'!$A$1:$BP$1,_xlfn.XLOOKUP($A59,'PY1 Data(H)'!$A$1:$A$142,'PY1 Data(H)'!$A$1:$BP$142))</f>
        <v>0</v>
      </c>
      <c r="N59" s="128" cm="1">
        <f t="array" ref="N59">_xlfn.XLOOKUP(N$1,'PY1 Data(H)'!$A$1:$BP$1,_xlfn.XLOOKUP($A59,'PY1 Data(H)'!$A$1:$A$142,'PY1 Data(H)'!$A$1:$BP$142))</f>
        <v>0</v>
      </c>
      <c r="O59" s="128" cm="1">
        <f t="array" ref="O59">_xlfn.XLOOKUP(O$1,'PY1 Data(H)'!$A$1:$BP$1,_xlfn.XLOOKUP($A59,'PY1 Data(H)'!$A$1:$A$142,'PY1 Data(H)'!$A$1:$BP$142))</f>
        <v>0</v>
      </c>
      <c r="P59" s="128" cm="1">
        <f t="array" ref="P59">_xlfn.XLOOKUP(P$1,'PY1 Data(H)'!$A$1:$BP$1,_xlfn.XLOOKUP($A59,'PY1 Data(H)'!$A$1:$A$142,'PY1 Data(H)'!$A$1:$BP$142))</f>
        <v>0</v>
      </c>
      <c r="Q59" s="128" cm="1">
        <f t="array" ref="Q59">_xlfn.XLOOKUP(Q$1,'PY1 Data(H)'!$A$1:$BP$1,_xlfn.XLOOKUP($A59,'PY1 Data(H)'!$A$1:$A$142,'PY1 Data(H)'!$A$1:$BP$142))</f>
        <v>0</v>
      </c>
      <c r="R59" s="128" cm="1">
        <f t="array" ref="R59">_xlfn.XLOOKUP(R$1,'PY1 Data(H)'!$A$1:$BP$1,_xlfn.XLOOKUP($A59,'PY1 Data(H)'!$A$1:$A$142,'PY1 Data(H)'!$A$1:$BP$142))</f>
        <v>0</v>
      </c>
      <c r="S59" s="128" cm="1">
        <f t="array" ref="S59">_xlfn.XLOOKUP(S$1,'PY1 Data(H)'!$A$1:$BP$1,_xlfn.XLOOKUP($A59,'PY1 Data(H)'!$A$1:$A$142,'PY1 Data(H)'!$A$1:$BP$142))</f>
        <v>0</v>
      </c>
      <c r="T59" s="128" t="e" cm="1">
        <f t="array" ref="T59">_xlfn.XLOOKUP(T$1,'PY1 Data(H)'!$A$1:$BP$1,_xlfn.XLOOKUP($A59,'PY1 Data(H)'!$A$1:$A$142,'PY1 Data(H)'!$A$1:$BP$142))</f>
        <v>#N/A</v>
      </c>
      <c r="U59" s="128" cm="1">
        <f t="array" ref="U59">_xlfn.XLOOKUP(U$1,'PY1 Data(H)'!$A$1:$BP$1,_xlfn.XLOOKUP($A59,'PY1 Data(H)'!$A$1:$A$142,'PY1 Data(H)'!$A$1:$BP$142))</f>
        <v>0</v>
      </c>
      <c r="V59" s="128" cm="1">
        <f t="array" ref="V59">_xlfn.XLOOKUP(V$1,'PY1 Data(H)'!$A$1:$BP$1,_xlfn.XLOOKUP($A59,'PY1 Data(H)'!$A$1:$A$142,'PY1 Data(H)'!$A$1:$BP$142))</f>
        <v>0</v>
      </c>
      <c r="W59" s="128" cm="1">
        <f t="array" ref="W59">_xlfn.XLOOKUP(W$1,'PY1 Data(H)'!$A$1:$BP$1,_xlfn.XLOOKUP($A59,'PY1 Data(H)'!$A$1:$A$142,'PY1 Data(H)'!$A$1:$BP$142))</f>
        <v>0</v>
      </c>
      <c r="X59" s="128" cm="1">
        <f t="array" ref="X59">_xlfn.XLOOKUP(X$1,'PY1 Data(H)'!$A$1:$BP$1,_xlfn.XLOOKUP($A59,'PY1 Data(H)'!$A$1:$A$142,'PY1 Data(H)'!$A$1:$BP$142))</f>
        <v>0</v>
      </c>
      <c r="Y59" s="128" cm="1">
        <f t="array" ref="Y59">_xlfn.XLOOKUP(Y$1,'PY1 Data(H)'!$A$1:$BP$1,_xlfn.XLOOKUP($A59,'PY1 Data(H)'!$A$1:$A$142,'PY1 Data(H)'!$A$1:$BP$142))</f>
        <v>0</v>
      </c>
      <c r="Z59" s="128" cm="1">
        <f t="array" ref="Z59">_xlfn.XLOOKUP(Z$1,'PY1 Data(H)'!$A$1:$BP$1,_xlfn.XLOOKUP($A59,'PY1 Data(H)'!$A$1:$A$142,'PY1 Data(H)'!$A$1:$BP$142))</f>
        <v>0</v>
      </c>
      <c r="AA59" s="128" cm="1">
        <f t="array" ref="AA59">_xlfn.XLOOKUP(AA$1,'PY1 Data(H)'!$A$1:$BP$1,_xlfn.XLOOKUP($A59,'PY1 Data(H)'!$A$1:$A$142,'PY1 Data(H)'!$A$1:$BP$142))</f>
        <v>0</v>
      </c>
      <c r="AB59" s="128" cm="1">
        <f t="array" ref="AB59">_xlfn.XLOOKUP(AB$1,'PY1 Data(H)'!$A$1:$BP$1,_xlfn.XLOOKUP($A59,'PY1 Data(H)'!$A$1:$A$142,'PY1 Data(H)'!$A$1:$BP$142))</f>
        <v>0</v>
      </c>
      <c r="AC59" s="128" cm="1">
        <f t="array" ref="AC59">_xlfn.XLOOKUP(AC$1,'PY1 Data(H)'!$A$1:$BP$1,_xlfn.XLOOKUP($A59,'PY1 Data(H)'!$A$1:$A$142,'PY1 Data(H)'!$A$1:$BP$142))</f>
        <v>0</v>
      </c>
      <c r="AD59" s="128" t="e" cm="1">
        <f t="array" ref="AD59">_xlfn.XLOOKUP(AD$1,'PY1 Data(H)'!$A$1:$BP$1,_xlfn.XLOOKUP($A59,'PY1 Data(H)'!$A$1:$A$142,'PY1 Data(H)'!$A$1:$BP$142))</f>
        <v>#N/A</v>
      </c>
      <c r="AE59" s="128" cm="1">
        <f t="array" ref="AE59">_xlfn.XLOOKUP(AE$1,'PY1 Data(H)'!$A$1:$BP$1,_xlfn.XLOOKUP($A59,'PY1 Data(H)'!$A$1:$A$142,'PY1 Data(H)'!$A$1:$BP$142))</f>
        <v>0</v>
      </c>
      <c r="AF59" s="128" cm="1">
        <f t="array" ref="AF59">_xlfn.XLOOKUP(AF$1,'PY1 Data(H)'!$A$1:$BP$1,_xlfn.XLOOKUP($A59,'PY1 Data(H)'!$A$1:$A$142,'PY1 Data(H)'!$A$1:$BP$142))</f>
        <v>0</v>
      </c>
      <c r="AG59" s="128" cm="1">
        <f t="array" ref="AG59">_xlfn.XLOOKUP(AG$1,'PY1 Data(H)'!$A$1:$BP$1,_xlfn.XLOOKUP($A59,'PY1 Data(H)'!$A$1:$A$142,'PY1 Data(H)'!$A$1:$BP$142))</f>
        <v>15505</v>
      </c>
      <c r="AH59" s="128" t="e" cm="1">
        <f t="array" ref="AH59">_xlfn.XLOOKUP(AH$1,'PY1 Data(H)'!$A$1:$BP$1,_xlfn.XLOOKUP($A59,'PY1 Data(H)'!$A$1:$A$142,'PY1 Data(H)'!$A$1:$BP$142))</f>
        <v>#N/A</v>
      </c>
      <c r="AI59" s="128" cm="1">
        <f t="array" ref="AI59">_xlfn.XLOOKUP(AI$1,'PY1 Data(H)'!$A$1:$BP$1,_xlfn.XLOOKUP($A59,'PY1 Data(H)'!$A$1:$A$142,'PY1 Data(H)'!$A$1:$BP$142))</f>
        <v>0</v>
      </c>
      <c r="AJ59" s="128" cm="1">
        <f t="array" ref="AJ59">_xlfn.XLOOKUP(AJ$1,'PY1 Data(H)'!$A$1:$BP$1,_xlfn.XLOOKUP($A59,'PY1 Data(H)'!$A$1:$A$142,'PY1 Data(H)'!$A$1:$BP$142))</f>
        <v>0</v>
      </c>
      <c r="AK59" s="128" cm="1">
        <f t="array" ref="AK59">_xlfn.XLOOKUP(AK$1,'PY1 Data(H)'!$A$1:$BP$1,_xlfn.XLOOKUP($A59,'PY1 Data(H)'!$A$1:$A$142,'PY1 Data(H)'!$A$1:$BP$142))</f>
        <v>0</v>
      </c>
      <c r="AL59" s="128" cm="1">
        <f t="array" ref="AL59">_xlfn.XLOOKUP(AL$1,'PY1 Data(H)'!$A$1:$BP$1,_xlfn.XLOOKUP($A59,'PY1 Data(H)'!$A$1:$A$142,'PY1 Data(H)'!$A$1:$BP$142))</f>
        <v>5068</v>
      </c>
      <c r="AM59" s="128" cm="1">
        <f t="array" ref="AM59">_xlfn.XLOOKUP(AM$1,'PY1 Data(H)'!$A$1:$BP$1,_xlfn.XLOOKUP($A59,'PY1 Data(H)'!$A$1:$A$142,'PY1 Data(H)'!$A$1:$BP$142))</f>
        <v>0</v>
      </c>
      <c r="AN59" s="128" cm="1">
        <f t="array" ref="AN59">_xlfn.XLOOKUP(AN$1,'PY1 Data(H)'!$A$1:$BP$1,_xlfn.XLOOKUP($A59,'PY1 Data(H)'!$A$1:$A$142,'PY1 Data(H)'!$A$1:$BP$142))</f>
        <v>0</v>
      </c>
      <c r="AO59" s="128" cm="1">
        <f t="array" ref="AO59">_xlfn.XLOOKUP(AO$1,'PY1 Data(H)'!$A$1:$BP$1,_xlfn.XLOOKUP($A59,'PY1 Data(H)'!$A$1:$A$142,'PY1 Data(H)'!$A$1:$BP$142))</f>
        <v>0</v>
      </c>
      <c r="AP59" s="128" cm="1">
        <f t="array" ref="AP59">_xlfn.XLOOKUP(AP$1,'PY1 Data(H)'!$A$1:$BP$1,_xlfn.XLOOKUP($A59,'PY1 Data(H)'!$A$1:$A$142,'PY1 Data(H)'!$A$1:$BP$142))</f>
        <v>0</v>
      </c>
      <c r="AQ59" s="128" cm="1">
        <f t="array" ref="AQ59">_xlfn.XLOOKUP(AQ$1,'PY1 Data(H)'!$A$1:$BP$1,_xlfn.XLOOKUP($A59,'PY1 Data(H)'!$A$1:$A$142,'PY1 Data(H)'!$A$1:$BP$142))</f>
        <v>0</v>
      </c>
      <c r="AR59" s="128" cm="1">
        <f t="array" ref="AR59">_xlfn.XLOOKUP(AR$1,'PY1 Data(H)'!$A$1:$BP$1,_xlfn.XLOOKUP($A59,'PY1 Data(H)'!$A$1:$A$142,'PY1 Data(H)'!$A$1:$BP$142))</f>
        <v>0</v>
      </c>
      <c r="AS59" s="128" cm="1">
        <f t="array" ref="AS59">_xlfn.XLOOKUP(AS$1,'PY1 Data(H)'!$A$1:$BP$1,_xlfn.XLOOKUP($A59,'PY1 Data(H)'!$A$1:$A$142,'PY1 Data(H)'!$A$1:$BP$142))</f>
        <v>0</v>
      </c>
    </row>
    <row r="60" spans="1:45" x14ac:dyDescent="0.3">
      <c r="A60">
        <v>23</v>
      </c>
      <c r="D60" s="128" cm="1">
        <f t="array" ref="D60">_xlfn.XLOOKUP(D$1,'PY1 Data(H)'!$A$1:$BP$1,_xlfn.XLOOKUP($A60,'PY1 Data(H)'!$A$1:$A$142,'PY1 Data(H)'!$A$1:$BP$142))</f>
        <v>0</v>
      </c>
      <c r="E60" s="128" cm="1">
        <f t="array" ref="E60">_xlfn.XLOOKUP(E$1,'PY1 Data(H)'!$A$1:$BP$1,_xlfn.XLOOKUP($A60,'PY1 Data(H)'!$A$1:$A$142,'PY1 Data(H)'!$A$1:$BP$142))</f>
        <v>0</v>
      </c>
      <c r="F60" s="128" cm="1">
        <f t="array" ref="F60">_xlfn.XLOOKUP(F$1,'PY1 Data(H)'!$A$1:$BP$1,_xlfn.XLOOKUP($A60,'PY1 Data(H)'!$A$1:$A$142,'PY1 Data(H)'!$A$1:$BP$142))</f>
        <v>45115</v>
      </c>
      <c r="G60" s="128" cm="1">
        <f t="array" ref="G60">_xlfn.XLOOKUP(G$1,'PY1 Data(H)'!$A$1:$BP$1,_xlfn.XLOOKUP($A60,'PY1 Data(H)'!$A$1:$A$142,'PY1 Data(H)'!$A$1:$BP$142))</f>
        <v>0</v>
      </c>
      <c r="H60" s="128" cm="1">
        <f t="array" ref="H60">_xlfn.XLOOKUP(H$1,'PY1 Data(H)'!$A$1:$BP$1,_xlfn.XLOOKUP($A60,'PY1 Data(H)'!$A$1:$A$142,'PY1 Data(H)'!$A$1:$BP$142))</f>
        <v>0</v>
      </c>
      <c r="I60" s="128" cm="1">
        <f t="array" ref="I60">_xlfn.XLOOKUP(I$1,'PY1 Data(H)'!$A$1:$BP$1,_xlfn.XLOOKUP($A60,'PY1 Data(H)'!$A$1:$A$142,'PY1 Data(H)'!$A$1:$BP$142))</f>
        <v>17831</v>
      </c>
      <c r="J60" s="128" cm="1">
        <f t="array" ref="J60">_xlfn.XLOOKUP(J$1,'PY1 Data(H)'!$A$1:$BP$1,_xlfn.XLOOKUP($A60,'PY1 Data(H)'!$A$1:$A$142,'PY1 Data(H)'!$A$1:$BP$142))</f>
        <v>274620</v>
      </c>
      <c r="K60" s="128" cm="1">
        <f t="array" ref="K60">_xlfn.XLOOKUP(K$1,'PY1 Data(H)'!$A$1:$BP$1,_xlfn.XLOOKUP($A60,'PY1 Data(H)'!$A$1:$A$142,'PY1 Data(H)'!$A$1:$BP$142))</f>
        <v>0</v>
      </c>
      <c r="L60" s="128" cm="1">
        <f t="array" ref="L60">_xlfn.XLOOKUP(L$1,'PY1 Data(H)'!$A$1:$BP$1,_xlfn.XLOOKUP($A60,'PY1 Data(H)'!$A$1:$A$142,'PY1 Data(H)'!$A$1:$BP$142))</f>
        <v>0</v>
      </c>
      <c r="M60" s="128" cm="1">
        <f t="array" ref="M60">_xlfn.XLOOKUP(M$1,'PY1 Data(H)'!$A$1:$BP$1,_xlfn.XLOOKUP($A60,'PY1 Data(H)'!$A$1:$A$142,'PY1 Data(H)'!$A$1:$BP$142))</f>
        <v>0</v>
      </c>
      <c r="N60" s="128" cm="1">
        <f t="array" ref="N60">_xlfn.XLOOKUP(N$1,'PY1 Data(H)'!$A$1:$BP$1,_xlfn.XLOOKUP($A60,'PY1 Data(H)'!$A$1:$A$142,'PY1 Data(H)'!$A$1:$BP$142))</f>
        <v>0</v>
      </c>
      <c r="O60" s="128" cm="1">
        <f t="array" ref="O60">_xlfn.XLOOKUP(O$1,'PY1 Data(H)'!$A$1:$BP$1,_xlfn.XLOOKUP($A60,'PY1 Data(H)'!$A$1:$A$142,'PY1 Data(H)'!$A$1:$BP$142))</f>
        <v>0</v>
      </c>
      <c r="P60" s="128" cm="1">
        <f t="array" ref="P60">_xlfn.XLOOKUP(P$1,'PY1 Data(H)'!$A$1:$BP$1,_xlfn.XLOOKUP($A60,'PY1 Data(H)'!$A$1:$A$142,'PY1 Data(H)'!$A$1:$BP$142))</f>
        <v>11770</v>
      </c>
      <c r="Q60" s="128" cm="1">
        <f t="array" ref="Q60">_xlfn.XLOOKUP(Q$1,'PY1 Data(H)'!$A$1:$BP$1,_xlfn.XLOOKUP($A60,'PY1 Data(H)'!$A$1:$A$142,'PY1 Data(H)'!$A$1:$BP$142))</f>
        <v>3</v>
      </c>
      <c r="R60" s="128" cm="1">
        <f t="array" ref="R60">_xlfn.XLOOKUP(R$1,'PY1 Data(H)'!$A$1:$BP$1,_xlfn.XLOOKUP($A60,'PY1 Data(H)'!$A$1:$A$142,'PY1 Data(H)'!$A$1:$BP$142))</f>
        <v>57189</v>
      </c>
      <c r="S60" s="128" cm="1">
        <f t="array" ref="S60">_xlfn.XLOOKUP(S$1,'PY1 Data(H)'!$A$1:$BP$1,_xlfn.XLOOKUP($A60,'PY1 Data(H)'!$A$1:$A$142,'PY1 Data(H)'!$A$1:$BP$142))</f>
        <v>-5661916</v>
      </c>
      <c r="T60" s="128" t="e" cm="1">
        <f t="array" ref="T60">_xlfn.XLOOKUP(T$1,'PY1 Data(H)'!$A$1:$BP$1,_xlfn.XLOOKUP($A60,'PY1 Data(H)'!$A$1:$A$142,'PY1 Data(H)'!$A$1:$BP$142))</f>
        <v>#N/A</v>
      </c>
      <c r="U60" s="128" cm="1">
        <f t="array" ref="U60">_xlfn.XLOOKUP(U$1,'PY1 Data(H)'!$A$1:$BP$1,_xlfn.XLOOKUP($A60,'PY1 Data(H)'!$A$1:$A$142,'PY1 Data(H)'!$A$1:$BP$142))</f>
        <v>25776</v>
      </c>
      <c r="V60" s="128" cm="1">
        <f t="array" ref="V60">_xlfn.XLOOKUP(V$1,'PY1 Data(H)'!$A$1:$BP$1,_xlfn.XLOOKUP($A60,'PY1 Data(H)'!$A$1:$A$142,'PY1 Data(H)'!$A$1:$BP$142))</f>
        <v>0</v>
      </c>
      <c r="W60" s="128" cm="1">
        <f t="array" ref="W60">_xlfn.XLOOKUP(W$1,'PY1 Data(H)'!$A$1:$BP$1,_xlfn.XLOOKUP($A60,'PY1 Data(H)'!$A$1:$A$142,'PY1 Data(H)'!$A$1:$BP$142))</f>
        <v>0</v>
      </c>
      <c r="X60" s="128" cm="1">
        <f t="array" ref="X60">_xlfn.XLOOKUP(X$1,'PY1 Data(H)'!$A$1:$BP$1,_xlfn.XLOOKUP($A60,'PY1 Data(H)'!$A$1:$A$142,'PY1 Data(H)'!$A$1:$BP$142))</f>
        <v>201206</v>
      </c>
      <c r="Y60" s="128" cm="1">
        <f t="array" ref="Y60">_xlfn.XLOOKUP(Y$1,'PY1 Data(H)'!$A$1:$BP$1,_xlfn.XLOOKUP($A60,'PY1 Data(H)'!$A$1:$A$142,'PY1 Data(H)'!$A$1:$BP$142))</f>
        <v>0</v>
      </c>
      <c r="Z60" s="128" cm="1">
        <f t="array" ref="Z60">_xlfn.XLOOKUP(Z$1,'PY1 Data(H)'!$A$1:$BP$1,_xlfn.XLOOKUP($A60,'PY1 Data(H)'!$A$1:$A$142,'PY1 Data(H)'!$A$1:$BP$142))</f>
        <v>74609</v>
      </c>
      <c r="AA60" s="128" cm="1">
        <f t="array" ref="AA60">_xlfn.XLOOKUP(AA$1,'PY1 Data(H)'!$A$1:$BP$1,_xlfn.XLOOKUP($A60,'PY1 Data(H)'!$A$1:$A$142,'PY1 Data(H)'!$A$1:$BP$142))</f>
        <v>20031</v>
      </c>
      <c r="AB60" s="128" cm="1">
        <f t="array" ref="AB60">_xlfn.XLOOKUP(AB$1,'PY1 Data(H)'!$A$1:$BP$1,_xlfn.XLOOKUP($A60,'PY1 Data(H)'!$A$1:$A$142,'PY1 Data(H)'!$A$1:$BP$142))</f>
        <v>3601</v>
      </c>
      <c r="AC60" s="128" cm="1">
        <f t="array" ref="AC60">_xlfn.XLOOKUP(AC$1,'PY1 Data(H)'!$A$1:$BP$1,_xlfn.XLOOKUP($A60,'PY1 Data(H)'!$A$1:$A$142,'PY1 Data(H)'!$A$1:$BP$142))</f>
        <v>-274757</v>
      </c>
      <c r="AD60" s="128" t="e" cm="1">
        <f t="array" ref="AD60">_xlfn.XLOOKUP(AD$1,'PY1 Data(H)'!$A$1:$BP$1,_xlfn.XLOOKUP($A60,'PY1 Data(H)'!$A$1:$A$142,'PY1 Data(H)'!$A$1:$BP$142))</f>
        <v>#N/A</v>
      </c>
      <c r="AE60" s="128" cm="1">
        <f t="array" ref="AE60">_xlfn.XLOOKUP(AE$1,'PY1 Data(H)'!$A$1:$BP$1,_xlfn.XLOOKUP($A60,'PY1 Data(H)'!$A$1:$A$142,'PY1 Data(H)'!$A$1:$BP$142))</f>
        <v>5684</v>
      </c>
      <c r="AF60" s="128" cm="1">
        <f t="array" ref="AF60">_xlfn.XLOOKUP(AF$1,'PY1 Data(H)'!$A$1:$BP$1,_xlfn.XLOOKUP($A60,'PY1 Data(H)'!$A$1:$A$142,'PY1 Data(H)'!$A$1:$BP$142))</f>
        <v>0</v>
      </c>
      <c r="AG60" s="128" cm="1">
        <f t="array" ref="AG60">_xlfn.XLOOKUP(AG$1,'PY1 Data(H)'!$A$1:$BP$1,_xlfn.XLOOKUP($A60,'PY1 Data(H)'!$A$1:$A$142,'PY1 Data(H)'!$A$1:$BP$142))</f>
        <v>4182525</v>
      </c>
      <c r="AH60" s="128" t="e" cm="1">
        <f t="array" ref="AH60">_xlfn.XLOOKUP(AH$1,'PY1 Data(H)'!$A$1:$BP$1,_xlfn.XLOOKUP($A60,'PY1 Data(H)'!$A$1:$A$142,'PY1 Data(H)'!$A$1:$BP$142))</f>
        <v>#N/A</v>
      </c>
      <c r="AI60" s="128" cm="1">
        <f t="array" ref="AI60">_xlfn.XLOOKUP(AI$1,'PY1 Data(H)'!$A$1:$BP$1,_xlfn.XLOOKUP($A60,'PY1 Data(H)'!$A$1:$A$142,'PY1 Data(H)'!$A$1:$BP$142))</f>
        <v>-4995512</v>
      </c>
      <c r="AJ60" s="128" cm="1">
        <f t="array" ref="AJ60">_xlfn.XLOOKUP(AJ$1,'PY1 Data(H)'!$A$1:$BP$1,_xlfn.XLOOKUP($A60,'PY1 Data(H)'!$A$1:$A$142,'PY1 Data(H)'!$A$1:$BP$142))</f>
        <v>0</v>
      </c>
      <c r="AK60" s="128" cm="1">
        <f t="array" ref="AK60">_xlfn.XLOOKUP(AK$1,'PY1 Data(H)'!$A$1:$BP$1,_xlfn.XLOOKUP($A60,'PY1 Data(H)'!$A$1:$A$142,'PY1 Data(H)'!$A$1:$BP$142))</f>
        <v>113284</v>
      </c>
      <c r="AL60" s="128" cm="1">
        <f t="array" ref="AL60">_xlfn.XLOOKUP(AL$1,'PY1 Data(H)'!$A$1:$BP$1,_xlfn.XLOOKUP($A60,'PY1 Data(H)'!$A$1:$A$142,'PY1 Data(H)'!$A$1:$BP$142))</f>
        <v>13358</v>
      </c>
      <c r="AM60" s="128" cm="1">
        <f t="array" ref="AM60">_xlfn.XLOOKUP(AM$1,'PY1 Data(H)'!$A$1:$BP$1,_xlfn.XLOOKUP($A60,'PY1 Data(H)'!$A$1:$A$142,'PY1 Data(H)'!$A$1:$BP$142))</f>
        <v>4204</v>
      </c>
      <c r="AN60" s="128" cm="1">
        <f t="array" ref="AN60">_xlfn.XLOOKUP(AN$1,'PY1 Data(H)'!$A$1:$BP$1,_xlfn.XLOOKUP($A60,'PY1 Data(H)'!$A$1:$A$142,'PY1 Data(H)'!$A$1:$BP$142))</f>
        <v>2710</v>
      </c>
      <c r="AO60" s="128" cm="1">
        <f t="array" ref="AO60">_xlfn.XLOOKUP(AO$1,'PY1 Data(H)'!$A$1:$BP$1,_xlfn.XLOOKUP($A60,'PY1 Data(H)'!$A$1:$A$142,'PY1 Data(H)'!$A$1:$BP$142))</f>
        <v>-11086</v>
      </c>
      <c r="AP60" s="128" cm="1">
        <f t="array" ref="AP60">_xlfn.XLOOKUP(AP$1,'PY1 Data(H)'!$A$1:$BP$1,_xlfn.XLOOKUP($A60,'PY1 Data(H)'!$A$1:$A$142,'PY1 Data(H)'!$A$1:$BP$142))</f>
        <v>363346</v>
      </c>
      <c r="AQ60" s="128" cm="1">
        <f t="array" ref="AQ60">_xlfn.XLOOKUP(AQ$1,'PY1 Data(H)'!$A$1:$BP$1,_xlfn.XLOOKUP($A60,'PY1 Data(H)'!$A$1:$A$142,'PY1 Data(H)'!$A$1:$BP$142))</f>
        <v>0</v>
      </c>
      <c r="AR60" s="128" cm="1">
        <f t="array" ref="AR60">_xlfn.XLOOKUP(AR$1,'PY1 Data(H)'!$A$1:$BP$1,_xlfn.XLOOKUP($A60,'PY1 Data(H)'!$A$1:$A$142,'PY1 Data(H)'!$A$1:$BP$142))</f>
        <v>0</v>
      </c>
      <c r="AS60" s="128" cm="1">
        <f t="array" ref="AS60">_xlfn.XLOOKUP(AS$1,'PY1 Data(H)'!$A$1:$BP$1,_xlfn.XLOOKUP($A60,'PY1 Data(H)'!$A$1:$A$142,'PY1 Data(H)'!$A$1:$BP$142))</f>
        <v>-9368</v>
      </c>
    </row>
    <row r="61" spans="1:45" x14ac:dyDescent="0.3">
      <c r="A61">
        <v>507</v>
      </c>
      <c r="D61" s="128" cm="1">
        <f t="array" ref="D61">_xlfn.XLOOKUP(D$1,'PY1 Data(H)'!$A$1:$BP$1,_xlfn.XLOOKUP($A61,'PY1 Data(H)'!$A$1:$A$142,'PY1 Data(H)'!$A$1:$BP$142))</f>
        <v>0</v>
      </c>
      <c r="E61" s="128" cm="1">
        <f t="array" ref="E61">_xlfn.XLOOKUP(E$1,'PY1 Data(H)'!$A$1:$BP$1,_xlfn.XLOOKUP($A61,'PY1 Data(H)'!$A$1:$A$142,'PY1 Data(H)'!$A$1:$BP$142))</f>
        <v>0</v>
      </c>
      <c r="F61" s="128" cm="1">
        <f t="array" ref="F61">_xlfn.XLOOKUP(F$1,'PY1 Data(H)'!$A$1:$BP$1,_xlfn.XLOOKUP($A61,'PY1 Data(H)'!$A$1:$A$142,'PY1 Data(H)'!$A$1:$BP$142))</f>
        <v>0</v>
      </c>
      <c r="G61" s="128" cm="1">
        <f t="array" ref="G61">_xlfn.XLOOKUP(G$1,'PY1 Data(H)'!$A$1:$BP$1,_xlfn.XLOOKUP($A61,'PY1 Data(H)'!$A$1:$A$142,'PY1 Data(H)'!$A$1:$BP$142))</f>
        <v>0</v>
      </c>
      <c r="H61" s="128" cm="1">
        <f t="array" ref="H61">_xlfn.XLOOKUP(H$1,'PY1 Data(H)'!$A$1:$BP$1,_xlfn.XLOOKUP($A61,'PY1 Data(H)'!$A$1:$A$142,'PY1 Data(H)'!$A$1:$BP$142))</f>
        <v>0</v>
      </c>
      <c r="I61" s="128" cm="1">
        <f t="array" ref="I61">_xlfn.XLOOKUP(I$1,'PY1 Data(H)'!$A$1:$BP$1,_xlfn.XLOOKUP($A61,'PY1 Data(H)'!$A$1:$A$142,'PY1 Data(H)'!$A$1:$BP$142))</f>
        <v>0</v>
      </c>
      <c r="J61" s="128" cm="1">
        <f t="array" ref="J61">_xlfn.XLOOKUP(J$1,'PY1 Data(H)'!$A$1:$BP$1,_xlfn.XLOOKUP($A61,'PY1 Data(H)'!$A$1:$A$142,'PY1 Data(H)'!$A$1:$BP$142))</f>
        <v>0</v>
      </c>
      <c r="K61" s="128" cm="1">
        <f t="array" ref="K61">_xlfn.XLOOKUP(K$1,'PY1 Data(H)'!$A$1:$BP$1,_xlfn.XLOOKUP($A61,'PY1 Data(H)'!$A$1:$A$142,'PY1 Data(H)'!$A$1:$BP$142))</f>
        <v>0</v>
      </c>
      <c r="L61" s="128" cm="1">
        <f t="array" ref="L61">_xlfn.XLOOKUP(L$1,'PY1 Data(H)'!$A$1:$BP$1,_xlfn.XLOOKUP($A61,'PY1 Data(H)'!$A$1:$A$142,'PY1 Data(H)'!$A$1:$BP$142))</f>
        <v>0</v>
      </c>
      <c r="M61" s="128" cm="1">
        <f t="array" ref="M61">_xlfn.XLOOKUP(M$1,'PY1 Data(H)'!$A$1:$BP$1,_xlfn.XLOOKUP($A61,'PY1 Data(H)'!$A$1:$A$142,'PY1 Data(H)'!$A$1:$BP$142))</f>
        <v>0</v>
      </c>
      <c r="N61" s="128" cm="1">
        <f t="array" ref="N61">_xlfn.XLOOKUP(N$1,'PY1 Data(H)'!$A$1:$BP$1,_xlfn.XLOOKUP($A61,'PY1 Data(H)'!$A$1:$A$142,'PY1 Data(H)'!$A$1:$BP$142))</f>
        <v>0</v>
      </c>
      <c r="O61" s="128" cm="1">
        <f t="array" ref="O61">_xlfn.XLOOKUP(O$1,'PY1 Data(H)'!$A$1:$BP$1,_xlfn.XLOOKUP($A61,'PY1 Data(H)'!$A$1:$A$142,'PY1 Data(H)'!$A$1:$BP$142))</f>
        <v>0</v>
      </c>
      <c r="P61" s="128" cm="1">
        <f t="array" ref="P61">_xlfn.XLOOKUP(P$1,'PY1 Data(H)'!$A$1:$BP$1,_xlfn.XLOOKUP($A61,'PY1 Data(H)'!$A$1:$A$142,'PY1 Data(H)'!$A$1:$BP$142))</f>
        <v>0</v>
      </c>
      <c r="Q61" s="128" cm="1">
        <f t="array" ref="Q61">_xlfn.XLOOKUP(Q$1,'PY1 Data(H)'!$A$1:$BP$1,_xlfn.XLOOKUP($A61,'PY1 Data(H)'!$A$1:$A$142,'PY1 Data(H)'!$A$1:$BP$142))</f>
        <v>0</v>
      </c>
      <c r="R61" s="128" cm="1">
        <f t="array" ref="R61">_xlfn.XLOOKUP(R$1,'PY1 Data(H)'!$A$1:$BP$1,_xlfn.XLOOKUP($A61,'PY1 Data(H)'!$A$1:$A$142,'PY1 Data(H)'!$A$1:$BP$142))</f>
        <v>0</v>
      </c>
      <c r="S61" s="128" cm="1">
        <f t="array" ref="S61">_xlfn.XLOOKUP(S$1,'PY1 Data(H)'!$A$1:$BP$1,_xlfn.XLOOKUP($A61,'PY1 Data(H)'!$A$1:$A$142,'PY1 Data(H)'!$A$1:$BP$142))</f>
        <v>0</v>
      </c>
      <c r="T61" s="128" t="e" cm="1">
        <f t="array" ref="T61">_xlfn.XLOOKUP(T$1,'PY1 Data(H)'!$A$1:$BP$1,_xlfn.XLOOKUP($A61,'PY1 Data(H)'!$A$1:$A$142,'PY1 Data(H)'!$A$1:$BP$142))</f>
        <v>#N/A</v>
      </c>
      <c r="U61" s="128" cm="1">
        <f t="array" ref="U61">_xlfn.XLOOKUP(U$1,'PY1 Data(H)'!$A$1:$BP$1,_xlfn.XLOOKUP($A61,'PY1 Data(H)'!$A$1:$A$142,'PY1 Data(H)'!$A$1:$BP$142))</f>
        <v>0</v>
      </c>
      <c r="V61" s="128" cm="1">
        <f t="array" ref="V61">_xlfn.XLOOKUP(V$1,'PY1 Data(H)'!$A$1:$BP$1,_xlfn.XLOOKUP($A61,'PY1 Data(H)'!$A$1:$A$142,'PY1 Data(H)'!$A$1:$BP$142))</f>
        <v>0</v>
      </c>
      <c r="W61" s="128" cm="1">
        <f t="array" ref="W61">_xlfn.XLOOKUP(W$1,'PY1 Data(H)'!$A$1:$BP$1,_xlfn.XLOOKUP($A61,'PY1 Data(H)'!$A$1:$A$142,'PY1 Data(H)'!$A$1:$BP$142))</f>
        <v>0</v>
      </c>
      <c r="X61" s="128" cm="1">
        <f t="array" ref="X61">_xlfn.XLOOKUP(X$1,'PY1 Data(H)'!$A$1:$BP$1,_xlfn.XLOOKUP($A61,'PY1 Data(H)'!$A$1:$A$142,'PY1 Data(H)'!$A$1:$BP$142))</f>
        <v>0</v>
      </c>
      <c r="Y61" s="128" cm="1">
        <f t="array" ref="Y61">_xlfn.XLOOKUP(Y$1,'PY1 Data(H)'!$A$1:$BP$1,_xlfn.XLOOKUP($A61,'PY1 Data(H)'!$A$1:$A$142,'PY1 Data(H)'!$A$1:$BP$142))</f>
        <v>0</v>
      </c>
      <c r="Z61" s="128" cm="1">
        <f t="array" ref="Z61">_xlfn.XLOOKUP(Z$1,'PY1 Data(H)'!$A$1:$BP$1,_xlfn.XLOOKUP($A61,'PY1 Data(H)'!$A$1:$A$142,'PY1 Data(H)'!$A$1:$BP$142))</f>
        <v>48372</v>
      </c>
      <c r="AA61" s="128" cm="1">
        <f t="array" ref="AA61">_xlfn.XLOOKUP(AA$1,'PY1 Data(H)'!$A$1:$BP$1,_xlfn.XLOOKUP($A61,'PY1 Data(H)'!$A$1:$A$142,'PY1 Data(H)'!$A$1:$BP$142))</f>
        <v>0</v>
      </c>
      <c r="AB61" s="128" cm="1">
        <f t="array" ref="AB61">_xlfn.XLOOKUP(AB$1,'PY1 Data(H)'!$A$1:$BP$1,_xlfn.XLOOKUP($A61,'PY1 Data(H)'!$A$1:$A$142,'PY1 Data(H)'!$A$1:$BP$142))</f>
        <v>0</v>
      </c>
      <c r="AC61" s="128" cm="1">
        <f t="array" ref="AC61">_xlfn.XLOOKUP(AC$1,'PY1 Data(H)'!$A$1:$BP$1,_xlfn.XLOOKUP($A61,'PY1 Data(H)'!$A$1:$A$142,'PY1 Data(H)'!$A$1:$BP$142))</f>
        <v>0</v>
      </c>
      <c r="AD61" s="128" t="e" cm="1">
        <f t="array" ref="AD61">_xlfn.XLOOKUP(AD$1,'PY1 Data(H)'!$A$1:$BP$1,_xlfn.XLOOKUP($A61,'PY1 Data(H)'!$A$1:$A$142,'PY1 Data(H)'!$A$1:$BP$142))</f>
        <v>#N/A</v>
      </c>
      <c r="AE61" s="128" cm="1">
        <f t="array" ref="AE61">_xlfn.XLOOKUP(AE$1,'PY1 Data(H)'!$A$1:$BP$1,_xlfn.XLOOKUP($A61,'PY1 Data(H)'!$A$1:$A$142,'PY1 Data(H)'!$A$1:$BP$142))</f>
        <v>0</v>
      </c>
      <c r="AF61" s="128" cm="1">
        <f t="array" ref="AF61">_xlfn.XLOOKUP(AF$1,'PY1 Data(H)'!$A$1:$BP$1,_xlfn.XLOOKUP($A61,'PY1 Data(H)'!$A$1:$A$142,'PY1 Data(H)'!$A$1:$BP$142))</f>
        <v>0</v>
      </c>
      <c r="AG61" s="128" cm="1">
        <f t="array" ref="AG61">_xlfn.XLOOKUP(AG$1,'PY1 Data(H)'!$A$1:$BP$1,_xlfn.XLOOKUP($A61,'PY1 Data(H)'!$A$1:$A$142,'PY1 Data(H)'!$A$1:$BP$142))</f>
        <v>0</v>
      </c>
      <c r="AH61" s="128" t="e" cm="1">
        <f t="array" ref="AH61">_xlfn.XLOOKUP(AH$1,'PY1 Data(H)'!$A$1:$BP$1,_xlfn.XLOOKUP($A61,'PY1 Data(H)'!$A$1:$A$142,'PY1 Data(H)'!$A$1:$BP$142))</f>
        <v>#N/A</v>
      </c>
      <c r="AI61" s="128" cm="1">
        <f t="array" ref="AI61">_xlfn.XLOOKUP(AI$1,'PY1 Data(H)'!$A$1:$BP$1,_xlfn.XLOOKUP($A61,'PY1 Data(H)'!$A$1:$A$142,'PY1 Data(H)'!$A$1:$BP$142))</f>
        <v>0</v>
      </c>
      <c r="AJ61" s="128" cm="1">
        <f t="array" ref="AJ61">_xlfn.XLOOKUP(AJ$1,'PY1 Data(H)'!$A$1:$BP$1,_xlfn.XLOOKUP($A61,'PY1 Data(H)'!$A$1:$A$142,'PY1 Data(H)'!$A$1:$BP$142))</f>
        <v>0</v>
      </c>
      <c r="AK61" s="128" cm="1">
        <f t="array" ref="AK61">_xlfn.XLOOKUP(AK$1,'PY1 Data(H)'!$A$1:$BP$1,_xlfn.XLOOKUP($A61,'PY1 Data(H)'!$A$1:$A$142,'PY1 Data(H)'!$A$1:$BP$142))</f>
        <v>0</v>
      </c>
      <c r="AL61" s="128" cm="1">
        <f t="array" ref="AL61">_xlfn.XLOOKUP(AL$1,'PY1 Data(H)'!$A$1:$BP$1,_xlfn.XLOOKUP($A61,'PY1 Data(H)'!$A$1:$A$142,'PY1 Data(H)'!$A$1:$BP$142))</f>
        <v>0</v>
      </c>
      <c r="AM61" s="128" cm="1">
        <f t="array" ref="AM61">_xlfn.XLOOKUP(AM$1,'PY1 Data(H)'!$A$1:$BP$1,_xlfn.XLOOKUP($A61,'PY1 Data(H)'!$A$1:$A$142,'PY1 Data(H)'!$A$1:$BP$142))</f>
        <v>0</v>
      </c>
      <c r="AN61" s="128" cm="1">
        <f t="array" ref="AN61">_xlfn.XLOOKUP(AN$1,'PY1 Data(H)'!$A$1:$BP$1,_xlfn.XLOOKUP($A61,'PY1 Data(H)'!$A$1:$A$142,'PY1 Data(H)'!$A$1:$BP$142))</f>
        <v>2817</v>
      </c>
      <c r="AO61" s="128" cm="1">
        <f t="array" ref="AO61">_xlfn.XLOOKUP(AO$1,'PY1 Data(H)'!$A$1:$BP$1,_xlfn.XLOOKUP($A61,'PY1 Data(H)'!$A$1:$A$142,'PY1 Data(H)'!$A$1:$BP$142))</f>
        <v>0</v>
      </c>
      <c r="AP61" s="128" cm="1">
        <f t="array" ref="AP61">_xlfn.XLOOKUP(AP$1,'PY1 Data(H)'!$A$1:$BP$1,_xlfn.XLOOKUP($A61,'PY1 Data(H)'!$A$1:$A$142,'PY1 Data(H)'!$A$1:$BP$142))</f>
        <v>-802813</v>
      </c>
      <c r="AQ61" s="128" cm="1">
        <f t="array" ref="AQ61">_xlfn.XLOOKUP(AQ$1,'PY1 Data(H)'!$A$1:$BP$1,_xlfn.XLOOKUP($A61,'PY1 Data(H)'!$A$1:$A$142,'PY1 Data(H)'!$A$1:$BP$142))</f>
        <v>0</v>
      </c>
      <c r="AR61" s="128" cm="1">
        <f t="array" ref="AR61">_xlfn.XLOOKUP(AR$1,'PY1 Data(H)'!$A$1:$BP$1,_xlfn.XLOOKUP($A61,'PY1 Data(H)'!$A$1:$A$142,'PY1 Data(H)'!$A$1:$BP$142))</f>
        <v>0</v>
      </c>
      <c r="AS61" s="128" cm="1">
        <f t="array" ref="AS61">_xlfn.XLOOKUP(AS$1,'PY1 Data(H)'!$A$1:$BP$1,_xlfn.XLOOKUP($A61,'PY1 Data(H)'!$A$1:$A$142,'PY1 Data(H)'!$A$1:$BP$142))</f>
        <v>0</v>
      </c>
    </row>
    <row r="62" spans="1:45" x14ac:dyDescent="0.3">
      <c r="A62">
        <v>647</v>
      </c>
      <c r="D62" s="128" cm="1">
        <f t="array" ref="D62">_xlfn.XLOOKUP(D$1,'PY1 Data(H)'!$A$1:$BP$1,_xlfn.XLOOKUP($A62,'PY1 Data(H)'!$A$1:$A$142,'PY1 Data(H)'!$A$1:$BP$142))</f>
        <v>0</v>
      </c>
      <c r="E62" s="128" cm="1">
        <f t="array" ref="E62">_xlfn.XLOOKUP(E$1,'PY1 Data(H)'!$A$1:$BP$1,_xlfn.XLOOKUP($A62,'PY1 Data(H)'!$A$1:$A$142,'PY1 Data(H)'!$A$1:$BP$142))</f>
        <v>0</v>
      </c>
      <c r="F62" s="128" cm="1">
        <f t="array" ref="F62">_xlfn.XLOOKUP(F$1,'PY1 Data(H)'!$A$1:$BP$1,_xlfn.XLOOKUP($A62,'PY1 Data(H)'!$A$1:$A$142,'PY1 Data(H)'!$A$1:$BP$142))</f>
        <v>0</v>
      </c>
      <c r="G62" s="128" cm="1">
        <f t="array" ref="G62">_xlfn.XLOOKUP(G$1,'PY1 Data(H)'!$A$1:$BP$1,_xlfn.XLOOKUP($A62,'PY1 Data(H)'!$A$1:$A$142,'PY1 Data(H)'!$A$1:$BP$142))</f>
        <v>0</v>
      </c>
      <c r="H62" s="128" cm="1">
        <f t="array" ref="H62">_xlfn.XLOOKUP(H$1,'PY1 Data(H)'!$A$1:$BP$1,_xlfn.XLOOKUP($A62,'PY1 Data(H)'!$A$1:$A$142,'PY1 Data(H)'!$A$1:$BP$142))</f>
        <v>0</v>
      </c>
      <c r="I62" s="128" cm="1">
        <f t="array" ref="I62">_xlfn.XLOOKUP(I$1,'PY1 Data(H)'!$A$1:$BP$1,_xlfn.XLOOKUP($A62,'PY1 Data(H)'!$A$1:$A$142,'PY1 Data(H)'!$A$1:$BP$142))</f>
        <v>0</v>
      </c>
      <c r="J62" s="128" cm="1">
        <f t="array" ref="J62">_xlfn.XLOOKUP(J$1,'PY1 Data(H)'!$A$1:$BP$1,_xlfn.XLOOKUP($A62,'PY1 Data(H)'!$A$1:$A$142,'PY1 Data(H)'!$A$1:$BP$142))</f>
        <v>0</v>
      </c>
      <c r="K62" s="128" cm="1">
        <f t="array" ref="K62">_xlfn.XLOOKUP(K$1,'PY1 Data(H)'!$A$1:$BP$1,_xlfn.XLOOKUP($A62,'PY1 Data(H)'!$A$1:$A$142,'PY1 Data(H)'!$A$1:$BP$142))</f>
        <v>0</v>
      </c>
      <c r="L62" s="128" cm="1">
        <f t="array" ref="L62">_xlfn.XLOOKUP(L$1,'PY1 Data(H)'!$A$1:$BP$1,_xlfn.XLOOKUP($A62,'PY1 Data(H)'!$A$1:$A$142,'PY1 Data(H)'!$A$1:$BP$142))</f>
        <v>0</v>
      </c>
      <c r="M62" s="128" cm="1">
        <f t="array" ref="M62">_xlfn.XLOOKUP(M$1,'PY1 Data(H)'!$A$1:$BP$1,_xlfn.XLOOKUP($A62,'PY1 Data(H)'!$A$1:$A$142,'PY1 Data(H)'!$A$1:$BP$142))</f>
        <v>0</v>
      </c>
      <c r="N62" s="128" cm="1">
        <f t="array" ref="N62">_xlfn.XLOOKUP(N$1,'PY1 Data(H)'!$A$1:$BP$1,_xlfn.XLOOKUP($A62,'PY1 Data(H)'!$A$1:$A$142,'PY1 Data(H)'!$A$1:$BP$142))</f>
        <v>0</v>
      </c>
      <c r="O62" s="128" cm="1">
        <f t="array" ref="O62">_xlfn.XLOOKUP(O$1,'PY1 Data(H)'!$A$1:$BP$1,_xlfn.XLOOKUP($A62,'PY1 Data(H)'!$A$1:$A$142,'PY1 Data(H)'!$A$1:$BP$142))</f>
        <v>0</v>
      </c>
      <c r="P62" s="128" cm="1">
        <f t="array" ref="P62">_xlfn.XLOOKUP(P$1,'PY1 Data(H)'!$A$1:$BP$1,_xlfn.XLOOKUP($A62,'PY1 Data(H)'!$A$1:$A$142,'PY1 Data(H)'!$A$1:$BP$142))</f>
        <v>0</v>
      </c>
      <c r="Q62" s="128" cm="1">
        <f t="array" ref="Q62">_xlfn.XLOOKUP(Q$1,'PY1 Data(H)'!$A$1:$BP$1,_xlfn.XLOOKUP($A62,'PY1 Data(H)'!$A$1:$A$142,'PY1 Data(H)'!$A$1:$BP$142))</f>
        <v>0</v>
      </c>
      <c r="R62" s="128" cm="1">
        <f t="array" ref="R62">_xlfn.XLOOKUP(R$1,'PY1 Data(H)'!$A$1:$BP$1,_xlfn.XLOOKUP($A62,'PY1 Data(H)'!$A$1:$A$142,'PY1 Data(H)'!$A$1:$BP$142))</f>
        <v>0</v>
      </c>
      <c r="S62" s="128" cm="1">
        <f t="array" ref="S62">_xlfn.XLOOKUP(S$1,'PY1 Data(H)'!$A$1:$BP$1,_xlfn.XLOOKUP($A62,'PY1 Data(H)'!$A$1:$A$142,'PY1 Data(H)'!$A$1:$BP$142))</f>
        <v>0</v>
      </c>
      <c r="T62" s="128" t="e" cm="1">
        <f t="array" ref="T62">_xlfn.XLOOKUP(T$1,'PY1 Data(H)'!$A$1:$BP$1,_xlfn.XLOOKUP($A62,'PY1 Data(H)'!$A$1:$A$142,'PY1 Data(H)'!$A$1:$BP$142))</f>
        <v>#N/A</v>
      </c>
      <c r="U62" s="128" cm="1">
        <f t="array" ref="U62">_xlfn.XLOOKUP(U$1,'PY1 Data(H)'!$A$1:$BP$1,_xlfn.XLOOKUP($A62,'PY1 Data(H)'!$A$1:$A$142,'PY1 Data(H)'!$A$1:$BP$142))</f>
        <v>0</v>
      </c>
      <c r="V62" s="128" cm="1">
        <f t="array" ref="V62">_xlfn.XLOOKUP(V$1,'PY1 Data(H)'!$A$1:$BP$1,_xlfn.XLOOKUP($A62,'PY1 Data(H)'!$A$1:$A$142,'PY1 Data(H)'!$A$1:$BP$142))</f>
        <v>0</v>
      </c>
      <c r="W62" s="128" cm="1">
        <f t="array" ref="W62">_xlfn.XLOOKUP(W$1,'PY1 Data(H)'!$A$1:$BP$1,_xlfn.XLOOKUP($A62,'PY1 Data(H)'!$A$1:$A$142,'PY1 Data(H)'!$A$1:$BP$142))</f>
        <v>0</v>
      </c>
      <c r="X62" s="128" cm="1">
        <f t="array" ref="X62">_xlfn.XLOOKUP(X$1,'PY1 Data(H)'!$A$1:$BP$1,_xlfn.XLOOKUP($A62,'PY1 Data(H)'!$A$1:$A$142,'PY1 Data(H)'!$A$1:$BP$142))</f>
        <v>0</v>
      </c>
      <c r="Y62" s="128" cm="1">
        <f t="array" ref="Y62">_xlfn.XLOOKUP(Y$1,'PY1 Data(H)'!$A$1:$BP$1,_xlfn.XLOOKUP($A62,'PY1 Data(H)'!$A$1:$A$142,'PY1 Data(H)'!$A$1:$BP$142))</f>
        <v>0</v>
      </c>
      <c r="Z62" s="128" cm="1">
        <f t="array" ref="Z62">_xlfn.XLOOKUP(Z$1,'PY1 Data(H)'!$A$1:$BP$1,_xlfn.XLOOKUP($A62,'PY1 Data(H)'!$A$1:$A$142,'PY1 Data(H)'!$A$1:$BP$142))</f>
        <v>0</v>
      </c>
      <c r="AA62" s="128" cm="1">
        <f t="array" ref="AA62">_xlfn.XLOOKUP(AA$1,'PY1 Data(H)'!$A$1:$BP$1,_xlfn.XLOOKUP($A62,'PY1 Data(H)'!$A$1:$A$142,'PY1 Data(H)'!$A$1:$BP$142))</f>
        <v>0</v>
      </c>
      <c r="AB62" s="128" cm="1">
        <f t="array" ref="AB62">_xlfn.XLOOKUP(AB$1,'PY1 Data(H)'!$A$1:$BP$1,_xlfn.XLOOKUP($A62,'PY1 Data(H)'!$A$1:$A$142,'PY1 Data(H)'!$A$1:$BP$142))</f>
        <v>0</v>
      </c>
      <c r="AC62" s="128" cm="1">
        <f t="array" ref="AC62">_xlfn.XLOOKUP(AC$1,'PY1 Data(H)'!$A$1:$BP$1,_xlfn.XLOOKUP($A62,'PY1 Data(H)'!$A$1:$A$142,'PY1 Data(H)'!$A$1:$BP$142))</f>
        <v>0</v>
      </c>
      <c r="AD62" s="128" t="e" cm="1">
        <f t="array" ref="AD62">_xlfn.XLOOKUP(AD$1,'PY1 Data(H)'!$A$1:$BP$1,_xlfn.XLOOKUP($A62,'PY1 Data(H)'!$A$1:$A$142,'PY1 Data(H)'!$A$1:$BP$142))</f>
        <v>#N/A</v>
      </c>
      <c r="AE62" s="128" cm="1">
        <f t="array" ref="AE62">_xlfn.XLOOKUP(AE$1,'PY1 Data(H)'!$A$1:$BP$1,_xlfn.XLOOKUP($A62,'PY1 Data(H)'!$A$1:$A$142,'PY1 Data(H)'!$A$1:$BP$142))</f>
        <v>0</v>
      </c>
      <c r="AF62" s="128" cm="1">
        <f t="array" ref="AF62">_xlfn.XLOOKUP(AF$1,'PY1 Data(H)'!$A$1:$BP$1,_xlfn.XLOOKUP($A62,'PY1 Data(H)'!$A$1:$A$142,'PY1 Data(H)'!$A$1:$BP$142))</f>
        <v>0</v>
      </c>
      <c r="AG62" s="128" cm="1">
        <f t="array" ref="AG62">_xlfn.XLOOKUP(AG$1,'PY1 Data(H)'!$A$1:$BP$1,_xlfn.XLOOKUP($A62,'PY1 Data(H)'!$A$1:$A$142,'PY1 Data(H)'!$A$1:$BP$142))</f>
        <v>0</v>
      </c>
      <c r="AH62" s="128" t="e" cm="1">
        <f t="array" ref="AH62">_xlfn.XLOOKUP(AH$1,'PY1 Data(H)'!$A$1:$BP$1,_xlfn.XLOOKUP($A62,'PY1 Data(H)'!$A$1:$A$142,'PY1 Data(H)'!$A$1:$BP$142))</f>
        <v>#N/A</v>
      </c>
      <c r="AI62" s="128" cm="1">
        <f t="array" ref="AI62">_xlfn.XLOOKUP(AI$1,'PY1 Data(H)'!$A$1:$BP$1,_xlfn.XLOOKUP($A62,'PY1 Data(H)'!$A$1:$A$142,'PY1 Data(H)'!$A$1:$BP$142))</f>
        <v>0</v>
      </c>
      <c r="AJ62" s="128" cm="1">
        <f t="array" ref="AJ62">_xlfn.XLOOKUP(AJ$1,'PY1 Data(H)'!$A$1:$BP$1,_xlfn.XLOOKUP($A62,'PY1 Data(H)'!$A$1:$A$142,'PY1 Data(H)'!$A$1:$BP$142))</f>
        <v>0</v>
      </c>
      <c r="AK62" s="128" cm="1">
        <f t="array" ref="AK62">_xlfn.XLOOKUP(AK$1,'PY1 Data(H)'!$A$1:$BP$1,_xlfn.XLOOKUP($A62,'PY1 Data(H)'!$A$1:$A$142,'PY1 Data(H)'!$A$1:$BP$142))</f>
        <v>0</v>
      </c>
      <c r="AL62" s="128" cm="1">
        <f t="array" ref="AL62">_xlfn.XLOOKUP(AL$1,'PY1 Data(H)'!$A$1:$BP$1,_xlfn.XLOOKUP($A62,'PY1 Data(H)'!$A$1:$A$142,'PY1 Data(H)'!$A$1:$BP$142))</f>
        <v>0</v>
      </c>
      <c r="AM62" s="128" cm="1">
        <f t="array" ref="AM62">_xlfn.XLOOKUP(AM$1,'PY1 Data(H)'!$A$1:$BP$1,_xlfn.XLOOKUP($A62,'PY1 Data(H)'!$A$1:$A$142,'PY1 Data(H)'!$A$1:$BP$142))</f>
        <v>0</v>
      </c>
      <c r="AN62" s="128" cm="1">
        <f t="array" ref="AN62">_xlfn.XLOOKUP(AN$1,'PY1 Data(H)'!$A$1:$BP$1,_xlfn.XLOOKUP($A62,'PY1 Data(H)'!$A$1:$A$142,'PY1 Data(H)'!$A$1:$BP$142))</f>
        <v>0</v>
      </c>
      <c r="AO62" s="128" cm="1">
        <f t="array" ref="AO62">_xlfn.XLOOKUP(AO$1,'PY1 Data(H)'!$A$1:$BP$1,_xlfn.XLOOKUP($A62,'PY1 Data(H)'!$A$1:$A$142,'PY1 Data(H)'!$A$1:$BP$142))</f>
        <v>0</v>
      </c>
      <c r="AP62" s="128" cm="1">
        <f t="array" ref="AP62">_xlfn.XLOOKUP(AP$1,'PY1 Data(H)'!$A$1:$BP$1,_xlfn.XLOOKUP($A62,'PY1 Data(H)'!$A$1:$A$142,'PY1 Data(H)'!$A$1:$BP$142))</f>
        <v>0</v>
      </c>
      <c r="AQ62" s="128" cm="1">
        <f t="array" ref="AQ62">_xlfn.XLOOKUP(AQ$1,'PY1 Data(H)'!$A$1:$BP$1,_xlfn.XLOOKUP($A62,'PY1 Data(H)'!$A$1:$A$142,'PY1 Data(H)'!$A$1:$BP$142))</f>
        <v>0</v>
      </c>
      <c r="AR62" s="128" cm="1">
        <f t="array" ref="AR62">_xlfn.XLOOKUP(AR$1,'PY1 Data(H)'!$A$1:$BP$1,_xlfn.XLOOKUP($A62,'PY1 Data(H)'!$A$1:$A$142,'PY1 Data(H)'!$A$1:$BP$142))</f>
        <v>0</v>
      </c>
      <c r="AS62" s="128" cm="1">
        <f t="array" ref="AS62">_xlfn.XLOOKUP(AS$1,'PY1 Data(H)'!$A$1:$BP$1,_xlfn.XLOOKUP($A62,'PY1 Data(H)'!$A$1:$A$142,'PY1 Data(H)'!$A$1:$BP$142))</f>
        <v>0</v>
      </c>
    </row>
    <row r="63" spans="1:45" x14ac:dyDescent="0.3">
      <c r="D63" s="128" cm="1">
        <f t="array" ref="D63">_xlfn.XLOOKUP(D$1,'PY1 Data(H)'!$A$1:$BP$1,_xlfn.XLOOKUP($A63,'PY1 Data(H)'!$A$1:$A$142,'PY1 Data(H)'!$A$1:$BP$142))</f>
        <v>0</v>
      </c>
      <c r="E63" s="128" cm="1">
        <f t="array" ref="E63">_xlfn.XLOOKUP(E$1,'PY1 Data(H)'!$A$1:$BP$1,_xlfn.XLOOKUP($A63,'PY1 Data(H)'!$A$1:$A$142,'PY1 Data(H)'!$A$1:$BP$142))</f>
        <v>0</v>
      </c>
      <c r="F63" s="128" cm="1">
        <f t="array" ref="F63">_xlfn.XLOOKUP(F$1,'PY1 Data(H)'!$A$1:$BP$1,_xlfn.XLOOKUP($A63,'PY1 Data(H)'!$A$1:$A$142,'PY1 Data(H)'!$A$1:$BP$142))</f>
        <v>0</v>
      </c>
      <c r="G63" s="128" cm="1">
        <f t="array" ref="G63">_xlfn.XLOOKUP(G$1,'PY1 Data(H)'!$A$1:$BP$1,_xlfn.XLOOKUP($A63,'PY1 Data(H)'!$A$1:$A$142,'PY1 Data(H)'!$A$1:$BP$142))</f>
        <v>0</v>
      </c>
      <c r="H63" s="128" cm="1">
        <f t="array" ref="H63">_xlfn.XLOOKUP(H$1,'PY1 Data(H)'!$A$1:$BP$1,_xlfn.XLOOKUP($A63,'PY1 Data(H)'!$A$1:$A$142,'PY1 Data(H)'!$A$1:$BP$142))</f>
        <v>0</v>
      </c>
      <c r="I63" s="128" cm="1">
        <f t="array" ref="I63">_xlfn.XLOOKUP(I$1,'PY1 Data(H)'!$A$1:$BP$1,_xlfn.XLOOKUP($A63,'PY1 Data(H)'!$A$1:$A$142,'PY1 Data(H)'!$A$1:$BP$142))</f>
        <v>0</v>
      </c>
      <c r="J63" s="128" cm="1">
        <f t="array" ref="J63">_xlfn.XLOOKUP(J$1,'PY1 Data(H)'!$A$1:$BP$1,_xlfn.XLOOKUP($A63,'PY1 Data(H)'!$A$1:$A$142,'PY1 Data(H)'!$A$1:$BP$142))</f>
        <v>0</v>
      </c>
      <c r="K63" s="128" cm="1">
        <f t="array" ref="K63">_xlfn.XLOOKUP(K$1,'PY1 Data(H)'!$A$1:$BP$1,_xlfn.XLOOKUP($A63,'PY1 Data(H)'!$A$1:$A$142,'PY1 Data(H)'!$A$1:$BP$142))</f>
        <v>0</v>
      </c>
      <c r="L63" s="128" cm="1">
        <f t="array" ref="L63">_xlfn.XLOOKUP(L$1,'PY1 Data(H)'!$A$1:$BP$1,_xlfn.XLOOKUP($A63,'PY1 Data(H)'!$A$1:$A$142,'PY1 Data(H)'!$A$1:$BP$142))</f>
        <v>0</v>
      </c>
      <c r="M63" s="128" cm="1">
        <f t="array" ref="M63">_xlfn.XLOOKUP(M$1,'PY1 Data(H)'!$A$1:$BP$1,_xlfn.XLOOKUP($A63,'PY1 Data(H)'!$A$1:$A$142,'PY1 Data(H)'!$A$1:$BP$142))</f>
        <v>0</v>
      </c>
      <c r="N63" s="128" cm="1">
        <f t="array" ref="N63">_xlfn.XLOOKUP(N$1,'PY1 Data(H)'!$A$1:$BP$1,_xlfn.XLOOKUP($A63,'PY1 Data(H)'!$A$1:$A$142,'PY1 Data(H)'!$A$1:$BP$142))</f>
        <v>0</v>
      </c>
      <c r="O63" s="128" cm="1">
        <f t="array" ref="O63">_xlfn.XLOOKUP(O$1,'PY1 Data(H)'!$A$1:$BP$1,_xlfn.XLOOKUP($A63,'PY1 Data(H)'!$A$1:$A$142,'PY1 Data(H)'!$A$1:$BP$142))</f>
        <v>0</v>
      </c>
      <c r="P63" s="128" cm="1">
        <f t="array" ref="P63">_xlfn.XLOOKUP(P$1,'PY1 Data(H)'!$A$1:$BP$1,_xlfn.XLOOKUP($A63,'PY1 Data(H)'!$A$1:$A$142,'PY1 Data(H)'!$A$1:$BP$142))</f>
        <v>0</v>
      </c>
      <c r="Q63" s="128" cm="1">
        <f t="array" ref="Q63">_xlfn.XLOOKUP(Q$1,'PY1 Data(H)'!$A$1:$BP$1,_xlfn.XLOOKUP($A63,'PY1 Data(H)'!$A$1:$A$142,'PY1 Data(H)'!$A$1:$BP$142))</f>
        <v>0</v>
      </c>
      <c r="R63" s="128" cm="1">
        <f t="array" ref="R63">_xlfn.XLOOKUP(R$1,'PY1 Data(H)'!$A$1:$BP$1,_xlfn.XLOOKUP($A63,'PY1 Data(H)'!$A$1:$A$142,'PY1 Data(H)'!$A$1:$BP$142))</f>
        <v>0</v>
      </c>
      <c r="S63" s="128" cm="1">
        <f t="array" ref="S63">_xlfn.XLOOKUP(S$1,'PY1 Data(H)'!$A$1:$BP$1,_xlfn.XLOOKUP($A63,'PY1 Data(H)'!$A$1:$A$142,'PY1 Data(H)'!$A$1:$BP$142))</f>
        <v>0</v>
      </c>
      <c r="T63" s="128" t="e" cm="1">
        <f t="array" ref="T63">_xlfn.XLOOKUP(T$1,'PY1 Data(H)'!$A$1:$BP$1,_xlfn.XLOOKUP($A63,'PY1 Data(H)'!$A$1:$A$142,'PY1 Data(H)'!$A$1:$BP$142))</f>
        <v>#N/A</v>
      </c>
      <c r="U63" s="128" cm="1">
        <f t="array" ref="U63">_xlfn.XLOOKUP(U$1,'PY1 Data(H)'!$A$1:$BP$1,_xlfn.XLOOKUP($A63,'PY1 Data(H)'!$A$1:$A$142,'PY1 Data(H)'!$A$1:$BP$142))</f>
        <v>0</v>
      </c>
      <c r="V63" s="128" cm="1">
        <f t="array" ref="V63">_xlfn.XLOOKUP(V$1,'PY1 Data(H)'!$A$1:$BP$1,_xlfn.XLOOKUP($A63,'PY1 Data(H)'!$A$1:$A$142,'PY1 Data(H)'!$A$1:$BP$142))</f>
        <v>0</v>
      </c>
      <c r="W63" s="128" cm="1">
        <f t="array" ref="W63">_xlfn.XLOOKUP(W$1,'PY1 Data(H)'!$A$1:$BP$1,_xlfn.XLOOKUP($A63,'PY1 Data(H)'!$A$1:$A$142,'PY1 Data(H)'!$A$1:$BP$142))</f>
        <v>0</v>
      </c>
      <c r="X63" s="128" cm="1">
        <f t="array" ref="X63">_xlfn.XLOOKUP(X$1,'PY1 Data(H)'!$A$1:$BP$1,_xlfn.XLOOKUP($A63,'PY1 Data(H)'!$A$1:$A$142,'PY1 Data(H)'!$A$1:$BP$142))</f>
        <v>0</v>
      </c>
      <c r="Y63" s="128" cm="1">
        <f t="array" ref="Y63">_xlfn.XLOOKUP(Y$1,'PY1 Data(H)'!$A$1:$BP$1,_xlfn.XLOOKUP($A63,'PY1 Data(H)'!$A$1:$A$142,'PY1 Data(H)'!$A$1:$BP$142))</f>
        <v>0</v>
      </c>
      <c r="Z63" s="128" cm="1">
        <f t="array" ref="Z63">_xlfn.XLOOKUP(Z$1,'PY1 Data(H)'!$A$1:$BP$1,_xlfn.XLOOKUP($A63,'PY1 Data(H)'!$A$1:$A$142,'PY1 Data(H)'!$A$1:$BP$142))</f>
        <v>0</v>
      </c>
      <c r="AA63" s="128" cm="1">
        <f t="array" ref="AA63">_xlfn.XLOOKUP(AA$1,'PY1 Data(H)'!$A$1:$BP$1,_xlfn.XLOOKUP($A63,'PY1 Data(H)'!$A$1:$A$142,'PY1 Data(H)'!$A$1:$BP$142))</f>
        <v>0</v>
      </c>
      <c r="AB63" s="128" cm="1">
        <f t="array" ref="AB63">_xlfn.XLOOKUP(AB$1,'PY1 Data(H)'!$A$1:$BP$1,_xlfn.XLOOKUP($A63,'PY1 Data(H)'!$A$1:$A$142,'PY1 Data(H)'!$A$1:$BP$142))</f>
        <v>0</v>
      </c>
      <c r="AC63" s="128" cm="1">
        <f t="array" ref="AC63">_xlfn.XLOOKUP(AC$1,'PY1 Data(H)'!$A$1:$BP$1,_xlfn.XLOOKUP($A63,'PY1 Data(H)'!$A$1:$A$142,'PY1 Data(H)'!$A$1:$BP$142))</f>
        <v>0</v>
      </c>
      <c r="AD63" s="128" t="e" cm="1">
        <f t="array" ref="AD63">_xlfn.XLOOKUP(AD$1,'PY1 Data(H)'!$A$1:$BP$1,_xlfn.XLOOKUP($A63,'PY1 Data(H)'!$A$1:$A$142,'PY1 Data(H)'!$A$1:$BP$142))</f>
        <v>#N/A</v>
      </c>
      <c r="AE63" s="128" cm="1">
        <f t="array" ref="AE63">_xlfn.XLOOKUP(AE$1,'PY1 Data(H)'!$A$1:$BP$1,_xlfn.XLOOKUP($A63,'PY1 Data(H)'!$A$1:$A$142,'PY1 Data(H)'!$A$1:$BP$142))</f>
        <v>0</v>
      </c>
      <c r="AF63" s="128" cm="1">
        <f t="array" ref="AF63">_xlfn.XLOOKUP(AF$1,'PY1 Data(H)'!$A$1:$BP$1,_xlfn.XLOOKUP($A63,'PY1 Data(H)'!$A$1:$A$142,'PY1 Data(H)'!$A$1:$BP$142))</f>
        <v>0</v>
      </c>
      <c r="AG63" s="128" cm="1">
        <f t="array" ref="AG63">_xlfn.XLOOKUP(AG$1,'PY1 Data(H)'!$A$1:$BP$1,_xlfn.XLOOKUP($A63,'PY1 Data(H)'!$A$1:$A$142,'PY1 Data(H)'!$A$1:$BP$142))</f>
        <v>0</v>
      </c>
      <c r="AH63" s="128" t="e" cm="1">
        <f t="array" ref="AH63">_xlfn.XLOOKUP(AH$1,'PY1 Data(H)'!$A$1:$BP$1,_xlfn.XLOOKUP($A63,'PY1 Data(H)'!$A$1:$A$142,'PY1 Data(H)'!$A$1:$BP$142))</f>
        <v>#N/A</v>
      </c>
      <c r="AI63" s="128" cm="1">
        <f t="array" ref="AI63">_xlfn.XLOOKUP(AI$1,'PY1 Data(H)'!$A$1:$BP$1,_xlfn.XLOOKUP($A63,'PY1 Data(H)'!$A$1:$A$142,'PY1 Data(H)'!$A$1:$BP$142))</f>
        <v>0</v>
      </c>
      <c r="AJ63" s="128" cm="1">
        <f t="array" ref="AJ63">_xlfn.XLOOKUP(AJ$1,'PY1 Data(H)'!$A$1:$BP$1,_xlfn.XLOOKUP($A63,'PY1 Data(H)'!$A$1:$A$142,'PY1 Data(H)'!$A$1:$BP$142))</f>
        <v>0</v>
      </c>
      <c r="AK63" s="128" cm="1">
        <f t="array" ref="AK63">_xlfn.XLOOKUP(AK$1,'PY1 Data(H)'!$A$1:$BP$1,_xlfn.XLOOKUP($A63,'PY1 Data(H)'!$A$1:$A$142,'PY1 Data(H)'!$A$1:$BP$142))</f>
        <v>0</v>
      </c>
      <c r="AL63" s="128" cm="1">
        <f t="array" ref="AL63">_xlfn.XLOOKUP(AL$1,'PY1 Data(H)'!$A$1:$BP$1,_xlfn.XLOOKUP($A63,'PY1 Data(H)'!$A$1:$A$142,'PY1 Data(H)'!$A$1:$BP$142))</f>
        <v>0</v>
      </c>
      <c r="AM63" s="128" cm="1">
        <f t="array" ref="AM63">_xlfn.XLOOKUP(AM$1,'PY1 Data(H)'!$A$1:$BP$1,_xlfn.XLOOKUP($A63,'PY1 Data(H)'!$A$1:$A$142,'PY1 Data(H)'!$A$1:$BP$142))</f>
        <v>0</v>
      </c>
      <c r="AN63" s="128" cm="1">
        <f t="array" ref="AN63">_xlfn.XLOOKUP(AN$1,'PY1 Data(H)'!$A$1:$BP$1,_xlfn.XLOOKUP($A63,'PY1 Data(H)'!$A$1:$A$142,'PY1 Data(H)'!$A$1:$BP$142))</f>
        <v>0</v>
      </c>
      <c r="AO63" s="128" cm="1">
        <f t="array" ref="AO63">_xlfn.XLOOKUP(AO$1,'PY1 Data(H)'!$A$1:$BP$1,_xlfn.XLOOKUP($A63,'PY1 Data(H)'!$A$1:$A$142,'PY1 Data(H)'!$A$1:$BP$142))</f>
        <v>0</v>
      </c>
      <c r="AP63" s="128" cm="1">
        <f t="array" ref="AP63">_xlfn.XLOOKUP(AP$1,'PY1 Data(H)'!$A$1:$BP$1,_xlfn.XLOOKUP($A63,'PY1 Data(H)'!$A$1:$A$142,'PY1 Data(H)'!$A$1:$BP$142))</f>
        <v>0</v>
      </c>
      <c r="AQ63" s="128" cm="1">
        <f t="array" ref="AQ63">_xlfn.XLOOKUP(AQ$1,'PY1 Data(H)'!$A$1:$BP$1,_xlfn.XLOOKUP($A63,'PY1 Data(H)'!$A$1:$A$142,'PY1 Data(H)'!$A$1:$BP$142))</f>
        <v>0</v>
      </c>
      <c r="AR63" s="128" cm="1">
        <f t="array" ref="AR63">_xlfn.XLOOKUP(AR$1,'PY1 Data(H)'!$A$1:$BP$1,_xlfn.XLOOKUP($A63,'PY1 Data(H)'!$A$1:$A$142,'PY1 Data(H)'!$A$1:$BP$142))</f>
        <v>0</v>
      </c>
      <c r="AS63" s="128" cm="1">
        <f t="array" ref="AS63">_xlfn.XLOOKUP(AS$1,'PY1 Data(H)'!$A$1:$BP$1,_xlfn.XLOOKUP($A63,'PY1 Data(H)'!$A$1:$A$142,'PY1 Data(H)'!$A$1:$BP$142))</f>
        <v>0</v>
      </c>
    </row>
    <row r="64" spans="1:45" x14ac:dyDescent="0.3">
      <c r="A64">
        <v>534</v>
      </c>
      <c r="D64" s="128" cm="1">
        <f t="array" ref="D64">_xlfn.XLOOKUP(D$1,'PY1 Data(H)'!$A$1:$BP$1,_xlfn.XLOOKUP($A64,'PY1 Data(H)'!$A$1:$A$142,'PY1 Data(H)'!$A$1:$BP$142))</f>
        <v>0</v>
      </c>
      <c r="E64" s="128" cm="1">
        <f t="array" ref="E64">_xlfn.XLOOKUP(E$1,'PY1 Data(H)'!$A$1:$BP$1,_xlfn.XLOOKUP($A64,'PY1 Data(H)'!$A$1:$A$142,'PY1 Data(H)'!$A$1:$BP$142))</f>
        <v>0</v>
      </c>
      <c r="F64" s="128" cm="1">
        <f t="array" ref="F64">_xlfn.XLOOKUP(F$1,'PY1 Data(H)'!$A$1:$BP$1,_xlfn.XLOOKUP($A64,'PY1 Data(H)'!$A$1:$A$142,'PY1 Data(H)'!$A$1:$BP$142))</f>
        <v>0</v>
      </c>
      <c r="G64" s="128" cm="1">
        <f t="array" ref="G64">_xlfn.XLOOKUP(G$1,'PY1 Data(H)'!$A$1:$BP$1,_xlfn.XLOOKUP($A64,'PY1 Data(H)'!$A$1:$A$142,'PY1 Data(H)'!$A$1:$BP$142))</f>
        <v>323985</v>
      </c>
      <c r="H64" s="128" cm="1">
        <f t="array" ref="H64">_xlfn.XLOOKUP(H$1,'PY1 Data(H)'!$A$1:$BP$1,_xlfn.XLOOKUP($A64,'PY1 Data(H)'!$A$1:$A$142,'PY1 Data(H)'!$A$1:$BP$142))</f>
        <v>0</v>
      </c>
      <c r="I64" s="128" cm="1">
        <f t="array" ref="I64">_xlfn.XLOOKUP(I$1,'PY1 Data(H)'!$A$1:$BP$1,_xlfn.XLOOKUP($A64,'PY1 Data(H)'!$A$1:$A$142,'PY1 Data(H)'!$A$1:$BP$142))</f>
        <v>0</v>
      </c>
      <c r="J64" s="128" cm="1">
        <f t="array" ref="J64">_xlfn.XLOOKUP(J$1,'PY1 Data(H)'!$A$1:$BP$1,_xlfn.XLOOKUP($A64,'PY1 Data(H)'!$A$1:$A$142,'PY1 Data(H)'!$A$1:$BP$142))</f>
        <v>0</v>
      </c>
      <c r="K64" s="128" cm="1">
        <f t="array" ref="K64">_xlfn.XLOOKUP(K$1,'PY1 Data(H)'!$A$1:$BP$1,_xlfn.XLOOKUP($A64,'PY1 Data(H)'!$A$1:$A$142,'PY1 Data(H)'!$A$1:$BP$142))</f>
        <v>0</v>
      </c>
      <c r="L64" s="128" cm="1">
        <f t="array" ref="L64">_xlfn.XLOOKUP(L$1,'PY1 Data(H)'!$A$1:$BP$1,_xlfn.XLOOKUP($A64,'PY1 Data(H)'!$A$1:$A$142,'PY1 Data(H)'!$A$1:$BP$142))</f>
        <v>0</v>
      </c>
      <c r="M64" s="128" cm="1">
        <f t="array" ref="M64">_xlfn.XLOOKUP(M$1,'PY1 Data(H)'!$A$1:$BP$1,_xlfn.XLOOKUP($A64,'PY1 Data(H)'!$A$1:$A$142,'PY1 Data(H)'!$A$1:$BP$142))</f>
        <v>0</v>
      </c>
      <c r="N64" s="128" cm="1">
        <f t="array" ref="N64">_xlfn.XLOOKUP(N$1,'PY1 Data(H)'!$A$1:$BP$1,_xlfn.XLOOKUP($A64,'PY1 Data(H)'!$A$1:$A$142,'PY1 Data(H)'!$A$1:$BP$142))</f>
        <v>0</v>
      </c>
      <c r="O64" s="128" cm="1">
        <f t="array" ref="O64">_xlfn.XLOOKUP(O$1,'PY1 Data(H)'!$A$1:$BP$1,_xlfn.XLOOKUP($A64,'PY1 Data(H)'!$A$1:$A$142,'PY1 Data(H)'!$A$1:$BP$142))</f>
        <v>0</v>
      </c>
      <c r="P64" s="128" cm="1">
        <f t="array" ref="P64">_xlfn.XLOOKUP(P$1,'PY1 Data(H)'!$A$1:$BP$1,_xlfn.XLOOKUP($A64,'PY1 Data(H)'!$A$1:$A$142,'PY1 Data(H)'!$A$1:$BP$142))</f>
        <v>0</v>
      </c>
      <c r="Q64" s="128" cm="1">
        <f t="array" ref="Q64">_xlfn.XLOOKUP(Q$1,'PY1 Data(H)'!$A$1:$BP$1,_xlfn.XLOOKUP($A64,'PY1 Data(H)'!$A$1:$A$142,'PY1 Data(H)'!$A$1:$BP$142))</f>
        <v>0</v>
      </c>
      <c r="R64" s="128" cm="1">
        <f t="array" ref="R64">_xlfn.XLOOKUP(R$1,'PY1 Data(H)'!$A$1:$BP$1,_xlfn.XLOOKUP($A64,'PY1 Data(H)'!$A$1:$A$142,'PY1 Data(H)'!$A$1:$BP$142))</f>
        <v>0</v>
      </c>
      <c r="S64" s="128" cm="1">
        <f t="array" ref="S64">_xlfn.XLOOKUP(S$1,'PY1 Data(H)'!$A$1:$BP$1,_xlfn.XLOOKUP($A64,'PY1 Data(H)'!$A$1:$A$142,'PY1 Data(H)'!$A$1:$BP$142))</f>
        <v>0</v>
      </c>
      <c r="T64" s="128" t="e" cm="1">
        <f t="array" ref="T64">_xlfn.XLOOKUP(T$1,'PY1 Data(H)'!$A$1:$BP$1,_xlfn.XLOOKUP($A64,'PY1 Data(H)'!$A$1:$A$142,'PY1 Data(H)'!$A$1:$BP$142))</f>
        <v>#N/A</v>
      </c>
      <c r="U64" s="128" cm="1">
        <f t="array" ref="U64">_xlfn.XLOOKUP(U$1,'PY1 Data(H)'!$A$1:$BP$1,_xlfn.XLOOKUP($A64,'PY1 Data(H)'!$A$1:$A$142,'PY1 Data(H)'!$A$1:$BP$142))</f>
        <v>0</v>
      </c>
      <c r="V64" s="128" cm="1">
        <f t="array" ref="V64">_xlfn.XLOOKUP(V$1,'PY1 Data(H)'!$A$1:$BP$1,_xlfn.XLOOKUP($A64,'PY1 Data(H)'!$A$1:$A$142,'PY1 Data(H)'!$A$1:$BP$142))</f>
        <v>0</v>
      </c>
      <c r="W64" s="128" cm="1">
        <f t="array" ref="W64">_xlfn.XLOOKUP(W$1,'PY1 Data(H)'!$A$1:$BP$1,_xlfn.XLOOKUP($A64,'PY1 Data(H)'!$A$1:$A$142,'PY1 Data(H)'!$A$1:$BP$142))</f>
        <v>0</v>
      </c>
      <c r="X64" s="128" cm="1">
        <f t="array" ref="X64">_xlfn.XLOOKUP(X$1,'PY1 Data(H)'!$A$1:$BP$1,_xlfn.XLOOKUP($A64,'PY1 Data(H)'!$A$1:$A$142,'PY1 Data(H)'!$A$1:$BP$142))</f>
        <v>0</v>
      </c>
      <c r="Y64" s="128" cm="1">
        <f t="array" ref="Y64">_xlfn.XLOOKUP(Y$1,'PY1 Data(H)'!$A$1:$BP$1,_xlfn.XLOOKUP($A64,'PY1 Data(H)'!$A$1:$A$142,'PY1 Data(H)'!$A$1:$BP$142))</f>
        <v>0</v>
      </c>
      <c r="Z64" s="128" cm="1">
        <f t="array" ref="Z64">_xlfn.XLOOKUP(Z$1,'PY1 Data(H)'!$A$1:$BP$1,_xlfn.XLOOKUP($A64,'PY1 Data(H)'!$A$1:$A$142,'PY1 Data(H)'!$A$1:$BP$142))</f>
        <v>0</v>
      </c>
      <c r="AA64" s="128" cm="1">
        <f t="array" ref="AA64">_xlfn.XLOOKUP(AA$1,'PY1 Data(H)'!$A$1:$BP$1,_xlfn.XLOOKUP($A64,'PY1 Data(H)'!$A$1:$A$142,'PY1 Data(H)'!$A$1:$BP$142))</f>
        <v>0</v>
      </c>
      <c r="AB64" s="128" cm="1">
        <f t="array" ref="AB64">_xlfn.XLOOKUP(AB$1,'PY1 Data(H)'!$A$1:$BP$1,_xlfn.XLOOKUP($A64,'PY1 Data(H)'!$A$1:$A$142,'PY1 Data(H)'!$A$1:$BP$142))</f>
        <v>0</v>
      </c>
      <c r="AC64" s="128" cm="1">
        <f t="array" ref="AC64">_xlfn.XLOOKUP(AC$1,'PY1 Data(H)'!$A$1:$BP$1,_xlfn.XLOOKUP($A64,'PY1 Data(H)'!$A$1:$A$142,'PY1 Data(H)'!$A$1:$BP$142))</f>
        <v>0</v>
      </c>
      <c r="AD64" s="128" t="e" cm="1">
        <f t="array" ref="AD64">_xlfn.XLOOKUP(AD$1,'PY1 Data(H)'!$A$1:$BP$1,_xlfn.XLOOKUP($A64,'PY1 Data(H)'!$A$1:$A$142,'PY1 Data(H)'!$A$1:$BP$142))</f>
        <v>#N/A</v>
      </c>
      <c r="AE64" s="128" cm="1">
        <f t="array" ref="AE64">_xlfn.XLOOKUP(AE$1,'PY1 Data(H)'!$A$1:$BP$1,_xlfn.XLOOKUP($A64,'PY1 Data(H)'!$A$1:$A$142,'PY1 Data(H)'!$A$1:$BP$142))</f>
        <v>0</v>
      </c>
      <c r="AF64" s="128" cm="1">
        <f t="array" ref="AF64">_xlfn.XLOOKUP(AF$1,'PY1 Data(H)'!$A$1:$BP$1,_xlfn.XLOOKUP($A64,'PY1 Data(H)'!$A$1:$A$142,'PY1 Data(H)'!$A$1:$BP$142))</f>
        <v>0</v>
      </c>
      <c r="AG64" s="128" cm="1">
        <f t="array" ref="AG64">_xlfn.XLOOKUP(AG$1,'PY1 Data(H)'!$A$1:$BP$1,_xlfn.XLOOKUP($A64,'PY1 Data(H)'!$A$1:$A$142,'PY1 Data(H)'!$A$1:$BP$142))</f>
        <v>0</v>
      </c>
      <c r="AH64" s="128" t="e" cm="1">
        <f t="array" ref="AH64">_xlfn.XLOOKUP(AH$1,'PY1 Data(H)'!$A$1:$BP$1,_xlfn.XLOOKUP($A64,'PY1 Data(H)'!$A$1:$A$142,'PY1 Data(H)'!$A$1:$BP$142))</f>
        <v>#N/A</v>
      </c>
      <c r="AI64" s="128" cm="1">
        <f t="array" ref="AI64">_xlfn.XLOOKUP(AI$1,'PY1 Data(H)'!$A$1:$BP$1,_xlfn.XLOOKUP($A64,'PY1 Data(H)'!$A$1:$A$142,'PY1 Data(H)'!$A$1:$BP$142))</f>
        <v>0</v>
      </c>
      <c r="AJ64" s="128" cm="1">
        <f t="array" ref="AJ64">_xlfn.XLOOKUP(AJ$1,'PY1 Data(H)'!$A$1:$BP$1,_xlfn.XLOOKUP($A64,'PY1 Data(H)'!$A$1:$A$142,'PY1 Data(H)'!$A$1:$BP$142))</f>
        <v>0</v>
      </c>
      <c r="AK64" s="128" cm="1">
        <f t="array" ref="AK64">_xlfn.XLOOKUP(AK$1,'PY1 Data(H)'!$A$1:$BP$1,_xlfn.XLOOKUP($A64,'PY1 Data(H)'!$A$1:$A$142,'PY1 Data(H)'!$A$1:$BP$142))</f>
        <v>0</v>
      </c>
      <c r="AL64" s="128" cm="1">
        <f t="array" ref="AL64">_xlfn.XLOOKUP(AL$1,'PY1 Data(H)'!$A$1:$BP$1,_xlfn.XLOOKUP($A64,'PY1 Data(H)'!$A$1:$A$142,'PY1 Data(H)'!$A$1:$BP$142))</f>
        <v>0</v>
      </c>
      <c r="AM64" s="128" cm="1">
        <f t="array" ref="AM64">_xlfn.XLOOKUP(AM$1,'PY1 Data(H)'!$A$1:$BP$1,_xlfn.XLOOKUP($A64,'PY1 Data(H)'!$A$1:$A$142,'PY1 Data(H)'!$A$1:$BP$142))</f>
        <v>0</v>
      </c>
      <c r="AN64" s="128" cm="1">
        <f t="array" ref="AN64">_xlfn.XLOOKUP(AN$1,'PY1 Data(H)'!$A$1:$BP$1,_xlfn.XLOOKUP($A64,'PY1 Data(H)'!$A$1:$A$142,'PY1 Data(H)'!$A$1:$BP$142))</f>
        <v>0</v>
      </c>
      <c r="AO64" s="128" cm="1">
        <f t="array" ref="AO64">_xlfn.XLOOKUP(AO$1,'PY1 Data(H)'!$A$1:$BP$1,_xlfn.XLOOKUP($A64,'PY1 Data(H)'!$A$1:$A$142,'PY1 Data(H)'!$A$1:$BP$142))</f>
        <v>0</v>
      </c>
      <c r="AP64" s="128" cm="1">
        <f t="array" ref="AP64">_xlfn.XLOOKUP(AP$1,'PY1 Data(H)'!$A$1:$BP$1,_xlfn.XLOOKUP($A64,'PY1 Data(H)'!$A$1:$A$142,'PY1 Data(H)'!$A$1:$BP$142))</f>
        <v>0</v>
      </c>
      <c r="AQ64" s="128" cm="1">
        <f t="array" ref="AQ64">_xlfn.XLOOKUP(AQ$1,'PY1 Data(H)'!$A$1:$BP$1,_xlfn.XLOOKUP($A64,'PY1 Data(H)'!$A$1:$A$142,'PY1 Data(H)'!$A$1:$BP$142))</f>
        <v>0</v>
      </c>
      <c r="AR64" s="128" cm="1">
        <f t="array" ref="AR64">_xlfn.XLOOKUP(AR$1,'PY1 Data(H)'!$A$1:$BP$1,_xlfn.XLOOKUP($A64,'PY1 Data(H)'!$A$1:$A$142,'PY1 Data(H)'!$A$1:$BP$142))</f>
        <v>69897</v>
      </c>
      <c r="AS64" s="128" cm="1">
        <f t="array" ref="AS64">_xlfn.XLOOKUP(AS$1,'PY1 Data(H)'!$A$1:$BP$1,_xlfn.XLOOKUP($A64,'PY1 Data(H)'!$A$1:$A$142,'PY1 Data(H)'!$A$1:$BP$142))</f>
        <v>0</v>
      </c>
    </row>
    <row r="65" spans="1:45" x14ac:dyDescent="0.3">
      <c r="A65">
        <v>13</v>
      </c>
      <c r="D65" s="128" cm="1">
        <f t="array" ref="D65">_xlfn.XLOOKUP(D$1,'PY1 Data(H)'!$A$1:$BP$1,_xlfn.XLOOKUP($A65,'PY1 Data(H)'!$A$1:$A$142,'PY1 Data(H)'!$A$1:$BP$142))</f>
        <v>941624</v>
      </c>
      <c r="E65" s="128" cm="1">
        <f t="array" ref="E65">_xlfn.XLOOKUP(E$1,'PY1 Data(H)'!$A$1:$BP$1,_xlfn.XLOOKUP($A65,'PY1 Data(H)'!$A$1:$A$142,'PY1 Data(H)'!$A$1:$BP$142))</f>
        <v>4264255</v>
      </c>
      <c r="F65" s="128" cm="1">
        <f t="array" ref="F65">_xlfn.XLOOKUP(F$1,'PY1 Data(H)'!$A$1:$BP$1,_xlfn.XLOOKUP($A65,'PY1 Data(H)'!$A$1:$A$142,'PY1 Data(H)'!$A$1:$BP$142))</f>
        <v>0</v>
      </c>
      <c r="G65" s="128" cm="1">
        <f t="array" ref="G65">_xlfn.XLOOKUP(G$1,'PY1 Data(H)'!$A$1:$BP$1,_xlfn.XLOOKUP($A65,'PY1 Data(H)'!$A$1:$A$142,'PY1 Data(H)'!$A$1:$BP$142))</f>
        <v>4669812</v>
      </c>
      <c r="H65" s="128" cm="1">
        <f t="array" ref="H65">_xlfn.XLOOKUP(H$1,'PY1 Data(H)'!$A$1:$BP$1,_xlfn.XLOOKUP($A65,'PY1 Data(H)'!$A$1:$A$142,'PY1 Data(H)'!$A$1:$BP$142))</f>
        <v>28756</v>
      </c>
      <c r="I65" s="128" cm="1">
        <f t="array" ref="I65">_xlfn.XLOOKUP(I$1,'PY1 Data(H)'!$A$1:$BP$1,_xlfn.XLOOKUP($A65,'PY1 Data(H)'!$A$1:$A$142,'PY1 Data(H)'!$A$1:$BP$142))</f>
        <v>0</v>
      </c>
      <c r="J65" s="128" cm="1">
        <f t="array" ref="J65">_xlfn.XLOOKUP(J$1,'PY1 Data(H)'!$A$1:$BP$1,_xlfn.XLOOKUP($A65,'PY1 Data(H)'!$A$1:$A$142,'PY1 Data(H)'!$A$1:$BP$142))</f>
        <v>0</v>
      </c>
      <c r="K65" s="128" cm="1">
        <f t="array" ref="K65">_xlfn.XLOOKUP(K$1,'PY1 Data(H)'!$A$1:$BP$1,_xlfn.XLOOKUP($A65,'PY1 Data(H)'!$A$1:$A$142,'PY1 Data(H)'!$A$1:$BP$142))</f>
        <v>2286480</v>
      </c>
      <c r="L65" s="128" cm="1">
        <f t="array" ref="L65">_xlfn.XLOOKUP(L$1,'PY1 Data(H)'!$A$1:$BP$1,_xlfn.XLOOKUP($A65,'PY1 Data(H)'!$A$1:$A$142,'PY1 Data(H)'!$A$1:$BP$142))</f>
        <v>4480807</v>
      </c>
      <c r="M65" s="128" cm="1">
        <f t="array" ref="M65">_xlfn.XLOOKUP(M$1,'PY1 Data(H)'!$A$1:$BP$1,_xlfn.XLOOKUP($A65,'PY1 Data(H)'!$A$1:$A$142,'PY1 Data(H)'!$A$1:$BP$142))</f>
        <v>2145871</v>
      </c>
      <c r="N65" s="128" cm="1">
        <f t="array" ref="N65">_xlfn.XLOOKUP(N$1,'PY1 Data(H)'!$A$1:$BP$1,_xlfn.XLOOKUP($A65,'PY1 Data(H)'!$A$1:$A$142,'PY1 Data(H)'!$A$1:$BP$142))</f>
        <v>148633</v>
      </c>
      <c r="O65" s="128" cm="1">
        <f t="array" ref="O65">_xlfn.XLOOKUP(O$1,'PY1 Data(H)'!$A$1:$BP$1,_xlfn.XLOOKUP($A65,'PY1 Data(H)'!$A$1:$A$142,'PY1 Data(H)'!$A$1:$BP$142))</f>
        <v>0</v>
      </c>
      <c r="P65" s="128" cm="1">
        <f t="array" ref="P65">_xlfn.XLOOKUP(P$1,'PY1 Data(H)'!$A$1:$BP$1,_xlfn.XLOOKUP($A65,'PY1 Data(H)'!$A$1:$A$142,'PY1 Data(H)'!$A$1:$BP$142))</f>
        <v>0</v>
      </c>
      <c r="Q65" s="128" cm="1">
        <f t="array" ref="Q65">_xlfn.XLOOKUP(Q$1,'PY1 Data(H)'!$A$1:$BP$1,_xlfn.XLOOKUP($A65,'PY1 Data(H)'!$A$1:$A$142,'PY1 Data(H)'!$A$1:$BP$142))</f>
        <v>0</v>
      </c>
      <c r="R65" s="128" cm="1">
        <f t="array" ref="R65">_xlfn.XLOOKUP(R$1,'PY1 Data(H)'!$A$1:$BP$1,_xlfn.XLOOKUP($A65,'PY1 Data(H)'!$A$1:$A$142,'PY1 Data(H)'!$A$1:$BP$142))</f>
        <v>0</v>
      </c>
      <c r="S65" s="128" cm="1">
        <f t="array" ref="S65">_xlfn.XLOOKUP(S$1,'PY1 Data(H)'!$A$1:$BP$1,_xlfn.XLOOKUP($A65,'PY1 Data(H)'!$A$1:$A$142,'PY1 Data(H)'!$A$1:$BP$142))</f>
        <v>0</v>
      </c>
      <c r="T65" s="128" t="e" cm="1">
        <f t="array" ref="T65">_xlfn.XLOOKUP(T$1,'PY1 Data(H)'!$A$1:$BP$1,_xlfn.XLOOKUP($A65,'PY1 Data(H)'!$A$1:$A$142,'PY1 Data(H)'!$A$1:$BP$142))</f>
        <v>#N/A</v>
      </c>
      <c r="U65" s="128" cm="1">
        <f t="array" ref="U65">_xlfn.XLOOKUP(U$1,'PY1 Data(H)'!$A$1:$BP$1,_xlfn.XLOOKUP($A65,'PY1 Data(H)'!$A$1:$A$142,'PY1 Data(H)'!$A$1:$BP$142))</f>
        <v>0</v>
      </c>
      <c r="V65" s="128" cm="1">
        <f t="array" ref="V65">_xlfn.XLOOKUP(V$1,'PY1 Data(H)'!$A$1:$BP$1,_xlfn.XLOOKUP($A65,'PY1 Data(H)'!$A$1:$A$142,'PY1 Data(H)'!$A$1:$BP$142))</f>
        <v>3176279</v>
      </c>
      <c r="W65" s="128" cm="1">
        <f t="array" ref="W65">_xlfn.XLOOKUP(W$1,'PY1 Data(H)'!$A$1:$BP$1,_xlfn.XLOOKUP($A65,'PY1 Data(H)'!$A$1:$A$142,'PY1 Data(H)'!$A$1:$BP$142))</f>
        <v>0</v>
      </c>
      <c r="X65" s="128" cm="1">
        <f t="array" ref="X65">_xlfn.XLOOKUP(X$1,'PY1 Data(H)'!$A$1:$BP$1,_xlfn.XLOOKUP($A65,'PY1 Data(H)'!$A$1:$A$142,'PY1 Data(H)'!$A$1:$BP$142))</f>
        <v>0</v>
      </c>
      <c r="Y65" s="128" cm="1">
        <f t="array" ref="Y65">_xlfn.XLOOKUP(Y$1,'PY1 Data(H)'!$A$1:$BP$1,_xlfn.XLOOKUP($A65,'PY1 Data(H)'!$A$1:$A$142,'PY1 Data(H)'!$A$1:$BP$142))</f>
        <v>0</v>
      </c>
      <c r="Z65" s="128" cm="1">
        <f t="array" ref="Z65">_xlfn.XLOOKUP(Z$1,'PY1 Data(H)'!$A$1:$BP$1,_xlfn.XLOOKUP($A65,'PY1 Data(H)'!$A$1:$A$142,'PY1 Data(H)'!$A$1:$BP$142))</f>
        <v>0</v>
      </c>
      <c r="AA65" s="128" cm="1">
        <f t="array" ref="AA65">_xlfn.XLOOKUP(AA$1,'PY1 Data(H)'!$A$1:$BP$1,_xlfn.XLOOKUP($A65,'PY1 Data(H)'!$A$1:$A$142,'PY1 Data(H)'!$A$1:$BP$142))</f>
        <v>0</v>
      </c>
      <c r="AB65" s="128" cm="1">
        <f t="array" ref="AB65">_xlfn.XLOOKUP(AB$1,'PY1 Data(H)'!$A$1:$BP$1,_xlfn.XLOOKUP($A65,'PY1 Data(H)'!$A$1:$A$142,'PY1 Data(H)'!$A$1:$BP$142))</f>
        <v>0</v>
      </c>
      <c r="AC65" s="128" cm="1">
        <f t="array" ref="AC65">_xlfn.XLOOKUP(AC$1,'PY1 Data(H)'!$A$1:$BP$1,_xlfn.XLOOKUP($A65,'PY1 Data(H)'!$A$1:$A$142,'PY1 Data(H)'!$A$1:$BP$142))</f>
        <v>0</v>
      </c>
      <c r="AD65" s="128" t="e" cm="1">
        <f t="array" ref="AD65">_xlfn.XLOOKUP(AD$1,'PY1 Data(H)'!$A$1:$BP$1,_xlfn.XLOOKUP($A65,'PY1 Data(H)'!$A$1:$A$142,'PY1 Data(H)'!$A$1:$BP$142))</f>
        <v>#N/A</v>
      </c>
      <c r="AE65" s="128" cm="1">
        <f t="array" ref="AE65">_xlfn.XLOOKUP(AE$1,'PY1 Data(H)'!$A$1:$BP$1,_xlfn.XLOOKUP($A65,'PY1 Data(H)'!$A$1:$A$142,'PY1 Data(H)'!$A$1:$BP$142))</f>
        <v>0</v>
      </c>
      <c r="AF65" s="128" cm="1">
        <f t="array" ref="AF65">_xlfn.XLOOKUP(AF$1,'PY1 Data(H)'!$A$1:$BP$1,_xlfn.XLOOKUP($A65,'PY1 Data(H)'!$A$1:$A$142,'PY1 Data(H)'!$A$1:$BP$142))</f>
        <v>0</v>
      </c>
      <c r="AG65" s="128" cm="1">
        <f t="array" ref="AG65">_xlfn.XLOOKUP(AG$1,'PY1 Data(H)'!$A$1:$BP$1,_xlfn.XLOOKUP($A65,'PY1 Data(H)'!$A$1:$A$142,'PY1 Data(H)'!$A$1:$BP$142))</f>
        <v>978957</v>
      </c>
      <c r="AH65" s="128" t="e" cm="1">
        <f t="array" ref="AH65">_xlfn.XLOOKUP(AH$1,'PY1 Data(H)'!$A$1:$BP$1,_xlfn.XLOOKUP($A65,'PY1 Data(H)'!$A$1:$A$142,'PY1 Data(H)'!$A$1:$BP$142))</f>
        <v>#N/A</v>
      </c>
      <c r="AI65" s="128" cm="1">
        <f t="array" ref="AI65">_xlfn.XLOOKUP(AI$1,'PY1 Data(H)'!$A$1:$BP$1,_xlfn.XLOOKUP($A65,'PY1 Data(H)'!$A$1:$A$142,'PY1 Data(H)'!$A$1:$BP$142))</f>
        <v>16503704</v>
      </c>
      <c r="AJ65" s="128" cm="1">
        <f t="array" ref="AJ65">_xlfn.XLOOKUP(AJ$1,'PY1 Data(H)'!$A$1:$BP$1,_xlfn.XLOOKUP($A65,'PY1 Data(H)'!$A$1:$A$142,'PY1 Data(H)'!$A$1:$BP$142))</f>
        <v>0</v>
      </c>
      <c r="AK65" s="128" cm="1">
        <f t="array" ref="AK65">_xlfn.XLOOKUP(AK$1,'PY1 Data(H)'!$A$1:$BP$1,_xlfn.XLOOKUP($A65,'PY1 Data(H)'!$A$1:$A$142,'PY1 Data(H)'!$A$1:$BP$142))</f>
        <v>0</v>
      </c>
      <c r="AL65" s="128" cm="1">
        <f t="array" ref="AL65">_xlfn.XLOOKUP(AL$1,'PY1 Data(H)'!$A$1:$BP$1,_xlfn.XLOOKUP($A65,'PY1 Data(H)'!$A$1:$A$142,'PY1 Data(H)'!$A$1:$BP$142))</f>
        <v>0</v>
      </c>
      <c r="AM65" s="128" cm="1">
        <f t="array" ref="AM65">_xlfn.XLOOKUP(AM$1,'PY1 Data(H)'!$A$1:$BP$1,_xlfn.XLOOKUP($A65,'PY1 Data(H)'!$A$1:$A$142,'PY1 Data(H)'!$A$1:$BP$142))</f>
        <v>0</v>
      </c>
      <c r="AN65" s="128" cm="1">
        <f t="array" ref="AN65">_xlfn.XLOOKUP(AN$1,'PY1 Data(H)'!$A$1:$BP$1,_xlfn.XLOOKUP($A65,'PY1 Data(H)'!$A$1:$A$142,'PY1 Data(H)'!$A$1:$BP$142))</f>
        <v>0</v>
      </c>
      <c r="AO65" s="128" cm="1">
        <f t="array" ref="AO65">_xlfn.XLOOKUP(AO$1,'PY1 Data(H)'!$A$1:$BP$1,_xlfn.XLOOKUP($A65,'PY1 Data(H)'!$A$1:$A$142,'PY1 Data(H)'!$A$1:$BP$142))</f>
        <v>0</v>
      </c>
      <c r="AP65" s="128" cm="1">
        <f t="array" ref="AP65">_xlfn.XLOOKUP(AP$1,'PY1 Data(H)'!$A$1:$BP$1,_xlfn.XLOOKUP($A65,'PY1 Data(H)'!$A$1:$A$142,'PY1 Data(H)'!$A$1:$BP$142))</f>
        <v>0</v>
      </c>
      <c r="AQ65" s="128" cm="1">
        <f t="array" ref="AQ65">_xlfn.XLOOKUP(AQ$1,'PY1 Data(H)'!$A$1:$BP$1,_xlfn.XLOOKUP($A65,'PY1 Data(H)'!$A$1:$A$142,'PY1 Data(H)'!$A$1:$BP$142))</f>
        <v>7994324</v>
      </c>
      <c r="AR65" s="128" cm="1">
        <f t="array" ref="AR65">_xlfn.XLOOKUP(AR$1,'PY1 Data(H)'!$A$1:$BP$1,_xlfn.XLOOKUP($A65,'PY1 Data(H)'!$A$1:$A$142,'PY1 Data(H)'!$A$1:$BP$142))</f>
        <v>513274</v>
      </c>
      <c r="AS65" s="128" cm="1">
        <f t="array" ref="AS65">_xlfn.XLOOKUP(AS$1,'PY1 Data(H)'!$A$1:$BP$1,_xlfn.XLOOKUP($A65,'PY1 Data(H)'!$A$1:$A$142,'PY1 Data(H)'!$A$1:$BP$142))</f>
        <v>0</v>
      </c>
    </row>
    <row r="66" spans="1:45" x14ac:dyDescent="0.3">
      <c r="A66">
        <v>14</v>
      </c>
      <c r="D66" s="128" cm="1">
        <f t="array" ref="D66">_xlfn.XLOOKUP(D$1,'PY1 Data(H)'!$A$1:$BP$1,_xlfn.XLOOKUP($A66,'PY1 Data(H)'!$A$1:$A$142,'PY1 Data(H)'!$A$1:$BP$142))</f>
        <v>531499</v>
      </c>
      <c r="E66" s="128" cm="1">
        <f t="array" ref="E66">_xlfn.XLOOKUP(E$1,'PY1 Data(H)'!$A$1:$BP$1,_xlfn.XLOOKUP($A66,'PY1 Data(H)'!$A$1:$A$142,'PY1 Data(H)'!$A$1:$BP$142))</f>
        <v>60764</v>
      </c>
      <c r="F66" s="128" cm="1">
        <f t="array" ref="F66">_xlfn.XLOOKUP(F$1,'PY1 Data(H)'!$A$1:$BP$1,_xlfn.XLOOKUP($A66,'PY1 Data(H)'!$A$1:$A$142,'PY1 Data(H)'!$A$1:$BP$142))</f>
        <v>0</v>
      </c>
      <c r="G66" s="128" cm="1">
        <f t="array" ref="G66">_xlfn.XLOOKUP(G$1,'PY1 Data(H)'!$A$1:$BP$1,_xlfn.XLOOKUP($A66,'PY1 Data(H)'!$A$1:$A$142,'PY1 Data(H)'!$A$1:$BP$142))</f>
        <v>398684</v>
      </c>
      <c r="H66" s="128" cm="1">
        <f t="array" ref="H66">_xlfn.XLOOKUP(H$1,'PY1 Data(H)'!$A$1:$BP$1,_xlfn.XLOOKUP($A66,'PY1 Data(H)'!$A$1:$A$142,'PY1 Data(H)'!$A$1:$BP$142))</f>
        <v>4600</v>
      </c>
      <c r="I66" s="128" cm="1">
        <f t="array" ref="I66">_xlfn.XLOOKUP(I$1,'PY1 Data(H)'!$A$1:$BP$1,_xlfn.XLOOKUP($A66,'PY1 Data(H)'!$A$1:$A$142,'PY1 Data(H)'!$A$1:$BP$142))</f>
        <v>0</v>
      </c>
      <c r="J66" s="128" cm="1">
        <f t="array" ref="J66">_xlfn.XLOOKUP(J$1,'PY1 Data(H)'!$A$1:$BP$1,_xlfn.XLOOKUP($A66,'PY1 Data(H)'!$A$1:$A$142,'PY1 Data(H)'!$A$1:$BP$142))</f>
        <v>0</v>
      </c>
      <c r="K66" s="128" cm="1">
        <f t="array" ref="K66">_xlfn.XLOOKUP(K$1,'PY1 Data(H)'!$A$1:$BP$1,_xlfn.XLOOKUP($A66,'PY1 Data(H)'!$A$1:$A$142,'PY1 Data(H)'!$A$1:$BP$142))</f>
        <v>384718</v>
      </c>
      <c r="L66" s="128" cm="1">
        <f t="array" ref="L66">_xlfn.XLOOKUP(L$1,'PY1 Data(H)'!$A$1:$BP$1,_xlfn.XLOOKUP($A66,'PY1 Data(H)'!$A$1:$A$142,'PY1 Data(H)'!$A$1:$BP$142))</f>
        <v>592087</v>
      </c>
      <c r="M66" s="128" cm="1">
        <f t="array" ref="M66">_xlfn.XLOOKUP(M$1,'PY1 Data(H)'!$A$1:$BP$1,_xlfn.XLOOKUP($A66,'PY1 Data(H)'!$A$1:$A$142,'PY1 Data(H)'!$A$1:$BP$142))</f>
        <v>99170</v>
      </c>
      <c r="N66" s="128" cm="1">
        <f t="array" ref="N66">_xlfn.XLOOKUP(N$1,'PY1 Data(H)'!$A$1:$BP$1,_xlfn.XLOOKUP($A66,'PY1 Data(H)'!$A$1:$A$142,'PY1 Data(H)'!$A$1:$BP$142))</f>
        <v>47334</v>
      </c>
      <c r="O66" s="128" cm="1">
        <f t="array" ref="O66">_xlfn.XLOOKUP(O$1,'PY1 Data(H)'!$A$1:$BP$1,_xlfn.XLOOKUP($A66,'PY1 Data(H)'!$A$1:$A$142,'PY1 Data(H)'!$A$1:$BP$142))</f>
        <v>0</v>
      </c>
      <c r="P66" s="128" cm="1">
        <f t="array" ref="P66">_xlfn.XLOOKUP(P$1,'PY1 Data(H)'!$A$1:$BP$1,_xlfn.XLOOKUP($A66,'PY1 Data(H)'!$A$1:$A$142,'PY1 Data(H)'!$A$1:$BP$142))</f>
        <v>0</v>
      </c>
      <c r="Q66" s="128" cm="1">
        <f t="array" ref="Q66">_xlfn.XLOOKUP(Q$1,'PY1 Data(H)'!$A$1:$BP$1,_xlfn.XLOOKUP($A66,'PY1 Data(H)'!$A$1:$A$142,'PY1 Data(H)'!$A$1:$BP$142))</f>
        <v>0</v>
      </c>
      <c r="R66" s="128" cm="1">
        <f t="array" ref="R66">_xlfn.XLOOKUP(R$1,'PY1 Data(H)'!$A$1:$BP$1,_xlfn.XLOOKUP($A66,'PY1 Data(H)'!$A$1:$A$142,'PY1 Data(H)'!$A$1:$BP$142))</f>
        <v>0</v>
      </c>
      <c r="S66" s="128" cm="1">
        <f t="array" ref="S66">_xlfn.XLOOKUP(S$1,'PY1 Data(H)'!$A$1:$BP$1,_xlfn.XLOOKUP($A66,'PY1 Data(H)'!$A$1:$A$142,'PY1 Data(H)'!$A$1:$BP$142))</f>
        <v>0</v>
      </c>
      <c r="T66" s="128" t="e" cm="1">
        <f t="array" ref="T66">_xlfn.XLOOKUP(T$1,'PY1 Data(H)'!$A$1:$BP$1,_xlfn.XLOOKUP($A66,'PY1 Data(H)'!$A$1:$A$142,'PY1 Data(H)'!$A$1:$BP$142))</f>
        <v>#N/A</v>
      </c>
      <c r="U66" s="128" cm="1">
        <f t="array" ref="U66">_xlfn.XLOOKUP(U$1,'PY1 Data(H)'!$A$1:$BP$1,_xlfn.XLOOKUP($A66,'PY1 Data(H)'!$A$1:$A$142,'PY1 Data(H)'!$A$1:$BP$142))</f>
        <v>0</v>
      </c>
      <c r="V66" s="128" cm="1">
        <f t="array" ref="V66">_xlfn.XLOOKUP(V$1,'PY1 Data(H)'!$A$1:$BP$1,_xlfn.XLOOKUP($A66,'PY1 Data(H)'!$A$1:$A$142,'PY1 Data(H)'!$A$1:$BP$142))</f>
        <v>799142</v>
      </c>
      <c r="W66" s="128" cm="1">
        <f t="array" ref="W66">_xlfn.XLOOKUP(W$1,'PY1 Data(H)'!$A$1:$BP$1,_xlfn.XLOOKUP($A66,'PY1 Data(H)'!$A$1:$A$142,'PY1 Data(H)'!$A$1:$BP$142))</f>
        <v>0</v>
      </c>
      <c r="X66" s="128" cm="1">
        <f t="array" ref="X66">_xlfn.XLOOKUP(X$1,'PY1 Data(H)'!$A$1:$BP$1,_xlfn.XLOOKUP($A66,'PY1 Data(H)'!$A$1:$A$142,'PY1 Data(H)'!$A$1:$BP$142))</f>
        <v>0</v>
      </c>
      <c r="Y66" s="128" cm="1">
        <f t="array" ref="Y66">_xlfn.XLOOKUP(Y$1,'PY1 Data(H)'!$A$1:$BP$1,_xlfn.XLOOKUP($A66,'PY1 Data(H)'!$A$1:$A$142,'PY1 Data(H)'!$A$1:$BP$142))</f>
        <v>0</v>
      </c>
      <c r="Z66" s="128" cm="1">
        <f t="array" ref="Z66">_xlfn.XLOOKUP(Z$1,'PY1 Data(H)'!$A$1:$BP$1,_xlfn.XLOOKUP($A66,'PY1 Data(H)'!$A$1:$A$142,'PY1 Data(H)'!$A$1:$BP$142))</f>
        <v>0</v>
      </c>
      <c r="AA66" s="128" cm="1">
        <f t="array" ref="AA66">_xlfn.XLOOKUP(AA$1,'PY1 Data(H)'!$A$1:$BP$1,_xlfn.XLOOKUP($A66,'PY1 Data(H)'!$A$1:$A$142,'PY1 Data(H)'!$A$1:$BP$142))</f>
        <v>0</v>
      </c>
      <c r="AB66" s="128" cm="1">
        <f t="array" ref="AB66">_xlfn.XLOOKUP(AB$1,'PY1 Data(H)'!$A$1:$BP$1,_xlfn.XLOOKUP($A66,'PY1 Data(H)'!$A$1:$A$142,'PY1 Data(H)'!$A$1:$BP$142))</f>
        <v>0</v>
      </c>
      <c r="AC66" s="128" cm="1">
        <f t="array" ref="AC66">_xlfn.XLOOKUP(AC$1,'PY1 Data(H)'!$A$1:$BP$1,_xlfn.XLOOKUP($A66,'PY1 Data(H)'!$A$1:$A$142,'PY1 Data(H)'!$A$1:$BP$142))</f>
        <v>0</v>
      </c>
      <c r="AD66" s="128" t="e" cm="1">
        <f t="array" ref="AD66">_xlfn.XLOOKUP(AD$1,'PY1 Data(H)'!$A$1:$BP$1,_xlfn.XLOOKUP($A66,'PY1 Data(H)'!$A$1:$A$142,'PY1 Data(H)'!$A$1:$BP$142))</f>
        <v>#N/A</v>
      </c>
      <c r="AE66" s="128" cm="1">
        <f t="array" ref="AE66">_xlfn.XLOOKUP(AE$1,'PY1 Data(H)'!$A$1:$BP$1,_xlfn.XLOOKUP($A66,'PY1 Data(H)'!$A$1:$A$142,'PY1 Data(H)'!$A$1:$BP$142))</f>
        <v>0</v>
      </c>
      <c r="AF66" s="128" cm="1">
        <f t="array" ref="AF66">_xlfn.XLOOKUP(AF$1,'PY1 Data(H)'!$A$1:$BP$1,_xlfn.XLOOKUP($A66,'PY1 Data(H)'!$A$1:$A$142,'PY1 Data(H)'!$A$1:$BP$142))</f>
        <v>0</v>
      </c>
      <c r="AG66" s="128" cm="1">
        <f t="array" ref="AG66">_xlfn.XLOOKUP(AG$1,'PY1 Data(H)'!$A$1:$BP$1,_xlfn.XLOOKUP($A66,'PY1 Data(H)'!$A$1:$A$142,'PY1 Data(H)'!$A$1:$BP$142))</f>
        <v>20925</v>
      </c>
      <c r="AH66" s="128" t="e" cm="1">
        <f t="array" ref="AH66">_xlfn.XLOOKUP(AH$1,'PY1 Data(H)'!$A$1:$BP$1,_xlfn.XLOOKUP($A66,'PY1 Data(H)'!$A$1:$A$142,'PY1 Data(H)'!$A$1:$BP$142))</f>
        <v>#N/A</v>
      </c>
      <c r="AI66" s="128" cm="1">
        <f t="array" ref="AI66">_xlfn.XLOOKUP(AI$1,'PY1 Data(H)'!$A$1:$BP$1,_xlfn.XLOOKUP($A66,'PY1 Data(H)'!$A$1:$A$142,'PY1 Data(H)'!$A$1:$BP$142))</f>
        <v>7611447</v>
      </c>
      <c r="AJ66" s="128" cm="1">
        <f t="array" ref="AJ66">_xlfn.XLOOKUP(AJ$1,'PY1 Data(H)'!$A$1:$BP$1,_xlfn.XLOOKUP($A66,'PY1 Data(H)'!$A$1:$A$142,'PY1 Data(H)'!$A$1:$BP$142))</f>
        <v>0</v>
      </c>
      <c r="AK66" s="128" cm="1">
        <f t="array" ref="AK66">_xlfn.XLOOKUP(AK$1,'PY1 Data(H)'!$A$1:$BP$1,_xlfn.XLOOKUP($A66,'PY1 Data(H)'!$A$1:$A$142,'PY1 Data(H)'!$A$1:$BP$142))</f>
        <v>0</v>
      </c>
      <c r="AL66" s="128" cm="1">
        <f t="array" ref="AL66">_xlfn.XLOOKUP(AL$1,'PY1 Data(H)'!$A$1:$BP$1,_xlfn.XLOOKUP($A66,'PY1 Data(H)'!$A$1:$A$142,'PY1 Data(H)'!$A$1:$BP$142))</f>
        <v>0</v>
      </c>
      <c r="AM66" s="128" cm="1">
        <f t="array" ref="AM66">_xlfn.XLOOKUP(AM$1,'PY1 Data(H)'!$A$1:$BP$1,_xlfn.XLOOKUP($A66,'PY1 Data(H)'!$A$1:$A$142,'PY1 Data(H)'!$A$1:$BP$142))</f>
        <v>0</v>
      </c>
      <c r="AN66" s="128" cm="1">
        <f t="array" ref="AN66">_xlfn.XLOOKUP(AN$1,'PY1 Data(H)'!$A$1:$BP$1,_xlfn.XLOOKUP($A66,'PY1 Data(H)'!$A$1:$A$142,'PY1 Data(H)'!$A$1:$BP$142))</f>
        <v>0</v>
      </c>
      <c r="AO66" s="128" cm="1">
        <f t="array" ref="AO66">_xlfn.XLOOKUP(AO$1,'PY1 Data(H)'!$A$1:$BP$1,_xlfn.XLOOKUP($A66,'PY1 Data(H)'!$A$1:$A$142,'PY1 Data(H)'!$A$1:$BP$142))</f>
        <v>0</v>
      </c>
      <c r="AP66" s="128" cm="1">
        <f t="array" ref="AP66">_xlfn.XLOOKUP(AP$1,'PY1 Data(H)'!$A$1:$BP$1,_xlfn.XLOOKUP($A66,'PY1 Data(H)'!$A$1:$A$142,'PY1 Data(H)'!$A$1:$BP$142))</f>
        <v>0</v>
      </c>
      <c r="AQ66" s="128" cm="1">
        <f t="array" ref="AQ66">_xlfn.XLOOKUP(AQ$1,'PY1 Data(H)'!$A$1:$BP$1,_xlfn.XLOOKUP($A66,'PY1 Data(H)'!$A$1:$A$142,'PY1 Data(H)'!$A$1:$BP$142))</f>
        <v>373227</v>
      </c>
      <c r="AR66" s="128" cm="1">
        <f t="array" ref="AR66">_xlfn.XLOOKUP(AR$1,'PY1 Data(H)'!$A$1:$BP$1,_xlfn.XLOOKUP($A66,'PY1 Data(H)'!$A$1:$A$142,'PY1 Data(H)'!$A$1:$BP$142))</f>
        <v>68584</v>
      </c>
      <c r="AS66" s="128" cm="1">
        <f t="array" ref="AS66">_xlfn.XLOOKUP(AS$1,'PY1 Data(H)'!$A$1:$BP$1,_xlfn.XLOOKUP($A66,'PY1 Data(H)'!$A$1:$A$142,'PY1 Data(H)'!$A$1:$BP$142))</f>
        <v>0</v>
      </c>
    </row>
    <row r="67" spans="1:45" x14ac:dyDescent="0.3">
      <c r="A67">
        <v>32</v>
      </c>
      <c r="D67" s="128" cm="1">
        <f t="array" ref="D67">_xlfn.XLOOKUP(D$1,'PY1 Data(H)'!$A$1:$BP$1,_xlfn.XLOOKUP($A67,'PY1 Data(H)'!$A$1:$A$142,'PY1 Data(H)'!$A$1:$BP$142))</f>
        <v>101000</v>
      </c>
      <c r="E67" s="128" cm="1">
        <f t="array" ref="E67">_xlfn.XLOOKUP(E$1,'PY1 Data(H)'!$A$1:$BP$1,_xlfn.XLOOKUP($A67,'PY1 Data(H)'!$A$1:$A$142,'PY1 Data(H)'!$A$1:$BP$142))</f>
        <v>122215</v>
      </c>
      <c r="F67" s="128" cm="1">
        <f t="array" ref="F67">_xlfn.XLOOKUP(F$1,'PY1 Data(H)'!$A$1:$BP$1,_xlfn.XLOOKUP($A67,'PY1 Data(H)'!$A$1:$A$142,'PY1 Data(H)'!$A$1:$BP$142))</f>
        <v>0</v>
      </c>
      <c r="G67" s="128" cm="1">
        <f t="array" ref="G67">_xlfn.XLOOKUP(G$1,'PY1 Data(H)'!$A$1:$BP$1,_xlfn.XLOOKUP($A67,'PY1 Data(H)'!$A$1:$A$142,'PY1 Data(H)'!$A$1:$BP$142))</f>
        <v>1245000</v>
      </c>
      <c r="H67" s="128" cm="1">
        <f t="array" ref="H67">_xlfn.XLOOKUP(H$1,'PY1 Data(H)'!$A$1:$BP$1,_xlfn.XLOOKUP($A67,'PY1 Data(H)'!$A$1:$A$142,'PY1 Data(H)'!$A$1:$BP$142))</f>
        <v>0</v>
      </c>
      <c r="I67" s="128" cm="1">
        <f t="array" ref="I67">_xlfn.XLOOKUP(I$1,'PY1 Data(H)'!$A$1:$BP$1,_xlfn.XLOOKUP($A67,'PY1 Data(H)'!$A$1:$A$142,'PY1 Data(H)'!$A$1:$BP$142))</f>
        <v>0</v>
      </c>
      <c r="J67" s="128" cm="1">
        <f t="array" ref="J67">_xlfn.XLOOKUP(J$1,'PY1 Data(H)'!$A$1:$BP$1,_xlfn.XLOOKUP($A67,'PY1 Data(H)'!$A$1:$A$142,'PY1 Data(H)'!$A$1:$BP$142))</f>
        <v>0</v>
      </c>
      <c r="K67" s="128" cm="1">
        <f t="array" ref="K67">_xlfn.XLOOKUP(K$1,'PY1 Data(H)'!$A$1:$BP$1,_xlfn.XLOOKUP($A67,'PY1 Data(H)'!$A$1:$A$142,'PY1 Data(H)'!$A$1:$BP$142))</f>
        <v>1800551</v>
      </c>
      <c r="L67" s="128" cm="1">
        <f t="array" ref="L67">_xlfn.XLOOKUP(L$1,'PY1 Data(H)'!$A$1:$BP$1,_xlfn.XLOOKUP($A67,'PY1 Data(H)'!$A$1:$A$142,'PY1 Data(H)'!$A$1:$BP$142))</f>
        <v>8518225</v>
      </c>
      <c r="M67" s="128" cm="1">
        <f t="array" ref="M67">_xlfn.XLOOKUP(M$1,'PY1 Data(H)'!$A$1:$BP$1,_xlfn.XLOOKUP($A67,'PY1 Data(H)'!$A$1:$A$142,'PY1 Data(H)'!$A$1:$BP$142))</f>
        <v>163881</v>
      </c>
      <c r="N67" s="128" cm="1">
        <f t="array" ref="N67">_xlfn.XLOOKUP(N$1,'PY1 Data(H)'!$A$1:$BP$1,_xlfn.XLOOKUP($A67,'PY1 Data(H)'!$A$1:$A$142,'PY1 Data(H)'!$A$1:$BP$142))</f>
        <v>118093</v>
      </c>
      <c r="O67" s="128" cm="1">
        <f t="array" ref="O67">_xlfn.XLOOKUP(O$1,'PY1 Data(H)'!$A$1:$BP$1,_xlfn.XLOOKUP($A67,'PY1 Data(H)'!$A$1:$A$142,'PY1 Data(H)'!$A$1:$BP$142))</f>
        <v>0</v>
      </c>
      <c r="P67" s="128" cm="1">
        <f t="array" ref="P67">_xlfn.XLOOKUP(P$1,'PY1 Data(H)'!$A$1:$BP$1,_xlfn.XLOOKUP($A67,'PY1 Data(H)'!$A$1:$A$142,'PY1 Data(H)'!$A$1:$BP$142))</f>
        <v>0</v>
      </c>
      <c r="Q67" s="128" cm="1">
        <f t="array" ref="Q67">_xlfn.XLOOKUP(Q$1,'PY1 Data(H)'!$A$1:$BP$1,_xlfn.XLOOKUP($A67,'PY1 Data(H)'!$A$1:$A$142,'PY1 Data(H)'!$A$1:$BP$142))</f>
        <v>0</v>
      </c>
      <c r="R67" s="128" cm="1">
        <f t="array" ref="R67">_xlfn.XLOOKUP(R$1,'PY1 Data(H)'!$A$1:$BP$1,_xlfn.XLOOKUP($A67,'PY1 Data(H)'!$A$1:$A$142,'PY1 Data(H)'!$A$1:$BP$142))</f>
        <v>0</v>
      </c>
      <c r="S67" s="128" cm="1">
        <f t="array" ref="S67">_xlfn.XLOOKUP(S$1,'PY1 Data(H)'!$A$1:$BP$1,_xlfn.XLOOKUP($A67,'PY1 Data(H)'!$A$1:$A$142,'PY1 Data(H)'!$A$1:$BP$142))</f>
        <v>0</v>
      </c>
      <c r="T67" s="128" t="e" cm="1">
        <f t="array" ref="T67">_xlfn.XLOOKUP(T$1,'PY1 Data(H)'!$A$1:$BP$1,_xlfn.XLOOKUP($A67,'PY1 Data(H)'!$A$1:$A$142,'PY1 Data(H)'!$A$1:$BP$142))</f>
        <v>#N/A</v>
      </c>
      <c r="U67" s="128" cm="1">
        <f t="array" ref="U67">_xlfn.XLOOKUP(U$1,'PY1 Data(H)'!$A$1:$BP$1,_xlfn.XLOOKUP($A67,'PY1 Data(H)'!$A$1:$A$142,'PY1 Data(H)'!$A$1:$BP$142))</f>
        <v>0</v>
      </c>
      <c r="V67" s="128" cm="1">
        <f t="array" ref="V67">_xlfn.XLOOKUP(V$1,'PY1 Data(H)'!$A$1:$BP$1,_xlfn.XLOOKUP($A67,'PY1 Data(H)'!$A$1:$A$142,'PY1 Data(H)'!$A$1:$BP$142))</f>
        <v>255570</v>
      </c>
      <c r="W67" s="128" cm="1">
        <f t="array" ref="W67">_xlfn.XLOOKUP(W$1,'PY1 Data(H)'!$A$1:$BP$1,_xlfn.XLOOKUP($A67,'PY1 Data(H)'!$A$1:$A$142,'PY1 Data(H)'!$A$1:$BP$142))</f>
        <v>0</v>
      </c>
      <c r="X67" s="128" cm="1">
        <f t="array" ref="X67">_xlfn.XLOOKUP(X$1,'PY1 Data(H)'!$A$1:$BP$1,_xlfn.XLOOKUP($A67,'PY1 Data(H)'!$A$1:$A$142,'PY1 Data(H)'!$A$1:$BP$142))</f>
        <v>0</v>
      </c>
      <c r="Y67" s="128" cm="1">
        <f t="array" ref="Y67">_xlfn.XLOOKUP(Y$1,'PY1 Data(H)'!$A$1:$BP$1,_xlfn.XLOOKUP($A67,'PY1 Data(H)'!$A$1:$A$142,'PY1 Data(H)'!$A$1:$BP$142))</f>
        <v>0</v>
      </c>
      <c r="Z67" s="128" cm="1">
        <f t="array" ref="Z67">_xlfn.XLOOKUP(Z$1,'PY1 Data(H)'!$A$1:$BP$1,_xlfn.XLOOKUP($A67,'PY1 Data(H)'!$A$1:$A$142,'PY1 Data(H)'!$A$1:$BP$142))</f>
        <v>0</v>
      </c>
      <c r="AA67" s="128" cm="1">
        <f t="array" ref="AA67">_xlfn.XLOOKUP(AA$1,'PY1 Data(H)'!$A$1:$BP$1,_xlfn.XLOOKUP($A67,'PY1 Data(H)'!$A$1:$A$142,'PY1 Data(H)'!$A$1:$BP$142))</f>
        <v>0</v>
      </c>
      <c r="AB67" s="128" cm="1">
        <f t="array" ref="AB67">_xlfn.XLOOKUP(AB$1,'PY1 Data(H)'!$A$1:$BP$1,_xlfn.XLOOKUP($A67,'PY1 Data(H)'!$A$1:$A$142,'PY1 Data(H)'!$A$1:$BP$142))</f>
        <v>0</v>
      </c>
      <c r="AC67" s="128" cm="1">
        <f t="array" ref="AC67">_xlfn.XLOOKUP(AC$1,'PY1 Data(H)'!$A$1:$BP$1,_xlfn.XLOOKUP($A67,'PY1 Data(H)'!$A$1:$A$142,'PY1 Data(H)'!$A$1:$BP$142))</f>
        <v>0</v>
      </c>
      <c r="AD67" s="128" t="e" cm="1">
        <f t="array" ref="AD67">_xlfn.XLOOKUP(AD$1,'PY1 Data(H)'!$A$1:$BP$1,_xlfn.XLOOKUP($A67,'PY1 Data(H)'!$A$1:$A$142,'PY1 Data(H)'!$A$1:$BP$142))</f>
        <v>#N/A</v>
      </c>
      <c r="AE67" s="128" cm="1">
        <f t="array" ref="AE67">_xlfn.XLOOKUP(AE$1,'PY1 Data(H)'!$A$1:$BP$1,_xlfn.XLOOKUP($A67,'PY1 Data(H)'!$A$1:$A$142,'PY1 Data(H)'!$A$1:$BP$142))</f>
        <v>0</v>
      </c>
      <c r="AF67" s="128" cm="1">
        <f t="array" ref="AF67">_xlfn.XLOOKUP(AF$1,'PY1 Data(H)'!$A$1:$BP$1,_xlfn.XLOOKUP($A67,'PY1 Data(H)'!$A$1:$A$142,'PY1 Data(H)'!$A$1:$BP$142))</f>
        <v>0</v>
      </c>
      <c r="AG67" s="128" cm="1">
        <f t="array" ref="AG67">_xlfn.XLOOKUP(AG$1,'PY1 Data(H)'!$A$1:$BP$1,_xlfn.XLOOKUP($A67,'PY1 Data(H)'!$A$1:$A$142,'PY1 Data(H)'!$A$1:$BP$142))</f>
        <v>117959</v>
      </c>
      <c r="AH67" s="128" t="e" cm="1">
        <f t="array" ref="AH67">_xlfn.XLOOKUP(AH$1,'PY1 Data(H)'!$A$1:$BP$1,_xlfn.XLOOKUP($A67,'PY1 Data(H)'!$A$1:$A$142,'PY1 Data(H)'!$A$1:$BP$142))</f>
        <v>#N/A</v>
      </c>
      <c r="AI67" s="128" cm="1">
        <f t="array" ref="AI67">_xlfn.XLOOKUP(AI$1,'PY1 Data(H)'!$A$1:$BP$1,_xlfn.XLOOKUP($A67,'PY1 Data(H)'!$A$1:$A$142,'PY1 Data(H)'!$A$1:$BP$142))</f>
        <v>2597741</v>
      </c>
      <c r="AJ67" s="128" cm="1">
        <f t="array" ref="AJ67">_xlfn.XLOOKUP(AJ$1,'PY1 Data(H)'!$A$1:$BP$1,_xlfn.XLOOKUP($A67,'PY1 Data(H)'!$A$1:$A$142,'PY1 Data(H)'!$A$1:$BP$142))</f>
        <v>0</v>
      </c>
      <c r="AK67" s="128" cm="1">
        <f t="array" ref="AK67">_xlfn.XLOOKUP(AK$1,'PY1 Data(H)'!$A$1:$BP$1,_xlfn.XLOOKUP($A67,'PY1 Data(H)'!$A$1:$A$142,'PY1 Data(H)'!$A$1:$BP$142))</f>
        <v>0</v>
      </c>
      <c r="AL67" s="128" cm="1">
        <f t="array" ref="AL67">_xlfn.XLOOKUP(AL$1,'PY1 Data(H)'!$A$1:$BP$1,_xlfn.XLOOKUP($A67,'PY1 Data(H)'!$A$1:$A$142,'PY1 Data(H)'!$A$1:$BP$142))</f>
        <v>0</v>
      </c>
      <c r="AM67" s="128" cm="1">
        <f t="array" ref="AM67">_xlfn.XLOOKUP(AM$1,'PY1 Data(H)'!$A$1:$BP$1,_xlfn.XLOOKUP($A67,'PY1 Data(H)'!$A$1:$A$142,'PY1 Data(H)'!$A$1:$BP$142))</f>
        <v>0</v>
      </c>
      <c r="AN67" s="128" cm="1">
        <f t="array" ref="AN67">_xlfn.XLOOKUP(AN$1,'PY1 Data(H)'!$A$1:$BP$1,_xlfn.XLOOKUP($A67,'PY1 Data(H)'!$A$1:$A$142,'PY1 Data(H)'!$A$1:$BP$142))</f>
        <v>0</v>
      </c>
      <c r="AO67" s="128" cm="1">
        <f t="array" ref="AO67">_xlfn.XLOOKUP(AO$1,'PY1 Data(H)'!$A$1:$BP$1,_xlfn.XLOOKUP($A67,'PY1 Data(H)'!$A$1:$A$142,'PY1 Data(H)'!$A$1:$BP$142))</f>
        <v>0</v>
      </c>
      <c r="AP67" s="128" cm="1">
        <f t="array" ref="AP67">_xlfn.XLOOKUP(AP$1,'PY1 Data(H)'!$A$1:$BP$1,_xlfn.XLOOKUP($A67,'PY1 Data(H)'!$A$1:$A$142,'PY1 Data(H)'!$A$1:$BP$142))</f>
        <v>0</v>
      </c>
      <c r="AQ67" s="128" cm="1">
        <f t="array" ref="AQ67">_xlfn.XLOOKUP(AQ$1,'PY1 Data(H)'!$A$1:$BP$1,_xlfn.XLOOKUP($A67,'PY1 Data(H)'!$A$1:$A$142,'PY1 Data(H)'!$A$1:$BP$142))</f>
        <v>879891</v>
      </c>
      <c r="AR67" s="128" cm="1">
        <f t="array" ref="AR67">_xlfn.XLOOKUP(AR$1,'PY1 Data(H)'!$A$1:$BP$1,_xlfn.XLOOKUP($A67,'PY1 Data(H)'!$A$1:$A$142,'PY1 Data(H)'!$A$1:$BP$142))</f>
        <v>268276</v>
      </c>
      <c r="AS67" s="128" cm="1">
        <f t="array" ref="AS67">_xlfn.XLOOKUP(AS$1,'PY1 Data(H)'!$A$1:$BP$1,_xlfn.XLOOKUP($A67,'PY1 Data(H)'!$A$1:$A$142,'PY1 Data(H)'!$A$1:$BP$142))</f>
        <v>0</v>
      </c>
    </row>
    <row r="68" spans="1:45" x14ac:dyDescent="0.3">
      <c r="A68">
        <v>31</v>
      </c>
      <c r="D68" s="128" cm="1">
        <f t="array" ref="D68">_xlfn.XLOOKUP(D$1,'PY1 Data(H)'!$A$1:$BP$1,_xlfn.XLOOKUP($A68,'PY1 Data(H)'!$A$1:$A$142,'PY1 Data(H)'!$A$1:$BP$142))</f>
        <v>-276252</v>
      </c>
      <c r="E68" s="128" cm="1">
        <f t="array" ref="E68">_xlfn.XLOOKUP(E$1,'PY1 Data(H)'!$A$1:$BP$1,_xlfn.XLOOKUP($A68,'PY1 Data(H)'!$A$1:$A$142,'PY1 Data(H)'!$A$1:$BP$142))</f>
        <v>-299513</v>
      </c>
      <c r="F68" s="128" cm="1">
        <f t="array" ref="F68">_xlfn.XLOOKUP(F$1,'PY1 Data(H)'!$A$1:$BP$1,_xlfn.XLOOKUP($A68,'PY1 Data(H)'!$A$1:$A$142,'PY1 Data(H)'!$A$1:$BP$142))</f>
        <v>0</v>
      </c>
      <c r="G68" s="128" cm="1">
        <f t="array" ref="G68">_xlfn.XLOOKUP(G$1,'PY1 Data(H)'!$A$1:$BP$1,_xlfn.XLOOKUP($A68,'PY1 Data(H)'!$A$1:$A$142,'PY1 Data(H)'!$A$1:$BP$142))</f>
        <v>-604250</v>
      </c>
      <c r="H68" s="128" cm="1">
        <f t="array" ref="H68">_xlfn.XLOOKUP(H$1,'PY1 Data(H)'!$A$1:$BP$1,_xlfn.XLOOKUP($A68,'PY1 Data(H)'!$A$1:$A$142,'PY1 Data(H)'!$A$1:$BP$142))</f>
        <v>0</v>
      </c>
      <c r="I68" s="128" cm="1">
        <f t="array" ref="I68">_xlfn.XLOOKUP(I$1,'PY1 Data(H)'!$A$1:$BP$1,_xlfn.XLOOKUP($A68,'PY1 Data(H)'!$A$1:$A$142,'PY1 Data(H)'!$A$1:$BP$142))</f>
        <v>0</v>
      </c>
      <c r="J68" s="128" cm="1">
        <f t="array" ref="J68">_xlfn.XLOOKUP(J$1,'PY1 Data(H)'!$A$1:$BP$1,_xlfn.XLOOKUP($A68,'PY1 Data(H)'!$A$1:$A$142,'PY1 Data(H)'!$A$1:$BP$142))</f>
        <v>0</v>
      </c>
      <c r="K68" s="128" cm="1">
        <f t="array" ref="K68">_xlfn.XLOOKUP(K$1,'PY1 Data(H)'!$A$1:$BP$1,_xlfn.XLOOKUP($A68,'PY1 Data(H)'!$A$1:$A$142,'PY1 Data(H)'!$A$1:$BP$142))</f>
        <v>-558047</v>
      </c>
      <c r="L68" s="128" cm="1">
        <f t="array" ref="L68">_xlfn.XLOOKUP(L$1,'PY1 Data(H)'!$A$1:$BP$1,_xlfn.XLOOKUP($A68,'PY1 Data(H)'!$A$1:$A$142,'PY1 Data(H)'!$A$1:$BP$142))</f>
        <v>-1467120</v>
      </c>
      <c r="M68" s="128" cm="1">
        <f t="array" ref="M68">_xlfn.XLOOKUP(M$1,'PY1 Data(H)'!$A$1:$BP$1,_xlfn.XLOOKUP($A68,'PY1 Data(H)'!$A$1:$A$142,'PY1 Data(H)'!$A$1:$BP$142))</f>
        <v>200305</v>
      </c>
      <c r="N68" s="128" cm="1">
        <f t="array" ref="N68">_xlfn.XLOOKUP(N$1,'PY1 Data(H)'!$A$1:$BP$1,_xlfn.XLOOKUP($A68,'PY1 Data(H)'!$A$1:$A$142,'PY1 Data(H)'!$A$1:$BP$142))</f>
        <v>0</v>
      </c>
      <c r="O68" s="128" cm="1">
        <f t="array" ref="O68">_xlfn.XLOOKUP(O$1,'PY1 Data(H)'!$A$1:$BP$1,_xlfn.XLOOKUP($A68,'PY1 Data(H)'!$A$1:$A$142,'PY1 Data(H)'!$A$1:$BP$142))</f>
        <v>0</v>
      </c>
      <c r="P68" s="128" cm="1">
        <f t="array" ref="P68">_xlfn.XLOOKUP(P$1,'PY1 Data(H)'!$A$1:$BP$1,_xlfn.XLOOKUP($A68,'PY1 Data(H)'!$A$1:$A$142,'PY1 Data(H)'!$A$1:$BP$142))</f>
        <v>0</v>
      </c>
      <c r="Q68" s="128" cm="1">
        <f t="array" ref="Q68">_xlfn.XLOOKUP(Q$1,'PY1 Data(H)'!$A$1:$BP$1,_xlfn.XLOOKUP($A68,'PY1 Data(H)'!$A$1:$A$142,'PY1 Data(H)'!$A$1:$BP$142))</f>
        <v>0</v>
      </c>
      <c r="R68" s="128" cm="1">
        <f t="array" ref="R68">_xlfn.XLOOKUP(R$1,'PY1 Data(H)'!$A$1:$BP$1,_xlfn.XLOOKUP($A68,'PY1 Data(H)'!$A$1:$A$142,'PY1 Data(H)'!$A$1:$BP$142))</f>
        <v>0</v>
      </c>
      <c r="S68" s="128" cm="1">
        <f t="array" ref="S68">_xlfn.XLOOKUP(S$1,'PY1 Data(H)'!$A$1:$BP$1,_xlfn.XLOOKUP($A68,'PY1 Data(H)'!$A$1:$A$142,'PY1 Data(H)'!$A$1:$BP$142))</f>
        <v>0</v>
      </c>
      <c r="T68" s="128" t="e" cm="1">
        <f t="array" ref="T68">_xlfn.XLOOKUP(T$1,'PY1 Data(H)'!$A$1:$BP$1,_xlfn.XLOOKUP($A68,'PY1 Data(H)'!$A$1:$A$142,'PY1 Data(H)'!$A$1:$BP$142))</f>
        <v>#N/A</v>
      </c>
      <c r="U68" s="128" cm="1">
        <f t="array" ref="U68">_xlfn.XLOOKUP(U$1,'PY1 Data(H)'!$A$1:$BP$1,_xlfn.XLOOKUP($A68,'PY1 Data(H)'!$A$1:$A$142,'PY1 Data(H)'!$A$1:$BP$142))</f>
        <v>0</v>
      </c>
      <c r="V68" s="128" cm="1">
        <f t="array" ref="V68">_xlfn.XLOOKUP(V$1,'PY1 Data(H)'!$A$1:$BP$1,_xlfn.XLOOKUP($A68,'PY1 Data(H)'!$A$1:$A$142,'PY1 Data(H)'!$A$1:$BP$142))</f>
        <v>937153</v>
      </c>
      <c r="W68" s="128" cm="1">
        <f t="array" ref="W68">_xlfn.XLOOKUP(W$1,'PY1 Data(H)'!$A$1:$BP$1,_xlfn.XLOOKUP($A68,'PY1 Data(H)'!$A$1:$A$142,'PY1 Data(H)'!$A$1:$BP$142))</f>
        <v>0</v>
      </c>
      <c r="X68" s="128" cm="1">
        <f t="array" ref="X68">_xlfn.XLOOKUP(X$1,'PY1 Data(H)'!$A$1:$BP$1,_xlfn.XLOOKUP($A68,'PY1 Data(H)'!$A$1:$A$142,'PY1 Data(H)'!$A$1:$BP$142))</f>
        <v>0</v>
      </c>
      <c r="Y68" s="128" cm="1">
        <f t="array" ref="Y68">_xlfn.XLOOKUP(Y$1,'PY1 Data(H)'!$A$1:$BP$1,_xlfn.XLOOKUP($A68,'PY1 Data(H)'!$A$1:$A$142,'PY1 Data(H)'!$A$1:$BP$142))</f>
        <v>0</v>
      </c>
      <c r="Z68" s="128" cm="1">
        <f t="array" ref="Z68">_xlfn.XLOOKUP(Z$1,'PY1 Data(H)'!$A$1:$BP$1,_xlfn.XLOOKUP($A68,'PY1 Data(H)'!$A$1:$A$142,'PY1 Data(H)'!$A$1:$BP$142))</f>
        <v>0</v>
      </c>
      <c r="AA68" s="128" cm="1">
        <f t="array" ref="AA68">_xlfn.XLOOKUP(AA$1,'PY1 Data(H)'!$A$1:$BP$1,_xlfn.XLOOKUP($A68,'PY1 Data(H)'!$A$1:$A$142,'PY1 Data(H)'!$A$1:$BP$142))</f>
        <v>0</v>
      </c>
      <c r="AB68" s="128" cm="1">
        <f t="array" ref="AB68">_xlfn.XLOOKUP(AB$1,'PY1 Data(H)'!$A$1:$BP$1,_xlfn.XLOOKUP($A68,'PY1 Data(H)'!$A$1:$A$142,'PY1 Data(H)'!$A$1:$BP$142))</f>
        <v>0</v>
      </c>
      <c r="AC68" s="128" cm="1">
        <f t="array" ref="AC68">_xlfn.XLOOKUP(AC$1,'PY1 Data(H)'!$A$1:$BP$1,_xlfn.XLOOKUP($A68,'PY1 Data(H)'!$A$1:$A$142,'PY1 Data(H)'!$A$1:$BP$142))</f>
        <v>0</v>
      </c>
      <c r="AD68" s="128" t="e" cm="1">
        <f t="array" ref="AD68">_xlfn.XLOOKUP(AD$1,'PY1 Data(H)'!$A$1:$BP$1,_xlfn.XLOOKUP($A68,'PY1 Data(H)'!$A$1:$A$142,'PY1 Data(H)'!$A$1:$BP$142))</f>
        <v>#N/A</v>
      </c>
      <c r="AE68" s="128" cm="1">
        <f t="array" ref="AE68">_xlfn.XLOOKUP(AE$1,'PY1 Data(H)'!$A$1:$BP$1,_xlfn.XLOOKUP($A68,'PY1 Data(H)'!$A$1:$A$142,'PY1 Data(H)'!$A$1:$BP$142))</f>
        <v>0</v>
      </c>
      <c r="AF68" s="128" cm="1">
        <f t="array" ref="AF68">_xlfn.XLOOKUP(AF$1,'PY1 Data(H)'!$A$1:$BP$1,_xlfn.XLOOKUP($A68,'PY1 Data(H)'!$A$1:$A$142,'PY1 Data(H)'!$A$1:$BP$142))</f>
        <v>0</v>
      </c>
      <c r="AG68" s="128" cm="1">
        <f t="array" ref="AG68">_xlfn.XLOOKUP(AG$1,'PY1 Data(H)'!$A$1:$BP$1,_xlfn.XLOOKUP($A68,'PY1 Data(H)'!$A$1:$A$142,'PY1 Data(H)'!$A$1:$BP$142))</f>
        <v>-188447</v>
      </c>
      <c r="AH68" s="128" t="e" cm="1">
        <f t="array" ref="AH68">_xlfn.XLOOKUP(AH$1,'PY1 Data(H)'!$A$1:$BP$1,_xlfn.XLOOKUP($A68,'PY1 Data(H)'!$A$1:$A$142,'PY1 Data(H)'!$A$1:$BP$142))</f>
        <v>#N/A</v>
      </c>
      <c r="AI68" s="128" cm="1">
        <f t="array" ref="AI68">_xlfn.XLOOKUP(AI$1,'PY1 Data(H)'!$A$1:$BP$1,_xlfn.XLOOKUP($A68,'PY1 Data(H)'!$A$1:$A$142,'PY1 Data(H)'!$A$1:$BP$142))</f>
        <v>29183778</v>
      </c>
      <c r="AJ68" s="128" cm="1">
        <f t="array" ref="AJ68">_xlfn.XLOOKUP(AJ$1,'PY1 Data(H)'!$A$1:$BP$1,_xlfn.XLOOKUP($A68,'PY1 Data(H)'!$A$1:$A$142,'PY1 Data(H)'!$A$1:$BP$142))</f>
        <v>0</v>
      </c>
      <c r="AK68" s="128" cm="1">
        <f t="array" ref="AK68">_xlfn.XLOOKUP(AK$1,'PY1 Data(H)'!$A$1:$BP$1,_xlfn.XLOOKUP($A68,'PY1 Data(H)'!$A$1:$A$142,'PY1 Data(H)'!$A$1:$BP$142))</f>
        <v>0</v>
      </c>
      <c r="AL68" s="128" cm="1">
        <f t="array" ref="AL68">_xlfn.XLOOKUP(AL$1,'PY1 Data(H)'!$A$1:$BP$1,_xlfn.XLOOKUP($A68,'PY1 Data(H)'!$A$1:$A$142,'PY1 Data(H)'!$A$1:$BP$142))</f>
        <v>0</v>
      </c>
      <c r="AM68" s="128" cm="1">
        <f t="array" ref="AM68">_xlfn.XLOOKUP(AM$1,'PY1 Data(H)'!$A$1:$BP$1,_xlfn.XLOOKUP($A68,'PY1 Data(H)'!$A$1:$A$142,'PY1 Data(H)'!$A$1:$BP$142))</f>
        <v>0</v>
      </c>
      <c r="AN68" s="128" cm="1">
        <f t="array" ref="AN68">_xlfn.XLOOKUP(AN$1,'PY1 Data(H)'!$A$1:$BP$1,_xlfn.XLOOKUP($A68,'PY1 Data(H)'!$A$1:$A$142,'PY1 Data(H)'!$A$1:$BP$142))</f>
        <v>0</v>
      </c>
      <c r="AO68" s="128" cm="1">
        <f t="array" ref="AO68">_xlfn.XLOOKUP(AO$1,'PY1 Data(H)'!$A$1:$BP$1,_xlfn.XLOOKUP($A68,'PY1 Data(H)'!$A$1:$A$142,'PY1 Data(H)'!$A$1:$BP$142))</f>
        <v>0</v>
      </c>
      <c r="AP68" s="128" cm="1">
        <f t="array" ref="AP68">_xlfn.XLOOKUP(AP$1,'PY1 Data(H)'!$A$1:$BP$1,_xlfn.XLOOKUP($A68,'PY1 Data(H)'!$A$1:$A$142,'PY1 Data(H)'!$A$1:$BP$142))</f>
        <v>0</v>
      </c>
      <c r="AQ68" s="128" cm="1">
        <f t="array" ref="AQ68">_xlfn.XLOOKUP(AQ$1,'PY1 Data(H)'!$A$1:$BP$1,_xlfn.XLOOKUP($A68,'PY1 Data(H)'!$A$1:$A$142,'PY1 Data(H)'!$A$1:$BP$142))</f>
        <v>3069207</v>
      </c>
      <c r="AR68" s="128" cm="1">
        <f t="array" ref="AR68">_xlfn.XLOOKUP(AR$1,'PY1 Data(H)'!$A$1:$BP$1,_xlfn.XLOOKUP($A68,'PY1 Data(H)'!$A$1:$A$142,'PY1 Data(H)'!$A$1:$BP$142))</f>
        <v>-134839</v>
      </c>
      <c r="AS68" s="128" cm="1">
        <f t="array" ref="AS68">_xlfn.XLOOKUP(AS$1,'PY1 Data(H)'!$A$1:$BP$1,_xlfn.XLOOKUP($A68,'PY1 Data(H)'!$A$1:$A$142,'PY1 Data(H)'!$A$1:$BP$142))</f>
        <v>0</v>
      </c>
    </row>
    <row r="69" spans="1:45" x14ac:dyDescent="0.3">
      <c r="A69">
        <v>193</v>
      </c>
      <c r="D69" s="128" cm="1">
        <f t="array" ref="D69">_xlfn.XLOOKUP(D$1,'PY1 Data(H)'!$A$1:$BP$1,_xlfn.XLOOKUP($A69,'PY1 Data(H)'!$A$1:$A$142,'PY1 Data(H)'!$A$1:$BP$142))</f>
        <v>193643</v>
      </c>
      <c r="E69" s="128" cm="1">
        <f t="array" ref="E69">_xlfn.XLOOKUP(E$1,'PY1 Data(H)'!$A$1:$BP$1,_xlfn.XLOOKUP($A69,'PY1 Data(H)'!$A$1:$A$142,'PY1 Data(H)'!$A$1:$BP$142))</f>
        <v>0</v>
      </c>
      <c r="F69" s="128" cm="1">
        <f t="array" ref="F69">_xlfn.XLOOKUP(F$1,'PY1 Data(H)'!$A$1:$BP$1,_xlfn.XLOOKUP($A69,'PY1 Data(H)'!$A$1:$A$142,'PY1 Data(H)'!$A$1:$BP$142))</f>
        <v>0</v>
      </c>
      <c r="G69" s="128" cm="1">
        <f t="array" ref="G69">_xlfn.XLOOKUP(G$1,'PY1 Data(H)'!$A$1:$BP$1,_xlfn.XLOOKUP($A69,'PY1 Data(H)'!$A$1:$A$142,'PY1 Data(H)'!$A$1:$BP$142))</f>
        <v>285661</v>
      </c>
      <c r="H69" s="128" cm="1">
        <f t="array" ref="H69">_xlfn.XLOOKUP(H$1,'PY1 Data(H)'!$A$1:$BP$1,_xlfn.XLOOKUP($A69,'PY1 Data(H)'!$A$1:$A$142,'PY1 Data(H)'!$A$1:$BP$142))</f>
        <v>0</v>
      </c>
      <c r="I69" s="128" cm="1">
        <f t="array" ref="I69">_xlfn.XLOOKUP(I$1,'PY1 Data(H)'!$A$1:$BP$1,_xlfn.XLOOKUP($A69,'PY1 Data(H)'!$A$1:$A$142,'PY1 Data(H)'!$A$1:$BP$142))</f>
        <v>0</v>
      </c>
      <c r="J69" s="128" cm="1">
        <f t="array" ref="J69">_xlfn.XLOOKUP(J$1,'PY1 Data(H)'!$A$1:$BP$1,_xlfn.XLOOKUP($A69,'PY1 Data(H)'!$A$1:$A$142,'PY1 Data(H)'!$A$1:$BP$142))</f>
        <v>0</v>
      </c>
      <c r="K69" s="128" cm="1">
        <f t="array" ref="K69">_xlfn.XLOOKUP(K$1,'PY1 Data(H)'!$A$1:$BP$1,_xlfn.XLOOKUP($A69,'PY1 Data(H)'!$A$1:$A$142,'PY1 Data(H)'!$A$1:$BP$142))</f>
        <v>464472</v>
      </c>
      <c r="L69" s="128" cm="1">
        <f t="array" ref="L69">_xlfn.XLOOKUP(L$1,'PY1 Data(H)'!$A$1:$BP$1,_xlfn.XLOOKUP($A69,'PY1 Data(H)'!$A$1:$A$142,'PY1 Data(H)'!$A$1:$BP$142))</f>
        <v>538571</v>
      </c>
      <c r="M69" s="128" cm="1">
        <f t="array" ref="M69">_xlfn.XLOOKUP(M$1,'PY1 Data(H)'!$A$1:$BP$1,_xlfn.XLOOKUP($A69,'PY1 Data(H)'!$A$1:$A$142,'PY1 Data(H)'!$A$1:$BP$142))</f>
        <v>0</v>
      </c>
      <c r="N69" s="128" cm="1">
        <f t="array" ref="N69">_xlfn.XLOOKUP(N$1,'PY1 Data(H)'!$A$1:$BP$1,_xlfn.XLOOKUP($A69,'PY1 Data(H)'!$A$1:$A$142,'PY1 Data(H)'!$A$1:$BP$142))</f>
        <v>0</v>
      </c>
      <c r="O69" s="128" cm="1">
        <f t="array" ref="O69">_xlfn.XLOOKUP(O$1,'PY1 Data(H)'!$A$1:$BP$1,_xlfn.XLOOKUP($A69,'PY1 Data(H)'!$A$1:$A$142,'PY1 Data(H)'!$A$1:$BP$142))</f>
        <v>0</v>
      </c>
      <c r="P69" s="128" cm="1">
        <f t="array" ref="P69">_xlfn.XLOOKUP(P$1,'PY1 Data(H)'!$A$1:$BP$1,_xlfn.XLOOKUP($A69,'PY1 Data(H)'!$A$1:$A$142,'PY1 Data(H)'!$A$1:$BP$142))</f>
        <v>0</v>
      </c>
      <c r="Q69" s="128" cm="1">
        <f t="array" ref="Q69">_xlfn.XLOOKUP(Q$1,'PY1 Data(H)'!$A$1:$BP$1,_xlfn.XLOOKUP($A69,'PY1 Data(H)'!$A$1:$A$142,'PY1 Data(H)'!$A$1:$BP$142))</f>
        <v>0</v>
      </c>
      <c r="R69" s="128" cm="1">
        <f t="array" ref="R69">_xlfn.XLOOKUP(R$1,'PY1 Data(H)'!$A$1:$BP$1,_xlfn.XLOOKUP($A69,'PY1 Data(H)'!$A$1:$A$142,'PY1 Data(H)'!$A$1:$BP$142))</f>
        <v>0</v>
      </c>
      <c r="S69" s="128" cm="1">
        <f t="array" ref="S69">_xlfn.XLOOKUP(S$1,'PY1 Data(H)'!$A$1:$BP$1,_xlfn.XLOOKUP($A69,'PY1 Data(H)'!$A$1:$A$142,'PY1 Data(H)'!$A$1:$BP$142))</f>
        <v>0</v>
      </c>
      <c r="T69" s="128" t="e" cm="1">
        <f t="array" ref="T69">_xlfn.XLOOKUP(T$1,'PY1 Data(H)'!$A$1:$BP$1,_xlfn.XLOOKUP($A69,'PY1 Data(H)'!$A$1:$A$142,'PY1 Data(H)'!$A$1:$BP$142))</f>
        <v>#N/A</v>
      </c>
      <c r="U69" s="128" cm="1">
        <f t="array" ref="U69">_xlfn.XLOOKUP(U$1,'PY1 Data(H)'!$A$1:$BP$1,_xlfn.XLOOKUP($A69,'PY1 Data(H)'!$A$1:$A$142,'PY1 Data(H)'!$A$1:$BP$142))</f>
        <v>0</v>
      </c>
      <c r="V69" s="128" cm="1">
        <f t="array" ref="V69">_xlfn.XLOOKUP(V$1,'PY1 Data(H)'!$A$1:$BP$1,_xlfn.XLOOKUP($A69,'PY1 Data(H)'!$A$1:$A$142,'PY1 Data(H)'!$A$1:$BP$142))</f>
        <v>698167</v>
      </c>
      <c r="W69" s="128" cm="1">
        <f t="array" ref="W69">_xlfn.XLOOKUP(W$1,'PY1 Data(H)'!$A$1:$BP$1,_xlfn.XLOOKUP($A69,'PY1 Data(H)'!$A$1:$A$142,'PY1 Data(H)'!$A$1:$BP$142))</f>
        <v>0</v>
      </c>
      <c r="X69" s="128" cm="1">
        <f t="array" ref="X69">_xlfn.XLOOKUP(X$1,'PY1 Data(H)'!$A$1:$BP$1,_xlfn.XLOOKUP($A69,'PY1 Data(H)'!$A$1:$A$142,'PY1 Data(H)'!$A$1:$BP$142))</f>
        <v>0</v>
      </c>
      <c r="Y69" s="128" cm="1">
        <f t="array" ref="Y69">_xlfn.XLOOKUP(Y$1,'PY1 Data(H)'!$A$1:$BP$1,_xlfn.XLOOKUP($A69,'PY1 Data(H)'!$A$1:$A$142,'PY1 Data(H)'!$A$1:$BP$142))</f>
        <v>0</v>
      </c>
      <c r="Z69" s="128" cm="1">
        <f t="array" ref="Z69">_xlfn.XLOOKUP(Z$1,'PY1 Data(H)'!$A$1:$BP$1,_xlfn.XLOOKUP($A69,'PY1 Data(H)'!$A$1:$A$142,'PY1 Data(H)'!$A$1:$BP$142))</f>
        <v>0</v>
      </c>
      <c r="AA69" s="128" cm="1">
        <f t="array" ref="AA69">_xlfn.XLOOKUP(AA$1,'PY1 Data(H)'!$A$1:$BP$1,_xlfn.XLOOKUP($A69,'PY1 Data(H)'!$A$1:$A$142,'PY1 Data(H)'!$A$1:$BP$142))</f>
        <v>0</v>
      </c>
      <c r="AB69" s="128" cm="1">
        <f t="array" ref="AB69">_xlfn.XLOOKUP(AB$1,'PY1 Data(H)'!$A$1:$BP$1,_xlfn.XLOOKUP($A69,'PY1 Data(H)'!$A$1:$A$142,'PY1 Data(H)'!$A$1:$BP$142))</f>
        <v>0</v>
      </c>
      <c r="AC69" s="128" cm="1">
        <f t="array" ref="AC69">_xlfn.XLOOKUP(AC$1,'PY1 Data(H)'!$A$1:$BP$1,_xlfn.XLOOKUP($A69,'PY1 Data(H)'!$A$1:$A$142,'PY1 Data(H)'!$A$1:$BP$142))</f>
        <v>0</v>
      </c>
      <c r="AD69" s="128" t="e" cm="1">
        <f t="array" ref="AD69">_xlfn.XLOOKUP(AD$1,'PY1 Data(H)'!$A$1:$BP$1,_xlfn.XLOOKUP($A69,'PY1 Data(H)'!$A$1:$A$142,'PY1 Data(H)'!$A$1:$BP$142))</f>
        <v>#N/A</v>
      </c>
      <c r="AE69" s="128" cm="1">
        <f t="array" ref="AE69">_xlfn.XLOOKUP(AE$1,'PY1 Data(H)'!$A$1:$BP$1,_xlfn.XLOOKUP($A69,'PY1 Data(H)'!$A$1:$A$142,'PY1 Data(H)'!$A$1:$BP$142))</f>
        <v>0</v>
      </c>
      <c r="AF69" s="128" cm="1">
        <f t="array" ref="AF69">_xlfn.XLOOKUP(AF$1,'PY1 Data(H)'!$A$1:$BP$1,_xlfn.XLOOKUP($A69,'PY1 Data(H)'!$A$1:$A$142,'PY1 Data(H)'!$A$1:$BP$142))</f>
        <v>0</v>
      </c>
      <c r="AG69" s="128" cm="1">
        <f t="array" ref="AG69">_xlfn.XLOOKUP(AG$1,'PY1 Data(H)'!$A$1:$BP$1,_xlfn.XLOOKUP($A69,'PY1 Data(H)'!$A$1:$A$142,'PY1 Data(H)'!$A$1:$BP$142))</f>
        <v>0</v>
      </c>
      <c r="AH69" s="128" t="e" cm="1">
        <f t="array" ref="AH69">_xlfn.XLOOKUP(AH$1,'PY1 Data(H)'!$A$1:$BP$1,_xlfn.XLOOKUP($A69,'PY1 Data(H)'!$A$1:$A$142,'PY1 Data(H)'!$A$1:$BP$142))</f>
        <v>#N/A</v>
      </c>
      <c r="AI69" s="128" cm="1">
        <f t="array" ref="AI69">_xlfn.XLOOKUP(AI$1,'PY1 Data(H)'!$A$1:$BP$1,_xlfn.XLOOKUP($A69,'PY1 Data(H)'!$A$1:$A$142,'PY1 Data(H)'!$A$1:$BP$142))</f>
        <v>679339</v>
      </c>
      <c r="AJ69" s="128" cm="1">
        <f t="array" ref="AJ69">_xlfn.XLOOKUP(AJ$1,'PY1 Data(H)'!$A$1:$BP$1,_xlfn.XLOOKUP($A69,'PY1 Data(H)'!$A$1:$A$142,'PY1 Data(H)'!$A$1:$BP$142))</f>
        <v>0</v>
      </c>
      <c r="AK69" s="128" cm="1">
        <f t="array" ref="AK69">_xlfn.XLOOKUP(AK$1,'PY1 Data(H)'!$A$1:$BP$1,_xlfn.XLOOKUP($A69,'PY1 Data(H)'!$A$1:$A$142,'PY1 Data(H)'!$A$1:$BP$142))</f>
        <v>0</v>
      </c>
      <c r="AL69" s="128" cm="1">
        <f t="array" ref="AL69">_xlfn.XLOOKUP(AL$1,'PY1 Data(H)'!$A$1:$BP$1,_xlfn.XLOOKUP($A69,'PY1 Data(H)'!$A$1:$A$142,'PY1 Data(H)'!$A$1:$BP$142))</f>
        <v>0</v>
      </c>
      <c r="AM69" s="128" cm="1">
        <f t="array" ref="AM69">_xlfn.XLOOKUP(AM$1,'PY1 Data(H)'!$A$1:$BP$1,_xlfn.XLOOKUP($A69,'PY1 Data(H)'!$A$1:$A$142,'PY1 Data(H)'!$A$1:$BP$142))</f>
        <v>0</v>
      </c>
      <c r="AN69" s="128" cm="1">
        <f t="array" ref="AN69">_xlfn.XLOOKUP(AN$1,'PY1 Data(H)'!$A$1:$BP$1,_xlfn.XLOOKUP($A69,'PY1 Data(H)'!$A$1:$A$142,'PY1 Data(H)'!$A$1:$BP$142))</f>
        <v>0</v>
      </c>
      <c r="AO69" s="128" cm="1">
        <f t="array" ref="AO69">_xlfn.XLOOKUP(AO$1,'PY1 Data(H)'!$A$1:$BP$1,_xlfn.XLOOKUP($A69,'PY1 Data(H)'!$A$1:$A$142,'PY1 Data(H)'!$A$1:$BP$142))</f>
        <v>0</v>
      </c>
      <c r="AP69" s="128" cm="1">
        <f t="array" ref="AP69">_xlfn.XLOOKUP(AP$1,'PY1 Data(H)'!$A$1:$BP$1,_xlfn.XLOOKUP($A69,'PY1 Data(H)'!$A$1:$A$142,'PY1 Data(H)'!$A$1:$BP$142))</f>
        <v>0</v>
      </c>
      <c r="AQ69" s="128" cm="1">
        <f t="array" ref="AQ69">_xlfn.XLOOKUP(AQ$1,'PY1 Data(H)'!$A$1:$BP$1,_xlfn.XLOOKUP($A69,'PY1 Data(H)'!$A$1:$A$142,'PY1 Data(H)'!$A$1:$BP$142))</f>
        <v>2203581</v>
      </c>
      <c r="AR69" s="128" cm="1">
        <f t="array" ref="AR69">_xlfn.XLOOKUP(AR$1,'PY1 Data(H)'!$A$1:$BP$1,_xlfn.XLOOKUP($A69,'PY1 Data(H)'!$A$1:$A$142,'PY1 Data(H)'!$A$1:$BP$142))</f>
        <v>0</v>
      </c>
      <c r="AS69" s="128" cm="1">
        <f t="array" ref="AS69">_xlfn.XLOOKUP(AS$1,'PY1 Data(H)'!$A$1:$BP$1,_xlfn.XLOOKUP($A69,'PY1 Data(H)'!$A$1:$A$142,'PY1 Data(H)'!$A$1:$BP$142))</f>
        <v>0</v>
      </c>
    </row>
    <row r="70" spans="1:45" x14ac:dyDescent="0.3">
      <c r="A70">
        <v>33</v>
      </c>
      <c r="D70" s="128" cm="1">
        <f t="array" ref="D70">_xlfn.XLOOKUP(D$1,'PY1 Data(H)'!$A$1:$BP$1,_xlfn.XLOOKUP($A70,'PY1 Data(H)'!$A$1:$A$142,'PY1 Data(H)'!$A$1:$BP$142))</f>
        <v>-357736</v>
      </c>
      <c r="E70" s="128" cm="1">
        <f t="array" ref="E70">_xlfn.XLOOKUP(E$1,'PY1 Data(H)'!$A$1:$BP$1,_xlfn.XLOOKUP($A70,'PY1 Data(H)'!$A$1:$A$142,'PY1 Data(H)'!$A$1:$BP$142))</f>
        <v>8782</v>
      </c>
      <c r="F70" s="128" cm="1">
        <f t="array" ref="F70">_xlfn.XLOOKUP(F$1,'PY1 Data(H)'!$A$1:$BP$1,_xlfn.XLOOKUP($A70,'PY1 Data(H)'!$A$1:$A$142,'PY1 Data(H)'!$A$1:$BP$142))</f>
        <v>0</v>
      </c>
      <c r="G70" s="128" cm="1">
        <f t="array" ref="G70">_xlfn.XLOOKUP(G$1,'PY1 Data(H)'!$A$1:$BP$1,_xlfn.XLOOKUP($A70,'PY1 Data(H)'!$A$1:$A$142,'PY1 Data(H)'!$A$1:$BP$142))</f>
        <v>0</v>
      </c>
      <c r="H70" s="128" cm="1">
        <f t="array" ref="H70">_xlfn.XLOOKUP(H$1,'PY1 Data(H)'!$A$1:$BP$1,_xlfn.XLOOKUP($A70,'PY1 Data(H)'!$A$1:$A$142,'PY1 Data(H)'!$A$1:$BP$142))</f>
        <v>-39087</v>
      </c>
      <c r="I70" s="128" cm="1">
        <f t="array" ref="I70">_xlfn.XLOOKUP(I$1,'PY1 Data(H)'!$A$1:$BP$1,_xlfn.XLOOKUP($A70,'PY1 Data(H)'!$A$1:$A$142,'PY1 Data(H)'!$A$1:$BP$142))</f>
        <v>0</v>
      </c>
      <c r="J70" s="128" cm="1">
        <f t="array" ref="J70">_xlfn.XLOOKUP(J$1,'PY1 Data(H)'!$A$1:$BP$1,_xlfn.XLOOKUP($A70,'PY1 Data(H)'!$A$1:$A$142,'PY1 Data(H)'!$A$1:$BP$142))</f>
        <v>0</v>
      </c>
      <c r="K70" s="128" cm="1">
        <f t="array" ref="K70">_xlfn.XLOOKUP(K$1,'PY1 Data(H)'!$A$1:$BP$1,_xlfn.XLOOKUP($A70,'PY1 Data(H)'!$A$1:$A$142,'PY1 Data(H)'!$A$1:$BP$142))</f>
        <v>-7266509</v>
      </c>
      <c r="L70" s="128" cm="1">
        <f t="array" ref="L70">_xlfn.XLOOKUP(L$1,'PY1 Data(H)'!$A$1:$BP$1,_xlfn.XLOOKUP($A70,'PY1 Data(H)'!$A$1:$A$142,'PY1 Data(H)'!$A$1:$BP$142))</f>
        <v>-3593182</v>
      </c>
      <c r="M70" s="128" cm="1">
        <f t="array" ref="M70">_xlfn.XLOOKUP(M$1,'PY1 Data(H)'!$A$1:$BP$1,_xlfn.XLOOKUP($A70,'PY1 Data(H)'!$A$1:$A$142,'PY1 Data(H)'!$A$1:$BP$142))</f>
        <v>208560</v>
      </c>
      <c r="N70" s="128" cm="1">
        <f t="array" ref="N70">_xlfn.XLOOKUP(N$1,'PY1 Data(H)'!$A$1:$BP$1,_xlfn.XLOOKUP($A70,'PY1 Data(H)'!$A$1:$A$142,'PY1 Data(H)'!$A$1:$BP$142))</f>
        <v>86127</v>
      </c>
      <c r="O70" s="128" cm="1">
        <f t="array" ref="O70">_xlfn.XLOOKUP(O$1,'PY1 Data(H)'!$A$1:$BP$1,_xlfn.XLOOKUP($A70,'PY1 Data(H)'!$A$1:$A$142,'PY1 Data(H)'!$A$1:$BP$142))</f>
        <v>0</v>
      </c>
      <c r="P70" s="128" cm="1">
        <f t="array" ref="P70">_xlfn.XLOOKUP(P$1,'PY1 Data(H)'!$A$1:$BP$1,_xlfn.XLOOKUP($A70,'PY1 Data(H)'!$A$1:$A$142,'PY1 Data(H)'!$A$1:$BP$142))</f>
        <v>0</v>
      </c>
      <c r="Q70" s="128" cm="1">
        <f t="array" ref="Q70">_xlfn.XLOOKUP(Q$1,'PY1 Data(H)'!$A$1:$BP$1,_xlfn.XLOOKUP($A70,'PY1 Data(H)'!$A$1:$A$142,'PY1 Data(H)'!$A$1:$BP$142))</f>
        <v>0</v>
      </c>
      <c r="R70" s="128" cm="1">
        <f t="array" ref="R70">_xlfn.XLOOKUP(R$1,'PY1 Data(H)'!$A$1:$BP$1,_xlfn.XLOOKUP($A70,'PY1 Data(H)'!$A$1:$A$142,'PY1 Data(H)'!$A$1:$BP$142))</f>
        <v>0</v>
      </c>
      <c r="S70" s="128" cm="1">
        <f t="array" ref="S70">_xlfn.XLOOKUP(S$1,'PY1 Data(H)'!$A$1:$BP$1,_xlfn.XLOOKUP($A70,'PY1 Data(H)'!$A$1:$A$142,'PY1 Data(H)'!$A$1:$BP$142))</f>
        <v>0</v>
      </c>
      <c r="T70" s="128" t="e" cm="1">
        <f t="array" ref="T70">_xlfn.XLOOKUP(T$1,'PY1 Data(H)'!$A$1:$BP$1,_xlfn.XLOOKUP($A70,'PY1 Data(H)'!$A$1:$A$142,'PY1 Data(H)'!$A$1:$BP$142))</f>
        <v>#N/A</v>
      </c>
      <c r="U70" s="128" cm="1">
        <f t="array" ref="U70">_xlfn.XLOOKUP(U$1,'PY1 Data(H)'!$A$1:$BP$1,_xlfn.XLOOKUP($A70,'PY1 Data(H)'!$A$1:$A$142,'PY1 Data(H)'!$A$1:$BP$142))</f>
        <v>0</v>
      </c>
      <c r="V70" s="128" cm="1">
        <f t="array" ref="V70">_xlfn.XLOOKUP(V$1,'PY1 Data(H)'!$A$1:$BP$1,_xlfn.XLOOKUP($A70,'PY1 Data(H)'!$A$1:$A$142,'PY1 Data(H)'!$A$1:$BP$142))</f>
        <v>-1983483</v>
      </c>
      <c r="W70" s="128" cm="1">
        <f t="array" ref="W70">_xlfn.XLOOKUP(W$1,'PY1 Data(H)'!$A$1:$BP$1,_xlfn.XLOOKUP($A70,'PY1 Data(H)'!$A$1:$A$142,'PY1 Data(H)'!$A$1:$BP$142))</f>
        <v>0</v>
      </c>
      <c r="X70" s="128" cm="1">
        <f t="array" ref="X70">_xlfn.XLOOKUP(X$1,'PY1 Data(H)'!$A$1:$BP$1,_xlfn.XLOOKUP($A70,'PY1 Data(H)'!$A$1:$A$142,'PY1 Data(H)'!$A$1:$BP$142))</f>
        <v>0</v>
      </c>
      <c r="Y70" s="128" cm="1">
        <f t="array" ref="Y70">_xlfn.XLOOKUP(Y$1,'PY1 Data(H)'!$A$1:$BP$1,_xlfn.XLOOKUP($A70,'PY1 Data(H)'!$A$1:$A$142,'PY1 Data(H)'!$A$1:$BP$142))</f>
        <v>0</v>
      </c>
      <c r="Z70" s="128" cm="1">
        <f t="array" ref="Z70">_xlfn.XLOOKUP(Z$1,'PY1 Data(H)'!$A$1:$BP$1,_xlfn.XLOOKUP($A70,'PY1 Data(H)'!$A$1:$A$142,'PY1 Data(H)'!$A$1:$BP$142))</f>
        <v>0</v>
      </c>
      <c r="AA70" s="128" cm="1">
        <f t="array" ref="AA70">_xlfn.XLOOKUP(AA$1,'PY1 Data(H)'!$A$1:$BP$1,_xlfn.XLOOKUP($A70,'PY1 Data(H)'!$A$1:$A$142,'PY1 Data(H)'!$A$1:$BP$142))</f>
        <v>0</v>
      </c>
      <c r="AB70" s="128" cm="1">
        <f t="array" ref="AB70">_xlfn.XLOOKUP(AB$1,'PY1 Data(H)'!$A$1:$BP$1,_xlfn.XLOOKUP($A70,'PY1 Data(H)'!$A$1:$A$142,'PY1 Data(H)'!$A$1:$BP$142))</f>
        <v>0</v>
      </c>
      <c r="AC70" s="128" cm="1">
        <f t="array" ref="AC70">_xlfn.XLOOKUP(AC$1,'PY1 Data(H)'!$A$1:$BP$1,_xlfn.XLOOKUP($A70,'PY1 Data(H)'!$A$1:$A$142,'PY1 Data(H)'!$A$1:$BP$142))</f>
        <v>0</v>
      </c>
      <c r="AD70" s="128" t="e" cm="1">
        <f t="array" ref="AD70">_xlfn.XLOOKUP(AD$1,'PY1 Data(H)'!$A$1:$BP$1,_xlfn.XLOOKUP($A70,'PY1 Data(H)'!$A$1:$A$142,'PY1 Data(H)'!$A$1:$BP$142))</f>
        <v>#N/A</v>
      </c>
      <c r="AE70" s="128" cm="1">
        <f t="array" ref="AE70">_xlfn.XLOOKUP(AE$1,'PY1 Data(H)'!$A$1:$BP$1,_xlfn.XLOOKUP($A70,'PY1 Data(H)'!$A$1:$A$142,'PY1 Data(H)'!$A$1:$BP$142))</f>
        <v>0</v>
      </c>
      <c r="AF70" s="128" cm="1">
        <f t="array" ref="AF70">_xlfn.XLOOKUP(AF$1,'PY1 Data(H)'!$A$1:$BP$1,_xlfn.XLOOKUP($A70,'PY1 Data(H)'!$A$1:$A$142,'PY1 Data(H)'!$A$1:$BP$142))</f>
        <v>0</v>
      </c>
      <c r="AG70" s="128" cm="1">
        <f t="array" ref="AG70">_xlfn.XLOOKUP(AG$1,'PY1 Data(H)'!$A$1:$BP$1,_xlfn.XLOOKUP($A70,'PY1 Data(H)'!$A$1:$A$142,'PY1 Data(H)'!$A$1:$BP$142))</f>
        <v>-365734</v>
      </c>
      <c r="AH70" s="128" t="e" cm="1">
        <f t="array" ref="AH70">_xlfn.XLOOKUP(AH$1,'PY1 Data(H)'!$A$1:$BP$1,_xlfn.XLOOKUP($A70,'PY1 Data(H)'!$A$1:$A$142,'PY1 Data(H)'!$A$1:$BP$142))</f>
        <v>#N/A</v>
      </c>
      <c r="AI70" s="128" cm="1">
        <f t="array" ref="AI70">_xlfn.XLOOKUP(AI$1,'PY1 Data(H)'!$A$1:$BP$1,_xlfn.XLOOKUP($A70,'PY1 Data(H)'!$A$1:$A$142,'PY1 Data(H)'!$A$1:$BP$142))</f>
        <v>-12199616</v>
      </c>
      <c r="AJ70" s="128" cm="1">
        <f t="array" ref="AJ70">_xlfn.XLOOKUP(AJ$1,'PY1 Data(H)'!$A$1:$BP$1,_xlfn.XLOOKUP($A70,'PY1 Data(H)'!$A$1:$A$142,'PY1 Data(H)'!$A$1:$BP$142))</f>
        <v>0</v>
      </c>
      <c r="AK70" s="128" cm="1">
        <f t="array" ref="AK70">_xlfn.XLOOKUP(AK$1,'PY1 Data(H)'!$A$1:$BP$1,_xlfn.XLOOKUP($A70,'PY1 Data(H)'!$A$1:$A$142,'PY1 Data(H)'!$A$1:$BP$142))</f>
        <v>0</v>
      </c>
      <c r="AL70" s="128" cm="1">
        <f t="array" ref="AL70">_xlfn.XLOOKUP(AL$1,'PY1 Data(H)'!$A$1:$BP$1,_xlfn.XLOOKUP($A70,'PY1 Data(H)'!$A$1:$A$142,'PY1 Data(H)'!$A$1:$BP$142))</f>
        <v>0</v>
      </c>
      <c r="AM70" s="128" cm="1">
        <f t="array" ref="AM70">_xlfn.XLOOKUP(AM$1,'PY1 Data(H)'!$A$1:$BP$1,_xlfn.XLOOKUP($A70,'PY1 Data(H)'!$A$1:$A$142,'PY1 Data(H)'!$A$1:$BP$142))</f>
        <v>0</v>
      </c>
      <c r="AN70" s="128" cm="1">
        <f t="array" ref="AN70">_xlfn.XLOOKUP(AN$1,'PY1 Data(H)'!$A$1:$BP$1,_xlfn.XLOOKUP($A70,'PY1 Data(H)'!$A$1:$A$142,'PY1 Data(H)'!$A$1:$BP$142))</f>
        <v>0</v>
      </c>
      <c r="AO70" s="128" cm="1">
        <f t="array" ref="AO70">_xlfn.XLOOKUP(AO$1,'PY1 Data(H)'!$A$1:$BP$1,_xlfn.XLOOKUP($A70,'PY1 Data(H)'!$A$1:$A$142,'PY1 Data(H)'!$A$1:$BP$142))</f>
        <v>0</v>
      </c>
      <c r="AP70" s="128" cm="1">
        <f t="array" ref="AP70">_xlfn.XLOOKUP(AP$1,'PY1 Data(H)'!$A$1:$BP$1,_xlfn.XLOOKUP($A70,'PY1 Data(H)'!$A$1:$A$142,'PY1 Data(H)'!$A$1:$BP$142))</f>
        <v>0</v>
      </c>
      <c r="AQ70" s="128" cm="1">
        <f t="array" ref="AQ70">_xlfn.XLOOKUP(AQ$1,'PY1 Data(H)'!$A$1:$BP$1,_xlfn.XLOOKUP($A70,'PY1 Data(H)'!$A$1:$A$142,'PY1 Data(H)'!$A$1:$BP$142))</f>
        <v>-3233048</v>
      </c>
      <c r="AR70" s="128" cm="1">
        <f t="array" ref="AR70">_xlfn.XLOOKUP(AR$1,'PY1 Data(H)'!$A$1:$BP$1,_xlfn.XLOOKUP($A70,'PY1 Data(H)'!$A$1:$A$142,'PY1 Data(H)'!$A$1:$BP$142))</f>
        <v>-570741</v>
      </c>
      <c r="AS70" s="128" cm="1">
        <f t="array" ref="AS70">_xlfn.XLOOKUP(AS$1,'PY1 Data(H)'!$A$1:$BP$1,_xlfn.XLOOKUP($A70,'PY1 Data(H)'!$A$1:$A$142,'PY1 Data(H)'!$A$1:$BP$142))</f>
        <v>0</v>
      </c>
    </row>
    <row r="71" spans="1:45" x14ac:dyDescent="0.3">
      <c r="D71" s="128" cm="1">
        <f t="array" ref="D71">_xlfn.XLOOKUP(D$1,'PY1 Data(H)'!$A$1:$BP$1,_xlfn.XLOOKUP($A71,'PY1 Data(H)'!$A$1:$A$142,'PY1 Data(H)'!$A$1:$BP$142))</f>
        <v>0</v>
      </c>
      <c r="E71" s="128" cm="1">
        <f t="array" ref="E71">_xlfn.XLOOKUP(E$1,'PY1 Data(H)'!$A$1:$BP$1,_xlfn.XLOOKUP($A71,'PY1 Data(H)'!$A$1:$A$142,'PY1 Data(H)'!$A$1:$BP$142))</f>
        <v>0</v>
      </c>
      <c r="F71" s="128" cm="1">
        <f t="array" ref="F71">_xlfn.XLOOKUP(F$1,'PY1 Data(H)'!$A$1:$BP$1,_xlfn.XLOOKUP($A71,'PY1 Data(H)'!$A$1:$A$142,'PY1 Data(H)'!$A$1:$BP$142))</f>
        <v>0</v>
      </c>
      <c r="G71" s="128" cm="1">
        <f t="array" ref="G71">_xlfn.XLOOKUP(G$1,'PY1 Data(H)'!$A$1:$BP$1,_xlfn.XLOOKUP($A71,'PY1 Data(H)'!$A$1:$A$142,'PY1 Data(H)'!$A$1:$BP$142))</f>
        <v>0</v>
      </c>
      <c r="H71" s="128" cm="1">
        <f t="array" ref="H71">_xlfn.XLOOKUP(H$1,'PY1 Data(H)'!$A$1:$BP$1,_xlfn.XLOOKUP($A71,'PY1 Data(H)'!$A$1:$A$142,'PY1 Data(H)'!$A$1:$BP$142))</f>
        <v>0</v>
      </c>
      <c r="I71" s="128" cm="1">
        <f t="array" ref="I71">_xlfn.XLOOKUP(I$1,'PY1 Data(H)'!$A$1:$BP$1,_xlfn.XLOOKUP($A71,'PY1 Data(H)'!$A$1:$A$142,'PY1 Data(H)'!$A$1:$BP$142))</f>
        <v>0</v>
      </c>
      <c r="J71" s="128" cm="1">
        <f t="array" ref="J71">_xlfn.XLOOKUP(J$1,'PY1 Data(H)'!$A$1:$BP$1,_xlfn.XLOOKUP($A71,'PY1 Data(H)'!$A$1:$A$142,'PY1 Data(H)'!$A$1:$BP$142))</f>
        <v>0</v>
      </c>
      <c r="K71" s="128" cm="1">
        <f t="array" ref="K71">_xlfn.XLOOKUP(K$1,'PY1 Data(H)'!$A$1:$BP$1,_xlfn.XLOOKUP($A71,'PY1 Data(H)'!$A$1:$A$142,'PY1 Data(H)'!$A$1:$BP$142))</f>
        <v>0</v>
      </c>
      <c r="L71" s="128" cm="1">
        <f t="array" ref="L71">_xlfn.XLOOKUP(L$1,'PY1 Data(H)'!$A$1:$BP$1,_xlfn.XLOOKUP($A71,'PY1 Data(H)'!$A$1:$A$142,'PY1 Data(H)'!$A$1:$BP$142))</f>
        <v>0</v>
      </c>
      <c r="M71" s="128" cm="1">
        <f t="array" ref="M71">_xlfn.XLOOKUP(M$1,'PY1 Data(H)'!$A$1:$BP$1,_xlfn.XLOOKUP($A71,'PY1 Data(H)'!$A$1:$A$142,'PY1 Data(H)'!$A$1:$BP$142))</f>
        <v>0</v>
      </c>
      <c r="N71" s="128" cm="1">
        <f t="array" ref="N71">_xlfn.XLOOKUP(N$1,'PY1 Data(H)'!$A$1:$BP$1,_xlfn.XLOOKUP($A71,'PY1 Data(H)'!$A$1:$A$142,'PY1 Data(H)'!$A$1:$BP$142))</f>
        <v>0</v>
      </c>
      <c r="O71" s="128" cm="1">
        <f t="array" ref="O71">_xlfn.XLOOKUP(O$1,'PY1 Data(H)'!$A$1:$BP$1,_xlfn.XLOOKUP($A71,'PY1 Data(H)'!$A$1:$A$142,'PY1 Data(H)'!$A$1:$BP$142))</f>
        <v>0</v>
      </c>
      <c r="P71" s="128" cm="1">
        <f t="array" ref="P71">_xlfn.XLOOKUP(P$1,'PY1 Data(H)'!$A$1:$BP$1,_xlfn.XLOOKUP($A71,'PY1 Data(H)'!$A$1:$A$142,'PY1 Data(H)'!$A$1:$BP$142))</f>
        <v>0</v>
      </c>
      <c r="Q71" s="128" cm="1">
        <f t="array" ref="Q71">_xlfn.XLOOKUP(Q$1,'PY1 Data(H)'!$A$1:$BP$1,_xlfn.XLOOKUP($A71,'PY1 Data(H)'!$A$1:$A$142,'PY1 Data(H)'!$A$1:$BP$142))</f>
        <v>0</v>
      </c>
      <c r="R71" s="128" cm="1">
        <f t="array" ref="R71">_xlfn.XLOOKUP(R$1,'PY1 Data(H)'!$A$1:$BP$1,_xlfn.XLOOKUP($A71,'PY1 Data(H)'!$A$1:$A$142,'PY1 Data(H)'!$A$1:$BP$142))</f>
        <v>0</v>
      </c>
      <c r="S71" s="128" cm="1">
        <f t="array" ref="S71">_xlfn.XLOOKUP(S$1,'PY1 Data(H)'!$A$1:$BP$1,_xlfn.XLOOKUP($A71,'PY1 Data(H)'!$A$1:$A$142,'PY1 Data(H)'!$A$1:$BP$142))</f>
        <v>0</v>
      </c>
      <c r="T71" s="128" t="e" cm="1">
        <f t="array" ref="T71">_xlfn.XLOOKUP(T$1,'PY1 Data(H)'!$A$1:$BP$1,_xlfn.XLOOKUP($A71,'PY1 Data(H)'!$A$1:$A$142,'PY1 Data(H)'!$A$1:$BP$142))</f>
        <v>#N/A</v>
      </c>
      <c r="U71" s="128" cm="1">
        <f t="array" ref="U71">_xlfn.XLOOKUP(U$1,'PY1 Data(H)'!$A$1:$BP$1,_xlfn.XLOOKUP($A71,'PY1 Data(H)'!$A$1:$A$142,'PY1 Data(H)'!$A$1:$BP$142))</f>
        <v>0</v>
      </c>
      <c r="V71" s="128" cm="1">
        <f t="array" ref="V71">_xlfn.XLOOKUP(V$1,'PY1 Data(H)'!$A$1:$BP$1,_xlfn.XLOOKUP($A71,'PY1 Data(H)'!$A$1:$A$142,'PY1 Data(H)'!$A$1:$BP$142))</f>
        <v>0</v>
      </c>
      <c r="W71" s="128" cm="1">
        <f t="array" ref="W71">_xlfn.XLOOKUP(W$1,'PY1 Data(H)'!$A$1:$BP$1,_xlfn.XLOOKUP($A71,'PY1 Data(H)'!$A$1:$A$142,'PY1 Data(H)'!$A$1:$BP$142))</f>
        <v>0</v>
      </c>
      <c r="X71" s="128" cm="1">
        <f t="array" ref="X71">_xlfn.XLOOKUP(X$1,'PY1 Data(H)'!$A$1:$BP$1,_xlfn.XLOOKUP($A71,'PY1 Data(H)'!$A$1:$A$142,'PY1 Data(H)'!$A$1:$BP$142))</f>
        <v>0</v>
      </c>
      <c r="Y71" s="128" cm="1">
        <f t="array" ref="Y71">_xlfn.XLOOKUP(Y$1,'PY1 Data(H)'!$A$1:$BP$1,_xlfn.XLOOKUP($A71,'PY1 Data(H)'!$A$1:$A$142,'PY1 Data(H)'!$A$1:$BP$142))</f>
        <v>0</v>
      </c>
      <c r="Z71" s="128" cm="1">
        <f t="array" ref="Z71">_xlfn.XLOOKUP(Z$1,'PY1 Data(H)'!$A$1:$BP$1,_xlfn.XLOOKUP($A71,'PY1 Data(H)'!$A$1:$A$142,'PY1 Data(H)'!$A$1:$BP$142))</f>
        <v>0</v>
      </c>
      <c r="AA71" s="128" cm="1">
        <f t="array" ref="AA71">_xlfn.XLOOKUP(AA$1,'PY1 Data(H)'!$A$1:$BP$1,_xlfn.XLOOKUP($A71,'PY1 Data(H)'!$A$1:$A$142,'PY1 Data(H)'!$A$1:$BP$142))</f>
        <v>0</v>
      </c>
      <c r="AB71" s="128" cm="1">
        <f t="array" ref="AB71">_xlfn.XLOOKUP(AB$1,'PY1 Data(H)'!$A$1:$BP$1,_xlfn.XLOOKUP($A71,'PY1 Data(H)'!$A$1:$A$142,'PY1 Data(H)'!$A$1:$BP$142))</f>
        <v>0</v>
      </c>
      <c r="AC71" s="128" cm="1">
        <f t="array" ref="AC71">_xlfn.XLOOKUP(AC$1,'PY1 Data(H)'!$A$1:$BP$1,_xlfn.XLOOKUP($A71,'PY1 Data(H)'!$A$1:$A$142,'PY1 Data(H)'!$A$1:$BP$142))</f>
        <v>0</v>
      </c>
      <c r="AD71" s="128" t="e" cm="1">
        <f t="array" ref="AD71">_xlfn.XLOOKUP(AD$1,'PY1 Data(H)'!$A$1:$BP$1,_xlfn.XLOOKUP($A71,'PY1 Data(H)'!$A$1:$A$142,'PY1 Data(H)'!$A$1:$BP$142))</f>
        <v>#N/A</v>
      </c>
      <c r="AE71" s="128" cm="1">
        <f t="array" ref="AE71">_xlfn.XLOOKUP(AE$1,'PY1 Data(H)'!$A$1:$BP$1,_xlfn.XLOOKUP($A71,'PY1 Data(H)'!$A$1:$A$142,'PY1 Data(H)'!$A$1:$BP$142))</f>
        <v>0</v>
      </c>
      <c r="AF71" s="128" cm="1">
        <f t="array" ref="AF71">_xlfn.XLOOKUP(AF$1,'PY1 Data(H)'!$A$1:$BP$1,_xlfn.XLOOKUP($A71,'PY1 Data(H)'!$A$1:$A$142,'PY1 Data(H)'!$A$1:$BP$142))</f>
        <v>0</v>
      </c>
      <c r="AG71" s="128" cm="1">
        <f t="array" ref="AG71">_xlfn.XLOOKUP(AG$1,'PY1 Data(H)'!$A$1:$BP$1,_xlfn.XLOOKUP($A71,'PY1 Data(H)'!$A$1:$A$142,'PY1 Data(H)'!$A$1:$BP$142))</f>
        <v>0</v>
      </c>
      <c r="AH71" s="128" t="e" cm="1">
        <f t="array" ref="AH71">_xlfn.XLOOKUP(AH$1,'PY1 Data(H)'!$A$1:$BP$1,_xlfn.XLOOKUP($A71,'PY1 Data(H)'!$A$1:$A$142,'PY1 Data(H)'!$A$1:$BP$142))</f>
        <v>#N/A</v>
      </c>
      <c r="AI71" s="128" cm="1">
        <f t="array" ref="AI71">_xlfn.XLOOKUP(AI$1,'PY1 Data(H)'!$A$1:$BP$1,_xlfn.XLOOKUP($A71,'PY1 Data(H)'!$A$1:$A$142,'PY1 Data(H)'!$A$1:$BP$142))</f>
        <v>0</v>
      </c>
      <c r="AJ71" s="128" cm="1">
        <f t="array" ref="AJ71">_xlfn.XLOOKUP(AJ$1,'PY1 Data(H)'!$A$1:$BP$1,_xlfn.XLOOKUP($A71,'PY1 Data(H)'!$A$1:$A$142,'PY1 Data(H)'!$A$1:$BP$142))</f>
        <v>0</v>
      </c>
      <c r="AK71" s="128" cm="1">
        <f t="array" ref="AK71">_xlfn.XLOOKUP(AK$1,'PY1 Data(H)'!$A$1:$BP$1,_xlfn.XLOOKUP($A71,'PY1 Data(H)'!$A$1:$A$142,'PY1 Data(H)'!$A$1:$BP$142))</f>
        <v>0</v>
      </c>
      <c r="AL71" s="128" cm="1">
        <f t="array" ref="AL71">_xlfn.XLOOKUP(AL$1,'PY1 Data(H)'!$A$1:$BP$1,_xlfn.XLOOKUP($A71,'PY1 Data(H)'!$A$1:$A$142,'PY1 Data(H)'!$A$1:$BP$142))</f>
        <v>0</v>
      </c>
      <c r="AM71" s="128" cm="1">
        <f t="array" ref="AM71">_xlfn.XLOOKUP(AM$1,'PY1 Data(H)'!$A$1:$BP$1,_xlfn.XLOOKUP($A71,'PY1 Data(H)'!$A$1:$A$142,'PY1 Data(H)'!$A$1:$BP$142))</f>
        <v>0</v>
      </c>
      <c r="AN71" s="128" cm="1">
        <f t="array" ref="AN71">_xlfn.XLOOKUP(AN$1,'PY1 Data(H)'!$A$1:$BP$1,_xlfn.XLOOKUP($A71,'PY1 Data(H)'!$A$1:$A$142,'PY1 Data(H)'!$A$1:$BP$142))</f>
        <v>0</v>
      </c>
      <c r="AO71" s="128" cm="1">
        <f t="array" ref="AO71">_xlfn.XLOOKUP(AO$1,'PY1 Data(H)'!$A$1:$BP$1,_xlfn.XLOOKUP($A71,'PY1 Data(H)'!$A$1:$A$142,'PY1 Data(H)'!$A$1:$BP$142))</f>
        <v>0</v>
      </c>
      <c r="AP71" s="128" cm="1">
        <f t="array" ref="AP71">_xlfn.XLOOKUP(AP$1,'PY1 Data(H)'!$A$1:$BP$1,_xlfn.XLOOKUP($A71,'PY1 Data(H)'!$A$1:$A$142,'PY1 Data(H)'!$A$1:$BP$142))</f>
        <v>0</v>
      </c>
      <c r="AQ71" s="128" cm="1">
        <f t="array" ref="AQ71">_xlfn.XLOOKUP(AQ$1,'PY1 Data(H)'!$A$1:$BP$1,_xlfn.XLOOKUP($A71,'PY1 Data(H)'!$A$1:$A$142,'PY1 Data(H)'!$A$1:$BP$142))</f>
        <v>0</v>
      </c>
      <c r="AR71" s="128" cm="1">
        <f t="array" ref="AR71">_xlfn.XLOOKUP(AR$1,'PY1 Data(H)'!$A$1:$BP$1,_xlfn.XLOOKUP($A71,'PY1 Data(H)'!$A$1:$A$142,'PY1 Data(H)'!$A$1:$BP$142))</f>
        <v>0</v>
      </c>
      <c r="AS71" s="128" cm="1">
        <f t="array" ref="AS71">_xlfn.XLOOKUP(AS$1,'PY1 Data(H)'!$A$1:$BP$1,_xlfn.XLOOKUP($A71,'PY1 Data(H)'!$A$1:$A$142,'PY1 Data(H)'!$A$1:$BP$142))</f>
        <v>0</v>
      </c>
    </row>
    <row r="72" spans="1:45" x14ac:dyDescent="0.3">
      <c r="A72">
        <v>512</v>
      </c>
      <c r="D72" s="128" cm="1">
        <f t="array" ref="D72">_xlfn.XLOOKUP(D$1,'PY1 Data(H)'!$A$1:$BP$1,_xlfn.XLOOKUP($A72,'PY1 Data(H)'!$A$1:$A$142,'PY1 Data(H)'!$A$1:$BP$142))</f>
        <v>0</v>
      </c>
      <c r="E72" s="128" cm="1">
        <f t="array" ref="E72">_xlfn.XLOOKUP(E$1,'PY1 Data(H)'!$A$1:$BP$1,_xlfn.XLOOKUP($A72,'PY1 Data(H)'!$A$1:$A$142,'PY1 Data(H)'!$A$1:$BP$142))</f>
        <v>0</v>
      </c>
      <c r="F72" s="128" cm="1">
        <f t="array" ref="F72">_xlfn.XLOOKUP(F$1,'PY1 Data(H)'!$A$1:$BP$1,_xlfn.XLOOKUP($A72,'PY1 Data(H)'!$A$1:$A$142,'PY1 Data(H)'!$A$1:$BP$142))</f>
        <v>0</v>
      </c>
      <c r="G72" s="128" cm="1">
        <f t="array" ref="G72">_xlfn.XLOOKUP(G$1,'PY1 Data(H)'!$A$1:$BP$1,_xlfn.XLOOKUP($A72,'PY1 Data(H)'!$A$1:$A$142,'PY1 Data(H)'!$A$1:$BP$142))</f>
        <v>0</v>
      </c>
      <c r="H72" s="128" cm="1">
        <f t="array" ref="H72">_xlfn.XLOOKUP(H$1,'PY1 Data(H)'!$A$1:$BP$1,_xlfn.XLOOKUP($A72,'PY1 Data(H)'!$A$1:$A$142,'PY1 Data(H)'!$A$1:$BP$142))</f>
        <v>0</v>
      </c>
      <c r="I72" s="128" cm="1">
        <f t="array" ref="I72">_xlfn.XLOOKUP(I$1,'PY1 Data(H)'!$A$1:$BP$1,_xlfn.XLOOKUP($A72,'PY1 Data(H)'!$A$1:$A$142,'PY1 Data(H)'!$A$1:$BP$142))</f>
        <v>0</v>
      </c>
      <c r="J72" s="128" cm="1">
        <f t="array" ref="J72">_xlfn.XLOOKUP(J$1,'PY1 Data(H)'!$A$1:$BP$1,_xlfn.XLOOKUP($A72,'PY1 Data(H)'!$A$1:$A$142,'PY1 Data(H)'!$A$1:$BP$142))</f>
        <v>0</v>
      </c>
      <c r="K72" s="128" cm="1">
        <f t="array" ref="K72">_xlfn.XLOOKUP(K$1,'PY1 Data(H)'!$A$1:$BP$1,_xlfn.XLOOKUP($A72,'PY1 Data(H)'!$A$1:$A$142,'PY1 Data(H)'!$A$1:$BP$142))</f>
        <v>0</v>
      </c>
      <c r="L72" s="128" cm="1">
        <f t="array" ref="L72">_xlfn.XLOOKUP(L$1,'PY1 Data(H)'!$A$1:$BP$1,_xlfn.XLOOKUP($A72,'PY1 Data(H)'!$A$1:$A$142,'PY1 Data(H)'!$A$1:$BP$142))</f>
        <v>0</v>
      </c>
      <c r="M72" s="128" cm="1">
        <f t="array" ref="M72">_xlfn.XLOOKUP(M$1,'PY1 Data(H)'!$A$1:$BP$1,_xlfn.XLOOKUP($A72,'PY1 Data(H)'!$A$1:$A$142,'PY1 Data(H)'!$A$1:$BP$142))</f>
        <v>0</v>
      </c>
      <c r="N72" s="128" cm="1">
        <f t="array" ref="N72">_xlfn.XLOOKUP(N$1,'PY1 Data(H)'!$A$1:$BP$1,_xlfn.XLOOKUP($A72,'PY1 Data(H)'!$A$1:$A$142,'PY1 Data(H)'!$A$1:$BP$142))</f>
        <v>0</v>
      </c>
      <c r="O72" s="128" cm="1">
        <f t="array" ref="O72">_xlfn.XLOOKUP(O$1,'PY1 Data(H)'!$A$1:$BP$1,_xlfn.XLOOKUP($A72,'PY1 Data(H)'!$A$1:$A$142,'PY1 Data(H)'!$A$1:$BP$142))</f>
        <v>0</v>
      </c>
      <c r="P72" s="128" cm="1">
        <f t="array" ref="P72">_xlfn.XLOOKUP(P$1,'PY1 Data(H)'!$A$1:$BP$1,_xlfn.XLOOKUP($A72,'PY1 Data(H)'!$A$1:$A$142,'PY1 Data(H)'!$A$1:$BP$142))</f>
        <v>0</v>
      </c>
      <c r="Q72" s="128" cm="1">
        <f t="array" ref="Q72">_xlfn.XLOOKUP(Q$1,'PY1 Data(H)'!$A$1:$BP$1,_xlfn.XLOOKUP($A72,'PY1 Data(H)'!$A$1:$A$142,'PY1 Data(H)'!$A$1:$BP$142))</f>
        <v>0</v>
      </c>
      <c r="R72" s="128" cm="1">
        <f t="array" ref="R72">_xlfn.XLOOKUP(R$1,'PY1 Data(H)'!$A$1:$BP$1,_xlfn.XLOOKUP($A72,'PY1 Data(H)'!$A$1:$A$142,'PY1 Data(H)'!$A$1:$BP$142))</f>
        <v>0</v>
      </c>
      <c r="S72" s="128" cm="1">
        <f t="array" ref="S72">_xlfn.XLOOKUP(S$1,'PY1 Data(H)'!$A$1:$BP$1,_xlfn.XLOOKUP($A72,'PY1 Data(H)'!$A$1:$A$142,'PY1 Data(H)'!$A$1:$BP$142))</f>
        <v>0</v>
      </c>
      <c r="T72" s="128" t="e" cm="1">
        <f t="array" ref="T72">_xlfn.XLOOKUP(T$1,'PY1 Data(H)'!$A$1:$BP$1,_xlfn.XLOOKUP($A72,'PY1 Data(H)'!$A$1:$A$142,'PY1 Data(H)'!$A$1:$BP$142))</f>
        <v>#N/A</v>
      </c>
      <c r="U72" s="128" cm="1">
        <f t="array" ref="U72">_xlfn.XLOOKUP(U$1,'PY1 Data(H)'!$A$1:$BP$1,_xlfn.XLOOKUP($A72,'PY1 Data(H)'!$A$1:$A$142,'PY1 Data(H)'!$A$1:$BP$142))</f>
        <v>0</v>
      </c>
      <c r="V72" s="128" cm="1">
        <f t="array" ref="V72">_xlfn.XLOOKUP(V$1,'PY1 Data(H)'!$A$1:$BP$1,_xlfn.XLOOKUP($A72,'PY1 Data(H)'!$A$1:$A$142,'PY1 Data(H)'!$A$1:$BP$142))</f>
        <v>0</v>
      </c>
      <c r="W72" s="128" cm="1">
        <f t="array" ref="W72">_xlfn.XLOOKUP(W$1,'PY1 Data(H)'!$A$1:$BP$1,_xlfn.XLOOKUP($A72,'PY1 Data(H)'!$A$1:$A$142,'PY1 Data(H)'!$A$1:$BP$142))</f>
        <v>0</v>
      </c>
      <c r="X72" s="128" cm="1">
        <f t="array" ref="X72">_xlfn.XLOOKUP(X$1,'PY1 Data(H)'!$A$1:$BP$1,_xlfn.XLOOKUP($A72,'PY1 Data(H)'!$A$1:$A$142,'PY1 Data(H)'!$A$1:$BP$142))</f>
        <v>0</v>
      </c>
      <c r="Y72" s="128" cm="1">
        <f t="array" ref="Y72">_xlfn.XLOOKUP(Y$1,'PY1 Data(H)'!$A$1:$BP$1,_xlfn.XLOOKUP($A72,'PY1 Data(H)'!$A$1:$A$142,'PY1 Data(H)'!$A$1:$BP$142))</f>
        <v>0</v>
      </c>
      <c r="Z72" s="128" cm="1">
        <f t="array" ref="Z72">_xlfn.XLOOKUP(Z$1,'PY1 Data(H)'!$A$1:$BP$1,_xlfn.XLOOKUP($A72,'PY1 Data(H)'!$A$1:$A$142,'PY1 Data(H)'!$A$1:$BP$142))</f>
        <v>0</v>
      </c>
      <c r="AA72" s="128" cm="1">
        <f t="array" ref="AA72">_xlfn.XLOOKUP(AA$1,'PY1 Data(H)'!$A$1:$BP$1,_xlfn.XLOOKUP($A72,'PY1 Data(H)'!$A$1:$A$142,'PY1 Data(H)'!$A$1:$BP$142))</f>
        <v>0</v>
      </c>
      <c r="AB72" s="128" cm="1">
        <f t="array" ref="AB72">_xlfn.XLOOKUP(AB$1,'PY1 Data(H)'!$A$1:$BP$1,_xlfn.XLOOKUP($A72,'PY1 Data(H)'!$A$1:$A$142,'PY1 Data(H)'!$A$1:$BP$142))</f>
        <v>0</v>
      </c>
      <c r="AC72" s="128" cm="1">
        <f t="array" ref="AC72">_xlfn.XLOOKUP(AC$1,'PY1 Data(H)'!$A$1:$BP$1,_xlfn.XLOOKUP($A72,'PY1 Data(H)'!$A$1:$A$142,'PY1 Data(H)'!$A$1:$BP$142))</f>
        <v>0</v>
      </c>
      <c r="AD72" s="128" t="e" cm="1">
        <f t="array" ref="AD72">_xlfn.XLOOKUP(AD$1,'PY1 Data(H)'!$A$1:$BP$1,_xlfn.XLOOKUP($A72,'PY1 Data(H)'!$A$1:$A$142,'PY1 Data(H)'!$A$1:$BP$142))</f>
        <v>#N/A</v>
      </c>
      <c r="AE72" s="128" cm="1">
        <f t="array" ref="AE72">_xlfn.XLOOKUP(AE$1,'PY1 Data(H)'!$A$1:$BP$1,_xlfn.XLOOKUP($A72,'PY1 Data(H)'!$A$1:$A$142,'PY1 Data(H)'!$A$1:$BP$142))</f>
        <v>0</v>
      </c>
      <c r="AF72" s="128" cm="1">
        <f t="array" ref="AF72">_xlfn.XLOOKUP(AF$1,'PY1 Data(H)'!$A$1:$BP$1,_xlfn.XLOOKUP($A72,'PY1 Data(H)'!$A$1:$A$142,'PY1 Data(H)'!$A$1:$BP$142))</f>
        <v>0</v>
      </c>
      <c r="AG72" s="128" cm="1">
        <f t="array" ref="AG72">_xlfn.XLOOKUP(AG$1,'PY1 Data(H)'!$A$1:$BP$1,_xlfn.XLOOKUP($A72,'PY1 Data(H)'!$A$1:$A$142,'PY1 Data(H)'!$A$1:$BP$142))</f>
        <v>0</v>
      </c>
      <c r="AH72" s="128" t="e" cm="1">
        <f t="array" ref="AH72">_xlfn.XLOOKUP(AH$1,'PY1 Data(H)'!$A$1:$BP$1,_xlfn.XLOOKUP($A72,'PY1 Data(H)'!$A$1:$A$142,'PY1 Data(H)'!$A$1:$BP$142))</f>
        <v>#N/A</v>
      </c>
      <c r="AI72" s="128" cm="1">
        <f t="array" ref="AI72">_xlfn.XLOOKUP(AI$1,'PY1 Data(H)'!$A$1:$BP$1,_xlfn.XLOOKUP($A72,'PY1 Data(H)'!$A$1:$A$142,'PY1 Data(H)'!$A$1:$BP$142))</f>
        <v>0</v>
      </c>
      <c r="AJ72" s="128" cm="1">
        <f t="array" ref="AJ72">_xlfn.XLOOKUP(AJ$1,'PY1 Data(H)'!$A$1:$BP$1,_xlfn.XLOOKUP($A72,'PY1 Data(H)'!$A$1:$A$142,'PY1 Data(H)'!$A$1:$BP$142))</f>
        <v>0</v>
      </c>
      <c r="AK72" s="128" cm="1">
        <f t="array" ref="AK72">_xlfn.XLOOKUP(AK$1,'PY1 Data(H)'!$A$1:$BP$1,_xlfn.XLOOKUP($A72,'PY1 Data(H)'!$A$1:$A$142,'PY1 Data(H)'!$A$1:$BP$142))</f>
        <v>0</v>
      </c>
      <c r="AL72" s="128" cm="1">
        <f t="array" ref="AL72">_xlfn.XLOOKUP(AL$1,'PY1 Data(H)'!$A$1:$BP$1,_xlfn.XLOOKUP($A72,'PY1 Data(H)'!$A$1:$A$142,'PY1 Data(H)'!$A$1:$BP$142))</f>
        <v>0</v>
      </c>
      <c r="AM72" s="128" cm="1">
        <f t="array" ref="AM72">_xlfn.XLOOKUP(AM$1,'PY1 Data(H)'!$A$1:$BP$1,_xlfn.XLOOKUP($A72,'PY1 Data(H)'!$A$1:$A$142,'PY1 Data(H)'!$A$1:$BP$142))</f>
        <v>0</v>
      </c>
      <c r="AN72" s="128" cm="1">
        <f t="array" ref="AN72">_xlfn.XLOOKUP(AN$1,'PY1 Data(H)'!$A$1:$BP$1,_xlfn.XLOOKUP($A72,'PY1 Data(H)'!$A$1:$A$142,'PY1 Data(H)'!$A$1:$BP$142))</f>
        <v>0</v>
      </c>
      <c r="AO72" s="128" cm="1">
        <f t="array" ref="AO72">_xlfn.XLOOKUP(AO$1,'PY1 Data(H)'!$A$1:$BP$1,_xlfn.XLOOKUP($A72,'PY1 Data(H)'!$A$1:$A$142,'PY1 Data(H)'!$A$1:$BP$142))</f>
        <v>0</v>
      </c>
      <c r="AP72" s="128" cm="1">
        <f t="array" ref="AP72">_xlfn.XLOOKUP(AP$1,'PY1 Data(H)'!$A$1:$BP$1,_xlfn.XLOOKUP($A72,'PY1 Data(H)'!$A$1:$A$142,'PY1 Data(H)'!$A$1:$BP$142))</f>
        <v>0</v>
      </c>
      <c r="AQ72" s="128" cm="1">
        <f t="array" ref="AQ72">_xlfn.XLOOKUP(AQ$1,'PY1 Data(H)'!$A$1:$BP$1,_xlfn.XLOOKUP($A72,'PY1 Data(H)'!$A$1:$A$142,'PY1 Data(H)'!$A$1:$BP$142))</f>
        <v>0</v>
      </c>
      <c r="AR72" s="128" cm="1">
        <f t="array" ref="AR72">_xlfn.XLOOKUP(AR$1,'PY1 Data(H)'!$A$1:$BP$1,_xlfn.XLOOKUP($A72,'PY1 Data(H)'!$A$1:$A$142,'PY1 Data(H)'!$A$1:$BP$142))</f>
        <v>0</v>
      </c>
      <c r="AS72" s="128" cm="1">
        <f t="array" ref="AS72">_xlfn.XLOOKUP(AS$1,'PY1 Data(H)'!$A$1:$BP$1,_xlfn.XLOOKUP($A72,'PY1 Data(H)'!$A$1:$A$142,'PY1 Data(H)'!$A$1:$BP$142))</f>
        <v>0</v>
      </c>
    </row>
    <row r="73" spans="1:45" x14ac:dyDescent="0.3">
      <c r="D73" s="128" cm="1">
        <f t="array" ref="D73">_xlfn.XLOOKUP(D$1,'PY1 Data(H)'!$A$1:$BP$1,_xlfn.XLOOKUP($A73,'PY1 Data(H)'!$A$1:$A$142,'PY1 Data(H)'!$A$1:$BP$142))</f>
        <v>0</v>
      </c>
      <c r="E73" s="128" cm="1">
        <f t="array" ref="E73">_xlfn.XLOOKUP(E$1,'PY1 Data(H)'!$A$1:$BP$1,_xlfn.XLOOKUP($A73,'PY1 Data(H)'!$A$1:$A$142,'PY1 Data(H)'!$A$1:$BP$142))</f>
        <v>0</v>
      </c>
      <c r="F73" s="128" cm="1">
        <f t="array" ref="F73">_xlfn.XLOOKUP(F$1,'PY1 Data(H)'!$A$1:$BP$1,_xlfn.XLOOKUP($A73,'PY1 Data(H)'!$A$1:$A$142,'PY1 Data(H)'!$A$1:$BP$142))</f>
        <v>0</v>
      </c>
      <c r="G73" s="128" cm="1">
        <f t="array" ref="G73">_xlfn.XLOOKUP(G$1,'PY1 Data(H)'!$A$1:$BP$1,_xlfn.XLOOKUP($A73,'PY1 Data(H)'!$A$1:$A$142,'PY1 Data(H)'!$A$1:$BP$142))</f>
        <v>0</v>
      </c>
      <c r="H73" s="128" cm="1">
        <f t="array" ref="H73">_xlfn.XLOOKUP(H$1,'PY1 Data(H)'!$A$1:$BP$1,_xlfn.XLOOKUP($A73,'PY1 Data(H)'!$A$1:$A$142,'PY1 Data(H)'!$A$1:$BP$142))</f>
        <v>0</v>
      </c>
      <c r="I73" s="128" cm="1">
        <f t="array" ref="I73">_xlfn.XLOOKUP(I$1,'PY1 Data(H)'!$A$1:$BP$1,_xlfn.XLOOKUP($A73,'PY1 Data(H)'!$A$1:$A$142,'PY1 Data(H)'!$A$1:$BP$142))</f>
        <v>0</v>
      </c>
      <c r="J73" s="128" cm="1">
        <f t="array" ref="J73">_xlfn.XLOOKUP(J$1,'PY1 Data(H)'!$A$1:$BP$1,_xlfn.XLOOKUP($A73,'PY1 Data(H)'!$A$1:$A$142,'PY1 Data(H)'!$A$1:$BP$142))</f>
        <v>0</v>
      </c>
      <c r="K73" s="128" cm="1">
        <f t="array" ref="K73">_xlfn.XLOOKUP(K$1,'PY1 Data(H)'!$A$1:$BP$1,_xlfn.XLOOKUP($A73,'PY1 Data(H)'!$A$1:$A$142,'PY1 Data(H)'!$A$1:$BP$142))</f>
        <v>0</v>
      </c>
      <c r="L73" s="128" cm="1">
        <f t="array" ref="L73">_xlfn.XLOOKUP(L$1,'PY1 Data(H)'!$A$1:$BP$1,_xlfn.XLOOKUP($A73,'PY1 Data(H)'!$A$1:$A$142,'PY1 Data(H)'!$A$1:$BP$142))</f>
        <v>0</v>
      </c>
      <c r="M73" s="128" cm="1">
        <f t="array" ref="M73">_xlfn.XLOOKUP(M$1,'PY1 Data(H)'!$A$1:$BP$1,_xlfn.XLOOKUP($A73,'PY1 Data(H)'!$A$1:$A$142,'PY1 Data(H)'!$A$1:$BP$142))</f>
        <v>0</v>
      </c>
      <c r="N73" s="128" cm="1">
        <f t="array" ref="N73">_xlfn.XLOOKUP(N$1,'PY1 Data(H)'!$A$1:$BP$1,_xlfn.XLOOKUP($A73,'PY1 Data(H)'!$A$1:$A$142,'PY1 Data(H)'!$A$1:$BP$142))</f>
        <v>0</v>
      </c>
      <c r="O73" s="128" cm="1">
        <f t="array" ref="O73">_xlfn.XLOOKUP(O$1,'PY1 Data(H)'!$A$1:$BP$1,_xlfn.XLOOKUP($A73,'PY1 Data(H)'!$A$1:$A$142,'PY1 Data(H)'!$A$1:$BP$142))</f>
        <v>0</v>
      </c>
      <c r="P73" s="128" cm="1">
        <f t="array" ref="P73">_xlfn.XLOOKUP(P$1,'PY1 Data(H)'!$A$1:$BP$1,_xlfn.XLOOKUP($A73,'PY1 Data(H)'!$A$1:$A$142,'PY1 Data(H)'!$A$1:$BP$142))</f>
        <v>0</v>
      </c>
      <c r="Q73" s="128" cm="1">
        <f t="array" ref="Q73">_xlfn.XLOOKUP(Q$1,'PY1 Data(H)'!$A$1:$BP$1,_xlfn.XLOOKUP($A73,'PY1 Data(H)'!$A$1:$A$142,'PY1 Data(H)'!$A$1:$BP$142))</f>
        <v>0</v>
      </c>
      <c r="R73" s="128" cm="1">
        <f t="array" ref="R73">_xlfn.XLOOKUP(R$1,'PY1 Data(H)'!$A$1:$BP$1,_xlfn.XLOOKUP($A73,'PY1 Data(H)'!$A$1:$A$142,'PY1 Data(H)'!$A$1:$BP$142))</f>
        <v>0</v>
      </c>
      <c r="S73" s="128" cm="1">
        <f t="array" ref="S73">_xlfn.XLOOKUP(S$1,'PY1 Data(H)'!$A$1:$BP$1,_xlfn.XLOOKUP($A73,'PY1 Data(H)'!$A$1:$A$142,'PY1 Data(H)'!$A$1:$BP$142))</f>
        <v>0</v>
      </c>
      <c r="T73" s="128" t="e" cm="1">
        <f t="array" ref="T73">_xlfn.XLOOKUP(T$1,'PY1 Data(H)'!$A$1:$BP$1,_xlfn.XLOOKUP($A73,'PY1 Data(H)'!$A$1:$A$142,'PY1 Data(H)'!$A$1:$BP$142))</f>
        <v>#N/A</v>
      </c>
      <c r="U73" s="128" cm="1">
        <f t="array" ref="U73">_xlfn.XLOOKUP(U$1,'PY1 Data(H)'!$A$1:$BP$1,_xlfn.XLOOKUP($A73,'PY1 Data(H)'!$A$1:$A$142,'PY1 Data(H)'!$A$1:$BP$142))</f>
        <v>0</v>
      </c>
      <c r="V73" s="128" cm="1">
        <f t="array" ref="V73">_xlfn.XLOOKUP(V$1,'PY1 Data(H)'!$A$1:$BP$1,_xlfn.XLOOKUP($A73,'PY1 Data(H)'!$A$1:$A$142,'PY1 Data(H)'!$A$1:$BP$142))</f>
        <v>0</v>
      </c>
      <c r="W73" s="128" cm="1">
        <f t="array" ref="W73">_xlfn.XLOOKUP(W$1,'PY1 Data(H)'!$A$1:$BP$1,_xlfn.XLOOKUP($A73,'PY1 Data(H)'!$A$1:$A$142,'PY1 Data(H)'!$A$1:$BP$142))</f>
        <v>0</v>
      </c>
      <c r="X73" s="128" cm="1">
        <f t="array" ref="X73">_xlfn.XLOOKUP(X$1,'PY1 Data(H)'!$A$1:$BP$1,_xlfn.XLOOKUP($A73,'PY1 Data(H)'!$A$1:$A$142,'PY1 Data(H)'!$A$1:$BP$142))</f>
        <v>0</v>
      </c>
      <c r="Y73" s="128" cm="1">
        <f t="array" ref="Y73">_xlfn.XLOOKUP(Y$1,'PY1 Data(H)'!$A$1:$BP$1,_xlfn.XLOOKUP($A73,'PY1 Data(H)'!$A$1:$A$142,'PY1 Data(H)'!$A$1:$BP$142))</f>
        <v>0</v>
      </c>
      <c r="Z73" s="128" cm="1">
        <f t="array" ref="Z73">_xlfn.XLOOKUP(Z$1,'PY1 Data(H)'!$A$1:$BP$1,_xlfn.XLOOKUP($A73,'PY1 Data(H)'!$A$1:$A$142,'PY1 Data(H)'!$A$1:$BP$142))</f>
        <v>0</v>
      </c>
      <c r="AA73" s="128" cm="1">
        <f t="array" ref="AA73">_xlfn.XLOOKUP(AA$1,'PY1 Data(H)'!$A$1:$BP$1,_xlfn.XLOOKUP($A73,'PY1 Data(H)'!$A$1:$A$142,'PY1 Data(H)'!$A$1:$BP$142))</f>
        <v>0</v>
      </c>
      <c r="AB73" s="128" cm="1">
        <f t="array" ref="AB73">_xlfn.XLOOKUP(AB$1,'PY1 Data(H)'!$A$1:$BP$1,_xlfn.XLOOKUP($A73,'PY1 Data(H)'!$A$1:$A$142,'PY1 Data(H)'!$A$1:$BP$142))</f>
        <v>0</v>
      </c>
      <c r="AC73" s="128" cm="1">
        <f t="array" ref="AC73">_xlfn.XLOOKUP(AC$1,'PY1 Data(H)'!$A$1:$BP$1,_xlfn.XLOOKUP($A73,'PY1 Data(H)'!$A$1:$A$142,'PY1 Data(H)'!$A$1:$BP$142))</f>
        <v>0</v>
      </c>
      <c r="AD73" s="128" t="e" cm="1">
        <f t="array" ref="AD73">_xlfn.XLOOKUP(AD$1,'PY1 Data(H)'!$A$1:$BP$1,_xlfn.XLOOKUP($A73,'PY1 Data(H)'!$A$1:$A$142,'PY1 Data(H)'!$A$1:$BP$142))</f>
        <v>#N/A</v>
      </c>
      <c r="AE73" s="128" cm="1">
        <f t="array" ref="AE73">_xlfn.XLOOKUP(AE$1,'PY1 Data(H)'!$A$1:$BP$1,_xlfn.XLOOKUP($A73,'PY1 Data(H)'!$A$1:$A$142,'PY1 Data(H)'!$A$1:$BP$142))</f>
        <v>0</v>
      </c>
      <c r="AF73" s="128" cm="1">
        <f t="array" ref="AF73">_xlfn.XLOOKUP(AF$1,'PY1 Data(H)'!$A$1:$BP$1,_xlfn.XLOOKUP($A73,'PY1 Data(H)'!$A$1:$A$142,'PY1 Data(H)'!$A$1:$BP$142))</f>
        <v>0</v>
      </c>
      <c r="AG73" s="128" cm="1">
        <f t="array" ref="AG73">_xlfn.XLOOKUP(AG$1,'PY1 Data(H)'!$A$1:$BP$1,_xlfn.XLOOKUP($A73,'PY1 Data(H)'!$A$1:$A$142,'PY1 Data(H)'!$A$1:$BP$142))</f>
        <v>0</v>
      </c>
      <c r="AH73" s="128" t="e" cm="1">
        <f t="array" ref="AH73">_xlfn.XLOOKUP(AH$1,'PY1 Data(H)'!$A$1:$BP$1,_xlfn.XLOOKUP($A73,'PY1 Data(H)'!$A$1:$A$142,'PY1 Data(H)'!$A$1:$BP$142))</f>
        <v>#N/A</v>
      </c>
      <c r="AI73" s="128" cm="1">
        <f t="array" ref="AI73">_xlfn.XLOOKUP(AI$1,'PY1 Data(H)'!$A$1:$BP$1,_xlfn.XLOOKUP($A73,'PY1 Data(H)'!$A$1:$A$142,'PY1 Data(H)'!$A$1:$BP$142))</f>
        <v>0</v>
      </c>
      <c r="AJ73" s="128" cm="1">
        <f t="array" ref="AJ73">_xlfn.XLOOKUP(AJ$1,'PY1 Data(H)'!$A$1:$BP$1,_xlfn.XLOOKUP($A73,'PY1 Data(H)'!$A$1:$A$142,'PY1 Data(H)'!$A$1:$BP$142))</f>
        <v>0</v>
      </c>
      <c r="AK73" s="128" cm="1">
        <f t="array" ref="AK73">_xlfn.XLOOKUP(AK$1,'PY1 Data(H)'!$A$1:$BP$1,_xlfn.XLOOKUP($A73,'PY1 Data(H)'!$A$1:$A$142,'PY1 Data(H)'!$A$1:$BP$142))</f>
        <v>0</v>
      </c>
      <c r="AL73" s="128" cm="1">
        <f t="array" ref="AL73">_xlfn.XLOOKUP(AL$1,'PY1 Data(H)'!$A$1:$BP$1,_xlfn.XLOOKUP($A73,'PY1 Data(H)'!$A$1:$A$142,'PY1 Data(H)'!$A$1:$BP$142))</f>
        <v>0</v>
      </c>
      <c r="AM73" s="128" cm="1">
        <f t="array" ref="AM73">_xlfn.XLOOKUP(AM$1,'PY1 Data(H)'!$A$1:$BP$1,_xlfn.XLOOKUP($A73,'PY1 Data(H)'!$A$1:$A$142,'PY1 Data(H)'!$A$1:$BP$142))</f>
        <v>0</v>
      </c>
      <c r="AN73" s="128" cm="1">
        <f t="array" ref="AN73">_xlfn.XLOOKUP(AN$1,'PY1 Data(H)'!$A$1:$BP$1,_xlfn.XLOOKUP($A73,'PY1 Data(H)'!$A$1:$A$142,'PY1 Data(H)'!$A$1:$BP$142))</f>
        <v>0</v>
      </c>
      <c r="AO73" s="128" cm="1">
        <f t="array" ref="AO73">_xlfn.XLOOKUP(AO$1,'PY1 Data(H)'!$A$1:$BP$1,_xlfn.XLOOKUP($A73,'PY1 Data(H)'!$A$1:$A$142,'PY1 Data(H)'!$A$1:$BP$142))</f>
        <v>0</v>
      </c>
      <c r="AP73" s="128" cm="1">
        <f t="array" ref="AP73">_xlfn.XLOOKUP(AP$1,'PY1 Data(H)'!$A$1:$BP$1,_xlfn.XLOOKUP($A73,'PY1 Data(H)'!$A$1:$A$142,'PY1 Data(H)'!$A$1:$BP$142))</f>
        <v>0</v>
      </c>
      <c r="AQ73" s="128" cm="1">
        <f t="array" ref="AQ73">_xlfn.XLOOKUP(AQ$1,'PY1 Data(H)'!$A$1:$BP$1,_xlfn.XLOOKUP($A73,'PY1 Data(H)'!$A$1:$A$142,'PY1 Data(H)'!$A$1:$BP$142))</f>
        <v>0</v>
      </c>
      <c r="AR73" s="128" cm="1">
        <f t="array" ref="AR73">_xlfn.XLOOKUP(AR$1,'PY1 Data(H)'!$A$1:$BP$1,_xlfn.XLOOKUP($A73,'PY1 Data(H)'!$A$1:$A$142,'PY1 Data(H)'!$A$1:$BP$142))</f>
        <v>0</v>
      </c>
      <c r="AS73" s="128" cm="1">
        <f t="array" ref="AS73">_xlfn.XLOOKUP(AS$1,'PY1 Data(H)'!$A$1:$BP$1,_xlfn.XLOOKUP($A73,'PY1 Data(H)'!$A$1:$A$142,'PY1 Data(H)'!$A$1:$BP$142))</f>
        <v>0</v>
      </c>
    </row>
    <row r="74" spans="1:45" x14ac:dyDescent="0.3">
      <c r="A74">
        <v>535</v>
      </c>
      <c r="D74" s="128" cm="1">
        <f t="array" ref="D74">_xlfn.XLOOKUP(D$1,'PY1 Data(H)'!$A$1:$BP$1,_xlfn.XLOOKUP($A74,'PY1 Data(H)'!$A$1:$A$142,'PY1 Data(H)'!$A$1:$BP$142))</f>
        <v>0</v>
      </c>
      <c r="E74" s="128" cm="1">
        <f t="array" ref="E74">_xlfn.XLOOKUP(E$1,'PY1 Data(H)'!$A$1:$BP$1,_xlfn.XLOOKUP($A74,'PY1 Data(H)'!$A$1:$A$142,'PY1 Data(H)'!$A$1:$BP$142))</f>
        <v>0</v>
      </c>
      <c r="F74" s="128" cm="1">
        <f t="array" ref="F74">_xlfn.XLOOKUP(F$1,'PY1 Data(H)'!$A$1:$BP$1,_xlfn.XLOOKUP($A74,'PY1 Data(H)'!$A$1:$A$142,'PY1 Data(H)'!$A$1:$BP$142))</f>
        <v>0</v>
      </c>
      <c r="G74" s="128" cm="1">
        <f t="array" ref="G74">_xlfn.XLOOKUP(G$1,'PY1 Data(H)'!$A$1:$BP$1,_xlfn.XLOOKUP($A74,'PY1 Data(H)'!$A$1:$A$142,'PY1 Data(H)'!$A$1:$BP$142))</f>
        <v>0</v>
      </c>
      <c r="H74" s="128" cm="1">
        <f t="array" ref="H74">_xlfn.XLOOKUP(H$1,'PY1 Data(H)'!$A$1:$BP$1,_xlfn.XLOOKUP($A74,'PY1 Data(H)'!$A$1:$A$142,'PY1 Data(H)'!$A$1:$BP$142))</f>
        <v>0</v>
      </c>
      <c r="I74" s="128" cm="1">
        <f t="array" ref="I74">_xlfn.XLOOKUP(I$1,'PY1 Data(H)'!$A$1:$BP$1,_xlfn.XLOOKUP($A74,'PY1 Data(H)'!$A$1:$A$142,'PY1 Data(H)'!$A$1:$BP$142))</f>
        <v>0</v>
      </c>
      <c r="J74" s="128" cm="1">
        <f t="array" ref="J74">_xlfn.XLOOKUP(J$1,'PY1 Data(H)'!$A$1:$BP$1,_xlfn.XLOOKUP($A74,'PY1 Data(H)'!$A$1:$A$142,'PY1 Data(H)'!$A$1:$BP$142))</f>
        <v>0</v>
      </c>
      <c r="K74" s="128" cm="1">
        <f t="array" ref="K74">_xlfn.XLOOKUP(K$1,'PY1 Data(H)'!$A$1:$BP$1,_xlfn.XLOOKUP($A74,'PY1 Data(H)'!$A$1:$A$142,'PY1 Data(H)'!$A$1:$BP$142))</f>
        <v>0</v>
      </c>
      <c r="L74" s="128" cm="1">
        <f t="array" ref="L74">_xlfn.XLOOKUP(L$1,'PY1 Data(H)'!$A$1:$BP$1,_xlfn.XLOOKUP($A74,'PY1 Data(H)'!$A$1:$A$142,'PY1 Data(H)'!$A$1:$BP$142))</f>
        <v>0</v>
      </c>
      <c r="M74" s="128" cm="1">
        <f t="array" ref="M74">_xlfn.XLOOKUP(M$1,'PY1 Data(H)'!$A$1:$BP$1,_xlfn.XLOOKUP($A74,'PY1 Data(H)'!$A$1:$A$142,'PY1 Data(H)'!$A$1:$BP$142))</f>
        <v>0</v>
      </c>
      <c r="N74" s="128" cm="1">
        <f t="array" ref="N74">_xlfn.XLOOKUP(N$1,'PY1 Data(H)'!$A$1:$BP$1,_xlfn.XLOOKUP($A74,'PY1 Data(H)'!$A$1:$A$142,'PY1 Data(H)'!$A$1:$BP$142))</f>
        <v>0</v>
      </c>
      <c r="O74" s="128" cm="1">
        <f t="array" ref="O74">_xlfn.XLOOKUP(O$1,'PY1 Data(H)'!$A$1:$BP$1,_xlfn.XLOOKUP($A74,'PY1 Data(H)'!$A$1:$A$142,'PY1 Data(H)'!$A$1:$BP$142))</f>
        <v>0</v>
      </c>
      <c r="P74" s="128" cm="1">
        <f t="array" ref="P74">_xlfn.XLOOKUP(P$1,'PY1 Data(H)'!$A$1:$BP$1,_xlfn.XLOOKUP($A74,'PY1 Data(H)'!$A$1:$A$142,'PY1 Data(H)'!$A$1:$BP$142))</f>
        <v>0</v>
      </c>
      <c r="Q74" s="128" cm="1">
        <f t="array" ref="Q74">_xlfn.XLOOKUP(Q$1,'PY1 Data(H)'!$A$1:$BP$1,_xlfn.XLOOKUP($A74,'PY1 Data(H)'!$A$1:$A$142,'PY1 Data(H)'!$A$1:$BP$142))</f>
        <v>43223</v>
      </c>
      <c r="R74" s="128" cm="1">
        <f t="array" ref="R74">_xlfn.XLOOKUP(R$1,'PY1 Data(H)'!$A$1:$BP$1,_xlfn.XLOOKUP($A74,'PY1 Data(H)'!$A$1:$A$142,'PY1 Data(H)'!$A$1:$BP$142))</f>
        <v>0</v>
      </c>
      <c r="S74" s="128" cm="1">
        <f t="array" ref="S74">_xlfn.XLOOKUP(S$1,'PY1 Data(H)'!$A$1:$BP$1,_xlfn.XLOOKUP($A74,'PY1 Data(H)'!$A$1:$A$142,'PY1 Data(H)'!$A$1:$BP$142))</f>
        <v>0</v>
      </c>
      <c r="T74" s="128" t="e" cm="1">
        <f t="array" ref="T74">_xlfn.XLOOKUP(T$1,'PY1 Data(H)'!$A$1:$BP$1,_xlfn.XLOOKUP($A74,'PY1 Data(H)'!$A$1:$A$142,'PY1 Data(H)'!$A$1:$BP$142))</f>
        <v>#N/A</v>
      </c>
      <c r="U74" s="128" cm="1">
        <f t="array" ref="U74">_xlfn.XLOOKUP(U$1,'PY1 Data(H)'!$A$1:$BP$1,_xlfn.XLOOKUP($A74,'PY1 Data(H)'!$A$1:$A$142,'PY1 Data(H)'!$A$1:$BP$142))</f>
        <v>0</v>
      </c>
      <c r="V74" s="128" cm="1">
        <f t="array" ref="V74">_xlfn.XLOOKUP(V$1,'PY1 Data(H)'!$A$1:$BP$1,_xlfn.XLOOKUP($A74,'PY1 Data(H)'!$A$1:$A$142,'PY1 Data(H)'!$A$1:$BP$142))</f>
        <v>0</v>
      </c>
      <c r="W74" s="128" cm="1">
        <f t="array" ref="W74">_xlfn.XLOOKUP(W$1,'PY1 Data(H)'!$A$1:$BP$1,_xlfn.XLOOKUP($A74,'PY1 Data(H)'!$A$1:$A$142,'PY1 Data(H)'!$A$1:$BP$142))</f>
        <v>0</v>
      </c>
      <c r="X74" s="128" cm="1">
        <f t="array" ref="X74">_xlfn.XLOOKUP(X$1,'PY1 Data(H)'!$A$1:$BP$1,_xlfn.XLOOKUP($A74,'PY1 Data(H)'!$A$1:$A$142,'PY1 Data(H)'!$A$1:$BP$142))</f>
        <v>0</v>
      </c>
      <c r="Y74" s="128" cm="1">
        <f t="array" ref="Y74">_xlfn.XLOOKUP(Y$1,'PY1 Data(H)'!$A$1:$BP$1,_xlfn.XLOOKUP($A74,'PY1 Data(H)'!$A$1:$A$142,'PY1 Data(H)'!$A$1:$BP$142))</f>
        <v>0</v>
      </c>
      <c r="Z74" s="128" cm="1">
        <f t="array" ref="Z74">_xlfn.XLOOKUP(Z$1,'PY1 Data(H)'!$A$1:$BP$1,_xlfn.XLOOKUP($A74,'PY1 Data(H)'!$A$1:$A$142,'PY1 Data(H)'!$A$1:$BP$142))</f>
        <v>0</v>
      </c>
      <c r="AA74" s="128" cm="1">
        <f t="array" ref="AA74">_xlfn.XLOOKUP(AA$1,'PY1 Data(H)'!$A$1:$BP$1,_xlfn.XLOOKUP($A74,'PY1 Data(H)'!$A$1:$A$142,'PY1 Data(H)'!$A$1:$BP$142))</f>
        <v>0</v>
      </c>
      <c r="AB74" s="128" cm="1">
        <f t="array" ref="AB74">_xlfn.XLOOKUP(AB$1,'PY1 Data(H)'!$A$1:$BP$1,_xlfn.XLOOKUP($A74,'PY1 Data(H)'!$A$1:$A$142,'PY1 Data(H)'!$A$1:$BP$142))</f>
        <v>0</v>
      </c>
      <c r="AC74" s="128" cm="1">
        <f t="array" ref="AC74">_xlfn.XLOOKUP(AC$1,'PY1 Data(H)'!$A$1:$BP$1,_xlfn.XLOOKUP($A74,'PY1 Data(H)'!$A$1:$A$142,'PY1 Data(H)'!$A$1:$BP$142))</f>
        <v>0</v>
      </c>
      <c r="AD74" s="128" t="e" cm="1">
        <f t="array" ref="AD74">_xlfn.XLOOKUP(AD$1,'PY1 Data(H)'!$A$1:$BP$1,_xlfn.XLOOKUP($A74,'PY1 Data(H)'!$A$1:$A$142,'PY1 Data(H)'!$A$1:$BP$142))</f>
        <v>#N/A</v>
      </c>
      <c r="AE74" s="128" cm="1">
        <f t="array" ref="AE74">_xlfn.XLOOKUP(AE$1,'PY1 Data(H)'!$A$1:$BP$1,_xlfn.XLOOKUP($A74,'PY1 Data(H)'!$A$1:$A$142,'PY1 Data(H)'!$A$1:$BP$142))</f>
        <v>0</v>
      </c>
      <c r="AF74" s="128" cm="1">
        <f t="array" ref="AF74">_xlfn.XLOOKUP(AF$1,'PY1 Data(H)'!$A$1:$BP$1,_xlfn.XLOOKUP($A74,'PY1 Data(H)'!$A$1:$A$142,'PY1 Data(H)'!$A$1:$BP$142))</f>
        <v>0</v>
      </c>
      <c r="AG74" s="128" cm="1">
        <f t="array" ref="AG74">_xlfn.XLOOKUP(AG$1,'PY1 Data(H)'!$A$1:$BP$1,_xlfn.XLOOKUP($A74,'PY1 Data(H)'!$A$1:$A$142,'PY1 Data(H)'!$A$1:$BP$142))</f>
        <v>0</v>
      </c>
      <c r="AH74" s="128" t="e" cm="1">
        <f t="array" ref="AH74">_xlfn.XLOOKUP(AH$1,'PY1 Data(H)'!$A$1:$BP$1,_xlfn.XLOOKUP($A74,'PY1 Data(H)'!$A$1:$A$142,'PY1 Data(H)'!$A$1:$BP$142))</f>
        <v>#N/A</v>
      </c>
      <c r="AI74" s="128" cm="1">
        <f t="array" ref="AI74">_xlfn.XLOOKUP(AI$1,'PY1 Data(H)'!$A$1:$BP$1,_xlfn.XLOOKUP($A74,'PY1 Data(H)'!$A$1:$A$142,'PY1 Data(H)'!$A$1:$BP$142))</f>
        <v>0</v>
      </c>
      <c r="AJ74" s="128" cm="1">
        <f t="array" ref="AJ74">_xlfn.XLOOKUP(AJ$1,'PY1 Data(H)'!$A$1:$BP$1,_xlfn.XLOOKUP($A74,'PY1 Data(H)'!$A$1:$A$142,'PY1 Data(H)'!$A$1:$BP$142))</f>
        <v>0</v>
      </c>
      <c r="AK74" s="128" cm="1">
        <f t="array" ref="AK74">_xlfn.XLOOKUP(AK$1,'PY1 Data(H)'!$A$1:$BP$1,_xlfn.XLOOKUP($A74,'PY1 Data(H)'!$A$1:$A$142,'PY1 Data(H)'!$A$1:$BP$142))</f>
        <v>0</v>
      </c>
      <c r="AL74" s="128" cm="1">
        <f t="array" ref="AL74">_xlfn.XLOOKUP(AL$1,'PY1 Data(H)'!$A$1:$BP$1,_xlfn.XLOOKUP($A74,'PY1 Data(H)'!$A$1:$A$142,'PY1 Data(H)'!$A$1:$BP$142))</f>
        <v>0</v>
      </c>
      <c r="AM74" s="128" cm="1">
        <f t="array" ref="AM74">_xlfn.XLOOKUP(AM$1,'PY1 Data(H)'!$A$1:$BP$1,_xlfn.XLOOKUP($A74,'PY1 Data(H)'!$A$1:$A$142,'PY1 Data(H)'!$A$1:$BP$142))</f>
        <v>0</v>
      </c>
      <c r="AN74" s="128" cm="1">
        <f t="array" ref="AN74">_xlfn.XLOOKUP(AN$1,'PY1 Data(H)'!$A$1:$BP$1,_xlfn.XLOOKUP($A74,'PY1 Data(H)'!$A$1:$A$142,'PY1 Data(H)'!$A$1:$BP$142))</f>
        <v>0</v>
      </c>
      <c r="AO74" s="128" cm="1">
        <f t="array" ref="AO74">_xlfn.XLOOKUP(AO$1,'PY1 Data(H)'!$A$1:$BP$1,_xlfn.XLOOKUP($A74,'PY1 Data(H)'!$A$1:$A$142,'PY1 Data(H)'!$A$1:$BP$142))</f>
        <v>0</v>
      </c>
      <c r="AP74" s="128" cm="1">
        <f t="array" ref="AP74">_xlfn.XLOOKUP(AP$1,'PY1 Data(H)'!$A$1:$BP$1,_xlfn.XLOOKUP($A74,'PY1 Data(H)'!$A$1:$A$142,'PY1 Data(H)'!$A$1:$BP$142))</f>
        <v>0</v>
      </c>
      <c r="AQ74" s="128" cm="1">
        <f t="array" ref="AQ74">_xlfn.XLOOKUP(AQ$1,'PY1 Data(H)'!$A$1:$BP$1,_xlfn.XLOOKUP($A74,'PY1 Data(H)'!$A$1:$A$142,'PY1 Data(H)'!$A$1:$BP$142))</f>
        <v>0</v>
      </c>
      <c r="AR74" s="128" cm="1">
        <f t="array" ref="AR74">_xlfn.XLOOKUP(AR$1,'PY1 Data(H)'!$A$1:$BP$1,_xlfn.XLOOKUP($A74,'PY1 Data(H)'!$A$1:$A$142,'PY1 Data(H)'!$A$1:$BP$142))</f>
        <v>0</v>
      </c>
      <c r="AS74" s="128" cm="1">
        <f t="array" ref="AS74">_xlfn.XLOOKUP(AS$1,'PY1 Data(H)'!$A$1:$BP$1,_xlfn.XLOOKUP($A74,'PY1 Data(H)'!$A$1:$A$142,'PY1 Data(H)'!$A$1:$BP$142))</f>
        <v>0</v>
      </c>
    </row>
    <row r="75" spans="1:45" x14ac:dyDescent="0.3">
      <c r="D75" s="128" cm="1">
        <f t="array" ref="D75">_xlfn.XLOOKUP(D$1,'PY1 Data(H)'!$A$1:$BP$1,_xlfn.XLOOKUP($A75,'PY1 Data(H)'!$A$1:$A$142,'PY1 Data(H)'!$A$1:$BP$142))</f>
        <v>0</v>
      </c>
      <c r="E75" s="128" cm="1">
        <f t="array" ref="E75">_xlfn.XLOOKUP(E$1,'PY1 Data(H)'!$A$1:$BP$1,_xlfn.XLOOKUP($A75,'PY1 Data(H)'!$A$1:$A$142,'PY1 Data(H)'!$A$1:$BP$142))</f>
        <v>0</v>
      </c>
      <c r="F75" s="128" cm="1">
        <f t="array" ref="F75">_xlfn.XLOOKUP(F$1,'PY1 Data(H)'!$A$1:$BP$1,_xlfn.XLOOKUP($A75,'PY1 Data(H)'!$A$1:$A$142,'PY1 Data(H)'!$A$1:$BP$142))</f>
        <v>0</v>
      </c>
      <c r="G75" s="128" cm="1">
        <f t="array" ref="G75">_xlfn.XLOOKUP(G$1,'PY1 Data(H)'!$A$1:$BP$1,_xlfn.XLOOKUP($A75,'PY1 Data(H)'!$A$1:$A$142,'PY1 Data(H)'!$A$1:$BP$142))</f>
        <v>0</v>
      </c>
      <c r="H75" s="128" cm="1">
        <f t="array" ref="H75">_xlfn.XLOOKUP(H$1,'PY1 Data(H)'!$A$1:$BP$1,_xlfn.XLOOKUP($A75,'PY1 Data(H)'!$A$1:$A$142,'PY1 Data(H)'!$A$1:$BP$142))</f>
        <v>0</v>
      </c>
      <c r="I75" s="128" cm="1">
        <f t="array" ref="I75">_xlfn.XLOOKUP(I$1,'PY1 Data(H)'!$A$1:$BP$1,_xlfn.XLOOKUP($A75,'PY1 Data(H)'!$A$1:$A$142,'PY1 Data(H)'!$A$1:$BP$142))</f>
        <v>0</v>
      </c>
      <c r="J75" s="128" cm="1">
        <f t="array" ref="J75">_xlfn.XLOOKUP(J$1,'PY1 Data(H)'!$A$1:$BP$1,_xlfn.XLOOKUP($A75,'PY1 Data(H)'!$A$1:$A$142,'PY1 Data(H)'!$A$1:$BP$142))</f>
        <v>0</v>
      </c>
      <c r="K75" s="128" cm="1">
        <f t="array" ref="K75">_xlfn.XLOOKUP(K$1,'PY1 Data(H)'!$A$1:$BP$1,_xlfn.XLOOKUP($A75,'PY1 Data(H)'!$A$1:$A$142,'PY1 Data(H)'!$A$1:$BP$142))</f>
        <v>0</v>
      </c>
      <c r="L75" s="128" cm="1">
        <f t="array" ref="L75">_xlfn.XLOOKUP(L$1,'PY1 Data(H)'!$A$1:$BP$1,_xlfn.XLOOKUP($A75,'PY1 Data(H)'!$A$1:$A$142,'PY1 Data(H)'!$A$1:$BP$142))</f>
        <v>0</v>
      </c>
      <c r="M75" s="128" cm="1">
        <f t="array" ref="M75">_xlfn.XLOOKUP(M$1,'PY1 Data(H)'!$A$1:$BP$1,_xlfn.XLOOKUP($A75,'PY1 Data(H)'!$A$1:$A$142,'PY1 Data(H)'!$A$1:$BP$142))</f>
        <v>0</v>
      </c>
      <c r="N75" s="128" cm="1">
        <f t="array" ref="N75">_xlfn.XLOOKUP(N$1,'PY1 Data(H)'!$A$1:$BP$1,_xlfn.XLOOKUP($A75,'PY1 Data(H)'!$A$1:$A$142,'PY1 Data(H)'!$A$1:$BP$142))</f>
        <v>0</v>
      </c>
      <c r="O75" s="128" cm="1">
        <f t="array" ref="O75">_xlfn.XLOOKUP(O$1,'PY1 Data(H)'!$A$1:$BP$1,_xlfn.XLOOKUP($A75,'PY1 Data(H)'!$A$1:$A$142,'PY1 Data(H)'!$A$1:$BP$142))</f>
        <v>0</v>
      </c>
      <c r="P75" s="128" cm="1">
        <f t="array" ref="P75">_xlfn.XLOOKUP(P$1,'PY1 Data(H)'!$A$1:$BP$1,_xlfn.XLOOKUP($A75,'PY1 Data(H)'!$A$1:$A$142,'PY1 Data(H)'!$A$1:$BP$142))</f>
        <v>0</v>
      </c>
      <c r="Q75" s="128" cm="1">
        <f t="array" ref="Q75">_xlfn.XLOOKUP(Q$1,'PY1 Data(H)'!$A$1:$BP$1,_xlfn.XLOOKUP($A75,'PY1 Data(H)'!$A$1:$A$142,'PY1 Data(H)'!$A$1:$BP$142))</f>
        <v>0</v>
      </c>
      <c r="R75" s="128" cm="1">
        <f t="array" ref="R75">_xlfn.XLOOKUP(R$1,'PY1 Data(H)'!$A$1:$BP$1,_xlfn.XLOOKUP($A75,'PY1 Data(H)'!$A$1:$A$142,'PY1 Data(H)'!$A$1:$BP$142))</f>
        <v>0</v>
      </c>
      <c r="S75" s="128" cm="1">
        <f t="array" ref="S75">_xlfn.XLOOKUP(S$1,'PY1 Data(H)'!$A$1:$BP$1,_xlfn.XLOOKUP($A75,'PY1 Data(H)'!$A$1:$A$142,'PY1 Data(H)'!$A$1:$BP$142))</f>
        <v>0</v>
      </c>
      <c r="T75" s="128" t="e" cm="1">
        <f t="array" ref="T75">_xlfn.XLOOKUP(T$1,'PY1 Data(H)'!$A$1:$BP$1,_xlfn.XLOOKUP($A75,'PY1 Data(H)'!$A$1:$A$142,'PY1 Data(H)'!$A$1:$BP$142))</f>
        <v>#N/A</v>
      </c>
      <c r="U75" s="128" cm="1">
        <f t="array" ref="U75">_xlfn.XLOOKUP(U$1,'PY1 Data(H)'!$A$1:$BP$1,_xlfn.XLOOKUP($A75,'PY1 Data(H)'!$A$1:$A$142,'PY1 Data(H)'!$A$1:$BP$142))</f>
        <v>0</v>
      </c>
      <c r="V75" s="128" cm="1">
        <f t="array" ref="V75">_xlfn.XLOOKUP(V$1,'PY1 Data(H)'!$A$1:$BP$1,_xlfn.XLOOKUP($A75,'PY1 Data(H)'!$A$1:$A$142,'PY1 Data(H)'!$A$1:$BP$142))</f>
        <v>0</v>
      </c>
      <c r="W75" s="128" cm="1">
        <f t="array" ref="W75">_xlfn.XLOOKUP(W$1,'PY1 Data(H)'!$A$1:$BP$1,_xlfn.XLOOKUP($A75,'PY1 Data(H)'!$A$1:$A$142,'PY1 Data(H)'!$A$1:$BP$142))</f>
        <v>0</v>
      </c>
      <c r="X75" s="128" cm="1">
        <f t="array" ref="X75">_xlfn.XLOOKUP(X$1,'PY1 Data(H)'!$A$1:$BP$1,_xlfn.XLOOKUP($A75,'PY1 Data(H)'!$A$1:$A$142,'PY1 Data(H)'!$A$1:$BP$142))</f>
        <v>0</v>
      </c>
      <c r="Y75" s="128" cm="1">
        <f t="array" ref="Y75">_xlfn.XLOOKUP(Y$1,'PY1 Data(H)'!$A$1:$BP$1,_xlfn.XLOOKUP($A75,'PY1 Data(H)'!$A$1:$A$142,'PY1 Data(H)'!$A$1:$BP$142))</f>
        <v>0</v>
      </c>
      <c r="Z75" s="128" cm="1">
        <f t="array" ref="Z75">_xlfn.XLOOKUP(Z$1,'PY1 Data(H)'!$A$1:$BP$1,_xlfn.XLOOKUP($A75,'PY1 Data(H)'!$A$1:$A$142,'PY1 Data(H)'!$A$1:$BP$142))</f>
        <v>0</v>
      </c>
      <c r="AA75" s="128" cm="1">
        <f t="array" ref="AA75">_xlfn.XLOOKUP(AA$1,'PY1 Data(H)'!$A$1:$BP$1,_xlfn.XLOOKUP($A75,'PY1 Data(H)'!$A$1:$A$142,'PY1 Data(H)'!$A$1:$BP$142))</f>
        <v>0</v>
      </c>
      <c r="AB75" s="128" cm="1">
        <f t="array" ref="AB75">_xlfn.XLOOKUP(AB$1,'PY1 Data(H)'!$A$1:$BP$1,_xlfn.XLOOKUP($A75,'PY1 Data(H)'!$A$1:$A$142,'PY1 Data(H)'!$A$1:$BP$142))</f>
        <v>0</v>
      </c>
      <c r="AC75" s="128" cm="1">
        <f t="array" ref="AC75">_xlfn.XLOOKUP(AC$1,'PY1 Data(H)'!$A$1:$BP$1,_xlfn.XLOOKUP($A75,'PY1 Data(H)'!$A$1:$A$142,'PY1 Data(H)'!$A$1:$BP$142))</f>
        <v>0</v>
      </c>
      <c r="AD75" s="128" t="e" cm="1">
        <f t="array" ref="AD75">_xlfn.XLOOKUP(AD$1,'PY1 Data(H)'!$A$1:$BP$1,_xlfn.XLOOKUP($A75,'PY1 Data(H)'!$A$1:$A$142,'PY1 Data(H)'!$A$1:$BP$142))</f>
        <v>#N/A</v>
      </c>
      <c r="AE75" s="128" cm="1">
        <f t="array" ref="AE75">_xlfn.XLOOKUP(AE$1,'PY1 Data(H)'!$A$1:$BP$1,_xlfn.XLOOKUP($A75,'PY1 Data(H)'!$A$1:$A$142,'PY1 Data(H)'!$A$1:$BP$142))</f>
        <v>0</v>
      </c>
      <c r="AF75" s="128" cm="1">
        <f t="array" ref="AF75">_xlfn.XLOOKUP(AF$1,'PY1 Data(H)'!$A$1:$BP$1,_xlfn.XLOOKUP($A75,'PY1 Data(H)'!$A$1:$A$142,'PY1 Data(H)'!$A$1:$BP$142))</f>
        <v>0</v>
      </c>
      <c r="AG75" s="128" cm="1">
        <f t="array" ref="AG75">_xlfn.XLOOKUP(AG$1,'PY1 Data(H)'!$A$1:$BP$1,_xlfn.XLOOKUP($A75,'PY1 Data(H)'!$A$1:$A$142,'PY1 Data(H)'!$A$1:$BP$142))</f>
        <v>0</v>
      </c>
      <c r="AH75" s="128" t="e" cm="1">
        <f t="array" ref="AH75">_xlfn.XLOOKUP(AH$1,'PY1 Data(H)'!$A$1:$BP$1,_xlfn.XLOOKUP($A75,'PY1 Data(H)'!$A$1:$A$142,'PY1 Data(H)'!$A$1:$BP$142))</f>
        <v>#N/A</v>
      </c>
      <c r="AI75" s="128" cm="1">
        <f t="array" ref="AI75">_xlfn.XLOOKUP(AI$1,'PY1 Data(H)'!$A$1:$BP$1,_xlfn.XLOOKUP($A75,'PY1 Data(H)'!$A$1:$A$142,'PY1 Data(H)'!$A$1:$BP$142))</f>
        <v>0</v>
      </c>
      <c r="AJ75" s="128" cm="1">
        <f t="array" ref="AJ75">_xlfn.XLOOKUP(AJ$1,'PY1 Data(H)'!$A$1:$BP$1,_xlfn.XLOOKUP($A75,'PY1 Data(H)'!$A$1:$A$142,'PY1 Data(H)'!$A$1:$BP$142))</f>
        <v>0</v>
      </c>
      <c r="AK75" s="128" cm="1">
        <f t="array" ref="AK75">_xlfn.XLOOKUP(AK$1,'PY1 Data(H)'!$A$1:$BP$1,_xlfn.XLOOKUP($A75,'PY1 Data(H)'!$A$1:$A$142,'PY1 Data(H)'!$A$1:$BP$142))</f>
        <v>0</v>
      </c>
      <c r="AL75" s="128" cm="1">
        <f t="array" ref="AL75">_xlfn.XLOOKUP(AL$1,'PY1 Data(H)'!$A$1:$BP$1,_xlfn.XLOOKUP($A75,'PY1 Data(H)'!$A$1:$A$142,'PY1 Data(H)'!$A$1:$BP$142))</f>
        <v>0</v>
      </c>
      <c r="AM75" s="128" cm="1">
        <f t="array" ref="AM75">_xlfn.XLOOKUP(AM$1,'PY1 Data(H)'!$A$1:$BP$1,_xlfn.XLOOKUP($A75,'PY1 Data(H)'!$A$1:$A$142,'PY1 Data(H)'!$A$1:$BP$142))</f>
        <v>0</v>
      </c>
      <c r="AN75" s="128" cm="1">
        <f t="array" ref="AN75">_xlfn.XLOOKUP(AN$1,'PY1 Data(H)'!$A$1:$BP$1,_xlfn.XLOOKUP($A75,'PY1 Data(H)'!$A$1:$A$142,'PY1 Data(H)'!$A$1:$BP$142))</f>
        <v>0</v>
      </c>
      <c r="AO75" s="128" cm="1">
        <f t="array" ref="AO75">_xlfn.XLOOKUP(AO$1,'PY1 Data(H)'!$A$1:$BP$1,_xlfn.XLOOKUP($A75,'PY1 Data(H)'!$A$1:$A$142,'PY1 Data(H)'!$A$1:$BP$142))</f>
        <v>0</v>
      </c>
      <c r="AP75" s="128" cm="1">
        <f t="array" ref="AP75">_xlfn.XLOOKUP(AP$1,'PY1 Data(H)'!$A$1:$BP$1,_xlfn.XLOOKUP($A75,'PY1 Data(H)'!$A$1:$A$142,'PY1 Data(H)'!$A$1:$BP$142))</f>
        <v>0</v>
      </c>
      <c r="AQ75" s="128" cm="1">
        <f t="array" ref="AQ75">_xlfn.XLOOKUP(AQ$1,'PY1 Data(H)'!$A$1:$BP$1,_xlfn.XLOOKUP($A75,'PY1 Data(H)'!$A$1:$A$142,'PY1 Data(H)'!$A$1:$BP$142))</f>
        <v>0</v>
      </c>
      <c r="AR75" s="128" cm="1">
        <f t="array" ref="AR75">_xlfn.XLOOKUP(AR$1,'PY1 Data(H)'!$A$1:$BP$1,_xlfn.XLOOKUP($A75,'PY1 Data(H)'!$A$1:$A$142,'PY1 Data(H)'!$A$1:$BP$142))</f>
        <v>0</v>
      </c>
      <c r="AS75" s="128" cm="1">
        <f t="array" ref="AS75">_xlfn.XLOOKUP(AS$1,'PY1 Data(H)'!$A$1:$BP$1,_xlfn.XLOOKUP($A75,'PY1 Data(H)'!$A$1:$A$142,'PY1 Data(H)'!$A$1:$BP$142))</f>
        <v>0</v>
      </c>
    </row>
    <row r="76" spans="1:45" x14ac:dyDescent="0.3">
      <c r="D76" s="128" cm="1">
        <f t="array" ref="D76">_xlfn.XLOOKUP(D$1,'PY1 Data(H)'!$A$1:$BP$1,_xlfn.XLOOKUP($A76,'PY1 Data(H)'!$A$1:$A$142,'PY1 Data(H)'!$A$1:$BP$142))</f>
        <v>0</v>
      </c>
      <c r="E76" s="128" cm="1">
        <f t="array" ref="E76">_xlfn.XLOOKUP(E$1,'PY1 Data(H)'!$A$1:$BP$1,_xlfn.XLOOKUP($A76,'PY1 Data(H)'!$A$1:$A$142,'PY1 Data(H)'!$A$1:$BP$142))</f>
        <v>0</v>
      </c>
      <c r="F76" s="128" cm="1">
        <f t="array" ref="F76">_xlfn.XLOOKUP(F$1,'PY1 Data(H)'!$A$1:$BP$1,_xlfn.XLOOKUP($A76,'PY1 Data(H)'!$A$1:$A$142,'PY1 Data(H)'!$A$1:$BP$142))</f>
        <v>0</v>
      </c>
      <c r="G76" s="128" cm="1">
        <f t="array" ref="G76">_xlfn.XLOOKUP(G$1,'PY1 Data(H)'!$A$1:$BP$1,_xlfn.XLOOKUP($A76,'PY1 Data(H)'!$A$1:$A$142,'PY1 Data(H)'!$A$1:$BP$142))</f>
        <v>0</v>
      </c>
      <c r="H76" s="128" cm="1">
        <f t="array" ref="H76">_xlfn.XLOOKUP(H$1,'PY1 Data(H)'!$A$1:$BP$1,_xlfn.XLOOKUP($A76,'PY1 Data(H)'!$A$1:$A$142,'PY1 Data(H)'!$A$1:$BP$142))</f>
        <v>0</v>
      </c>
      <c r="I76" s="128" cm="1">
        <f t="array" ref="I76">_xlfn.XLOOKUP(I$1,'PY1 Data(H)'!$A$1:$BP$1,_xlfn.XLOOKUP($A76,'PY1 Data(H)'!$A$1:$A$142,'PY1 Data(H)'!$A$1:$BP$142))</f>
        <v>0</v>
      </c>
      <c r="J76" s="128" cm="1">
        <f t="array" ref="J76">_xlfn.XLOOKUP(J$1,'PY1 Data(H)'!$A$1:$BP$1,_xlfn.XLOOKUP($A76,'PY1 Data(H)'!$A$1:$A$142,'PY1 Data(H)'!$A$1:$BP$142))</f>
        <v>0</v>
      </c>
      <c r="K76" s="128" cm="1">
        <f t="array" ref="K76">_xlfn.XLOOKUP(K$1,'PY1 Data(H)'!$A$1:$BP$1,_xlfn.XLOOKUP($A76,'PY1 Data(H)'!$A$1:$A$142,'PY1 Data(H)'!$A$1:$BP$142))</f>
        <v>0</v>
      </c>
      <c r="L76" s="128" cm="1">
        <f t="array" ref="L76">_xlfn.XLOOKUP(L$1,'PY1 Data(H)'!$A$1:$BP$1,_xlfn.XLOOKUP($A76,'PY1 Data(H)'!$A$1:$A$142,'PY1 Data(H)'!$A$1:$BP$142))</f>
        <v>0</v>
      </c>
      <c r="M76" s="128" cm="1">
        <f t="array" ref="M76">_xlfn.XLOOKUP(M$1,'PY1 Data(H)'!$A$1:$BP$1,_xlfn.XLOOKUP($A76,'PY1 Data(H)'!$A$1:$A$142,'PY1 Data(H)'!$A$1:$BP$142))</f>
        <v>0</v>
      </c>
      <c r="N76" s="128" cm="1">
        <f t="array" ref="N76">_xlfn.XLOOKUP(N$1,'PY1 Data(H)'!$A$1:$BP$1,_xlfn.XLOOKUP($A76,'PY1 Data(H)'!$A$1:$A$142,'PY1 Data(H)'!$A$1:$BP$142))</f>
        <v>0</v>
      </c>
      <c r="O76" s="128" cm="1">
        <f t="array" ref="O76">_xlfn.XLOOKUP(O$1,'PY1 Data(H)'!$A$1:$BP$1,_xlfn.XLOOKUP($A76,'PY1 Data(H)'!$A$1:$A$142,'PY1 Data(H)'!$A$1:$BP$142))</f>
        <v>0</v>
      </c>
      <c r="P76" s="128" cm="1">
        <f t="array" ref="P76">_xlfn.XLOOKUP(P$1,'PY1 Data(H)'!$A$1:$BP$1,_xlfn.XLOOKUP($A76,'PY1 Data(H)'!$A$1:$A$142,'PY1 Data(H)'!$A$1:$BP$142))</f>
        <v>0</v>
      </c>
      <c r="Q76" s="128" cm="1">
        <f t="array" ref="Q76">_xlfn.XLOOKUP(Q$1,'PY1 Data(H)'!$A$1:$BP$1,_xlfn.XLOOKUP($A76,'PY1 Data(H)'!$A$1:$A$142,'PY1 Data(H)'!$A$1:$BP$142))</f>
        <v>0</v>
      </c>
      <c r="R76" s="128" cm="1">
        <f t="array" ref="R76">_xlfn.XLOOKUP(R$1,'PY1 Data(H)'!$A$1:$BP$1,_xlfn.XLOOKUP($A76,'PY1 Data(H)'!$A$1:$A$142,'PY1 Data(H)'!$A$1:$BP$142))</f>
        <v>0</v>
      </c>
      <c r="S76" s="128" cm="1">
        <f t="array" ref="S76">_xlfn.XLOOKUP(S$1,'PY1 Data(H)'!$A$1:$BP$1,_xlfn.XLOOKUP($A76,'PY1 Data(H)'!$A$1:$A$142,'PY1 Data(H)'!$A$1:$BP$142))</f>
        <v>0</v>
      </c>
      <c r="T76" s="128" t="e" cm="1">
        <f t="array" ref="T76">_xlfn.XLOOKUP(T$1,'PY1 Data(H)'!$A$1:$BP$1,_xlfn.XLOOKUP($A76,'PY1 Data(H)'!$A$1:$A$142,'PY1 Data(H)'!$A$1:$BP$142))</f>
        <v>#N/A</v>
      </c>
      <c r="U76" s="128" cm="1">
        <f t="array" ref="U76">_xlfn.XLOOKUP(U$1,'PY1 Data(H)'!$A$1:$BP$1,_xlfn.XLOOKUP($A76,'PY1 Data(H)'!$A$1:$A$142,'PY1 Data(H)'!$A$1:$BP$142))</f>
        <v>0</v>
      </c>
      <c r="V76" s="128" cm="1">
        <f t="array" ref="V76">_xlfn.XLOOKUP(V$1,'PY1 Data(H)'!$A$1:$BP$1,_xlfn.XLOOKUP($A76,'PY1 Data(H)'!$A$1:$A$142,'PY1 Data(H)'!$A$1:$BP$142))</f>
        <v>0</v>
      </c>
      <c r="W76" s="128" cm="1">
        <f t="array" ref="W76">_xlfn.XLOOKUP(W$1,'PY1 Data(H)'!$A$1:$BP$1,_xlfn.XLOOKUP($A76,'PY1 Data(H)'!$A$1:$A$142,'PY1 Data(H)'!$A$1:$BP$142))</f>
        <v>0</v>
      </c>
      <c r="X76" s="128" cm="1">
        <f t="array" ref="X76">_xlfn.XLOOKUP(X$1,'PY1 Data(H)'!$A$1:$BP$1,_xlfn.XLOOKUP($A76,'PY1 Data(H)'!$A$1:$A$142,'PY1 Data(H)'!$A$1:$BP$142))</f>
        <v>0</v>
      </c>
      <c r="Y76" s="128" cm="1">
        <f t="array" ref="Y76">_xlfn.XLOOKUP(Y$1,'PY1 Data(H)'!$A$1:$BP$1,_xlfn.XLOOKUP($A76,'PY1 Data(H)'!$A$1:$A$142,'PY1 Data(H)'!$A$1:$BP$142))</f>
        <v>0</v>
      </c>
      <c r="Z76" s="128" cm="1">
        <f t="array" ref="Z76">_xlfn.XLOOKUP(Z$1,'PY1 Data(H)'!$A$1:$BP$1,_xlfn.XLOOKUP($A76,'PY1 Data(H)'!$A$1:$A$142,'PY1 Data(H)'!$A$1:$BP$142))</f>
        <v>0</v>
      </c>
      <c r="AA76" s="128" cm="1">
        <f t="array" ref="AA76">_xlfn.XLOOKUP(AA$1,'PY1 Data(H)'!$A$1:$BP$1,_xlfn.XLOOKUP($A76,'PY1 Data(H)'!$A$1:$A$142,'PY1 Data(H)'!$A$1:$BP$142))</f>
        <v>0</v>
      </c>
      <c r="AB76" s="128" cm="1">
        <f t="array" ref="AB76">_xlfn.XLOOKUP(AB$1,'PY1 Data(H)'!$A$1:$BP$1,_xlfn.XLOOKUP($A76,'PY1 Data(H)'!$A$1:$A$142,'PY1 Data(H)'!$A$1:$BP$142))</f>
        <v>0</v>
      </c>
      <c r="AC76" s="128" cm="1">
        <f t="array" ref="AC76">_xlfn.XLOOKUP(AC$1,'PY1 Data(H)'!$A$1:$BP$1,_xlfn.XLOOKUP($A76,'PY1 Data(H)'!$A$1:$A$142,'PY1 Data(H)'!$A$1:$BP$142))</f>
        <v>0</v>
      </c>
      <c r="AD76" s="128" t="e" cm="1">
        <f t="array" ref="AD76">_xlfn.XLOOKUP(AD$1,'PY1 Data(H)'!$A$1:$BP$1,_xlfn.XLOOKUP($A76,'PY1 Data(H)'!$A$1:$A$142,'PY1 Data(H)'!$A$1:$BP$142))</f>
        <v>#N/A</v>
      </c>
      <c r="AE76" s="128" cm="1">
        <f t="array" ref="AE76">_xlfn.XLOOKUP(AE$1,'PY1 Data(H)'!$A$1:$BP$1,_xlfn.XLOOKUP($A76,'PY1 Data(H)'!$A$1:$A$142,'PY1 Data(H)'!$A$1:$BP$142))</f>
        <v>0</v>
      </c>
      <c r="AF76" s="128" cm="1">
        <f t="array" ref="AF76">_xlfn.XLOOKUP(AF$1,'PY1 Data(H)'!$A$1:$BP$1,_xlfn.XLOOKUP($A76,'PY1 Data(H)'!$A$1:$A$142,'PY1 Data(H)'!$A$1:$BP$142))</f>
        <v>0</v>
      </c>
      <c r="AG76" s="128" cm="1">
        <f t="array" ref="AG76">_xlfn.XLOOKUP(AG$1,'PY1 Data(H)'!$A$1:$BP$1,_xlfn.XLOOKUP($A76,'PY1 Data(H)'!$A$1:$A$142,'PY1 Data(H)'!$A$1:$BP$142))</f>
        <v>0</v>
      </c>
      <c r="AH76" s="128" t="e" cm="1">
        <f t="array" ref="AH76">_xlfn.XLOOKUP(AH$1,'PY1 Data(H)'!$A$1:$BP$1,_xlfn.XLOOKUP($A76,'PY1 Data(H)'!$A$1:$A$142,'PY1 Data(H)'!$A$1:$BP$142))</f>
        <v>#N/A</v>
      </c>
      <c r="AI76" s="128" cm="1">
        <f t="array" ref="AI76">_xlfn.XLOOKUP(AI$1,'PY1 Data(H)'!$A$1:$BP$1,_xlfn.XLOOKUP($A76,'PY1 Data(H)'!$A$1:$A$142,'PY1 Data(H)'!$A$1:$BP$142))</f>
        <v>0</v>
      </c>
      <c r="AJ76" s="128" cm="1">
        <f t="array" ref="AJ76">_xlfn.XLOOKUP(AJ$1,'PY1 Data(H)'!$A$1:$BP$1,_xlfn.XLOOKUP($A76,'PY1 Data(H)'!$A$1:$A$142,'PY1 Data(H)'!$A$1:$BP$142))</f>
        <v>0</v>
      </c>
      <c r="AK76" s="128" cm="1">
        <f t="array" ref="AK76">_xlfn.XLOOKUP(AK$1,'PY1 Data(H)'!$A$1:$BP$1,_xlfn.XLOOKUP($A76,'PY1 Data(H)'!$A$1:$A$142,'PY1 Data(H)'!$A$1:$BP$142))</f>
        <v>0</v>
      </c>
      <c r="AL76" s="128" cm="1">
        <f t="array" ref="AL76">_xlfn.XLOOKUP(AL$1,'PY1 Data(H)'!$A$1:$BP$1,_xlfn.XLOOKUP($A76,'PY1 Data(H)'!$A$1:$A$142,'PY1 Data(H)'!$A$1:$BP$142))</f>
        <v>0</v>
      </c>
      <c r="AM76" s="128" cm="1">
        <f t="array" ref="AM76">_xlfn.XLOOKUP(AM$1,'PY1 Data(H)'!$A$1:$BP$1,_xlfn.XLOOKUP($A76,'PY1 Data(H)'!$A$1:$A$142,'PY1 Data(H)'!$A$1:$BP$142))</f>
        <v>0</v>
      </c>
      <c r="AN76" s="128" cm="1">
        <f t="array" ref="AN76">_xlfn.XLOOKUP(AN$1,'PY1 Data(H)'!$A$1:$BP$1,_xlfn.XLOOKUP($A76,'PY1 Data(H)'!$A$1:$A$142,'PY1 Data(H)'!$A$1:$BP$142))</f>
        <v>0</v>
      </c>
      <c r="AO76" s="128" cm="1">
        <f t="array" ref="AO76">_xlfn.XLOOKUP(AO$1,'PY1 Data(H)'!$A$1:$BP$1,_xlfn.XLOOKUP($A76,'PY1 Data(H)'!$A$1:$A$142,'PY1 Data(H)'!$A$1:$BP$142))</f>
        <v>0</v>
      </c>
      <c r="AP76" s="128" cm="1">
        <f t="array" ref="AP76">_xlfn.XLOOKUP(AP$1,'PY1 Data(H)'!$A$1:$BP$1,_xlfn.XLOOKUP($A76,'PY1 Data(H)'!$A$1:$A$142,'PY1 Data(H)'!$A$1:$BP$142))</f>
        <v>0</v>
      </c>
      <c r="AQ76" s="128" cm="1">
        <f t="array" ref="AQ76">_xlfn.XLOOKUP(AQ$1,'PY1 Data(H)'!$A$1:$BP$1,_xlfn.XLOOKUP($A76,'PY1 Data(H)'!$A$1:$A$142,'PY1 Data(H)'!$A$1:$BP$142))</f>
        <v>0</v>
      </c>
      <c r="AR76" s="128" cm="1">
        <f t="array" ref="AR76">_xlfn.XLOOKUP(AR$1,'PY1 Data(H)'!$A$1:$BP$1,_xlfn.XLOOKUP($A76,'PY1 Data(H)'!$A$1:$A$142,'PY1 Data(H)'!$A$1:$BP$142))</f>
        <v>0</v>
      </c>
      <c r="AS76" s="128" cm="1">
        <f t="array" ref="AS76">_xlfn.XLOOKUP(AS$1,'PY1 Data(H)'!$A$1:$BP$1,_xlfn.XLOOKUP($A76,'PY1 Data(H)'!$A$1:$A$142,'PY1 Data(H)'!$A$1:$BP$142))</f>
        <v>0</v>
      </c>
    </row>
    <row r="77" spans="1:45" x14ac:dyDescent="0.3">
      <c r="D77" s="128" cm="1">
        <f t="array" ref="D77">_xlfn.XLOOKUP(D$1,'PY1 Data(H)'!$A$1:$BP$1,_xlfn.XLOOKUP($A77,'PY1 Data(H)'!$A$1:$A$142,'PY1 Data(H)'!$A$1:$BP$142))</f>
        <v>0</v>
      </c>
      <c r="E77" s="128" cm="1">
        <f t="array" ref="E77">_xlfn.XLOOKUP(E$1,'PY1 Data(H)'!$A$1:$BP$1,_xlfn.XLOOKUP($A77,'PY1 Data(H)'!$A$1:$A$142,'PY1 Data(H)'!$A$1:$BP$142))</f>
        <v>0</v>
      </c>
      <c r="F77" s="128" cm="1">
        <f t="array" ref="F77">_xlfn.XLOOKUP(F$1,'PY1 Data(H)'!$A$1:$BP$1,_xlfn.XLOOKUP($A77,'PY1 Data(H)'!$A$1:$A$142,'PY1 Data(H)'!$A$1:$BP$142))</f>
        <v>0</v>
      </c>
      <c r="G77" s="128" cm="1">
        <f t="array" ref="G77">_xlfn.XLOOKUP(G$1,'PY1 Data(H)'!$A$1:$BP$1,_xlfn.XLOOKUP($A77,'PY1 Data(H)'!$A$1:$A$142,'PY1 Data(H)'!$A$1:$BP$142))</f>
        <v>0</v>
      </c>
      <c r="H77" s="128" cm="1">
        <f t="array" ref="H77">_xlfn.XLOOKUP(H$1,'PY1 Data(H)'!$A$1:$BP$1,_xlfn.XLOOKUP($A77,'PY1 Data(H)'!$A$1:$A$142,'PY1 Data(H)'!$A$1:$BP$142))</f>
        <v>0</v>
      </c>
      <c r="I77" s="128" cm="1">
        <f t="array" ref="I77">_xlfn.XLOOKUP(I$1,'PY1 Data(H)'!$A$1:$BP$1,_xlfn.XLOOKUP($A77,'PY1 Data(H)'!$A$1:$A$142,'PY1 Data(H)'!$A$1:$BP$142))</f>
        <v>0</v>
      </c>
      <c r="J77" s="128" cm="1">
        <f t="array" ref="J77">_xlfn.XLOOKUP(J$1,'PY1 Data(H)'!$A$1:$BP$1,_xlfn.XLOOKUP($A77,'PY1 Data(H)'!$A$1:$A$142,'PY1 Data(H)'!$A$1:$BP$142))</f>
        <v>0</v>
      </c>
      <c r="K77" s="128" cm="1">
        <f t="array" ref="K77">_xlfn.XLOOKUP(K$1,'PY1 Data(H)'!$A$1:$BP$1,_xlfn.XLOOKUP($A77,'PY1 Data(H)'!$A$1:$A$142,'PY1 Data(H)'!$A$1:$BP$142))</f>
        <v>0</v>
      </c>
      <c r="L77" s="128" cm="1">
        <f t="array" ref="L77">_xlfn.XLOOKUP(L$1,'PY1 Data(H)'!$A$1:$BP$1,_xlfn.XLOOKUP($A77,'PY1 Data(H)'!$A$1:$A$142,'PY1 Data(H)'!$A$1:$BP$142))</f>
        <v>0</v>
      </c>
      <c r="M77" s="128" cm="1">
        <f t="array" ref="M77">_xlfn.XLOOKUP(M$1,'PY1 Data(H)'!$A$1:$BP$1,_xlfn.XLOOKUP($A77,'PY1 Data(H)'!$A$1:$A$142,'PY1 Data(H)'!$A$1:$BP$142))</f>
        <v>0</v>
      </c>
      <c r="N77" s="128" cm="1">
        <f t="array" ref="N77">_xlfn.XLOOKUP(N$1,'PY1 Data(H)'!$A$1:$BP$1,_xlfn.XLOOKUP($A77,'PY1 Data(H)'!$A$1:$A$142,'PY1 Data(H)'!$A$1:$BP$142))</f>
        <v>0</v>
      </c>
      <c r="O77" s="128" cm="1">
        <f t="array" ref="O77">_xlfn.XLOOKUP(O$1,'PY1 Data(H)'!$A$1:$BP$1,_xlfn.XLOOKUP($A77,'PY1 Data(H)'!$A$1:$A$142,'PY1 Data(H)'!$A$1:$BP$142))</f>
        <v>0</v>
      </c>
      <c r="P77" s="128" cm="1">
        <f t="array" ref="P77">_xlfn.XLOOKUP(P$1,'PY1 Data(H)'!$A$1:$BP$1,_xlfn.XLOOKUP($A77,'PY1 Data(H)'!$A$1:$A$142,'PY1 Data(H)'!$A$1:$BP$142))</f>
        <v>0</v>
      </c>
      <c r="Q77" s="128" cm="1">
        <f t="array" ref="Q77">_xlfn.XLOOKUP(Q$1,'PY1 Data(H)'!$A$1:$BP$1,_xlfn.XLOOKUP($A77,'PY1 Data(H)'!$A$1:$A$142,'PY1 Data(H)'!$A$1:$BP$142))</f>
        <v>0</v>
      </c>
      <c r="R77" s="128" cm="1">
        <f t="array" ref="R77">_xlfn.XLOOKUP(R$1,'PY1 Data(H)'!$A$1:$BP$1,_xlfn.XLOOKUP($A77,'PY1 Data(H)'!$A$1:$A$142,'PY1 Data(H)'!$A$1:$BP$142))</f>
        <v>0</v>
      </c>
      <c r="S77" s="128" cm="1">
        <f t="array" ref="S77">_xlfn.XLOOKUP(S$1,'PY1 Data(H)'!$A$1:$BP$1,_xlfn.XLOOKUP($A77,'PY1 Data(H)'!$A$1:$A$142,'PY1 Data(H)'!$A$1:$BP$142))</f>
        <v>0</v>
      </c>
      <c r="T77" s="128" t="e" cm="1">
        <f t="array" ref="T77">_xlfn.XLOOKUP(T$1,'PY1 Data(H)'!$A$1:$BP$1,_xlfn.XLOOKUP($A77,'PY1 Data(H)'!$A$1:$A$142,'PY1 Data(H)'!$A$1:$BP$142))</f>
        <v>#N/A</v>
      </c>
      <c r="U77" s="128" cm="1">
        <f t="array" ref="U77">_xlfn.XLOOKUP(U$1,'PY1 Data(H)'!$A$1:$BP$1,_xlfn.XLOOKUP($A77,'PY1 Data(H)'!$A$1:$A$142,'PY1 Data(H)'!$A$1:$BP$142))</f>
        <v>0</v>
      </c>
      <c r="V77" s="128" cm="1">
        <f t="array" ref="V77">_xlfn.XLOOKUP(V$1,'PY1 Data(H)'!$A$1:$BP$1,_xlfn.XLOOKUP($A77,'PY1 Data(H)'!$A$1:$A$142,'PY1 Data(H)'!$A$1:$BP$142))</f>
        <v>0</v>
      </c>
      <c r="W77" s="128" cm="1">
        <f t="array" ref="W77">_xlfn.XLOOKUP(W$1,'PY1 Data(H)'!$A$1:$BP$1,_xlfn.XLOOKUP($A77,'PY1 Data(H)'!$A$1:$A$142,'PY1 Data(H)'!$A$1:$BP$142))</f>
        <v>0</v>
      </c>
      <c r="X77" s="128" cm="1">
        <f t="array" ref="X77">_xlfn.XLOOKUP(X$1,'PY1 Data(H)'!$A$1:$BP$1,_xlfn.XLOOKUP($A77,'PY1 Data(H)'!$A$1:$A$142,'PY1 Data(H)'!$A$1:$BP$142))</f>
        <v>0</v>
      </c>
      <c r="Y77" s="128" cm="1">
        <f t="array" ref="Y77">_xlfn.XLOOKUP(Y$1,'PY1 Data(H)'!$A$1:$BP$1,_xlfn.XLOOKUP($A77,'PY1 Data(H)'!$A$1:$A$142,'PY1 Data(H)'!$A$1:$BP$142))</f>
        <v>0</v>
      </c>
      <c r="Z77" s="128" cm="1">
        <f t="array" ref="Z77">_xlfn.XLOOKUP(Z$1,'PY1 Data(H)'!$A$1:$BP$1,_xlfn.XLOOKUP($A77,'PY1 Data(H)'!$A$1:$A$142,'PY1 Data(H)'!$A$1:$BP$142))</f>
        <v>0</v>
      </c>
      <c r="AA77" s="128" cm="1">
        <f t="array" ref="AA77">_xlfn.XLOOKUP(AA$1,'PY1 Data(H)'!$A$1:$BP$1,_xlfn.XLOOKUP($A77,'PY1 Data(H)'!$A$1:$A$142,'PY1 Data(H)'!$A$1:$BP$142))</f>
        <v>0</v>
      </c>
      <c r="AB77" s="128" cm="1">
        <f t="array" ref="AB77">_xlfn.XLOOKUP(AB$1,'PY1 Data(H)'!$A$1:$BP$1,_xlfn.XLOOKUP($A77,'PY1 Data(H)'!$A$1:$A$142,'PY1 Data(H)'!$A$1:$BP$142))</f>
        <v>0</v>
      </c>
      <c r="AC77" s="128" cm="1">
        <f t="array" ref="AC77">_xlfn.XLOOKUP(AC$1,'PY1 Data(H)'!$A$1:$BP$1,_xlfn.XLOOKUP($A77,'PY1 Data(H)'!$A$1:$A$142,'PY1 Data(H)'!$A$1:$BP$142))</f>
        <v>0</v>
      </c>
      <c r="AD77" s="128" t="e" cm="1">
        <f t="array" ref="AD77">_xlfn.XLOOKUP(AD$1,'PY1 Data(H)'!$A$1:$BP$1,_xlfn.XLOOKUP($A77,'PY1 Data(H)'!$A$1:$A$142,'PY1 Data(H)'!$A$1:$BP$142))</f>
        <v>#N/A</v>
      </c>
      <c r="AE77" s="128" cm="1">
        <f t="array" ref="AE77">_xlfn.XLOOKUP(AE$1,'PY1 Data(H)'!$A$1:$BP$1,_xlfn.XLOOKUP($A77,'PY1 Data(H)'!$A$1:$A$142,'PY1 Data(H)'!$A$1:$BP$142))</f>
        <v>0</v>
      </c>
      <c r="AF77" s="128" cm="1">
        <f t="array" ref="AF77">_xlfn.XLOOKUP(AF$1,'PY1 Data(H)'!$A$1:$BP$1,_xlfn.XLOOKUP($A77,'PY1 Data(H)'!$A$1:$A$142,'PY1 Data(H)'!$A$1:$BP$142))</f>
        <v>0</v>
      </c>
      <c r="AG77" s="128" cm="1">
        <f t="array" ref="AG77">_xlfn.XLOOKUP(AG$1,'PY1 Data(H)'!$A$1:$BP$1,_xlfn.XLOOKUP($A77,'PY1 Data(H)'!$A$1:$A$142,'PY1 Data(H)'!$A$1:$BP$142))</f>
        <v>0</v>
      </c>
      <c r="AH77" s="128" t="e" cm="1">
        <f t="array" ref="AH77">_xlfn.XLOOKUP(AH$1,'PY1 Data(H)'!$A$1:$BP$1,_xlfn.XLOOKUP($A77,'PY1 Data(H)'!$A$1:$A$142,'PY1 Data(H)'!$A$1:$BP$142))</f>
        <v>#N/A</v>
      </c>
      <c r="AI77" s="128" cm="1">
        <f t="array" ref="AI77">_xlfn.XLOOKUP(AI$1,'PY1 Data(H)'!$A$1:$BP$1,_xlfn.XLOOKUP($A77,'PY1 Data(H)'!$A$1:$A$142,'PY1 Data(H)'!$A$1:$BP$142))</f>
        <v>0</v>
      </c>
      <c r="AJ77" s="128" cm="1">
        <f t="array" ref="AJ77">_xlfn.XLOOKUP(AJ$1,'PY1 Data(H)'!$A$1:$BP$1,_xlfn.XLOOKUP($A77,'PY1 Data(H)'!$A$1:$A$142,'PY1 Data(H)'!$A$1:$BP$142))</f>
        <v>0</v>
      </c>
      <c r="AK77" s="128" cm="1">
        <f t="array" ref="AK77">_xlfn.XLOOKUP(AK$1,'PY1 Data(H)'!$A$1:$BP$1,_xlfn.XLOOKUP($A77,'PY1 Data(H)'!$A$1:$A$142,'PY1 Data(H)'!$A$1:$BP$142))</f>
        <v>0</v>
      </c>
      <c r="AL77" s="128" cm="1">
        <f t="array" ref="AL77">_xlfn.XLOOKUP(AL$1,'PY1 Data(H)'!$A$1:$BP$1,_xlfn.XLOOKUP($A77,'PY1 Data(H)'!$A$1:$A$142,'PY1 Data(H)'!$A$1:$BP$142))</f>
        <v>0</v>
      </c>
      <c r="AM77" s="128" cm="1">
        <f t="array" ref="AM77">_xlfn.XLOOKUP(AM$1,'PY1 Data(H)'!$A$1:$BP$1,_xlfn.XLOOKUP($A77,'PY1 Data(H)'!$A$1:$A$142,'PY1 Data(H)'!$A$1:$BP$142))</f>
        <v>0</v>
      </c>
      <c r="AN77" s="128" cm="1">
        <f t="array" ref="AN77">_xlfn.XLOOKUP(AN$1,'PY1 Data(H)'!$A$1:$BP$1,_xlfn.XLOOKUP($A77,'PY1 Data(H)'!$A$1:$A$142,'PY1 Data(H)'!$A$1:$BP$142))</f>
        <v>0</v>
      </c>
      <c r="AO77" s="128" cm="1">
        <f t="array" ref="AO77">_xlfn.XLOOKUP(AO$1,'PY1 Data(H)'!$A$1:$BP$1,_xlfn.XLOOKUP($A77,'PY1 Data(H)'!$A$1:$A$142,'PY1 Data(H)'!$A$1:$BP$142))</f>
        <v>0</v>
      </c>
      <c r="AP77" s="128" cm="1">
        <f t="array" ref="AP77">_xlfn.XLOOKUP(AP$1,'PY1 Data(H)'!$A$1:$BP$1,_xlfn.XLOOKUP($A77,'PY1 Data(H)'!$A$1:$A$142,'PY1 Data(H)'!$A$1:$BP$142))</f>
        <v>0</v>
      </c>
      <c r="AQ77" s="128" cm="1">
        <f t="array" ref="AQ77">_xlfn.XLOOKUP(AQ$1,'PY1 Data(H)'!$A$1:$BP$1,_xlfn.XLOOKUP($A77,'PY1 Data(H)'!$A$1:$A$142,'PY1 Data(H)'!$A$1:$BP$142))</f>
        <v>0</v>
      </c>
      <c r="AR77" s="128" cm="1">
        <f t="array" ref="AR77">_xlfn.XLOOKUP(AR$1,'PY1 Data(H)'!$A$1:$BP$1,_xlfn.XLOOKUP($A77,'PY1 Data(H)'!$A$1:$A$142,'PY1 Data(H)'!$A$1:$BP$142))</f>
        <v>0</v>
      </c>
      <c r="AS77" s="128" cm="1">
        <f t="array" ref="AS77">_xlfn.XLOOKUP(AS$1,'PY1 Data(H)'!$A$1:$BP$1,_xlfn.XLOOKUP($A77,'PY1 Data(H)'!$A$1:$A$142,'PY1 Data(H)'!$A$1:$BP$142))</f>
        <v>0</v>
      </c>
    </row>
    <row r="78" spans="1:45" x14ac:dyDescent="0.3">
      <c r="A78">
        <v>334</v>
      </c>
      <c r="D78" s="128" cm="1">
        <f t="array" ref="D78">_xlfn.XLOOKUP(D$1,'PY1 Data(H)'!$A$1:$BP$1,_xlfn.XLOOKUP($A78,'PY1 Data(H)'!$A$1:$A$142,'PY1 Data(H)'!$A$1:$BP$142))</f>
        <v>0</v>
      </c>
      <c r="E78" s="128" cm="1">
        <f t="array" ref="E78">_xlfn.XLOOKUP(E$1,'PY1 Data(H)'!$A$1:$BP$1,_xlfn.XLOOKUP($A78,'PY1 Data(H)'!$A$1:$A$142,'PY1 Data(H)'!$A$1:$BP$142))</f>
        <v>1607185</v>
      </c>
      <c r="F78" s="128" cm="1">
        <f t="array" ref="F78">_xlfn.XLOOKUP(F$1,'PY1 Data(H)'!$A$1:$BP$1,_xlfn.XLOOKUP($A78,'PY1 Data(H)'!$A$1:$A$142,'PY1 Data(H)'!$A$1:$BP$142))</f>
        <v>2854</v>
      </c>
      <c r="G78" s="128" cm="1">
        <f t="array" ref="G78">_xlfn.XLOOKUP(G$1,'PY1 Data(H)'!$A$1:$BP$1,_xlfn.XLOOKUP($A78,'PY1 Data(H)'!$A$1:$A$142,'PY1 Data(H)'!$A$1:$BP$142))</f>
        <v>19536784</v>
      </c>
      <c r="H78" s="128" cm="1">
        <f t="array" ref="H78">_xlfn.XLOOKUP(H$1,'PY1 Data(H)'!$A$1:$BP$1,_xlfn.XLOOKUP($A78,'PY1 Data(H)'!$A$1:$A$142,'PY1 Data(H)'!$A$1:$BP$142))</f>
        <v>0</v>
      </c>
      <c r="I78" s="128" cm="1">
        <f t="array" ref="I78">_xlfn.XLOOKUP(I$1,'PY1 Data(H)'!$A$1:$BP$1,_xlfn.XLOOKUP($A78,'PY1 Data(H)'!$A$1:$A$142,'PY1 Data(H)'!$A$1:$BP$142))</f>
        <v>1376606</v>
      </c>
      <c r="J78" s="128" cm="1">
        <f t="array" ref="J78">_xlfn.XLOOKUP(J$1,'PY1 Data(H)'!$A$1:$BP$1,_xlfn.XLOOKUP($A78,'PY1 Data(H)'!$A$1:$A$142,'PY1 Data(H)'!$A$1:$BP$142))</f>
        <v>678254</v>
      </c>
      <c r="K78" s="128" cm="1">
        <f t="array" ref="K78">_xlfn.XLOOKUP(K$1,'PY1 Data(H)'!$A$1:$BP$1,_xlfn.XLOOKUP($A78,'PY1 Data(H)'!$A$1:$A$142,'PY1 Data(H)'!$A$1:$BP$142))</f>
        <v>0</v>
      </c>
      <c r="L78" s="128" cm="1">
        <f t="array" ref="L78">_xlfn.XLOOKUP(L$1,'PY1 Data(H)'!$A$1:$BP$1,_xlfn.XLOOKUP($A78,'PY1 Data(H)'!$A$1:$A$142,'PY1 Data(H)'!$A$1:$BP$142))</f>
        <v>0</v>
      </c>
      <c r="M78" s="128" cm="1">
        <f t="array" ref="M78">_xlfn.XLOOKUP(M$1,'PY1 Data(H)'!$A$1:$BP$1,_xlfn.XLOOKUP($A78,'PY1 Data(H)'!$A$1:$A$142,'PY1 Data(H)'!$A$1:$BP$142))</f>
        <v>0</v>
      </c>
      <c r="N78" s="128" cm="1">
        <f t="array" ref="N78">_xlfn.XLOOKUP(N$1,'PY1 Data(H)'!$A$1:$BP$1,_xlfn.XLOOKUP($A78,'PY1 Data(H)'!$A$1:$A$142,'PY1 Data(H)'!$A$1:$BP$142))</f>
        <v>0</v>
      </c>
      <c r="O78" s="128" cm="1">
        <f t="array" ref="O78">_xlfn.XLOOKUP(O$1,'PY1 Data(H)'!$A$1:$BP$1,_xlfn.XLOOKUP($A78,'PY1 Data(H)'!$A$1:$A$142,'PY1 Data(H)'!$A$1:$BP$142))</f>
        <v>0</v>
      </c>
      <c r="P78" s="128" cm="1">
        <f t="array" ref="P78">_xlfn.XLOOKUP(P$1,'PY1 Data(H)'!$A$1:$BP$1,_xlfn.XLOOKUP($A78,'PY1 Data(H)'!$A$1:$A$142,'PY1 Data(H)'!$A$1:$BP$142))</f>
        <v>715</v>
      </c>
      <c r="Q78" s="128" cm="1">
        <f t="array" ref="Q78">_xlfn.XLOOKUP(Q$1,'PY1 Data(H)'!$A$1:$BP$1,_xlfn.XLOOKUP($A78,'PY1 Data(H)'!$A$1:$A$142,'PY1 Data(H)'!$A$1:$BP$142))</f>
        <v>0</v>
      </c>
      <c r="R78" s="128" cm="1">
        <f t="array" ref="R78">_xlfn.XLOOKUP(R$1,'PY1 Data(H)'!$A$1:$BP$1,_xlfn.XLOOKUP($A78,'PY1 Data(H)'!$A$1:$A$142,'PY1 Data(H)'!$A$1:$BP$142))</f>
        <v>0</v>
      </c>
      <c r="S78" s="128" cm="1">
        <f t="array" ref="S78">_xlfn.XLOOKUP(S$1,'PY1 Data(H)'!$A$1:$BP$1,_xlfn.XLOOKUP($A78,'PY1 Data(H)'!$A$1:$A$142,'PY1 Data(H)'!$A$1:$BP$142))</f>
        <v>0</v>
      </c>
      <c r="T78" s="128" t="e" cm="1">
        <f t="array" ref="T78">_xlfn.XLOOKUP(T$1,'PY1 Data(H)'!$A$1:$BP$1,_xlfn.XLOOKUP($A78,'PY1 Data(H)'!$A$1:$A$142,'PY1 Data(H)'!$A$1:$BP$142))</f>
        <v>#N/A</v>
      </c>
      <c r="U78" s="128" cm="1">
        <f t="array" ref="U78">_xlfn.XLOOKUP(U$1,'PY1 Data(H)'!$A$1:$BP$1,_xlfn.XLOOKUP($A78,'PY1 Data(H)'!$A$1:$A$142,'PY1 Data(H)'!$A$1:$BP$142))</f>
        <v>27742</v>
      </c>
      <c r="V78" s="128" cm="1">
        <f t="array" ref="V78">_xlfn.XLOOKUP(V$1,'PY1 Data(H)'!$A$1:$BP$1,_xlfn.XLOOKUP($A78,'PY1 Data(H)'!$A$1:$A$142,'PY1 Data(H)'!$A$1:$BP$142))</f>
        <v>0</v>
      </c>
      <c r="W78" s="128" cm="1">
        <f t="array" ref="W78">_xlfn.XLOOKUP(W$1,'PY1 Data(H)'!$A$1:$BP$1,_xlfn.XLOOKUP($A78,'PY1 Data(H)'!$A$1:$A$142,'PY1 Data(H)'!$A$1:$BP$142))</f>
        <v>0</v>
      </c>
      <c r="X78" s="128" cm="1">
        <f t="array" ref="X78">_xlfn.XLOOKUP(X$1,'PY1 Data(H)'!$A$1:$BP$1,_xlfn.XLOOKUP($A78,'PY1 Data(H)'!$A$1:$A$142,'PY1 Data(H)'!$A$1:$BP$142))</f>
        <v>3996979</v>
      </c>
      <c r="Y78" s="128" cm="1">
        <f t="array" ref="Y78">_xlfn.XLOOKUP(Y$1,'PY1 Data(H)'!$A$1:$BP$1,_xlfn.XLOOKUP($A78,'PY1 Data(H)'!$A$1:$A$142,'PY1 Data(H)'!$A$1:$BP$142))</f>
        <v>0</v>
      </c>
      <c r="Z78" s="128" cm="1">
        <f t="array" ref="Z78">_xlfn.XLOOKUP(Z$1,'PY1 Data(H)'!$A$1:$BP$1,_xlfn.XLOOKUP($A78,'PY1 Data(H)'!$A$1:$A$142,'PY1 Data(H)'!$A$1:$BP$142))</f>
        <v>439003</v>
      </c>
      <c r="AA78" s="128" cm="1">
        <f t="array" ref="AA78">_xlfn.XLOOKUP(AA$1,'PY1 Data(H)'!$A$1:$BP$1,_xlfn.XLOOKUP($A78,'PY1 Data(H)'!$A$1:$A$142,'PY1 Data(H)'!$A$1:$BP$142))</f>
        <v>0</v>
      </c>
      <c r="AB78" s="128" cm="1">
        <f t="array" ref="AB78">_xlfn.XLOOKUP(AB$1,'PY1 Data(H)'!$A$1:$BP$1,_xlfn.XLOOKUP($A78,'PY1 Data(H)'!$A$1:$A$142,'PY1 Data(H)'!$A$1:$BP$142))</f>
        <v>524792</v>
      </c>
      <c r="AC78" s="128" cm="1">
        <f t="array" ref="AC78">_xlfn.XLOOKUP(AC$1,'PY1 Data(H)'!$A$1:$BP$1,_xlfn.XLOOKUP($A78,'PY1 Data(H)'!$A$1:$A$142,'PY1 Data(H)'!$A$1:$BP$142))</f>
        <v>38057984</v>
      </c>
      <c r="AD78" s="128" t="e" cm="1">
        <f t="array" ref="AD78">_xlfn.XLOOKUP(AD$1,'PY1 Data(H)'!$A$1:$BP$1,_xlfn.XLOOKUP($A78,'PY1 Data(H)'!$A$1:$A$142,'PY1 Data(H)'!$A$1:$BP$142))</f>
        <v>#N/A</v>
      </c>
      <c r="AE78" s="128" cm="1">
        <f t="array" ref="AE78">_xlfn.XLOOKUP(AE$1,'PY1 Data(H)'!$A$1:$BP$1,_xlfn.XLOOKUP($A78,'PY1 Data(H)'!$A$1:$A$142,'PY1 Data(H)'!$A$1:$BP$142))</f>
        <v>0</v>
      </c>
      <c r="AF78" s="128" cm="1">
        <f t="array" ref="AF78">_xlfn.XLOOKUP(AF$1,'PY1 Data(H)'!$A$1:$BP$1,_xlfn.XLOOKUP($A78,'PY1 Data(H)'!$A$1:$A$142,'PY1 Data(H)'!$A$1:$BP$142))</f>
        <v>0</v>
      </c>
      <c r="AG78" s="128" cm="1">
        <f t="array" ref="AG78">_xlfn.XLOOKUP(AG$1,'PY1 Data(H)'!$A$1:$BP$1,_xlfn.XLOOKUP($A78,'PY1 Data(H)'!$A$1:$A$142,'PY1 Data(H)'!$A$1:$BP$142))</f>
        <v>34177741</v>
      </c>
      <c r="AH78" s="128" t="e" cm="1">
        <f t="array" ref="AH78">_xlfn.XLOOKUP(AH$1,'PY1 Data(H)'!$A$1:$BP$1,_xlfn.XLOOKUP($A78,'PY1 Data(H)'!$A$1:$A$142,'PY1 Data(H)'!$A$1:$BP$142))</f>
        <v>#N/A</v>
      </c>
      <c r="AI78" s="128" cm="1">
        <f t="array" ref="AI78">_xlfn.XLOOKUP(AI$1,'PY1 Data(H)'!$A$1:$BP$1,_xlfn.XLOOKUP($A78,'PY1 Data(H)'!$A$1:$A$142,'PY1 Data(H)'!$A$1:$BP$142))</f>
        <v>18835036</v>
      </c>
      <c r="AJ78" s="128" cm="1">
        <f t="array" ref="AJ78">_xlfn.XLOOKUP(AJ$1,'PY1 Data(H)'!$A$1:$BP$1,_xlfn.XLOOKUP($A78,'PY1 Data(H)'!$A$1:$A$142,'PY1 Data(H)'!$A$1:$BP$142))</f>
        <v>0</v>
      </c>
      <c r="AK78" s="128" cm="1">
        <f t="array" ref="AK78">_xlfn.XLOOKUP(AK$1,'PY1 Data(H)'!$A$1:$BP$1,_xlfn.XLOOKUP($A78,'PY1 Data(H)'!$A$1:$A$142,'PY1 Data(H)'!$A$1:$BP$142))</f>
        <v>1870030</v>
      </c>
      <c r="AL78" s="128" cm="1">
        <f t="array" ref="AL78">_xlfn.XLOOKUP(AL$1,'PY1 Data(H)'!$A$1:$BP$1,_xlfn.XLOOKUP($A78,'PY1 Data(H)'!$A$1:$A$142,'PY1 Data(H)'!$A$1:$BP$142))</f>
        <v>850138</v>
      </c>
      <c r="AM78" s="128" cm="1">
        <f t="array" ref="AM78">_xlfn.XLOOKUP(AM$1,'PY1 Data(H)'!$A$1:$BP$1,_xlfn.XLOOKUP($A78,'PY1 Data(H)'!$A$1:$A$142,'PY1 Data(H)'!$A$1:$BP$142))</f>
        <v>44093</v>
      </c>
      <c r="AN78" s="128" cm="1">
        <f t="array" ref="AN78">_xlfn.XLOOKUP(AN$1,'PY1 Data(H)'!$A$1:$BP$1,_xlfn.XLOOKUP($A78,'PY1 Data(H)'!$A$1:$A$142,'PY1 Data(H)'!$A$1:$BP$142))</f>
        <v>80684</v>
      </c>
      <c r="AO78" s="128" cm="1">
        <f t="array" ref="AO78">_xlfn.XLOOKUP(AO$1,'PY1 Data(H)'!$A$1:$BP$1,_xlfn.XLOOKUP($A78,'PY1 Data(H)'!$A$1:$A$142,'PY1 Data(H)'!$A$1:$BP$142))</f>
        <v>188489</v>
      </c>
      <c r="AP78" s="128" cm="1">
        <f t="array" ref="AP78">_xlfn.XLOOKUP(AP$1,'PY1 Data(H)'!$A$1:$BP$1,_xlfn.XLOOKUP($A78,'PY1 Data(H)'!$A$1:$A$142,'PY1 Data(H)'!$A$1:$BP$142))</f>
        <v>3193987</v>
      </c>
      <c r="AQ78" s="128" cm="1">
        <f t="array" ref="AQ78">_xlfn.XLOOKUP(AQ$1,'PY1 Data(H)'!$A$1:$BP$1,_xlfn.XLOOKUP($A78,'PY1 Data(H)'!$A$1:$A$142,'PY1 Data(H)'!$A$1:$BP$142))</f>
        <v>0</v>
      </c>
      <c r="AR78" s="128" cm="1">
        <f t="array" ref="AR78">_xlfn.XLOOKUP(AR$1,'PY1 Data(H)'!$A$1:$BP$1,_xlfn.XLOOKUP($A78,'PY1 Data(H)'!$A$1:$A$142,'PY1 Data(H)'!$A$1:$BP$142))</f>
        <v>1468188</v>
      </c>
      <c r="AS78" s="128" cm="1">
        <f t="array" ref="AS78">_xlfn.XLOOKUP(AS$1,'PY1 Data(H)'!$A$1:$BP$1,_xlfn.XLOOKUP($A78,'PY1 Data(H)'!$A$1:$A$142,'PY1 Data(H)'!$A$1:$BP$142))</f>
        <v>0</v>
      </c>
    </row>
    <row r="79" spans="1:45" x14ac:dyDescent="0.3">
      <c r="A79">
        <v>373</v>
      </c>
      <c r="D79" s="128" cm="1">
        <f t="array" ref="D79">_xlfn.XLOOKUP(D$1,'PY1 Data(H)'!$A$1:$BP$1,_xlfn.XLOOKUP($A79,'PY1 Data(H)'!$A$1:$A$142,'PY1 Data(H)'!$A$1:$BP$142))</f>
        <v>0</v>
      </c>
      <c r="E79" s="128" cm="1">
        <f t="array" ref="E79">_xlfn.XLOOKUP(E$1,'PY1 Data(H)'!$A$1:$BP$1,_xlfn.XLOOKUP($A79,'PY1 Data(H)'!$A$1:$A$142,'PY1 Data(H)'!$A$1:$BP$142))</f>
        <v>498547</v>
      </c>
      <c r="F79" s="128" cm="1">
        <f t="array" ref="F79">_xlfn.XLOOKUP(F$1,'PY1 Data(H)'!$A$1:$BP$1,_xlfn.XLOOKUP($A79,'PY1 Data(H)'!$A$1:$A$142,'PY1 Data(H)'!$A$1:$BP$142))</f>
        <v>2698</v>
      </c>
      <c r="G79" s="128" cm="1">
        <f t="array" ref="G79">_xlfn.XLOOKUP(G$1,'PY1 Data(H)'!$A$1:$BP$1,_xlfn.XLOOKUP($A79,'PY1 Data(H)'!$A$1:$A$142,'PY1 Data(H)'!$A$1:$BP$142))</f>
        <v>8365929</v>
      </c>
      <c r="H79" s="128" cm="1">
        <f t="array" ref="H79">_xlfn.XLOOKUP(H$1,'PY1 Data(H)'!$A$1:$BP$1,_xlfn.XLOOKUP($A79,'PY1 Data(H)'!$A$1:$A$142,'PY1 Data(H)'!$A$1:$BP$142))</f>
        <v>0</v>
      </c>
      <c r="I79" s="128" cm="1">
        <f t="array" ref="I79">_xlfn.XLOOKUP(I$1,'PY1 Data(H)'!$A$1:$BP$1,_xlfn.XLOOKUP($A79,'PY1 Data(H)'!$A$1:$A$142,'PY1 Data(H)'!$A$1:$BP$142))</f>
        <v>978894</v>
      </c>
      <c r="J79" s="128" cm="1">
        <f t="array" ref="J79">_xlfn.XLOOKUP(J$1,'PY1 Data(H)'!$A$1:$BP$1,_xlfn.XLOOKUP($A79,'PY1 Data(H)'!$A$1:$A$142,'PY1 Data(H)'!$A$1:$BP$142))</f>
        <v>407438</v>
      </c>
      <c r="K79" s="128" cm="1">
        <f t="array" ref="K79">_xlfn.XLOOKUP(K$1,'PY1 Data(H)'!$A$1:$BP$1,_xlfn.XLOOKUP($A79,'PY1 Data(H)'!$A$1:$A$142,'PY1 Data(H)'!$A$1:$BP$142))</f>
        <v>0</v>
      </c>
      <c r="L79" s="128" cm="1">
        <f t="array" ref="L79">_xlfn.XLOOKUP(L$1,'PY1 Data(H)'!$A$1:$BP$1,_xlfn.XLOOKUP($A79,'PY1 Data(H)'!$A$1:$A$142,'PY1 Data(H)'!$A$1:$BP$142))</f>
        <v>0</v>
      </c>
      <c r="M79" s="128" cm="1">
        <f t="array" ref="M79">_xlfn.XLOOKUP(M$1,'PY1 Data(H)'!$A$1:$BP$1,_xlfn.XLOOKUP($A79,'PY1 Data(H)'!$A$1:$A$142,'PY1 Data(H)'!$A$1:$BP$142))</f>
        <v>0</v>
      </c>
      <c r="N79" s="128" cm="1">
        <f t="array" ref="N79">_xlfn.XLOOKUP(N$1,'PY1 Data(H)'!$A$1:$BP$1,_xlfn.XLOOKUP($A79,'PY1 Data(H)'!$A$1:$A$142,'PY1 Data(H)'!$A$1:$BP$142))</f>
        <v>0</v>
      </c>
      <c r="O79" s="128" cm="1">
        <f t="array" ref="O79">_xlfn.XLOOKUP(O$1,'PY1 Data(H)'!$A$1:$BP$1,_xlfn.XLOOKUP($A79,'PY1 Data(H)'!$A$1:$A$142,'PY1 Data(H)'!$A$1:$BP$142))</f>
        <v>0</v>
      </c>
      <c r="P79" s="128" cm="1">
        <f t="array" ref="P79">_xlfn.XLOOKUP(P$1,'PY1 Data(H)'!$A$1:$BP$1,_xlfn.XLOOKUP($A79,'PY1 Data(H)'!$A$1:$A$142,'PY1 Data(H)'!$A$1:$BP$142))</f>
        <v>715</v>
      </c>
      <c r="Q79" s="128" cm="1">
        <f t="array" ref="Q79">_xlfn.XLOOKUP(Q$1,'PY1 Data(H)'!$A$1:$BP$1,_xlfn.XLOOKUP($A79,'PY1 Data(H)'!$A$1:$A$142,'PY1 Data(H)'!$A$1:$BP$142))</f>
        <v>0</v>
      </c>
      <c r="R79" s="128" cm="1">
        <f t="array" ref="R79">_xlfn.XLOOKUP(R$1,'PY1 Data(H)'!$A$1:$BP$1,_xlfn.XLOOKUP($A79,'PY1 Data(H)'!$A$1:$A$142,'PY1 Data(H)'!$A$1:$BP$142))</f>
        <v>0</v>
      </c>
      <c r="S79" s="128" cm="1">
        <f t="array" ref="S79">_xlfn.XLOOKUP(S$1,'PY1 Data(H)'!$A$1:$BP$1,_xlfn.XLOOKUP($A79,'PY1 Data(H)'!$A$1:$A$142,'PY1 Data(H)'!$A$1:$BP$142))</f>
        <v>0</v>
      </c>
      <c r="T79" s="128" t="e" cm="1">
        <f t="array" ref="T79">_xlfn.XLOOKUP(T$1,'PY1 Data(H)'!$A$1:$BP$1,_xlfn.XLOOKUP($A79,'PY1 Data(H)'!$A$1:$A$142,'PY1 Data(H)'!$A$1:$BP$142))</f>
        <v>#N/A</v>
      </c>
      <c r="U79" s="128" cm="1">
        <f t="array" ref="U79">_xlfn.XLOOKUP(U$1,'PY1 Data(H)'!$A$1:$BP$1,_xlfn.XLOOKUP($A79,'PY1 Data(H)'!$A$1:$A$142,'PY1 Data(H)'!$A$1:$BP$142))</f>
        <v>27413</v>
      </c>
      <c r="V79" s="128" cm="1">
        <f t="array" ref="V79">_xlfn.XLOOKUP(V$1,'PY1 Data(H)'!$A$1:$BP$1,_xlfn.XLOOKUP($A79,'PY1 Data(H)'!$A$1:$A$142,'PY1 Data(H)'!$A$1:$BP$142))</f>
        <v>0</v>
      </c>
      <c r="W79" s="128" cm="1">
        <f t="array" ref="W79">_xlfn.XLOOKUP(W$1,'PY1 Data(H)'!$A$1:$BP$1,_xlfn.XLOOKUP($A79,'PY1 Data(H)'!$A$1:$A$142,'PY1 Data(H)'!$A$1:$BP$142))</f>
        <v>0</v>
      </c>
      <c r="X79" s="128" cm="1">
        <f t="array" ref="X79">_xlfn.XLOOKUP(X$1,'PY1 Data(H)'!$A$1:$BP$1,_xlfn.XLOOKUP($A79,'PY1 Data(H)'!$A$1:$A$142,'PY1 Data(H)'!$A$1:$BP$142))</f>
        <v>1242109</v>
      </c>
      <c r="Y79" s="128" cm="1">
        <f t="array" ref="Y79">_xlfn.XLOOKUP(Y$1,'PY1 Data(H)'!$A$1:$BP$1,_xlfn.XLOOKUP($A79,'PY1 Data(H)'!$A$1:$A$142,'PY1 Data(H)'!$A$1:$BP$142))</f>
        <v>0</v>
      </c>
      <c r="Z79" s="128" cm="1">
        <f t="array" ref="Z79">_xlfn.XLOOKUP(Z$1,'PY1 Data(H)'!$A$1:$BP$1,_xlfn.XLOOKUP($A79,'PY1 Data(H)'!$A$1:$A$142,'PY1 Data(H)'!$A$1:$BP$142))</f>
        <v>390172</v>
      </c>
      <c r="AA79" s="128" cm="1">
        <f t="array" ref="AA79">_xlfn.XLOOKUP(AA$1,'PY1 Data(H)'!$A$1:$BP$1,_xlfn.XLOOKUP($A79,'PY1 Data(H)'!$A$1:$A$142,'PY1 Data(H)'!$A$1:$BP$142))</f>
        <v>0</v>
      </c>
      <c r="AB79" s="128" cm="1">
        <f t="array" ref="AB79">_xlfn.XLOOKUP(AB$1,'PY1 Data(H)'!$A$1:$BP$1,_xlfn.XLOOKUP($A79,'PY1 Data(H)'!$A$1:$A$142,'PY1 Data(H)'!$A$1:$BP$142))</f>
        <v>490998</v>
      </c>
      <c r="AC79" s="128" cm="1">
        <f t="array" ref="AC79">_xlfn.XLOOKUP(AC$1,'PY1 Data(H)'!$A$1:$BP$1,_xlfn.XLOOKUP($A79,'PY1 Data(H)'!$A$1:$A$142,'PY1 Data(H)'!$A$1:$BP$142))</f>
        <v>27076290</v>
      </c>
      <c r="AD79" s="128" t="e" cm="1">
        <f t="array" ref="AD79">_xlfn.XLOOKUP(AD$1,'PY1 Data(H)'!$A$1:$BP$1,_xlfn.XLOOKUP($A79,'PY1 Data(H)'!$A$1:$A$142,'PY1 Data(H)'!$A$1:$BP$142))</f>
        <v>#N/A</v>
      </c>
      <c r="AE79" s="128" cm="1">
        <f t="array" ref="AE79">_xlfn.XLOOKUP(AE$1,'PY1 Data(H)'!$A$1:$BP$1,_xlfn.XLOOKUP($A79,'PY1 Data(H)'!$A$1:$A$142,'PY1 Data(H)'!$A$1:$BP$142))</f>
        <v>0</v>
      </c>
      <c r="AF79" s="128" cm="1">
        <f t="array" ref="AF79">_xlfn.XLOOKUP(AF$1,'PY1 Data(H)'!$A$1:$BP$1,_xlfn.XLOOKUP($A79,'PY1 Data(H)'!$A$1:$A$142,'PY1 Data(H)'!$A$1:$BP$142))</f>
        <v>0</v>
      </c>
      <c r="AG79" s="128" cm="1">
        <f t="array" ref="AG79">_xlfn.XLOOKUP(AG$1,'PY1 Data(H)'!$A$1:$BP$1,_xlfn.XLOOKUP($A79,'PY1 Data(H)'!$A$1:$A$142,'PY1 Data(H)'!$A$1:$BP$142))</f>
        <v>15306344</v>
      </c>
      <c r="AH79" s="128" t="e" cm="1">
        <f t="array" ref="AH79">_xlfn.XLOOKUP(AH$1,'PY1 Data(H)'!$A$1:$BP$1,_xlfn.XLOOKUP($A79,'PY1 Data(H)'!$A$1:$A$142,'PY1 Data(H)'!$A$1:$BP$142))</f>
        <v>#N/A</v>
      </c>
      <c r="AI79" s="128" cm="1">
        <f t="array" ref="AI79">_xlfn.XLOOKUP(AI$1,'PY1 Data(H)'!$A$1:$BP$1,_xlfn.XLOOKUP($A79,'PY1 Data(H)'!$A$1:$A$142,'PY1 Data(H)'!$A$1:$BP$142))</f>
        <v>11969610</v>
      </c>
      <c r="AJ79" s="128" cm="1">
        <f t="array" ref="AJ79">_xlfn.XLOOKUP(AJ$1,'PY1 Data(H)'!$A$1:$BP$1,_xlfn.XLOOKUP($A79,'PY1 Data(H)'!$A$1:$A$142,'PY1 Data(H)'!$A$1:$BP$142))</f>
        <v>0</v>
      </c>
      <c r="AK79" s="128" cm="1">
        <f t="array" ref="AK79">_xlfn.XLOOKUP(AK$1,'PY1 Data(H)'!$A$1:$BP$1,_xlfn.XLOOKUP($A79,'PY1 Data(H)'!$A$1:$A$142,'PY1 Data(H)'!$A$1:$BP$142))</f>
        <v>485467</v>
      </c>
      <c r="AL79" s="128" cm="1">
        <f t="array" ref="AL79">_xlfn.XLOOKUP(AL$1,'PY1 Data(H)'!$A$1:$BP$1,_xlfn.XLOOKUP($A79,'PY1 Data(H)'!$A$1:$A$142,'PY1 Data(H)'!$A$1:$BP$142))</f>
        <v>535838</v>
      </c>
      <c r="AM79" s="128" cm="1">
        <f t="array" ref="AM79">_xlfn.XLOOKUP(AM$1,'PY1 Data(H)'!$A$1:$BP$1,_xlfn.XLOOKUP($A79,'PY1 Data(H)'!$A$1:$A$142,'PY1 Data(H)'!$A$1:$BP$142))</f>
        <v>13155</v>
      </c>
      <c r="AN79" s="128" cm="1">
        <f t="array" ref="AN79">_xlfn.XLOOKUP(AN$1,'PY1 Data(H)'!$A$1:$BP$1,_xlfn.XLOOKUP($A79,'PY1 Data(H)'!$A$1:$A$142,'PY1 Data(H)'!$A$1:$BP$142))</f>
        <v>71496</v>
      </c>
      <c r="AO79" s="128" cm="1">
        <f t="array" ref="AO79">_xlfn.XLOOKUP(AO$1,'PY1 Data(H)'!$A$1:$BP$1,_xlfn.XLOOKUP($A79,'PY1 Data(H)'!$A$1:$A$142,'PY1 Data(H)'!$A$1:$BP$142))</f>
        <v>53605</v>
      </c>
      <c r="AP79" s="128" cm="1">
        <f t="array" ref="AP79">_xlfn.XLOOKUP(AP$1,'PY1 Data(H)'!$A$1:$BP$1,_xlfn.XLOOKUP($A79,'PY1 Data(H)'!$A$1:$A$142,'PY1 Data(H)'!$A$1:$BP$142))</f>
        <v>1465516</v>
      </c>
      <c r="AQ79" s="128" cm="1">
        <f t="array" ref="AQ79">_xlfn.XLOOKUP(AQ$1,'PY1 Data(H)'!$A$1:$BP$1,_xlfn.XLOOKUP($A79,'PY1 Data(H)'!$A$1:$A$142,'PY1 Data(H)'!$A$1:$BP$142))</f>
        <v>0</v>
      </c>
      <c r="AR79" s="128" cm="1">
        <f t="array" ref="AR79">_xlfn.XLOOKUP(AR$1,'PY1 Data(H)'!$A$1:$BP$1,_xlfn.XLOOKUP($A79,'PY1 Data(H)'!$A$1:$A$142,'PY1 Data(H)'!$A$1:$BP$142))</f>
        <v>958111</v>
      </c>
      <c r="AS79" s="128" cm="1">
        <f t="array" ref="AS79">_xlfn.XLOOKUP(AS$1,'PY1 Data(H)'!$A$1:$BP$1,_xlfn.XLOOKUP($A79,'PY1 Data(H)'!$A$1:$A$142,'PY1 Data(H)'!$A$1:$BP$142))</f>
        <v>0</v>
      </c>
    </row>
    <row r="80" spans="1:45" x14ac:dyDescent="0.3">
      <c r="D80" s="128" cm="1">
        <f t="array" ref="D80">_xlfn.XLOOKUP(D$1,'PY1 Data(H)'!$A$1:$BP$1,_xlfn.XLOOKUP($A80,'PY1 Data(H)'!$A$1:$A$142,'PY1 Data(H)'!$A$1:$BP$142))</f>
        <v>0</v>
      </c>
      <c r="E80" s="128" cm="1">
        <f t="array" ref="E80">_xlfn.XLOOKUP(E$1,'PY1 Data(H)'!$A$1:$BP$1,_xlfn.XLOOKUP($A80,'PY1 Data(H)'!$A$1:$A$142,'PY1 Data(H)'!$A$1:$BP$142))</f>
        <v>0</v>
      </c>
      <c r="F80" s="128" cm="1">
        <f t="array" ref="F80">_xlfn.XLOOKUP(F$1,'PY1 Data(H)'!$A$1:$BP$1,_xlfn.XLOOKUP($A80,'PY1 Data(H)'!$A$1:$A$142,'PY1 Data(H)'!$A$1:$BP$142))</f>
        <v>0</v>
      </c>
      <c r="G80" s="128" cm="1">
        <f t="array" ref="G80">_xlfn.XLOOKUP(G$1,'PY1 Data(H)'!$A$1:$BP$1,_xlfn.XLOOKUP($A80,'PY1 Data(H)'!$A$1:$A$142,'PY1 Data(H)'!$A$1:$BP$142))</f>
        <v>0</v>
      </c>
      <c r="H80" s="128" cm="1">
        <f t="array" ref="H80">_xlfn.XLOOKUP(H$1,'PY1 Data(H)'!$A$1:$BP$1,_xlfn.XLOOKUP($A80,'PY1 Data(H)'!$A$1:$A$142,'PY1 Data(H)'!$A$1:$BP$142))</f>
        <v>0</v>
      </c>
      <c r="I80" s="128" cm="1">
        <f t="array" ref="I80">_xlfn.XLOOKUP(I$1,'PY1 Data(H)'!$A$1:$BP$1,_xlfn.XLOOKUP($A80,'PY1 Data(H)'!$A$1:$A$142,'PY1 Data(H)'!$A$1:$BP$142))</f>
        <v>0</v>
      </c>
      <c r="J80" s="128" cm="1">
        <f t="array" ref="J80">_xlfn.XLOOKUP(J$1,'PY1 Data(H)'!$A$1:$BP$1,_xlfn.XLOOKUP($A80,'PY1 Data(H)'!$A$1:$A$142,'PY1 Data(H)'!$A$1:$BP$142))</f>
        <v>0</v>
      </c>
      <c r="K80" s="128" cm="1">
        <f t="array" ref="K80">_xlfn.XLOOKUP(K$1,'PY1 Data(H)'!$A$1:$BP$1,_xlfn.XLOOKUP($A80,'PY1 Data(H)'!$A$1:$A$142,'PY1 Data(H)'!$A$1:$BP$142))</f>
        <v>0</v>
      </c>
      <c r="L80" s="128" cm="1">
        <f t="array" ref="L80">_xlfn.XLOOKUP(L$1,'PY1 Data(H)'!$A$1:$BP$1,_xlfn.XLOOKUP($A80,'PY1 Data(H)'!$A$1:$A$142,'PY1 Data(H)'!$A$1:$BP$142))</f>
        <v>0</v>
      </c>
      <c r="M80" s="128" cm="1">
        <f t="array" ref="M80">_xlfn.XLOOKUP(M$1,'PY1 Data(H)'!$A$1:$BP$1,_xlfn.XLOOKUP($A80,'PY1 Data(H)'!$A$1:$A$142,'PY1 Data(H)'!$A$1:$BP$142))</f>
        <v>0</v>
      </c>
      <c r="N80" s="128" cm="1">
        <f t="array" ref="N80">_xlfn.XLOOKUP(N$1,'PY1 Data(H)'!$A$1:$BP$1,_xlfn.XLOOKUP($A80,'PY1 Data(H)'!$A$1:$A$142,'PY1 Data(H)'!$A$1:$BP$142))</f>
        <v>0</v>
      </c>
      <c r="O80" s="128" cm="1">
        <f t="array" ref="O80">_xlfn.XLOOKUP(O$1,'PY1 Data(H)'!$A$1:$BP$1,_xlfn.XLOOKUP($A80,'PY1 Data(H)'!$A$1:$A$142,'PY1 Data(H)'!$A$1:$BP$142))</f>
        <v>0</v>
      </c>
      <c r="P80" s="128" cm="1">
        <f t="array" ref="P80">_xlfn.XLOOKUP(P$1,'PY1 Data(H)'!$A$1:$BP$1,_xlfn.XLOOKUP($A80,'PY1 Data(H)'!$A$1:$A$142,'PY1 Data(H)'!$A$1:$BP$142))</f>
        <v>0</v>
      </c>
      <c r="Q80" s="128" cm="1">
        <f t="array" ref="Q80">_xlfn.XLOOKUP(Q$1,'PY1 Data(H)'!$A$1:$BP$1,_xlfn.XLOOKUP($A80,'PY1 Data(H)'!$A$1:$A$142,'PY1 Data(H)'!$A$1:$BP$142))</f>
        <v>0</v>
      </c>
      <c r="R80" s="128" cm="1">
        <f t="array" ref="R80">_xlfn.XLOOKUP(R$1,'PY1 Data(H)'!$A$1:$BP$1,_xlfn.XLOOKUP($A80,'PY1 Data(H)'!$A$1:$A$142,'PY1 Data(H)'!$A$1:$BP$142))</f>
        <v>0</v>
      </c>
      <c r="S80" s="128" cm="1">
        <f t="array" ref="S80">_xlfn.XLOOKUP(S$1,'PY1 Data(H)'!$A$1:$BP$1,_xlfn.XLOOKUP($A80,'PY1 Data(H)'!$A$1:$A$142,'PY1 Data(H)'!$A$1:$BP$142))</f>
        <v>0</v>
      </c>
      <c r="T80" s="128" t="e" cm="1">
        <f t="array" ref="T80">_xlfn.XLOOKUP(T$1,'PY1 Data(H)'!$A$1:$BP$1,_xlfn.XLOOKUP($A80,'PY1 Data(H)'!$A$1:$A$142,'PY1 Data(H)'!$A$1:$BP$142))</f>
        <v>#N/A</v>
      </c>
      <c r="U80" s="128" cm="1">
        <f t="array" ref="U80">_xlfn.XLOOKUP(U$1,'PY1 Data(H)'!$A$1:$BP$1,_xlfn.XLOOKUP($A80,'PY1 Data(H)'!$A$1:$A$142,'PY1 Data(H)'!$A$1:$BP$142))</f>
        <v>0</v>
      </c>
      <c r="V80" s="128" cm="1">
        <f t="array" ref="V80">_xlfn.XLOOKUP(V$1,'PY1 Data(H)'!$A$1:$BP$1,_xlfn.XLOOKUP($A80,'PY1 Data(H)'!$A$1:$A$142,'PY1 Data(H)'!$A$1:$BP$142))</f>
        <v>0</v>
      </c>
      <c r="W80" s="128" cm="1">
        <f t="array" ref="W80">_xlfn.XLOOKUP(W$1,'PY1 Data(H)'!$A$1:$BP$1,_xlfn.XLOOKUP($A80,'PY1 Data(H)'!$A$1:$A$142,'PY1 Data(H)'!$A$1:$BP$142))</f>
        <v>0</v>
      </c>
      <c r="X80" s="128" cm="1">
        <f t="array" ref="X80">_xlfn.XLOOKUP(X$1,'PY1 Data(H)'!$A$1:$BP$1,_xlfn.XLOOKUP($A80,'PY1 Data(H)'!$A$1:$A$142,'PY1 Data(H)'!$A$1:$BP$142))</f>
        <v>0</v>
      </c>
      <c r="Y80" s="128" cm="1">
        <f t="array" ref="Y80">_xlfn.XLOOKUP(Y$1,'PY1 Data(H)'!$A$1:$BP$1,_xlfn.XLOOKUP($A80,'PY1 Data(H)'!$A$1:$A$142,'PY1 Data(H)'!$A$1:$BP$142))</f>
        <v>0</v>
      </c>
      <c r="Z80" s="128" cm="1">
        <f t="array" ref="Z80">_xlfn.XLOOKUP(Z$1,'PY1 Data(H)'!$A$1:$BP$1,_xlfn.XLOOKUP($A80,'PY1 Data(H)'!$A$1:$A$142,'PY1 Data(H)'!$A$1:$BP$142))</f>
        <v>0</v>
      </c>
      <c r="AA80" s="128" cm="1">
        <f t="array" ref="AA80">_xlfn.XLOOKUP(AA$1,'PY1 Data(H)'!$A$1:$BP$1,_xlfn.XLOOKUP($A80,'PY1 Data(H)'!$A$1:$A$142,'PY1 Data(H)'!$A$1:$BP$142))</f>
        <v>0</v>
      </c>
      <c r="AB80" s="128" cm="1">
        <f t="array" ref="AB80">_xlfn.XLOOKUP(AB$1,'PY1 Data(H)'!$A$1:$BP$1,_xlfn.XLOOKUP($A80,'PY1 Data(H)'!$A$1:$A$142,'PY1 Data(H)'!$A$1:$BP$142))</f>
        <v>0</v>
      </c>
      <c r="AC80" s="128" cm="1">
        <f t="array" ref="AC80">_xlfn.XLOOKUP(AC$1,'PY1 Data(H)'!$A$1:$BP$1,_xlfn.XLOOKUP($A80,'PY1 Data(H)'!$A$1:$A$142,'PY1 Data(H)'!$A$1:$BP$142))</f>
        <v>0</v>
      </c>
      <c r="AD80" s="128" t="e" cm="1">
        <f t="array" ref="AD80">_xlfn.XLOOKUP(AD$1,'PY1 Data(H)'!$A$1:$BP$1,_xlfn.XLOOKUP($A80,'PY1 Data(H)'!$A$1:$A$142,'PY1 Data(H)'!$A$1:$BP$142))</f>
        <v>#N/A</v>
      </c>
      <c r="AE80" s="128" cm="1">
        <f t="array" ref="AE80">_xlfn.XLOOKUP(AE$1,'PY1 Data(H)'!$A$1:$BP$1,_xlfn.XLOOKUP($A80,'PY1 Data(H)'!$A$1:$A$142,'PY1 Data(H)'!$A$1:$BP$142))</f>
        <v>0</v>
      </c>
      <c r="AF80" s="128" cm="1">
        <f t="array" ref="AF80">_xlfn.XLOOKUP(AF$1,'PY1 Data(H)'!$A$1:$BP$1,_xlfn.XLOOKUP($A80,'PY1 Data(H)'!$A$1:$A$142,'PY1 Data(H)'!$A$1:$BP$142))</f>
        <v>0</v>
      </c>
      <c r="AG80" s="128" cm="1">
        <f t="array" ref="AG80">_xlfn.XLOOKUP(AG$1,'PY1 Data(H)'!$A$1:$BP$1,_xlfn.XLOOKUP($A80,'PY1 Data(H)'!$A$1:$A$142,'PY1 Data(H)'!$A$1:$BP$142))</f>
        <v>0</v>
      </c>
      <c r="AH80" s="128" t="e" cm="1">
        <f t="array" ref="AH80">_xlfn.XLOOKUP(AH$1,'PY1 Data(H)'!$A$1:$BP$1,_xlfn.XLOOKUP($A80,'PY1 Data(H)'!$A$1:$A$142,'PY1 Data(H)'!$A$1:$BP$142))</f>
        <v>#N/A</v>
      </c>
      <c r="AI80" s="128" cm="1">
        <f t="array" ref="AI80">_xlfn.XLOOKUP(AI$1,'PY1 Data(H)'!$A$1:$BP$1,_xlfn.XLOOKUP($A80,'PY1 Data(H)'!$A$1:$A$142,'PY1 Data(H)'!$A$1:$BP$142))</f>
        <v>0</v>
      </c>
      <c r="AJ80" s="128" cm="1">
        <f t="array" ref="AJ80">_xlfn.XLOOKUP(AJ$1,'PY1 Data(H)'!$A$1:$BP$1,_xlfn.XLOOKUP($A80,'PY1 Data(H)'!$A$1:$A$142,'PY1 Data(H)'!$A$1:$BP$142))</f>
        <v>0</v>
      </c>
      <c r="AK80" s="128" cm="1">
        <f t="array" ref="AK80">_xlfn.XLOOKUP(AK$1,'PY1 Data(H)'!$A$1:$BP$1,_xlfn.XLOOKUP($A80,'PY1 Data(H)'!$A$1:$A$142,'PY1 Data(H)'!$A$1:$BP$142))</f>
        <v>0</v>
      </c>
      <c r="AL80" s="128" cm="1">
        <f t="array" ref="AL80">_xlfn.XLOOKUP(AL$1,'PY1 Data(H)'!$A$1:$BP$1,_xlfn.XLOOKUP($A80,'PY1 Data(H)'!$A$1:$A$142,'PY1 Data(H)'!$A$1:$BP$142))</f>
        <v>0</v>
      </c>
      <c r="AM80" s="128" cm="1">
        <f t="array" ref="AM80">_xlfn.XLOOKUP(AM$1,'PY1 Data(H)'!$A$1:$BP$1,_xlfn.XLOOKUP($A80,'PY1 Data(H)'!$A$1:$A$142,'PY1 Data(H)'!$A$1:$BP$142))</f>
        <v>0</v>
      </c>
      <c r="AN80" s="128" cm="1">
        <f t="array" ref="AN80">_xlfn.XLOOKUP(AN$1,'PY1 Data(H)'!$A$1:$BP$1,_xlfn.XLOOKUP($A80,'PY1 Data(H)'!$A$1:$A$142,'PY1 Data(H)'!$A$1:$BP$142))</f>
        <v>0</v>
      </c>
      <c r="AO80" s="128" cm="1">
        <f t="array" ref="AO80">_xlfn.XLOOKUP(AO$1,'PY1 Data(H)'!$A$1:$BP$1,_xlfn.XLOOKUP($A80,'PY1 Data(H)'!$A$1:$A$142,'PY1 Data(H)'!$A$1:$BP$142))</f>
        <v>0</v>
      </c>
      <c r="AP80" s="128" cm="1">
        <f t="array" ref="AP80">_xlfn.XLOOKUP(AP$1,'PY1 Data(H)'!$A$1:$BP$1,_xlfn.XLOOKUP($A80,'PY1 Data(H)'!$A$1:$A$142,'PY1 Data(H)'!$A$1:$BP$142))</f>
        <v>0</v>
      </c>
      <c r="AQ80" s="128" cm="1">
        <f t="array" ref="AQ80">_xlfn.XLOOKUP(AQ$1,'PY1 Data(H)'!$A$1:$BP$1,_xlfn.XLOOKUP($A80,'PY1 Data(H)'!$A$1:$A$142,'PY1 Data(H)'!$A$1:$BP$142))</f>
        <v>0</v>
      </c>
      <c r="AR80" s="128" cm="1">
        <f t="array" ref="AR80">_xlfn.XLOOKUP(AR$1,'PY1 Data(H)'!$A$1:$BP$1,_xlfn.XLOOKUP($A80,'PY1 Data(H)'!$A$1:$A$142,'PY1 Data(H)'!$A$1:$BP$142))</f>
        <v>0</v>
      </c>
      <c r="AS80" s="128" cm="1">
        <f t="array" ref="AS80">_xlfn.XLOOKUP(AS$1,'PY1 Data(H)'!$A$1:$BP$1,_xlfn.XLOOKUP($A80,'PY1 Data(H)'!$A$1:$A$142,'PY1 Data(H)'!$A$1:$BP$142))</f>
        <v>0</v>
      </c>
    </row>
    <row r="81" spans="1:45" x14ac:dyDescent="0.3">
      <c r="A81">
        <v>622</v>
      </c>
      <c r="D81" s="128" cm="1">
        <f t="array" ref="D81">_xlfn.XLOOKUP(D$1,'PY1 Data(H)'!$A$1:$BP$1,_xlfn.XLOOKUP($A81,'PY1 Data(H)'!$A$1:$A$142,'PY1 Data(H)'!$A$1:$BP$142))</f>
        <v>0</v>
      </c>
      <c r="E81" s="128" cm="1">
        <f t="array" ref="E81">_xlfn.XLOOKUP(E$1,'PY1 Data(H)'!$A$1:$BP$1,_xlfn.XLOOKUP($A81,'PY1 Data(H)'!$A$1:$A$142,'PY1 Data(H)'!$A$1:$BP$142))</f>
        <v>436768</v>
      </c>
      <c r="F81" s="128" cm="1">
        <f t="array" ref="F81">_xlfn.XLOOKUP(F$1,'PY1 Data(H)'!$A$1:$BP$1,_xlfn.XLOOKUP($A81,'PY1 Data(H)'!$A$1:$A$142,'PY1 Data(H)'!$A$1:$BP$142))</f>
        <v>0</v>
      </c>
      <c r="G81" s="128" cm="1">
        <f t="array" ref="G81">_xlfn.XLOOKUP(G$1,'PY1 Data(H)'!$A$1:$BP$1,_xlfn.XLOOKUP($A81,'PY1 Data(H)'!$A$1:$A$142,'PY1 Data(H)'!$A$1:$BP$142))</f>
        <v>0</v>
      </c>
      <c r="H81" s="128" cm="1">
        <f t="array" ref="H81">_xlfn.XLOOKUP(H$1,'PY1 Data(H)'!$A$1:$BP$1,_xlfn.XLOOKUP($A81,'PY1 Data(H)'!$A$1:$A$142,'PY1 Data(H)'!$A$1:$BP$142))</f>
        <v>0</v>
      </c>
      <c r="I81" s="128" cm="1">
        <f t="array" ref="I81">_xlfn.XLOOKUP(I$1,'PY1 Data(H)'!$A$1:$BP$1,_xlfn.XLOOKUP($A81,'PY1 Data(H)'!$A$1:$A$142,'PY1 Data(H)'!$A$1:$BP$142))</f>
        <v>0</v>
      </c>
      <c r="J81" s="128" cm="1">
        <f t="array" ref="J81">_xlfn.XLOOKUP(J$1,'PY1 Data(H)'!$A$1:$BP$1,_xlfn.XLOOKUP($A81,'PY1 Data(H)'!$A$1:$A$142,'PY1 Data(H)'!$A$1:$BP$142))</f>
        <v>0</v>
      </c>
      <c r="K81" s="128" cm="1">
        <f t="array" ref="K81">_xlfn.XLOOKUP(K$1,'PY1 Data(H)'!$A$1:$BP$1,_xlfn.XLOOKUP($A81,'PY1 Data(H)'!$A$1:$A$142,'PY1 Data(H)'!$A$1:$BP$142))</f>
        <v>212710</v>
      </c>
      <c r="L81" s="128" cm="1">
        <f t="array" ref="L81">_xlfn.XLOOKUP(L$1,'PY1 Data(H)'!$A$1:$BP$1,_xlfn.XLOOKUP($A81,'PY1 Data(H)'!$A$1:$A$142,'PY1 Data(H)'!$A$1:$BP$142))</f>
        <v>50762</v>
      </c>
      <c r="M81" s="128" cm="1">
        <f t="array" ref="M81">_xlfn.XLOOKUP(M$1,'PY1 Data(H)'!$A$1:$BP$1,_xlfn.XLOOKUP($A81,'PY1 Data(H)'!$A$1:$A$142,'PY1 Data(H)'!$A$1:$BP$142))</f>
        <v>71005</v>
      </c>
      <c r="N81" s="128" cm="1">
        <f t="array" ref="N81">_xlfn.XLOOKUP(N$1,'PY1 Data(H)'!$A$1:$BP$1,_xlfn.XLOOKUP($A81,'PY1 Data(H)'!$A$1:$A$142,'PY1 Data(H)'!$A$1:$BP$142))</f>
        <v>0</v>
      </c>
      <c r="O81" s="128" cm="1">
        <f t="array" ref="O81">_xlfn.XLOOKUP(O$1,'PY1 Data(H)'!$A$1:$BP$1,_xlfn.XLOOKUP($A81,'PY1 Data(H)'!$A$1:$A$142,'PY1 Data(H)'!$A$1:$BP$142))</f>
        <v>0</v>
      </c>
      <c r="P81" s="128" cm="1">
        <f t="array" ref="P81">_xlfn.XLOOKUP(P$1,'PY1 Data(H)'!$A$1:$BP$1,_xlfn.XLOOKUP($A81,'PY1 Data(H)'!$A$1:$A$142,'PY1 Data(H)'!$A$1:$BP$142))</f>
        <v>0</v>
      </c>
      <c r="Q81" s="128" cm="1">
        <f t="array" ref="Q81">_xlfn.XLOOKUP(Q$1,'PY1 Data(H)'!$A$1:$BP$1,_xlfn.XLOOKUP($A81,'PY1 Data(H)'!$A$1:$A$142,'PY1 Data(H)'!$A$1:$BP$142))</f>
        <v>0</v>
      </c>
      <c r="R81" s="128" cm="1">
        <f t="array" ref="R81">_xlfn.XLOOKUP(R$1,'PY1 Data(H)'!$A$1:$BP$1,_xlfn.XLOOKUP($A81,'PY1 Data(H)'!$A$1:$A$142,'PY1 Data(H)'!$A$1:$BP$142))</f>
        <v>0</v>
      </c>
      <c r="S81" s="128" cm="1">
        <f t="array" ref="S81">_xlfn.XLOOKUP(S$1,'PY1 Data(H)'!$A$1:$BP$1,_xlfn.XLOOKUP($A81,'PY1 Data(H)'!$A$1:$A$142,'PY1 Data(H)'!$A$1:$BP$142))</f>
        <v>0</v>
      </c>
      <c r="T81" s="128" t="e" cm="1">
        <f t="array" ref="T81">_xlfn.XLOOKUP(T$1,'PY1 Data(H)'!$A$1:$BP$1,_xlfn.XLOOKUP($A81,'PY1 Data(H)'!$A$1:$A$142,'PY1 Data(H)'!$A$1:$BP$142))</f>
        <v>#N/A</v>
      </c>
      <c r="U81" s="128" cm="1">
        <f t="array" ref="U81">_xlfn.XLOOKUP(U$1,'PY1 Data(H)'!$A$1:$BP$1,_xlfn.XLOOKUP($A81,'PY1 Data(H)'!$A$1:$A$142,'PY1 Data(H)'!$A$1:$BP$142))</f>
        <v>24998</v>
      </c>
      <c r="V81" s="128" cm="1">
        <f t="array" ref="V81">_xlfn.XLOOKUP(V$1,'PY1 Data(H)'!$A$1:$BP$1,_xlfn.XLOOKUP($A81,'PY1 Data(H)'!$A$1:$A$142,'PY1 Data(H)'!$A$1:$BP$142))</f>
        <v>0</v>
      </c>
      <c r="W81" s="128" cm="1">
        <f t="array" ref="W81">_xlfn.XLOOKUP(W$1,'PY1 Data(H)'!$A$1:$BP$1,_xlfn.XLOOKUP($A81,'PY1 Data(H)'!$A$1:$A$142,'PY1 Data(H)'!$A$1:$BP$142))</f>
        <v>0</v>
      </c>
      <c r="X81" s="128" cm="1">
        <f t="array" ref="X81">_xlfn.XLOOKUP(X$1,'PY1 Data(H)'!$A$1:$BP$1,_xlfn.XLOOKUP($A81,'PY1 Data(H)'!$A$1:$A$142,'PY1 Data(H)'!$A$1:$BP$142))</f>
        <v>0</v>
      </c>
      <c r="Y81" s="128" cm="1">
        <f t="array" ref="Y81">_xlfn.XLOOKUP(Y$1,'PY1 Data(H)'!$A$1:$BP$1,_xlfn.XLOOKUP($A81,'PY1 Data(H)'!$A$1:$A$142,'PY1 Data(H)'!$A$1:$BP$142))</f>
        <v>0</v>
      </c>
      <c r="Z81" s="128" cm="1">
        <f t="array" ref="Z81">_xlfn.XLOOKUP(Z$1,'PY1 Data(H)'!$A$1:$BP$1,_xlfn.XLOOKUP($A81,'PY1 Data(H)'!$A$1:$A$142,'PY1 Data(H)'!$A$1:$BP$142))</f>
        <v>0</v>
      </c>
      <c r="AA81" s="128" cm="1">
        <f t="array" ref="AA81">_xlfn.XLOOKUP(AA$1,'PY1 Data(H)'!$A$1:$BP$1,_xlfn.XLOOKUP($A81,'PY1 Data(H)'!$A$1:$A$142,'PY1 Data(H)'!$A$1:$BP$142))</f>
        <v>0</v>
      </c>
      <c r="AB81" s="128" cm="1">
        <f t="array" ref="AB81">_xlfn.XLOOKUP(AB$1,'PY1 Data(H)'!$A$1:$BP$1,_xlfn.XLOOKUP($A81,'PY1 Data(H)'!$A$1:$A$142,'PY1 Data(H)'!$A$1:$BP$142))</f>
        <v>40487</v>
      </c>
      <c r="AC81" s="128" cm="1">
        <f t="array" ref="AC81">_xlfn.XLOOKUP(AC$1,'PY1 Data(H)'!$A$1:$BP$1,_xlfn.XLOOKUP($A81,'PY1 Data(H)'!$A$1:$A$142,'PY1 Data(H)'!$A$1:$BP$142))</f>
        <v>8584457</v>
      </c>
      <c r="AD81" s="128" t="e" cm="1">
        <f t="array" ref="AD81">_xlfn.XLOOKUP(AD$1,'PY1 Data(H)'!$A$1:$BP$1,_xlfn.XLOOKUP($A81,'PY1 Data(H)'!$A$1:$A$142,'PY1 Data(H)'!$A$1:$BP$142))</f>
        <v>#N/A</v>
      </c>
      <c r="AE81" s="128" cm="1">
        <f t="array" ref="AE81">_xlfn.XLOOKUP(AE$1,'PY1 Data(H)'!$A$1:$BP$1,_xlfn.XLOOKUP($A81,'PY1 Data(H)'!$A$1:$A$142,'PY1 Data(H)'!$A$1:$BP$142))</f>
        <v>0</v>
      </c>
      <c r="AF81" s="128" cm="1">
        <f t="array" ref="AF81">_xlfn.XLOOKUP(AF$1,'PY1 Data(H)'!$A$1:$BP$1,_xlfn.XLOOKUP($A81,'PY1 Data(H)'!$A$1:$A$142,'PY1 Data(H)'!$A$1:$BP$142))</f>
        <v>0</v>
      </c>
      <c r="AG81" s="128" cm="1">
        <f t="array" ref="AG81">_xlfn.XLOOKUP(AG$1,'PY1 Data(H)'!$A$1:$BP$1,_xlfn.XLOOKUP($A81,'PY1 Data(H)'!$A$1:$A$142,'PY1 Data(H)'!$A$1:$BP$142))</f>
        <v>0</v>
      </c>
      <c r="AH81" s="128" t="e" cm="1">
        <f t="array" ref="AH81">_xlfn.XLOOKUP(AH$1,'PY1 Data(H)'!$A$1:$BP$1,_xlfn.XLOOKUP($A81,'PY1 Data(H)'!$A$1:$A$142,'PY1 Data(H)'!$A$1:$BP$142))</f>
        <v>#N/A</v>
      </c>
      <c r="AI81" s="128" cm="1">
        <f t="array" ref="AI81">_xlfn.XLOOKUP(AI$1,'PY1 Data(H)'!$A$1:$BP$1,_xlfn.XLOOKUP($A81,'PY1 Data(H)'!$A$1:$A$142,'PY1 Data(H)'!$A$1:$BP$142))</f>
        <v>0</v>
      </c>
      <c r="AJ81" s="128" cm="1">
        <f t="array" ref="AJ81">_xlfn.XLOOKUP(AJ$1,'PY1 Data(H)'!$A$1:$BP$1,_xlfn.XLOOKUP($A81,'PY1 Data(H)'!$A$1:$A$142,'PY1 Data(H)'!$A$1:$BP$142))</f>
        <v>0</v>
      </c>
      <c r="AK81" s="128" cm="1">
        <f t="array" ref="AK81">_xlfn.XLOOKUP(AK$1,'PY1 Data(H)'!$A$1:$BP$1,_xlfn.XLOOKUP($A81,'PY1 Data(H)'!$A$1:$A$142,'PY1 Data(H)'!$A$1:$BP$142))</f>
        <v>0</v>
      </c>
      <c r="AL81" s="128" cm="1">
        <f t="array" ref="AL81">_xlfn.XLOOKUP(AL$1,'PY1 Data(H)'!$A$1:$BP$1,_xlfn.XLOOKUP($A81,'PY1 Data(H)'!$A$1:$A$142,'PY1 Data(H)'!$A$1:$BP$142))</f>
        <v>0</v>
      </c>
      <c r="AM81" s="128" cm="1">
        <f t="array" ref="AM81">_xlfn.XLOOKUP(AM$1,'PY1 Data(H)'!$A$1:$BP$1,_xlfn.XLOOKUP($A81,'PY1 Data(H)'!$A$1:$A$142,'PY1 Data(H)'!$A$1:$BP$142))</f>
        <v>0</v>
      </c>
      <c r="AN81" s="128" cm="1">
        <f t="array" ref="AN81">_xlfn.XLOOKUP(AN$1,'PY1 Data(H)'!$A$1:$BP$1,_xlfn.XLOOKUP($A81,'PY1 Data(H)'!$A$1:$A$142,'PY1 Data(H)'!$A$1:$BP$142))</f>
        <v>0</v>
      </c>
      <c r="AO81" s="128" cm="1">
        <f t="array" ref="AO81">_xlfn.XLOOKUP(AO$1,'PY1 Data(H)'!$A$1:$BP$1,_xlfn.XLOOKUP($A81,'PY1 Data(H)'!$A$1:$A$142,'PY1 Data(H)'!$A$1:$BP$142))</f>
        <v>0</v>
      </c>
      <c r="AP81" s="128" cm="1">
        <f t="array" ref="AP81">_xlfn.XLOOKUP(AP$1,'PY1 Data(H)'!$A$1:$BP$1,_xlfn.XLOOKUP($A81,'PY1 Data(H)'!$A$1:$A$142,'PY1 Data(H)'!$A$1:$BP$142))</f>
        <v>244455</v>
      </c>
      <c r="AQ81" s="128" cm="1">
        <f t="array" ref="AQ81">_xlfn.XLOOKUP(AQ$1,'PY1 Data(H)'!$A$1:$BP$1,_xlfn.XLOOKUP($A81,'PY1 Data(H)'!$A$1:$A$142,'PY1 Data(H)'!$A$1:$BP$142))</f>
        <v>411617</v>
      </c>
      <c r="AR81" s="128" cm="1">
        <f t="array" ref="AR81">_xlfn.XLOOKUP(AR$1,'PY1 Data(H)'!$A$1:$BP$1,_xlfn.XLOOKUP($A81,'PY1 Data(H)'!$A$1:$A$142,'PY1 Data(H)'!$A$1:$BP$142))</f>
        <v>0</v>
      </c>
      <c r="AS81" s="128" cm="1">
        <f t="array" ref="AS81">_xlfn.XLOOKUP(AS$1,'PY1 Data(H)'!$A$1:$BP$1,_xlfn.XLOOKUP($A81,'PY1 Data(H)'!$A$1:$A$142,'PY1 Data(H)'!$A$1:$BP$142))</f>
        <v>0</v>
      </c>
    </row>
    <row r="82" spans="1:45" x14ac:dyDescent="0.3">
      <c r="A82">
        <v>577</v>
      </c>
      <c r="D82" s="128" cm="1">
        <f t="array" ref="D82">_xlfn.XLOOKUP(D$1,'PY1 Data(H)'!$A$1:$BP$1,_xlfn.XLOOKUP($A82,'PY1 Data(H)'!$A$1:$A$142,'PY1 Data(H)'!$A$1:$BP$142))</f>
        <v>0</v>
      </c>
      <c r="E82" s="128" cm="1">
        <f t="array" ref="E82">_xlfn.XLOOKUP(E$1,'PY1 Data(H)'!$A$1:$BP$1,_xlfn.XLOOKUP($A82,'PY1 Data(H)'!$A$1:$A$142,'PY1 Data(H)'!$A$1:$BP$142))</f>
        <v>1</v>
      </c>
      <c r="F82" s="128" cm="1">
        <f t="array" ref="F82">_xlfn.XLOOKUP(F$1,'PY1 Data(H)'!$A$1:$BP$1,_xlfn.XLOOKUP($A82,'PY1 Data(H)'!$A$1:$A$142,'PY1 Data(H)'!$A$1:$BP$142))</f>
        <v>0</v>
      </c>
      <c r="G82" s="128" cm="1">
        <f t="array" ref="G82">_xlfn.XLOOKUP(G$1,'PY1 Data(H)'!$A$1:$BP$1,_xlfn.XLOOKUP($A82,'PY1 Data(H)'!$A$1:$A$142,'PY1 Data(H)'!$A$1:$BP$142))</f>
        <v>0</v>
      </c>
      <c r="H82" s="128" cm="1">
        <f t="array" ref="H82">_xlfn.XLOOKUP(H$1,'PY1 Data(H)'!$A$1:$BP$1,_xlfn.XLOOKUP($A82,'PY1 Data(H)'!$A$1:$A$142,'PY1 Data(H)'!$A$1:$BP$142))</f>
        <v>1</v>
      </c>
      <c r="I82" s="128" cm="1">
        <f t="array" ref="I82">_xlfn.XLOOKUP(I$1,'PY1 Data(H)'!$A$1:$BP$1,_xlfn.XLOOKUP($A82,'PY1 Data(H)'!$A$1:$A$142,'PY1 Data(H)'!$A$1:$BP$142))</f>
        <v>1</v>
      </c>
      <c r="J82" s="128" cm="1">
        <f t="array" ref="J82">_xlfn.XLOOKUP(J$1,'PY1 Data(H)'!$A$1:$BP$1,_xlfn.XLOOKUP($A82,'PY1 Data(H)'!$A$1:$A$142,'PY1 Data(H)'!$A$1:$BP$142))</f>
        <v>1</v>
      </c>
      <c r="K82" s="128" cm="1">
        <f t="array" ref="K82">_xlfn.XLOOKUP(K$1,'PY1 Data(H)'!$A$1:$BP$1,_xlfn.XLOOKUP($A82,'PY1 Data(H)'!$A$1:$A$142,'PY1 Data(H)'!$A$1:$BP$142))</f>
        <v>2</v>
      </c>
      <c r="L82" s="128" cm="1">
        <f t="array" ref="L82">_xlfn.XLOOKUP(L$1,'PY1 Data(H)'!$A$1:$BP$1,_xlfn.XLOOKUP($A82,'PY1 Data(H)'!$A$1:$A$142,'PY1 Data(H)'!$A$1:$BP$142))</f>
        <v>0</v>
      </c>
      <c r="M82" s="128" cm="1">
        <f t="array" ref="M82">_xlfn.XLOOKUP(M$1,'PY1 Data(H)'!$A$1:$BP$1,_xlfn.XLOOKUP($A82,'PY1 Data(H)'!$A$1:$A$142,'PY1 Data(H)'!$A$1:$BP$142))</f>
        <v>1</v>
      </c>
      <c r="N82" s="128" cm="1">
        <f t="array" ref="N82">_xlfn.XLOOKUP(N$1,'PY1 Data(H)'!$A$1:$BP$1,_xlfn.XLOOKUP($A82,'PY1 Data(H)'!$A$1:$A$142,'PY1 Data(H)'!$A$1:$BP$142))</f>
        <v>2</v>
      </c>
      <c r="O82" s="128" cm="1">
        <f t="array" ref="O82">_xlfn.XLOOKUP(O$1,'PY1 Data(H)'!$A$1:$BP$1,_xlfn.XLOOKUP($A82,'PY1 Data(H)'!$A$1:$A$142,'PY1 Data(H)'!$A$1:$BP$142))</f>
        <v>0</v>
      </c>
      <c r="P82" s="128" cm="1">
        <f t="array" ref="P82">_xlfn.XLOOKUP(P$1,'PY1 Data(H)'!$A$1:$BP$1,_xlfn.XLOOKUP($A82,'PY1 Data(H)'!$A$1:$A$142,'PY1 Data(H)'!$A$1:$BP$142))</f>
        <v>2</v>
      </c>
      <c r="Q82" s="128" cm="1">
        <f t="array" ref="Q82">_xlfn.XLOOKUP(Q$1,'PY1 Data(H)'!$A$1:$BP$1,_xlfn.XLOOKUP($A82,'PY1 Data(H)'!$A$1:$A$142,'PY1 Data(H)'!$A$1:$BP$142))</f>
        <v>0</v>
      </c>
      <c r="R82" s="128" cm="1">
        <f t="array" ref="R82">_xlfn.XLOOKUP(R$1,'PY1 Data(H)'!$A$1:$BP$1,_xlfn.XLOOKUP($A82,'PY1 Data(H)'!$A$1:$A$142,'PY1 Data(H)'!$A$1:$BP$142))</f>
        <v>0</v>
      </c>
      <c r="S82" s="128" cm="1">
        <f t="array" ref="S82">_xlfn.XLOOKUP(S$1,'PY1 Data(H)'!$A$1:$BP$1,_xlfn.XLOOKUP($A82,'PY1 Data(H)'!$A$1:$A$142,'PY1 Data(H)'!$A$1:$BP$142))</f>
        <v>0</v>
      </c>
      <c r="T82" s="128" t="e" cm="1">
        <f t="array" ref="T82">_xlfn.XLOOKUP(T$1,'PY1 Data(H)'!$A$1:$BP$1,_xlfn.XLOOKUP($A82,'PY1 Data(H)'!$A$1:$A$142,'PY1 Data(H)'!$A$1:$BP$142))</f>
        <v>#N/A</v>
      </c>
      <c r="U82" s="128" cm="1">
        <f t="array" ref="U82">_xlfn.XLOOKUP(U$1,'PY1 Data(H)'!$A$1:$BP$1,_xlfn.XLOOKUP($A82,'PY1 Data(H)'!$A$1:$A$142,'PY1 Data(H)'!$A$1:$BP$142))</f>
        <v>2</v>
      </c>
      <c r="V82" s="128" cm="1">
        <f t="array" ref="V82">_xlfn.XLOOKUP(V$1,'PY1 Data(H)'!$A$1:$BP$1,_xlfn.XLOOKUP($A82,'PY1 Data(H)'!$A$1:$A$142,'PY1 Data(H)'!$A$1:$BP$142))</f>
        <v>0</v>
      </c>
      <c r="W82" s="128" cm="1">
        <f t="array" ref="W82">_xlfn.XLOOKUP(W$1,'PY1 Data(H)'!$A$1:$BP$1,_xlfn.XLOOKUP($A82,'PY1 Data(H)'!$A$1:$A$142,'PY1 Data(H)'!$A$1:$BP$142))</f>
        <v>0</v>
      </c>
      <c r="X82" s="128" cm="1">
        <f t="array" ref="X82">_xlfn.XLOOKUP(X$1,'PY1 Data(H)'!$A$1:$BP$1,_xlfn.XLOOKUP($A82,'PY1 Data(H)'!$A$1:$A$142,'PY1 Data(H)'!$A$1:$BP$142))</f>
        <v>0</v>
      </c>
      <c r="Y82" s="128" cm="1">
        <f t="array" ref="Y82">_xlfn.XLOOKUP(Y$1,'PY1 Data(H)'!$A$1:$BP$1,_xlfn.XLOOKUP($A82,'PY1 Data(H)'!$A$1:$A$142,'PY1 Data(H)'!$A$1:$BP$142))</f>
        <v>0</v>
      </c>
      <c r="Z82" s="128" cm="1">
        <f t="array" ref="Z82">_xlfn.XLOOKUP(Z$1,'PY1 Data(H)'!$A$1:$BP$1,_xlfn.XLOOKUP($A82,'PY1 Data(H)'!$A$1:$A$142,'PY1 Data(H)'!$A$1:$BP$142))</f>
        <v>0</v>
      </c>
      <c r="AA82" s="128" cm="1">
        <f t="array" ref="AA82">_xlfn.XLOOKUP(AA$1,'PY1 Data(H)'!$A$1:$BP$1,_xlfn.XLOOKUP($A82,'PY1 Data(H)'!$A$1:$A$142,'PY1 Data(H)'!$A$1:$BP$142))</f>
        <v>0</v>
      </c>
      <c r="AB82" s="128" cm="1">
        <f t="array" ref="AB82">_xlfn.XLOOKUP(AB$1,'PY1 Data(H)'!$A$1:$BP$1,_xlfn.XLOOKUP($A82,'PY1 Data(H)'!$A$1:$A$142,'PY1 Data(H)'!$A$1:$BP$142))</f>
        <v>1</v>
      </c>
      <c r="AC82" s="128" cm="1">
        <f t="array" ref="AC82">_xlfn.XLOOKUP(AC$1,'PY1 Data(H)'!$A$1:$BP$1,_xlfn.XLOOKUP($A82,'PY1 Data(H)'!$A$1:$A$142,'PY1 Data(H)'!$A$1:$BP$142))</f>
        <v>1</v>
      </c>
      <c r="AD82" s="128" t="e" cm="1">
        <f t="array" ref="AD82">_xlfn.XLOOKUP(AD$1,'PY1 Data(H)'!$A$1:$BP$1,_xlfn.XLOOKUP($A82,'PY1 Data(H)'!$A$1:$A$142,'PY1 Data(H)'!$A$1:$BP$142))</f>
        <v>#N/A</v>
      </c>
      <c r="AE82" s="128" cm="1">
        <f t="array" ref="AE82">_xlfn.XLOOKUP(AE$1,'PY1 Data(H)'!$A$1:$BP$1,_xlfn.XLOOKUP($A82,'PY1 Data(H)'!$A$1:$A$142,'PY1 Data(H)'!$A$1:$BP$142))</f>
        <v>0</v>
      </c>
      <c r="AF82" s="128" cm="1">
        <f t="array" ref="AF82">_xlfn.XLOOKUP(AF$1,'PY1 Data(H)'!$A$1:$BP$1,_xlfn.XLOOKUP($A82,'PY1 Data(H)'!$A$1:$A$142,'PY1 Data(H)'!$A$1:$BP$142))</f>
        <v>0</v>
      </c>
      <c r="AG82" s="128" cm="1">
        <f t="array" ref="AG82">_xlfn.XLOOKUP(AG$1,'PY1 Data(H)'!$A$1:$BP$1,_xlfn.XLOOKUP($A82,'PY1 Data(H)'!$A$1:$A$142,'PY1 Data(H)'!$A$1:$BP$142))</f>
        <v>1</v>
      </c>
      <c r="AH82" s="128" t="e" cm="1">
        <f t="array" ref="AH82">_xlfn.XLOOKUP(AH$1,'PY1 Data(H)'!$A$1:$BP$1,_xlfn.XLOOKUP($A82,'PY1 Data(H)'!$A$1:$A$142,'PY1 Data(H)'!$A$1:$BP$142))</f>
        <v>#N/A</v>
      </c>
      <c r="AI82" s="128" cm="1">
        <f t="array" ref="AI82">_xlfn.XLOOKUP(AI$1,'PY1 Data(H)'!$A$1:$BP$1,_xlfn.XLOOKUP($A82,'PY1 Data(H)'!$A$1:$A$142,'PY1 Data(H)'!$A$1:$BP$142))</f>
        <v>1</v>
      </c>
      <c r="AJ82" s="128" cm="1">
        <f t="array" ref="AJ82">_xlfn.XLOOKUP(AJ$1,'PY1 Data(H)'!$A$1:$BP$1,_xlfn.XLOOKUP($A82,'PY1 Data(H)'!$A$1:$A$142,'PY1 Data(H)'!$A$1:$BP$142))</f>
        <v>0</v>
      </c>
      <c r="AK82" s="128" cm="1">
        <f t="array" ref="AK82">_xlfn.XLOOKUP(AK$1,'PY1 Data(H)'!$A$1:$BP$1,_xlfn.XLOOKUP($A82,'PY1 Data(H)'!$A$1:$A$142,'PY1 Data(H)'!$A$1:$BP$142))</f>
        <v>0</v>
      </c>
      <c r="AL82" s="128" cm="1">
        <f t="array" ref="AL82">_xlfn.XLOOKUP(AL$1,'PY1 Data(H)'!$A$1:$BP$1,_xlfn.XLOOKUP($A82,'PY1 Data(H)'!$A$1:$A$142,'PY1 Data(H)'!$A$1:$BP$142))</f>
        <v>0</v>
      </c>
      <c r="AM82" s="128" cm="1">
        <f t="array" ref="AM82">_xlfn.XLOOKUP(AM$1,'PY1 Data(H)'!$A$1:$BP$1,_xlfn.XLOOKUP($A82,'PY1 Data(H)'!$A$1:$A$142,'PY1 Data(H)'!$A$1:$BP$142))</f>
        <v>0</v>
      </c>
      <c r="AN82" s="128" cm="1">
        <f t="array" ref="AN82">_xlfn.XLOOKUP(AN$1,'PY1 Data(H)'!$A$1:$BP$1,_xlfn.XLOOKUP($A82,'PY1 Data(H)'!$A$1:$A$142,'PY1 Data(H)'!$A$1:$BP$142))</f>
        <v>0</v>
      </c>
      <c r="AO82" s="128" cm="1">
        <f t="array" ref="AO82">_xlfn.XLOOKUP(AO$1,'PY1 Data(H)'!$A$1:$BP$1,_xlfn.XLOOKUP($A82,'PY1 Data(H)'!$A$1:$A$142,'PY1 Data(H)'!$A$1:$BP$142))</f>
        <v>0</v>
      </c>
      <c r="AP82" s="128" cm="1">
        <f t="array" ref="AP82">_xlfn.XLOOKUP(AP$1,'PY1 Data(H)'!$A$1:$BP$1,_xlfn.XLOOKUP($A82,'PY1 Data(H)'!$A$1:$A$142,'PY1 Data(H)'!$A$1:$BP$142))</f>
        <v>0</v>
      </c>
      <c r="AQ82" s="128" cm="1">
        <f t="array" ref="AQ82">_xlfn.XLOOKUP(AQ$1,'PY1 Data(H)'!$A$1:$BP$1,_xlfn.XLOOKUP($A82,'PY1 Data(H)'!$A$1:$A$142,'PY1 Data(H)'!$A$1:$BP$142))</f>
        <v>2</v>
      </c>
      <c r="AR82" s="128" cm="1">
        <f t="array" ref="AR82">_xlfn.XLOOKUP(AR$1,'PY1 Data(H)'!$A$1:$BP$1,_xlfn.XLOOKUP($A82,'PY1 Data(H)'!$A$1:$A$142,'PY1 Data(H)'!$A$1:$BP$142))</f>
        <v>1</v>
      </c>
      <c r="AS82" s="128" cm="1">
        <f t="array" ref="AS82">_xlfn.XLOOKUP(AS$1,'PY1 Data(H)'!$A$1:$BP$1,_xlfn.XLOOKUP($A82,'PY1 Data(H)'!$A$1:$A$142,'PY1 Data(H)'!$A$1:$BP$142))</f>
        <v>0</v>
      </c>
    </row>
    <row r="83" spans="1:45" x14ac:dyDescent="0.3">
      <c r="D83" s="128" cm="1">
        <f t="array" ref="D83">_xlfn.XLOOKUP(D$1,'PY1 Data(H)'!$A$1:$BP$1,_xlfn.XLOOKUP($A83,'PY1 Data(H)'!$A$1:$A$142,'PY1 Data(H)'!$A$1:$BP$142))</f>
        <v>0</v>
      </c>
      <c r="E83" s="128" cm="1">
        <f t="array" ref="E83">_xlfn.XLOOKUP(E$1,'PY1 Data(H)'!$A$1:$BP$1,_xlfn.XLOOKUP($A83,'PY1 Data(H)'!$A$1:$A$142,'PY1 Data(H)'!$A$1:$BP$142))</f>
        <v>0</v>
      </c>
      <c r="F83" s="128" cm="1">
        <f t="array" ref="F83">_xlfn.XLOOKUP(F$1,'PY1 Data(H)'!$A$1:$BP$1,_xlfn.XLOOKUP($A83,'PY1 Data(H)'!$A$1:$A$142,'PY1 Data(H)'!$A$1:$BP$142))</f>
        <v>0</v>
      </c>
      <c r="G83" s="128" cm="1">
        <f t="array" ref="G83">_xlfn.XLOOKUP(G$1,'PY1 Data(H)'!$A$1:$BP$1,_xlfn.XLOOKUP($A83,'PY1 Data(H)'!$A$1:$A$142,'PY1 Data(H)'!$A$1:$BP$142))</f>
        <v>0</v>
      </c>
      <c r="H83" s="128" cm="1">
        <f t="array" ref="H83">_xlfn.XLOOKUP(H$1,'PY1 Data(H)'!$A$1:$BP$1,_xlfn.XLOOKUP($A83,'PY1 Data(H)'!$A$1:$A$142,'PY1 Data(H)'!$A$1:$BP$142))</f>
        <v>0</v>
      </c>
      <c r="I83" s="128" cm="1">
        <f t="array" ref="I83">_xlfn.XLOOKUP(I$1,'PY1 Data(H)'!$A$1:$BP$1,_xlfn.XLOOKUP($A83,'PY1 Data(H)'!$A$1:$A$142,'PY1 Data(H)'!$A$1:$BP$142))</f>
        <v>0</v>
      </c>
      <c r="J83" s="128" cm="1">
        <f t="array" ref="J83">_xlfn.XLOOKUP(J$1,'PY1 Data(H)'!$A$1:$BP$1,_xlfn.XLOOKUP($A83,'PY1 Data(H)'!$A$1:$A$142,'PY1 Data(H)'!$A$1:$BP$142))</f>
        <v>0</v>
      </c>
      <c r="K83" s="128" cm="1">
        <f t="array" ref="K83">_xlfn.XLOOKUP(K$1,'PY1 Data(H)'!$A$1:$BP$1,_xlfn.XLOOKUP($A83,'PY1 Data(H)'!$A$1:$A$142,'PY1 Data(H)'!$A$1:$BP$142))</f>
        <v>0</v>
      </c>
      <c r="L83" s="128" cm="1">
        <f t="array" ref="L83">_xlfn.XLOOKUP(L$1,'PY1 Data(H)'!$A$1:$BP$1,_xlfn.XLOOKUP($A83,'PY1 Data(H)'!$A$1:$A$142,'PY1 Data(H)'!$A$1:$BP$142))</f>
        <v>0</v>
      </c>
      <c r="M83" s="128" cm="1">
        <f t="array" ref="M83">_xlfn.XLOOKUP(M$1,'PY1 Data(H)'!$A$1:$BP$1,_xlfn.XLOOKUP($A83,'PY1 Data(H)'!$A$1:$A$142,'PY1 Data(H)'!$A$1:$BP$142))</f>
        <v>0</v>
      </c>
      <c r="N83" s="128" cm="1">
        <f t="array" ref="N83">_xlfn.XLOOKUP(N$1,'PY1 Data(H)'!$A$1:$BP$1,_xlfn.XLOOKUP($A83,'PY1 Data(H)'!$A$1:$A$142,'PY1 Data(H)'!$A$1:$BP$142))</f>
        <v>0</v>
      </c>
      <c r="O83" s="128" cm="1">
        <f t="array" ref="O83">_xlfn.XLOOKUP(O$1,'PY1 Data(H)'!$A$1:$BP$1,_xlfn.XLOOKUP($A83,'PY1 Data(H)'!$A$1:$A$142,'PY1 Data(H)'!$A$1:$BP$142))</f>
        <v>0</v>
      </c>
      <c r="P83" s="128" cm="1">
        <f t="array" ref="P83">_xlfn.XLOOKUP(P$1,'PY1 Data(H)'!$A$1:$BP$1,_xlfn.XLOOKUP($A83,'PY1 Data(H)'!$A$1:$A$142,'PY1 Data(H)'!$A$1:$BP$142))</f>
        <v>0</v>
      </c>
      <c r="Q83" s="128" cm="1">
        <f t="array" ref="Q83">_xlfn.XLOOKUP(Q$1,'PY1 Data(H)'!$A$1:$BP$1,_xlfn.XLOOKUP($A83,'PY1 Data(H)'!$A$1:$A$142,'PY1 Data(H)'!$A$1:$BP$142))</f>
        <v>0</v>
      </c>
      <c r="R83" s="128" cm="1">
        <f t="array" ref="R83">_xlfn.XLOOKUP(R$1,'PY1 Data(H)'!$A$1:$BP$1,_xlfn.XLOOKUP($A83,'PY1 Data(H)'!$A$1:$A$142,'PY1 Data(H)'!$A$1:$BP$142))</f>
        <v>0</v>
      </c>
      <c r="S83" s="128" cm="1">
        <f t="array" ref="S83">_xlfn.XLOOKUP(S$1,'PY1 Data(H)'!$A$1:$BP$1,_xlfn.XLOOKUP($A83,'PY1 Data(H)'!$A$1:$A$142,'PY1 Data(H)'!$A$1:$BP$142))</f>
        <v>0</v>
      </c>
      <c r="T83" s="128" t="e" cm="1">
        <f t="array" ref="T83">_xlfn.XLOOKUP(T$1,'PY1 Data(H)'!$A$1:$BP$1,_xlfn.XLOOKUP($A83,'PY1 Data(H)'!$A$1:$A$142,'PY1 Data(H)'!$A$1:$BP$142))</f>
        <v>#N/A</v>
      </c>
      <c r="U83" s="128" cm="1">
        <f t="array" ref="U83">_xlfn.XLOOKUP(U$1,'PY1 Data(H)'!$A$1:$BP$1,_xlfn.XLOOKUP($A83,'PY1 Data(H)'!$A$1:$A$142,'PY1 Data(H)'!$A$1:$BP$142))</f>
        <v>0</v>
      </c>
      <c r="V83" s="128" cm="1">
        <f t="array" ref="V83">_xlfn.XLOOKUP(V$1,'PY1 Data(H)'!$A$1:$BP$1,_xlfn.XLOOKUP($A83,'PY1 Data(H)'!$A$1:$A$142,'PY1 Data(H)'!$A$1:$BP$142))</f>
        <v>0</v>
      </c>
      <c r="W83" s="128" cm="1">
        <f t="array" ref="W83">_xlfn.XLOOKUP(W$1,'PY1 Data(H)'!$A$1:$BP$1,_xlfn.XLOOKUP($A83,'PY1 Data(H)'!$A$1:$A$142,'PY1 Data(H)'!$A$1:$BP$142))</f>
        <v>0</v>
      </c>
      <c r="X83" s="128" cm="1">
        <f t="array" ref="X83">_xlfn.XLOOKUP(X$1,'PY1 Data(H)'!$A$1:$BP$1,_xlfn.XLOOKUP($A83,'PY1 Data(H)'!$A$1:$A$142,'PY1 Data(H)'!$A$1:$BP$142))</f>
        <v>0</v>
      </c>
      <c r="Y83" s="128" cm="1">
        <f t="array" ref="Y83">_xlfn.XLOOKUP(Y$1,'PY1 Data(H)'!$A$1:$BP$1,_xlfn.XLOOKUP($A83,'PY1 Data(H)'!$A$1:$A$142,'PY1 Data(H)'!$A$1:$BP$142))</f>
        <v>0</v>
      </c>
      <c r="Z83" s="128" cm="1">
        <f t="array" ref="Z83">_xlfn.XLOOKUP(Z$1,'PY1 Data(H)'!$A$1:$BP$1,_xlfn.XLOOKUP($A83,'PY1 Data(H)'!$A$1:$A$142,'PY1 Data(H)'!$A$1:$BP$142))</f>
        <v>0</v>
      </c>
      <c r="AA83" s="128" cm="1">
        <f t="array" ref="AA83">_xlfn.XLOOKUP(AA$1,'PY1 Data(H)'!$A$1:$BP$1,_xlfn.XLOOKUP($A83,'PY1 Data(H)'!$A$1:$A$142,'PY1 Data(H)'!$A$1:$BP$142))</f>
        <v>0</v>
      </c>
      <c r="AB83" s="128" cm="1">
        <f t="array" ref="AB83">_xlfn.XLOOKUP(AB$1,'PY1 Data(H)'!$A$1:$BP$1,_xlfn.XLOOKUP($A83,'PY1 Data(H)'!$A$1:$A$142,'PY1 Data(H)'!$A$1:$BP$142))</f>
        <v>0</v>
      </c>
      <c r="AC83" s="128" cm="1">
        <f t="array" ref="AC83">_xlfn.XLOOKUP(AC$1,'PY1 Data(H)'!$A$1:$BP$1,_xlfn.XLOOKUP($A83,'PY1 Data(H)'!$A$1:$A$142,'PY1 Data(H)'!$A$1:$BP$142))</f>
        <v>0</v>
      </c>
      <c r="AD83" s="128" t="e" cm="1">
        <f t="array" ref="AD83">_xlfn.XLOOKUP(AD$1,'PY1 Data(H)'!$A$1:$BP$1,_xlfn.XLOOKUP($A83,'PY1 Data(H)'!$A$1:$A$142,'PY1 Data(H)'!$A$1:$BP$142))</f>
        <v>#N/A</v>
      </c>
      <c r="AE83" s="128" cm="1">
        <f t="array" ref="AE83">_xlfn.XLOOKUP(AE$1,'PY1 Data(H)'!$A$1:$BP$1,_xlfn.XLOOKUP($A83,'PY1 Data(H)'!$A$1:$A$142,'PY1 Data(H)'!$A$1:$BP$142))</f>
        <v>0</v>
      </c>
      <c r="AF83" s="128" cm="1">
        <f t="array" ref="AF83">_xlfn.XLOOKUP(AF$1,'PY1 Data(H)'!$A$1:$BP$1,_xlfn.XLOOKUP($A83,'PY1 Data(H)'!$A$1:$A$142,'PY1 Data(H)'!$A$1:$BP$142))</f>
        <v>0</v>
      </c>
      <c r="AG83" s="128" cm="1">
        <f t="array" ref="AG83">_xlfn.XLOOKUP(AG$1,'PY1 Data(H)'!$A$1:$BP$1,_xlfn.XLOOKUP($A83,'PY1 Data(H)'!$A$1:$A$142,'PY1 Data(H)'!$A$1:$BP$142))</f>
        <v>0</v>
      </c>
      <c r="AH83" s="128" t="e" cm="1">
        <f t="array" ref="AH83">_xlfn.XLOOKUP(AH$1,'PY1 Data(H)'!$A$1:$BP$1,_xlfn.XLOOKUP($A83,'PY1 Data(H)'!$A$1:$A$142,'PY1 Data(H)'!$A$1:$BP$142))</f>
        <v>#N/A</v>
      </c>
      <c r="AI83" s="128" cm="1">
        <f t="array" ref="AI83">_xlfn.XLOOKUP(AI$1,'PY1 Data(H)'!$A$1:$BP$1,_xlfn.XLOOKUP($A83,'PY1 Data(H)'!$A$1:$A$142,'PY1 Data(H)'!$A$1:$BP$142))</f>
        <v>0</v>
      </c>
      <c r="AJ83" s="128" cm="1">
        <f t="array" ref="AJ83">_xlfn.XLOOKUP(AJ$1,'PY1 Data(H)'!$A$1:$BP$1,_xlfn.XLOOKUP($A83,'PY1 Data(H)'!$A$1:$A$142,'PY1 Data(H)'!$A$1:$BP$142))</f>
        <v>0</v>
      </c>
      <c r="AK83" s="128" cm="1">
        <f t="array" ref="AK83">_xlfn.XLOOKUP(AK$1,'PY1 Data(H)'!$A$1:$BP$1,_xlfn.XLOOKUP($A83,'PY1 Data(H)'!$A$1:$A$142,'PY1 Data(H)'!$A$1:$BP$142))</f>
        <v>0</v>
      </c>
      <c r="AL83" s="128" cm="1">
        <f t="array" ref="AL83">_xlfn.XLOOKUP(AL$1,'PY1 Data(H)'!$A$1:$BP$1,_xlfn.XLOOKUP($A83,'PY1 Data(H)'!$A$1:$A$142,'PY1 Data(H)'!$A$1:$BP$142))</f>
        <v>0</v>
      </c>
      <c r="AM83" s="128" cm="1">
        <f t="array" ref="AM83">_xlfn.XLOOKUP(AM$1,'PY1 Data(H)'!$A$1:$BP$1,_xlfn.XLOOKUP($A83,'PY1 Data(H)'!$A$1:$A$142,'PY1 Data(H)'!$A$1:$BP$142))</f>
        <v>0</v>
      </c>
      <c r="AN83" s="128" cm="1">
        <f t="array" ref="AN83">_xlfn.XLOOKUP(AN$1,'PY1 Data(H)'!$A$1:$BP$1,_xlfn.XLOOKUP($A83,'PY1 Data(H)'!$A$1:$A$142,'PY1 Data(H)'!$A$1:$BP$142))</f>
        <v>0</v>
      </c>
      <c r="AO83" s="128" cm="1">
        <f t="array" ref="AO83">_xlfn.XLOOKUP(AO$1,'PY1 Data(H)'!$A$1:$BP$1,_xlfn.XLOOKUP($A83,'PY1 Data(H)'!$A$1:$A$142,'PY1 Data(H)'!$A$1:$BP$142))</f>
        <v>0</v>
      </c>
      <c r="AP83" s="128" cm="1">
        <f t="array" ref="AP83">_xlfn.XLOOKUP(AP$1,'PY1 Data(H)'!$A$1:$BP$1,_xlfn.XLOOKUP($A83,'PY1 Data(H)'!$A$1:$A$142,'PY1 Data(H)'!$A$1:$BP$142))</f>
        <v>0</v>
      </c>
      <c r="AQ83" s="128" cm="1">
        <f t="array" ref="AQ83">_xlfn.XLOOKUP(AQ$1,'PY1 Data(H)'!$A$1:$BP$1,_xlfn.XLOOKUP($A83,'PY1 Data(H)'!$A$1:$A$142,'PY1 Data(H)'!$A$1:$BP$142))</f>
        <v>0</v>
      </c>
      <c r="AR83" s="128" cm="1">
        <f t="array" ref="AR83">_xlfn.XLOOKUP(AR$1,'PY1 Data(H)'!$A$1:$BP$1,_xlfn.XLOOKUP($A83,'PY1 Data(H)'!$A$1:$A$142,'PY1 Data(H)'!$A$1:$BP$142))</f>
        <v>0</v>
      </c>
      <c r="AS83" s="128" cm="1">
        <f t="array" ref="AS83">_xlfn.XLOOKUP(AS$1,'PY1 Data(H)'!$A$1:$BP$1,_xlfn.XLOOKUP($A83,'PY1 Data(H)'!$A$1:$A$142,'PY1 Data(H)'!$A$1:$BP$142))</f>
        <v>0</v>
      </c>
    </row>
    <row r="84" spans="1:45" x14ac:dyDescent="0.3">
      <c r="A84">
        <v>598</v>
      </c>
      <c r="D84" s="128" cm="1">
        <f t="array" ref="D84">_xlfn.XLOOKUP(D$1,'PY1 Data(H)'!$A$1:$BP$1,_xlfn.XLOOKUP($A84,'PY1 Data(H)'!$A$1:$A$142,'PY1 Data(H)'!$A$1:$BP$142))</f>
        <v>0</v>
      </c>
      <c r="E84" s="128" cm="1">
        <f t="array" ref="E84">_xlfn.XLOOKUP(E$1,'PY1 Data(H)'!$A$1:$BP$1,_xlfn.XLOOKUP($A84,'PY1 Data(H)'!$A$1:$A$142,'PY1 Data(H)'!$A$1:$BP$142))</f>
        <v>0</v>
      </c>
      <c r="F84" s="128" cm="1">
        <f t="array" ref="F84">_xlfn.XLOOKUP(F$1,'PY1 Data(H)'!$A$1:$BP$1,_xlfn.XLOOKUP($A84,'PY1 Data(H)'!$A$1:$A$142,'PY1 Data(H)'!$A$1:$BP$142))</f>
        <v>0</v>
      </c>
      <c r="G84" s="128" cm="1">
        <f t="array" ref="G84">_xlfn.XLOOKUP(G$1,'PY1 Data(H)'!$A$1:$BP$1,_xlfn.XLOOKUP($A84,'PY1 Data(H)'!$A$1:$A$142,'PY1 Data(H)'!$A$1:$BP$142))</f>
        <v>0</v>
      </c>
      <c r="H84" s="128" cm="1">
        <f t="array" ref="H84">_xlfn.XLOOKUP(H$1,'PY1 Data(H)'!$A$1:$BP$1,_xlfn.XLOOKUP($A84,'PY1 Data(H)'!$A$1:$A$142,'PY1 Data(H)'!$A$1:$BP$142))</f>
        <v>0</v>
      </c>
      <c r="I84" s="128" cm="1">
        <f t="array" ref="I84">_xlfn.XLOOKUP(I$1,'PY1 Data(H)'!$A$1:$BP$1,_xlfn.XLOOKUP($A84,'PY1 Data(H)'!$A$1:$A$142,'PY1 Data(H)'!$A$1:$BP$142))</f>
        <v>0</v>
      </c>
      <c r="J84" s="128" cm="1">
        <f t="array" ref="J84">_xlfn.XLOOKUP(J$1,'PY1 Data(H)'!$A$1:$BP$1,_xlfn.XLOOKUP($A84,'PY1 Data(H)'!$A$1:$A$142,'PY1 Data(H)'!$A$1:$BP$142))</f>
        <v>0</v>
      </c>
      <c r="K84" s="128" cm="1">
        <f t="array" ref="K84">_xlfn.XLOOKUP(K$1,'PY1 Data(H)'!$A$1:$BP$1,_xlfn.XLOOKUP($A84,'PY1 Data(H)'!$A$1:$A$142,'PY1 Data(H)'!$A$1:$BP$142))</f>
        <v>0</v>
      </c>
      <c r="L84" s="128" cm="1">
        <f t="array" ref="L84">_xlfn.XLOOKUP(L$1,'PY1 Data(H)'!$A$1:$BP$1,_xlfn.XLOOKUP($A84,'PY1 Data(H)'!$A$1:$A$142,'PY1 Data(H)'!$A$1:$BP$142))</f>
        <v>0</v>
      </c>
      <c r="M84" s="128" cm="1">
        <f t="array" ref="M84">_xlfn.XLOOKUP(M$1,'PY1 Data(H)'!$A$1:$BP$1,_xlfn.XLOOKUP($A84,'PY1 Data(H)'!$A$1:$A$142,'PY1 Data(H)'!$A$1:$BP$142))</f>
        <v>0</v>
      </c>
      <c r="N84" s="128" cm="1">
        <f t="array" ref="N84">_xlfn.XLOOKUP(N$1,'PY1 Data(H)'!$A$1:$BP$1,_xlfn.XLOOKUP($A84,'PY1 Data(H)'!$A$1:$A$142,'PY1 Data(H)'!$A$1:$BP$142))</f>
        <v>0</v>
      </c>
      <c r="O84" s="128" cm="1">
        <f t="array" ref="O84">_xlfn.XLOOKUP(O$1,'PY1 Data(H)'!$A$1:$BP$1,_xlfn.XLOOKUP($A84,'PY1 Data(H)'!$A$1:$A$142,'PY1 Data(H)'!$A$1:$BP$142))</f>
        <v>0</v>
      </c>
      <c r="P84" s="128" cm="1">
        <f t="array" ref="P84">_xlfn.XLOOKUP(P$1,'PY1 Data(H)'!$A$1:$BP$1,_xlfn.XLOOKUP($A84,'PY1 Data(H)'!$A$1:$A$142,'PY1 Data(H)'!$A$1:$BP$142))</f>
        <v>0</v>
      </c>
      <c r="Q84" s="128" cm="1">
        <f t="array" ref="Q84">_xlfn.XLOOKUP(Q$1,'PY1 Data(H)'!$A$1:$BP$1,_xlfn.XLOOKUP($A84,'PY1 Data(H)'!$A$1:$A$142,'PY1 Data(H)'!$A$1:$BP$142))</f>
        <v>0</v>
      </c>
      <c r="R84" s="128" cm="1">
        <f t="array" ref="R84">_xlfn.XLOOKUP(R$1,'PY1 Data(H)'!$A$1:$BP$1,_xlfn.XLOOKUP($A84,'PY1 Data(H)'!$A$1:$A$142,'PY1 Data(H)'!$A$1:$BP$142))</f>
        <v>0</v>
      </c>
      <c r="S84" s="128" cm="1">
        <f t="array" ref="S84">_xlfn.XLOOKUP(S$1,'PY1 Data(H)'!$A$1:$BP$1,_xlfn.XLOOKUP($A84,'PY1 Data(H)'!$A$1:$A$142,'PY1 Data(H)'!$A$1:$BP$142))</f>
        <v>0</v>
      </c>
      <c r="T84" s="128" t="e" cm="1">
        <f t="array" ref="T84">_xlfn.XLOOKUP(T$1,'PY1 Data(H)'!$A$1:$BP$1,_xlfn.XLOOKUP($A84,'PY1 Data(H)'!$A$1:$A$142,'PY1 Data(H)'!$A$1:$BP$142))</f>
        <v>#N/A</v>
      </c>
      <c r="U84" s="128" cm="1">
        <f t="array" ref="U84">_xlfn.XLOOKUP(U$1,'PY1 Data(H)'!$A$1:$BP$1,_xlfn.XLOOKUP($A84,'PY1 Data(H)'!$A$1:$A$142,'PY1 Data(H)'!$A$1:$BP$142))</f>
        <v>0</v>
      </c>
      <c r="V84" s="128" cm="1">
        <f t="array" ref="V84">_xlfn.XLOOKUP(V$1,'PY1 Data(H)'!$A$1:$BP$1,_xlfn.XLOOKUP($A84,'PY1 Data(H)'!$A$1:$A$142,'PY1 Data(H)'!$A$1:$BP$142))</f>
        <v>0</v>
      </c>
      <c r="W84" s="128" cm="1">
        <f t="array" ref="W84">_xlfn.XLOOKUP(W$1,'PY1 Data(H)'!$A$1:$BP$1,_xlfn.XLOOKUP($A84,'PY1 Data(H)'!$A$1:$A$142,'PY1 Data(H)'!$A$1:$BP$142))</f>
        <v>0</v>
      </c>
      <c r="X84" s="128" cm="1">
        <f t="array" ref="X84">_xlfn.XLOOKUP(X$1,'PY1 Data(H)'!$A$1:$BP$1,_xlfn.XLOOKUP($A84,'PY1 Data(H)'!$A$1:$A$142,'PY1 Data(H)'!$A$1:$BP$142))</f>
        <v>0</v>
      </c>
      <c r="Y84" s="128" cm="1">
        <f t="array" ref="Y84">_xlfn.XLOOKUP(Y$1,'PY1 Data(H)'!$A$1:$BP$1,_xlfn.XLOOKUP($A84,'PY1 Data(H)'!$A$1:$A$142,'PY1 Data(H)'!$A$1:$BP$142))</f>
        <v>0</v>
      </c>
      <c r="Z84" s="128" cm="1">
        <f t="array" ref="Z84">_xlfn.XLOOKUP(Z$1,'PY1 Data(H)'!$A$1:$BP$1,_xlfn.XLOOKUP($A84,'PY1 Data(H)'!$A$1:$A$142,'PY1 Data(H)'!$A$1:$BP$142))</f>
        <v>0</v>
      </c>
      <c r="AA84" s="128" cm="1">
        <f t="array" ref="AA84">_xlfn.XLOOKUP(AA$1,'PY1 Data(H)'!$A$1:$BP$1,_xlfn.XLOOKUP($A84,'PY1 Data(H)'!$A$1:$A$142,'PY1 Data(H)'!$A$1:$BP$142))</f>
        <v>0</v>
      </c>
      <c r="AB84" s="128" cm="1">
        <f t="array" ref="AB84">_xlfn.XLOOKUP(AB$1,'PY1 Data(H)'!$A$1:$BP$1,_xlfn.XLOOKUP($A84,'PY1 Data(H)'!$A$1:$A$142,'PY1 Data(H)'!$A$1:$BP$142))</f>
        <v>0</v>
      </c>
      <c r="AC84" s="128" cm="1">
        <f t="array" ref="AC84">_xlfn.XLOOKUP(AC$1,'PY1 Data(H)'!$A$1:$BP$1,_xlfn.XLOOKUP($A84,'PY1 Data(H)'!$A$1:$A$142,'PY1 Data(H)'!$A$1:$BP$142))</f>
        <v>0</v>
      </c>
      <c r="AD84" s="128" t="e" cm="1">
        <f t="array" ref="AD84">_xlfn.XLOOKUP(AD$1,'PY1 Data(H)'!$A$1:$BP$1,_xlfn.XLOOKUP($A84,'PY1 Data(H)'!$A$1:$A$142,'PY1 Data(H)'!$A$1:$BP$142))</f>
        <v>#N/A</v>
      </c>
      <c r="AE84" s="128" cm="1">
        <f t="array" ref="AE84">_xlfn.XLOOKUP(AE$1,'PY1 Data(H)'!$A$1:$BP$1,_xlfn.XLOOKUP($A84,'PY1 Data(H)'!$A$1:$A$142,'PY1 Data(H)'!$A$1:$BP$142))</f>
        <v>0</v>
      </c>
      <c r="AF84" s="128" cm="1">
        <f t="array" ref="AF84">_xlfn.XLOOKUP(AF$1,'PY1 Data(H)'!$A$1:$BP$1,_xlfn.XLOOKUP($A84,'PY1 Data(H)'!$A$1:$A$142,'PY1 Data(H)'!$A$1:$BP$142))</f>
        <v>0</v>
      </c>
      <c r="AG84" s="128" cm="1">
        <f t="array" ref="AG84">_xlfn.XLOOKUP(AG$1,'PY1 Data(H)'!$A$1:$BP$1,_xlfn.XLOOKUP($A84,'PY1 Data(H)'!$A$1:$A$142,'PY1 Data(H)'!$A$1:$BP$142))</f>
        <v>0</v>
      </c>
      <c r="AH84" s="128" t="e" cm="1">
        <f t="array" ref="AH84">_xlfn.XLOOKUP(AH$1,'PY1 Data(H)'!$A$1:$BP$1,_xlfn.XLOOKUP($A84,'PY1 Data(H)'!$A$1:$A$142,'PY1 Data(H)'!$A$1:$BP$142))</f>
        <v>#N/A</v>
      </c>
      <c r="AI84" s="128" cm="1">
        <f t="array" ref="AI84">_xlfn.XLOOKUP(AI$1,'PY1 Data(H)'!$A$1:$BP$1,_xlfn.XLOOKUP($A84,'PY1 Data(H)'!$A$1:$A$142,'PY1 Data(H)'!$A$1:$BP$142))</f>
        <v>0</v>
      </c>
      <c r="AJ84" s="128" cm="1">
        <f t="array" ref="AJ84">_xlfn.XLOOKUP(AJ$1,'PY1 Data(H)'!$A$1:$BP$1,_xlfn.XLOOKUP($A84,'PY1 Data(H)'!$A$1:$A$142,'PY1 Data(H)'!$A$1:$BP$142))</f>
        <v>0</v>
      </c>
      <c r="AK84" s="128" cm="1">
        <f t="array" ref="AK84">_xlfn.XLOOKUP(AK$1,'PY1 Data(H)'!$A$1:$BP$1,_xlfn.XLOOKUP($A84,'PY1 Data(H)'!$A$1:$A$142,'PY1 Data(H)'!$A$1:$BP$142))</f>
        <v>0</v>
      </c>
      <c r="AL84" s="128" cm="1">
        <f t="array" ref="AL84">_xlfn.XLOOKUP(AL$1,'PY1 Data(H)'!$A$1:$BP$1,_xlfn.XLOOKUP($A84,'PY1 Data(H)'!$A$1:$A$142,'PY1 Data(H)'!$A$1:$BP$142))</f>
        <v>0</v>
      </c>
      <c r="AM84" s="128" cm="1">
        <f t="array" ref="AM84">_xlfn.XLOOKUP(AM$1,'PY1 Data(H)'!$A$1:$BP$1,_xlfn.XLOOKUP($A84,'PY1 Data(H)'!$A$1:$A$142,'PY1 Data(H)'!$A$1:$BP$142))</f>
        <v>0</v>
      </c>
      <c r="AN84" s="128" cm="1">
        <f t="array" ref="AN84">_xlfn.XLOOKUP(AN$1,'PY1 Data(H)'!$A$1:$BP$1,_xlfn.XLOOKUP($A84,'PY1 Data(H)'!$A$1:$A$142,'PY1 Data(H)'!$A$1:$BP$142))</f>
        <v>0</v>
      </c>
      <c r="AO84" s="128" cm="1">
        <f t="array" ref="AO84">_xlfn.XLOOKUP(AO$1,'PY1 Data(H)'!$A$1:$BP$1,_xlfn.XLOOKUP($A84,'PY1 Data(H)'!$A$1:$A$142,'PY1 Data(H)'!$A$1:$BP$142))</f>
        <v>0</v>
      </c>
      <c r="AP84" s="128" cm="1">
        <f t="array" ref="AP84">_xlfn.XLOOKUP(AP$1,'PY1 Data(H)'!$A$1:$BP$1,_xlfn.XLOOKUP($A84,'PY1 Data(H)'!$A$1:$A$142,'PY1 Data(H)'!$A$1:$BP$142))</f>
        <v>0</v>
      </c>
      <c r="AQ84" s="128" cm="1">
        <f t="array" ref="AQ84">_xlfn.XLOOKUP(AQ$1,'PY1 Data(H)'!$A$1:$BP$1,_xlfn.XLOOKUP($A84,'PY1 Data(H)'!$A$1:$A$142,'PY1 Data(H)'!$A$1:$BP$142))</f>
        <v>0</v>
      </c>
      <c r="AR84" s="128" cm="1">
        <f t="array" ref="AR84">_xlfn.XLOOKUP(AR$1,'PY1 Data(H)'!$A$1:$BP$1,_xlfn.XLOOKUP($A84,'PY1 Data(H)'!$A$1:$A$142,'PY1 Data(H)'!$A$1:$BP$142))</f>
        <v>0</v>
      </c>
      <c r="AS84" s="128" cm="1">
        <f t="array" ref="AS84">_xlfn.XLOOKUP(AS$1,'PY1 Data(H)'!$A$1:$BP$1,_xlfn.XLOOKUP($A84,'PY1 Data(H)'!$A$1:$A$142,'PY1 Data(H)'!$A$1:$BP$142))</f>
        <v>0</v>
      </c>
    </row>
    <row r="85" spans="1:45" x14ac:dyDescent="0.3">
      <c r="A85">
        <v>599</v>
      </c>
      <c r="D85" s="128" cm="1">
        <f t="array" ref="D85">_xlfn.XLOOKUP(D$1,'PY1 Data(H)'!$A$1:$BP$1,_xlfn.XLOOKUP($A85,'PY1 Data(H)'!$A$1:$A$142,'PY1 Data(H)'!$A$1:$BP$142))</f>
        <v>0</v>
      </c>
      <c r="E85" s="128" cm="1">
        <f t="array" ref="E85">_xlfn.XLOOKUP(E$1,'PY1 Data(H)'!$A$1:$BP$1,_xlfn.XLOOKUP($A85,'PY1 Data(H)'!$A$1:$A$142,'PY1 Data(H)'!$A$1:$BP$142))</f>
        <v>0</v>
      </c>
      <c r="F85" s="128" cm="1">
        <f t="array" ref="F85">_xlfn.XLOOKUP(F$1,'PY1 Data(H)'!$A$1:$BP$1,_xlfn.XLOOKUP($A85,'PY1 Data(H)'!$A$1:$A$142,'PY1 Data(H)'!$A$1:$BP$142))</f>
        <v>0</v>
      </c>
      <c r="G85" s="128" cm="1">
        <f t="array" ref="G85">_xlfn.XLOOKUP(G$1,'PY1 Data(H)'!$A$1:$BP$1,_xlfn.XLOOKUP($A85,'PY1 Data(H)'!$A$1:$A$142,'PY1 Data(H)'!$A$1:$BP$142))</f>
        <v>0</v>
      </c>
      <c r="H85" s="128" cm="1">
        <f t="array" ref="H85">_xlfn.XLOOKUP(H$1,'PY1 Data(H)'!$A$1:$BP$1,_xlfn.XLOOKUP($A85,'PY1 Data(H)'!$A$1:$A$142,'PY1 Data(H)'!$A$1:$BP$142))</f>
        <v>0</v>
      </c>
      <c r="I85" s="128" cm="1">
        <f t="array" ref="I85">_xlfn.XLOOKUP(I$1,'PY1 Data(H)'!$A$1:$BP$1,_xlfn.XLOOKUP($A85,'PY1 Data(H)'!$A$1:$A$142,'PY1 Data(H)'!$A$1:$BP$142))</f>
        <v>0</v>
      </c>
      <c r="J85" s="128" cm="1">
        <f t="array" ref="J85">_xlfn.XLOOKUP(J$1,'PY1 Data(H)'!$A$1:$BP$1,_xlfn.XLOOKUP($A85,'PY1 Data(H)'!$A$1:$A$142,'PY1 Data(H)'!$A$1:$BP$142))</f>
        <v>0</v>
      </c>
      <c r="K85" s="128" cm="1">
        <f t="array" ref="K85">_xlfn.XLOOKUP(K$1,'PY1 Data(H)'!$A$1:$BP$1,_xlfn.XLOOKUP($A85,'PY1 Data(H)'!$A$1:$A$142,'PY1 Data(H)'!$A$1:$BP$142))</f>
        <v>0</v>
      </c>
      <c r="L85" s="128" cm="1">
        <f t="array" ref="L85">_xlfn.XLOOKUP(L$1,'PY1 Data(H)'!$A$1:$BP$1,_xlfn.XLOOKUP($A85,'PY1 Data(H)'!$A$1:$A$142,'PY1 Data(H)'!$A$1:$BP$142))</f>
        <v>0</v>
      </c>
      <c r="M85" s="128" cm="1">
        <f t="array" ref="M85">_xlfn.XLOOKUP(M$1,'PY1 Data(H)'!$A$1:$BP$1,_xlfn.XLOOKUP($A85,'PY1 Data(H)'!$A$1:$A$142,'PY1 Data(H)'!$A$1:$BP$142))</f>
        <v>0</v>
      </c>
      <c r="N85" s="128" cm="1">
        <f t="array" ref="N85">_xlfn.XLOOKUP(N$1,'PY1 Data(H)'!$A$1:$BP$1,_xlfn.XLOOKUP($A85,'PY1 Data(H)'!$A$1:$A$142,'PY1 Data(H)'!$A$1:$BP$142))</f>
        <v>0</v>
      </c>
      <c r="O85" s="128" cm="1">
        <f t="array" ref="O85">_xlfn.XLOOKUP(O$1,'PY1 Data(H)'!$A$1:$BP$1,_xlfn.XLOOKUP($A85,'PY1 Data(H)'!$A$1:$A$142,'PY1 Data(H)'!$A$1:$BP$142))</f>
        <v>0</v>
      </c>
      <c r="P85" s="128" cm="1">
        <f t="array" ref="P85">_xlfn.XLOOKUP(P$1,'PY1 Data(H)'!$A$1:$BP$1,_xlfn.XLOOKUP($A85,'PY1 Data(H)'!$A$1:$A$142,'PY1 Data(H)'!$A$1:$BP$142))</f>
        <v>0</v>
      </c>
      <c r="Q85" s="128" cm="1">
        <f t="array" ref="Q85">_xlfn.XLOOKUP(Q$1,'PY1 Data(H)'!$A$1:$BP$1,_xlfn.XLOOKUP($A85,'PY1 Data(H)'!$A$1:$A$142,'PY1 Data(H)'!$A$1:$BP$142))</f>
        <v>0</v>
      </c>
      <c r="R85" s="128" cm="1">
        <f t="array" ref="R85">_xlfn.XLOOKUP(R$1,'PY1 Data(H)'!$A$1:$BP$1,_xlfn.XLOOKUP($A85,'PY1 Data(H)'!$A$1:$A$142,'PY1 Data(H)'!$A$1:$BP$142))</f>
        <v>0</v>
      </c>
      <c r="S85" s="128" cm="1">
        <f t="array" ref="S85">_xlfn.XLOOKUP(S$1,'PY1 Data(H)'!$A$1:$BP$1,_xlfn.XLOOKUP($A85,'PY1 Data(H)'!$A$1:$A$142,'PY1 Data(H)'!$A$1:$BP$142))</f>
        <v>0</v>
      </c>
      <c r="T85" s="128" t="e" cm="1">
        <f t="array" ref="T85">_xlfn.XLOOKUP(T$1,'PY1 Data(H)'!$A$1:$BP$1,_xlfn.XLOOKUP($A85,'PY1 Data(H)'!$A$1:$A$142,'PY1 Data(H)'!$A$1:$BP$142))</f>
        <v>#N/A</v>
      </c>
      <c r="U85" s="128" cm="1">
        <f t="array" ref="U85">_xlfn.XLOOKUP(U$1,'PY1 Data(H)'!$A$1:$BP$1,_xlfn.XLOOKUP($A85,'PY1 Data(H)'!$A$1:$A$142,'PY1 Data(H)'!$A$1:$BP$142))</f>
        <v>0</v>
      </c>
      <c r="V85" s="128" cm="1">
        <f t="array" ref="V85">_xlfn.XLOOKUP(V$1,'PY1 Data(H)'!$A$1:$BP$1,_xlfn.XLOOKUP($A85,'PY1 Data(H)'!$A$1:$A$142,'PY1 Data(H)'!$A$1:$BP$142))</f>
        <v>0</v>
      </c>
      <c r="W85" s="128" cm="1">
        <f t="array" ref="W85">_xlfn.XLOOKUP(W$1,'PY1 Data(H)'!$A$1:$BP$1,_xlfn.XLOOKUP($A85,'PY1 Data(H)'!$A$1:$A$142,'PY1 Data(H)'!$A$1:$BP$142))</f>
        <v>0</v>
      </c>
      <c r="X85" s="128" cm="1">
        <f t="array" ref="X85">_xlfn.XLOOKUP(X$1,'PY1 Data(H)'!$A$1:$BP$1,_xlfn.XLOOKUP($A85,'PY1 Data(H)'!$A$1:$A$142,'PY1 Data(H)'!$A$1:$BP$142))</f>
        <v>0</v>
      </c>
      <c r="Y85" s="128" cm="1">
        <f t="array" ref="Y85">_xlfn.XLOOKUP(Y$1,'PY1 Data(H)'!$A$1:$BP$1,_xlfn.XLOOKUP($A85,'PY1 Data(H)'!$A$1:$A$142,'PY1 Data(H)'!$A$1:$BP$142))</f>
        <v>0</v>
      </c>
      <c r="Z85" s="128" cm="1">
        <f t="array" ref="Z85">_xlfn.XLOOKUP(Z$1,'PY1 Data(H)'!$A$1:$BP$1,_xlfn.XLOOKUP($A85,'PY1 Data(H)'!$A$1:$A$142,'PY1 Data(H)'!$A$1:$BP$142))</f>
        <v>0</v>
      </c>
      <c r="AA85" s="128" cm="1">
        <f t="array" ref="AA85">_xlfn.XLOOKUP(AA$1,'PY1 Data(H)'!$A$1:$BP$1,_xlfn.XLOOKUP($A85,'PY1 Data(H)'!$A$1:$A$142,'PY1 Data(H)'!$A$1:$BP$142))</f>
        <v>0</v>
      </c>
      <c r="AB85" s="128" cm="1">
        <f t="array" ref="AB85">_xlfn.XLOOKUP(AB$1,'PY1 Data(H)'!$A$1:$BP$1,_xlfn.XLOOKUP($A85,'PY1 Data(H)'!$A$1:$A$142,'PY1 Data(H)'!$A$1:$BP$142))</f>
        <v>0</v>
      </c>
      <c r="AC85" s="128" cm="1">
        <f t="array" ref="AC85">_xlfn.XLOOKUP(AC$1,'PY1 Data(H)'!$A$1:$BP$1,_xlfn.XLOOKUP($A85,'PY1 Data(H)'!$A$1:$A$142,'PY1 Data(H)'!$A$1:$BP$142))</f>
        <v>0</v>
      </c>
      <c r="AD85" s="128" t="e" cm="1">
        <f t="array" ref="AD85">_xlfn.XLOOKUP(AD$1,'PY1 Data(H)'!$A$1:$BP$1,_xlfn.XLOOKUP($A85,'PY1 Data(H)'!$A$1:$A$142,'PY1 Data(H)'!$A$1:$BP$142))</f>
        <v>#N/A</v>
      </c>
      <c r="AE85" s="128" cm="1">
        <f t="array" ref="AE85">_xlfn.XLOOKUP(AE$1,'PY1 Data(H)'!$A$1:$BP$1,_xlfn.XLOOKUP($A85,'PY1 Data(H)'!$A$1:$A$142,'PY1 Data(H)'!$A$1:$BP$142))</f>
        <v>0</v>
      </c>
      <c r="AF85" s="128" cm="1">
        <f t="array" ref="AF85">_xlfn.XLOOKUP(AF$1,'PY1 Data(H)'!$A$1:$BP$1,_xlfn.XLOOKUP($A85,'PY1 Data(H)'!$A$1:$A$142,'PY1 Data(H)'!$A$1:$BP$142))</f>
        <v>0</v>
      </c>
      <c r="AG85" s="128" cm="1">
        <f t="array" ref="AG85">_xlfn.XLOOKUP(AG$1,'PY1 Data(H)'!$A$1:$BP$1,_xlfn.XLOOKUP($A85,'PY1 Data(H)'!$A$1:$A$142,'PY1 Data(H)'!$A$1:$BP$142))</f>
        <v>0</v>
      </c>
      <c r="AH85" s="128" t="e" cm="1">
        <f t="array" ref="AH85">_xlfn.XLOOKUP(AH$1,'PY1 Data(H)'!$A$1:$BP$1,_xlfn.XLOOKUP($A85,'PY1 Data(H)'!$A$1:$A$142,'PY1 Data(H)'!$A$1:$BP$142))</f>
        <v>#N/A</v>
      </c>
      <c r="AI85" s="128" cm="1">
        <f t="array" ref="AI85">_xlfn.XLOOKUP(AI$1,'PY1 Data(H)'!$A$1:$BP$1,_xlfn.XLOOKUP($A85,'PY1 Data(H)'!$A$1:$A$142,'PY1 Data(H)'!$A$1:$BP$142))</f>
        <v>0</v>
      </c>
      <c r="AJ85" s="128" cm="1">
        <f t="array" ref="AJ85">_xlfn.XLOOKUP(AJ$1,'PY1 Data(H)'!$A$1:$BP$1,_xlfn.XLOOKUP($A85,'PY1 Data(H)'!$A$1:$A$142,'PY1 Data(H)'!$A$1:$BP$142))</f>
        <v>0</v>
      </c>
      <c r="AK85" s="128" cm="1">
        <f t="array" ref="AK85">_xlfn.XLOOKUP(AK$1,'PY1 Data(H)'!$A$1:$BP$1,_xlfn.XLOOKUP($A85,'PY1 Data(H)'!$A$1:$A$142,'PY1 Data(H)'!$A$1:$BP$142))</f>
        <v>0</v>
      </c>
      <c r="AL85" s="128" cm="1">
        <f t="array" ref="AL85">_xlfn.XLOOKUP(AL$1,'PY1 Data(H)'!$A$1:$BP$1,_xlfn.XLOOKUP($A85,'PY1 Data(H)'!$A$1:$A$142,'PY1 Data(H)'!$A$1:$BP$142))</f>
        <v>0</v>
      </c>
      <c r="AM85" s="128" cm="1">
        <f t="array" ref="AM85">_xlfn.XLOOKUP(AM$1,'PY1 Data(H)'!$A$1:$BP$1,_xlfn.XLOOKUP($A85,'PY1 Data(H)'!$A$1:$A$142,'PY1 Data(H)'!$A$1:$BP$142))</f>
        <v>0</v>
      </c>
      <c r="AN85" s="128" cm="1">
        <f t="array" ref="AN85">_xlfn.XLOOKUP(AN$1,'PY1 Data(H)'!$A$1:$BP$1,_xlfn.XLOOKUP($A85,'PY1 Data(H)'!$A$1:$A$142,'PY1 Data(H)'!$A$1:$BP$142))</f>
        <v>0</v>
      </c>
      <c r="AO85" s="128" cm="1">
        <f t="array" ref="AO85">_xlfn.XLOOKUP(AO$1,'PY1 Data(H)'!$A$1:$BP$1,_xlfn.XLOOKUP($A85,'PY1 Data(H)'!$A$1:$A$142,'PY1 Data(H)'!$A$1:$BP$142))</f>
        <v>0</v>
      </c>
      <c r="AP85" s="128" cm="1">
        <f t="array" ref="AP85">_xlfn.XLOOKUP(AP$1,'PY1 Data(H)'!$A$1:$BP$1,_xlfn.XLOOKUP($A85,'PY1 Data(H)'!$A$1:$A$142,'PY1 Data(H)'!$A$1:$BP$142))</f>
        <v>0</v>
      </c>
      <c r="AQ85" s="128" cm="1">
        <f t="array" ref="AQ85">_xlfn.XLOOKUP(AQ$1,'PY1 Data(H)'!$A$1:$BP$1,_xlfn.XLOOKUP($A85,'PY1 Data(H)'!$A$1:$A$142,'PY1 Data(H)'!$A$1:$BP$142))</f>
        <v>0</v>
      </c>
      <c r="AR85" s="128" cm="1">
        <f t="array" ref="AR85">_xlfn.XLOOKUP(AR$1,'PY1 Data(H)'!$A$1:$BP$1,_xlfn.XLOOKUP($A85,'PY1 Data(H)'!$A$1:$A$142,'PY1 Data(H)'!$A$1:$BP$142))</f>
        <v>0</v>
      </c>
      <c r="AS85" s="128" cm="1">
        <f t="array" ref="AS85">_xlfn.XLOOKUP(AS$1,'PY1 Data(H)'!$A$1:$BP$1,_xlfn.XLOOKUP($A85,'PY1 Data(H)'!$A$1:$A$142,'PY1 Data(H)'!$A$1:$BP$142))</f>
        <v>0</v>
      </c>
    </row>
    <row r="86" spans="1:45" x14ac:dyDescent="0.3">
      <c r="A86">
        <v>602</v>
      </c>
      <c r="D86" s="128" cm="1">
        <f t="array" ref="D86">_xlfn.XLOOKUP(D$1,'PY1 Data(H)'!$A$1:$BP$1,_xlfn.XLOOKUP($A86,'PY1 Data(H)'!$A$1:$A$142,'PY1 Data(H)'!$A$1:$BP$142))</f>
        <v>0</v>
      </c>
      <c r="E86" s="128" cm="1">
        <f t="array" ref="E86">_xlfn.XLOOKUP(E$1,'PY1 Data(H)'!$A$1:$BP$1,_xlfn.XLOOKUP($A86,'PY1 Data(H)'!$A$1:$A$142,'PY1 Data(H)'!$A$1:$BP$142))</f>
        <v>0</v>
      </c>
      <c r="F86" s="128" cm="1">
        <f t="array" ref="F86">_xlfn.XLOOKUP(F$1,'PY1 Data(H)'!$A$1:$BP$1,_xlfn.XLOOKUP($A86,'PY1 Data(H)'!$A$1:$A$142,'PY1 Data(H)'!$A$1:$BP$142))</f>
        <v>0</v>
      </c>
      <c r="G86" s="128" cm="1">
        <f t="array" ref="G86">_xlfn.XLOOKUP(G$1,'PY1 Data(H)'!$A$1:$BP$1,_xlfn.XLOOKUP($A86,'PY1 Data(H)'!$A$1:$A$142,'PY1 Data(H)'!$A$1:$BP$142))</f>
        <v>0</v>
      </c>
      <c r="H86" s="128" cm="1">
        <f t="array" ref="H86">_xlfn.XLOOKUP(H$1,'PY1 Data(H)'!$A$1:$BP$1,_xlfn.XLOOKUP($A86,'PY1 Data(H)'!$A$1:$A$142,'PY1 Data(H)'!$A$1:$BP$142))</f>
        <v>0</v>
      </c>
      <c r="I86" s="128" cm="1">
        <f t="array" ref="I86">_xlfn.XLOOKUP(I$1,'PY1 Data(H)'!$A$1:$BP$1,_xlfn.XLOOKUP($A86,'PY1 Data(H)'!$A$1:$A$142,'PY1 Data(H)'!$A$1:$BP$142))</f>
        <v>0</v>
      </c>
      <c r="J86" s="128" cm="1">
        <f t="array" ref="J86">_xlfn.XLOOKUP(J$1,'PY1 Data(H)'!$A$1:$BP$1,_xlfn.XLOOKUP($A86,'PY1 Data(H)'!$A$1:$A$142,'PY1 Data(H)'!$A$1:$BP$142))</f>
        <v>0</v>
      </c>
      <c r="K86" s="128" cm="1">
        <f t="array" ref="K86">_xlfn.XLOOKUP(K$1,'PY1 Data(H)'!$A$1:$BP$1,_xlfn.XLOOKUP($A86,'PY1 Data(H)'!$A$1:$A$142,'PY1 Data(H)'!$A$1:$BP$142))</f>
        <v>0</v>
      </c>
      <c r="L86" s="128" cm="1">
        <f t="array" ref="L86">_xlfn.XLOOKUP(L$1,'PY1 Data(H)'!$A$1:$BP$1,_xlfn.XLOOKUP($A86,'PY1 Data(H)'!$A$1:$A$142,'PY1 Data(H)'!$A$1:$BP$142))</f>
        <v>0</v>
      </c>
      <c r="M86" s="128" cm="1">
        <f t="array" ref="M86">_xlfn.XLOOKUP(M$1,'PY1 Data(H)'!$A$1:$BP$1,_xlfn.XLOOKUP($A86,'PY1 Data(H)'!$A$1:$A$142,'PY1 Data(H)'!$A$1:$BP$142))</f>
        <v>0</v>
      </c>
      <c r="N86" s="128" cm="1">
        <f t="array" ref="N86">_xlfn.XLOOKUP(N$1,'PY1 Data(H)'!$A$1:$BP$1,_xlfn.XLOOKUP($A86,'PY1 Data(H)'!$A$1:$A$142,'PY1 Data(H)'!$A$1:$BP$142))</f>
        <v>0</v>
      </c>
      <c r="O86" s="128" cm="1">
        <f t="array" ref="O86">_xlfn.XLOOKUP(O$1,'PY1 Data(H)'!$A$1:$BP$1,_xlfn.XLOOKUP($A86,'PY1 Data(H)'!$A$1:$A$142,'PY1 Data(H)'!$A$1:$BP$142))</f>
        <v>0</v>
      </c>
      <c r="P86" s="128" cm="1">
        <f t="array" ref="P86">_xlfn.XLOOKUP(P$1,'PY1 Data(H)'!$A$1:$BP$1,_xlfn.XLOOKUP($A86,'PY1 Data(H)'!$A$1:$A$142,'PY1 Data(H)'!$A$1:$BP$142))</f>
        <v>0</v>
      </c>
      <c r="Q86" s="128" cm="1">
        <f t="array" ref="Q86">_xlfn.XLOOKUP(Q$1,'PY1 Data(H)'!$A$1:$BP$1,_xlfn.XLOOKUP($A86,'PY1 Data(H)'!$A$1:$A$142,'PY1 Data(H)'!$A$1:$BP$142))</f>
        <v>0</v>
      </c>
      <c r="R86" s="128" cm="1">
        <f t="array" ref="R86">_xlfn.XLOOKUP(R$1,'PY1 Data(H)'!$A$1:$BP$1,_xlfn.XLOOKUP($A86,'PY1 Data(H)'!$A$1:$A$142,'PY1 Data(H)'!$A$1:$BP$142))</f>
        <v>0</v>
      </c>
      <c r="S86" s="128" cm="1">
        <f t="array" ref="S86">_xlfn.XLOOKUP(S$1,'PY1 Data(H)'!$A$1:$BP$1,_xlfn.XLOOKUP($A86,'PY1 Data(H)'!$A$1:$A$142,'PY1 Data(H)'!$A$1:$BP$142))</f>
        <v>0</v>
      </c>
      <c r="T86" s="128" t="e" cm="1">
        <f t="array" ref="T86">_xlfn.XLOOKUP(T$1,'PY1 Data(H)'!$A$1:$BP$1,_xlfn.XLOOKUP($A86,'PY1 Data(H)'!$A$1:$A$142,'PY1 Data(H)'!$A$1:$BP$142))</f>
        <v>#N/A</v>
      </c>
      <c r="U86" s="128" cm="1">
        <f t="array" ref="U86">_xlfn.XLOOKUP(U$1,'PY1 Data(H)'!$A$1:$BP$1,_xlfn.XLOOKUP($A86,'PY1 Data(H)'!$A$1:$A$142,'PY1 Data(H)'!$A$1:$BP$142))</f>
        <v>0</v>
      </c>
      <c r="V86" s="128" cm="1">
        <f t="array" ref="V86">_xlfn.XLOOKUP(V$1,'PY1 Data(H)'!$A$1:$BP$1,_xlfn.XLOOKUP($A86,'PY1 Data(H)'!$A$1:$A$142,'PY1 Data(H)'!$A$1:$BP$142))</f>
        <v>0</v>
      </c>
      <c r="W86" s="128" cm="1">
        <f t="array" ref="W86">_xlfn.XLOOKUP(W$1,'PY1 Data(H)'!$A$1:$BP$1,_xlfn.XLOOKUP($A86,'PY1 Data(H)'!$A$1:$A$142,'PY1 Data(H)'!$A$1:$BP$142))</f>
        <v>0</v>
      </c>
      <c r="X86" s="128" cm="1">
        <f t="array" ref="X86">_xlfn.XLOOKUP(X$1,'PY1 Data(H)'!$A$1:$BP$1,_xlfn.XLOOKUP($A86,'PY1 Data(H)'!$A$1:$A$142,'PY1 Data(H)'!$A$1:$BP$142))</f>
        <v>0</v>
      </c>
      <c r="Y86" s="128" cm="1">
        <f t="array" ref="Y86">_xlfn.XLOOKUP(Y$1,'PY1 Data(H)'!$A$1:$BP$1,_xlfn.XLOOKUP($A86,'PY1 Data(H)'!$A$1:$A$142,'PY1 Data(H)'!$A$1:$BP$142))</f>
        <v>0</v>
      </c>
      <c r="Z86" s="128" cm="1">
        <f t="array" ref="Z86">_xlfn.XLOOKUP(Z$1,'PY1 Data(H)'!$A$1:$BP$1,_xlfn.XLOOKUP($A86,'PY1 Data(H)'!$A$1:$A$142,'PY1 Data(H)'!$A$1:$BP$142))</f>
        <v>0</v>
      </c>
      <c r="AA86" s="128" cm="1">
        <f t="array" ref="AA86">_xlfn.XLOOKUP(AA$1,'PY1 Data(H)'!$A$1:$BP$1,_xlfn.XLOOKUP($A86,'PY1 Data(H)'!$A$1:$A$142,'PY1 Data(H)'!$A$1:$BP$142))</f>
        <v>0</v>
      </c>
      <c r="AB86" s="128" cm="1">
        <f t="array" ref="AB86">_xlfn.XLOOKUP(AB$1,'PY1 Data(H)'!$A$1:$BP$1,_xlfn.XLOOKUP($A86,'PY1 Data(H)'!$A$1:$A$142,'PY1 Data(H)'!$A$1:$BP$142))</f>
        <v>0</v>
      </c>
      <c r="AC86" s="128" cm="1">
        <f t="array" ref="AC86">_xlfn.XLOOKUP(AC$1,'PY1 Data(H)'!$A$1:$BP$1,_xlfn.XLOOKUP($A86,'PY1 Data(H)'!$A$1:$A$142,'PY1 Data(H)'!$A$1:$BP$142))</f>
        <v>0</v>
      </c>
      <c r="AD86" s="128" t="e" cm="1">
        <f t="array" ref="AD86">_xlfn.XLOOKUP(AD$1,'PY1 Data(H)'!$A$1:$BP$1,_xlfn.XLOOKUP($A86,'PY1 Data(H)'!$A$1:$A$142,'PY1 Data(H)'!$A$1:$BP$142))</f>
        <v>#N/A</v>
      </c>
      <c r="AE86" s="128" cm="1">
        <f t="array" ref="AE86">_xlfn.XLOOKUP(AE$1,'PY1 Data(H)'!$A$1:$BP$1,_xlfn.XLOOKUP($A86,'PY1 Data(H)'!$A$1:$A$142,'PY1 Data(H)'!$A$1:$BP$142))</f>
        <v>0</v>
      </c>
      <c r="AF86" s="128" cm="1">
        <f t="array" ref="AF86">_xlfn.XLOOKUP(AF$1,'PY1 Data(H)'!$A$1:$BP$1,_xlfn.XLOOKUP($A86,'PY1 Data(H)'!$A$1:$A$142,'PY1 Data(H)'!$A$1:$BP$142))</f>
        <v>0</v>
      </c>
      <c r="AG86" s="128" cm="1">
        <f t="array" ref="AG86">_xlfn.XLOOKUP(AG$1,'PY1 Data(H)'!$A$1:$BP$1,_xlfn.XLOOKUP($A86,'PY1 Data(H)'!$A$1:$A$142,'PY1 Data(H)'!$A$1:$BP$142))</f>
        <v>0</v>
      </c>
      <c r="AH86" s="128" t="e" cm="1">
        <f t="array" ref="AH86">_xlfn.XLOOKUP(AH$1,'PY1 Data(H)'!$A$1:$BP$1,_xlfn.XLOOKUP($A86,'PY1 Data(H)'!$A$1:$A$142,'PY1 Data(H)'!$A$1:$BP$142))</f>
        <v>#N/A</v>
      </c>
      <c r="AI86" s="128" cm="1">
        <f t="array" ref="AI86">_xlfn.XLOOKUP(AI$1,'PY1 Data(H)'!$A$1:$BP$1,_xlfn.XLOOKUP($A86,'PY1 Data(H)'!$A$1:$A$142,'PY1 Data(H)'!$A$1:$BP$142))</f>
        <v>0</v>
      </c>
      <c r="AJ86" s="128" cm="1">
        <f t="array" ref="AJ86">_xlfn.XLOOKUP(AJ$1,'PY1 Data(H)'!$A$1:$BP$1,_xlfn.XLOOKUP($A86,'PY1 Data(H)'!$A$1:$A$142,'PY1 Data(H)'!$A$1:$BP$142))</f>
        <v>0</v>
      </c>
      <c r="AK86" s="128" cm="1">
        <f t="array" ref="AK86">_xlfn.XLOOKUP(AK$1,'PY1 Data(H)'!$A$1:$BP$1,_xlfn.XLOOKUP($A86,'PY1 Data(H)'!$A$1:$A$142,'PY1 Data(H)'!$A$1:$BP$142))</f>
        <v>0</v>
      </c>
      <c r="AL86" s="128" cm="1">
        <f t="array" ref="AL86">_xlfn.XLOOKUP(AL$1,'PY1 Data(H)'!$A$1:$BP$1,_xlfn.XLOOKUP($A86,'PY1 Data(H)'!$A$1:$A$142,'PY1 Data(H)'!$A$1:$BP$142))</f>
        <v>0</v>
      </c>
      <c r="AM86" s="128" cm="1">
        <f t="array" ref="AM86">_xlfn.XLOOKUP(AM$1,'PY1 Data(H)'!$A$1:$BP$1,_xlfn.XLOOKUP($A86,'PY1 Data(H)'!$A$1:$A$142,'PY1 Data(H)'!$A$1:$BP$142))</f>
        <v>0</v>
      </c>
      <c r="AN86" s="128" cm="1">
        <f t="array" ref="AN86">_xlfn.XLOOKUP(AN$1,'PY1 Data(H)'!$A$1:$BP$1,_xlfn.XLOOKUP($A86,'PY1 Data(H)'!$A$1:$A$142,'PY1 Data(H)'!$A$1:$BP$142))</f>
        <v>0</v>
      </c>
      <c r="AO86" s="128" cm="1">
        <f t="array" ref="AO86">_xlfn.XLOOKUP(AO$1,'PY1 Data(H)'!$A$1:$BP$1,_xlfn.XLOOKUP($A86,'PY1 Data(H)'!$A$1:$A$142,'PY1 Data(H)'!$A$1:$BP$142))</f>
        <v>0</v>
      </c>
      <c r="AP86" s="128" cm="1">
        <f t="array" ref="AP86">_xlfn.XLOOKUP(AP$1,'PY1 Data(H)'!$A$1:$BP$1,_xlfn.XLOOKUP($A86,'PY1 Data(H)'!$A$1:$A$142,'PY1 Data(H)'!$A$1:$BP$142))</f>
        <v>0</v>
      </c>
      <c r="AQ86" s="128" cm="1">
        <f t="array" ref="AQ86">_xlfn.XLOOKUP(AQ$1,'PY1 Data(H)'!$A$1:$BP$1,_xlfn.XLOOKUP($A86,'PY1 Data(H)'!$A$1:$A$142,'PY1 Data(H)'!$A$1:$BP$142))</f>
        <v>0</v>
      </c>
      <c r="AR86" s="128" cm="1">
        <f t="array" ref="AR86">_xlfn.XLOOKUP(AR$1,'PY1 Data(H)'!$A$1:$BP$1,_xlfn.XLOOKUP($A86,'PY1 Data(H)'!$A$1:$A$142,'PY1 Data(H)'!$A$1:$BP$142))</f>
        <v>0</v>
      </c>
      <c r="AS86" s="128" cm="1">
        <f t="array" ref="AS86">_xlfn.XLOOKUP(AS$1,'PY1 Data(H)'!$A$1:$BP$1,_xlfn.XLOOKUP($A86,'PY1 Data(H)'!$A$1:$A$142,'PY1 Data(H)'!$A$1:$BP$142))</f>
        <v>0</v>
      </c>
    </row>
    <row r="87" spans="1:45" x14ac:dyDescent="0.3">
      <c r="A87">
        <v>619</v>
      </c>
      <c r="D87" s="128" cm="1">
        <f t="array" ref="D87">_xlfn.XLOOKUP(D$1,'PY1 Data(H)'!$A$1:$BP$1,_xlfn.XLOOKUP($A87,'PY1 Data(H)'!$A$1:$A$142,'PY1 Data(H)'!$A$1:$BP$142))</f>
        <v>0</v>
      </c>
      <c r="E87" s="128" cm="1">
        <f t="array" ref="E87">_xlfn.XLOOKUP(E$1,'PY1 Data(H)'!$A$1:$BP$1,_xlfn.XLOOKUP($A87,'PY1 Data(H)'!$A$1:$A$142,'PY1 Data(H)'!$A$1:$BP$142))</f>
        <v>0</v>
      </c>
      <c r="F87" s="128" cm="1">
        <f t="array" ref="F87">_xlfn.XLOOKUP(F$1,'PY1 Data(H)'!$A$1:$BP$1,_xlfn.XLOOKUP($A87,'PY1 Data(H)'!$A$1:$A$142,'PY1 Data(H)'!$A$1:$BP$142))</f>
        <v>0</v>
      </c>
      <c r="G87" s="128" cm="1">
        <f t="array" ref="G87">_xlfn.XLOOKUP(G$1,'PY1 Data(H)'!$A$1:$BP$1,_xlfn.XLOOKUP($A87,'PY1 Data(H)'!$A$1:$A$142,'PY1 Data(H)'!$A$1:$BP$142))</f>
        <v>0</v>
      </c>
      <c r="H87" s="128" cm="1">
        <f t="array" ref="H87">_xlfn.XLOOKUP(H$1,'PY1 Data(H)'!$A$1:$BP$1,_xlfn.XLOOKUP($A87,'PY1 Data(H)'!$A$1:$A$142,'PY1 Data(H)'!$A$1:$BP$142))</f>
        <v>0</v>
      </c>
      <c r="I87" s="128" cm="1">
        <f t="array" ref="I87">_xlfn.XLOOKUP(I$1,'PY1 Data(H)'!$A$1:$BP$1,_xlfn.XLOOKUP($A87,'PY1 Data(H)'!$A$1:$A$142,'PY1 Data(H)'!$A$1:$BP$142))</f>
        <v>0</v>
      </c>
      <c r="J87" s="128" cm="1">
        <f t="array" ref="J87">_xlfn.XLOOKUP(J$1,'PY1 Data(H)'!$A$1:$BP$1,_xlfn.XLOOKUP($A87,'PY1 Data(H)'!$A$1:$A$142,'PY1 Data(H)'!$A$1:$BP$142))</f>
        <v>0</v>
      </c>
      <c r="K87" s="128" cm="1">
        <f t="array" ref="K87">_xlfn.XLOOKUP(K$1,'PY1 Data(H)'!$A$1:$BP$1,_xlfn.XLOOKUP($A87,'PY1 Data(H)'!$A$1:$A$142,'PY1 Data(H)'!$A$1:$BP$142))</f>
        <v>0</v>
      </c>
      <c r="L87" s="128" cm="1">
        <f t="array" ref="L87">_xlfn.XLOOKUP(L$1,'PY1 Data(H)'!$A$1:$BP$1,_xlfn.XLOOKUP($A87,'PY1 Data(H)'!$A$1:$A$142,'PY1 Data(H)'!$A$1:$BP$142))</f>
        <v>0</v>
      </c>
      <c r="M87" s="128" cm="1">
        <f t="array" ref="M87">_xlfn.XLOOKUP(M$1,'PY1 Data(H)'!$A$1:$BP$1,_xlfn.XLOOKUP($A87,'PY1 Data(H)'!$A$1:$A$142,'PY1 Data(H)'!$A$1:$BP$142))</f>
        <v>0</v>
      </c>
      <c r="N87" s="128" cm="1">
        <f t="array" ref="N87">_xlfn.XLOOKUP(N$1,'PY1 Data(H)'!$A$1:$BP$1,_xlfn.XLOOKUP($A87,'PY1 Data(H)'!$A$1:$A$142,'PY1 Data(H)'!$A$1:$BP$142))</f>
        <v>0</v>
      </c>
      <c r="O87" s="128" cm="1">
        <f t="array" ref="O87">_xlfn.XLOOKUP(O$1,'PY1 Data(H)'!$A$1:$BP$1,_xlfn.XLOOKUP($A87,'PY1 Data(H)'!$A$1:$A$142,'PY1 Data(H)'!$A$1:$BP$142))</f>
        <v>0</v>
      </c>
      <c r="P87" s="128" cm="1">
        <f t="array" ref="P87">_xlfn.XLOOKUP(P$1,'PY1 Data(H)'!$A$1:$BP$1,_xlfn.XLOOKUP($A87,'PY1 Data(H)'!$A$1:$A$142,'PY1 Data(H)'!$A$1:$BP$142))</f>
        <v>0</v>
      </c>
      <c r="Q87" s="128" cm="1">
        <f t="array" ref="Q87">_xlfn.XLOOKUP(Q$1,'PY1 Data(H)'!$A$1:$BP$1,_xlfn.XLOOKUP($A87,'PY1 Data(H)'!$A$1:$A$142,'PY1 Data(H)'!$A$1:$BP$142))</f>
        <v>0</v>
      </c>
      <c r="R87" s="128" cm="1">
        <f t="array" ref="R87">_xlfn.XLOOKUP(R$1,'PY1 Data(H)'!$A$1:$BP$1,_xlfn.XLOOKUP($A87,'PY1 Data(H)'!$A$1:$A$142,'PY1 Data(H)'!$A$1:$BP$142))</f>
        <v>0</v>
      </c>
      <c r="S87" s="128" cm="1">
        <f t="array" ref="S87">_xlfn.XLOOKUP(S$1,'PY1 Data(H)'!$A$1:$BP$1,_xlfn.XLOOKUP($A87,'PY1 Data(H)'!$A$1:$A$142,'PY1 Data(H)'!$A$1:$BP$142))</f>
        <v>0</v>
      </c>
      <c r="T87" s="128" t="e" cm="1">
        <f t="array" ref="T87">_xlfn.XLOOKUP(T$1,'PY1 Data(H)'!$A$1:$BP$1,_xlfn.XLOOKUP($A87,'PY1 Data(H)'!$A$1:$A$142,'PY1 Data(H)'!$A$1:$BP$142))</f>
        <v>#N/A</v>
      </c>
      <c r="U87" s="128" cm="1">
        <f t="array" ref="U87">_xlfn.XLOOKUP(U$1,'PY1 Data(H)'!$A$1:$BP$1,_xlfn.XLOOKUP($A87,'PY1 Data(H)'!$A$1:$A$142,'PY1 Data(H)'!$A$1:$BP$142))</f>
        <v>0</v>
      </c>
      <c r="V87" s="128" cm="1">
        <f t="array" ref="V87">_xlfn.XLOOKUP(V$1,'PY1 Data(H)'!$A$1:$BP$1,_xlfn.XLOOKUP($A87,'PY1 Data(H)'!$A$1:$A$142,'PY1 Data(H)'!$A$1:$BP$142))</f>
        <v>0</v>
      </c>
      <c r="W87" s="128" cm="1">
        <f t="array" ref="W87">_xlfn.XLOOKUP(W$1,'PY1 Data(H)'!$A$1:$BP$1,_xlfn.XLOOKUP($A87,'PY1 Data(H)'!$A$1:$A$142,'PY1 Data(H)'!$A$1:$BP$142))</f>
        <v>0</v>
      </c>
      <c r="X87" s="128" cm="1">
        <f t="array" ref="X87">_xlfn.XLOOKUP(X$1,'PY1 Data(H)'!$A$1:$BP$1,_xlfn.XLOOKUP($A87,'PY1 Data(H)'!$A$1:$A$142,'PY1 Data(H)'!$A$1:$BP$142))</f>
        <v>0</v>
      </c>
      <c r="Y87" s="128" cm="1">
        <f t="array" ref="Y87">_xlfn.XLOOKUP(Y$1,'PY1 Data(H)'!$A$1:$BP$1,_xlfn.XLOOKUP($A87,'PY1 Data(H)'!$A$1:$A$142,'PY1 Data(H)'!$A$1:$BP$142))</f>
        <v>0</v>
      </c>
      <c r="Z87" s="128" cm="1">
        <f t="array" ref="Z87">_xlfn.XLOOKUP(Z$1,'PY1 Data(H)'!$A$1:$BP$1,_xlfn.XLOOKUP($A87,'PY1 Data(H)'!$A$1:$A$142,'PY1 Data(H)'!$A$1:$BP$142))</f>
        <v>0</v>
      </c>
      <c r="AA87" s="128" cm="1">
        <f t="array" ref="AA87">_xlfn.XLOOKUP(AA$1,'PY1 Data(H)'!$A$1:$BP$1,_xlfn.XLOOKUP($A87,'PY1 Data(H)'!$A$1:$A$142,'PY1 Data(H)'!$A$1:$BP$142))</f>
        <v>0</v>
      </c>
      <c r="AB87" s="128" cm="1">
        <f t="array" ref="AB87">_xlfn.XLOOKUP(AB$1,'PY1 Data(H)'!$A$1:$BP$1,_xlfn.XLOOKUP($A87,'PY1 Data(H)'!$A$1:$A$142,'PY1 Data(H)'!$A$1:$BP$142))</f>
        <v>0</v>
      </c>
      <c r="AC87" s="128" cm="1">
        <f t="array" ref="AC87">_xlfn.XLOOKUP(AC$1,'PY1 Data(H)'!$A$1:$BP$1,_xlfn.XLOOKUP($A87,'PY1 Data(H)'!$A$1:$A$142,'PY1 Data(H)'!$A$1:$BP$142))</f>
        <v>0</v>
      </c>
      <c r="AD87" s="128" t="e" cm="1">
        <f t="array" ref="AD87">_xlfn.XLOOKUP(AD$1,'PY1 Data(H)'!$A$1:$BP$1,_xlfn.XLOOKUP($A87,'PY1 Data(H)'!$A$1:$A$142,'PY1 Data(H)'!$A$1:$BP$142))</f>
        <v>#N/A</v>
      </c>
      <c r="AE87" s="128" cm="1">
        <f t="array" ref="AE87">_xlfn.XLOOKUP(AE$1,'PY1 Data(H)'!$A$1:$BP$1,_xlfn.XLOOKUP($A87,'PY1 Data(H)'!$A$1:$A$142,'PY1 Data(H)'!$A$1:$BP$142))</f>
        <v>0</v>
      </c>
      <c r="AF87" s="128" cm="1">
        <f t="array" ref="AF87">_xlfn.XLOOKUP(AF$1,'PY1 Data(H)'!$A$1:$BP$1,_xlfn.XLOOKUP($A87,'PY1 Data(H)'!$A$1:$A$142,'PY1 Data(H)'!$A$1:$BP$142))</f>
        <v>0</v>
      </c>
      <c r="AG87" s="128" cm="1">
        <f t="array" ref="AG87">_xlfn.XLOOKUP(AG$1,'PY1 Data(H)'!$A$1:$BP$1,_xlfn.XLOOKUP($A87,'PY1 Data(H)'!$A$1:$A$142,'PY1 Data(H)'!$A$1:$BP$142))</f>
        <v>0</v>
      </c>
      <c r="AH87" s="128" t="e" cm="1">
        <f t="array" ref="AH87">_xlfn.XLOOKUP(AH$1,'PY1 Data(H)'!$A$1:$BP$1,_xlfn.XLOOKUP($A87,'PY1 Data(H)'!$A$1:$A$142,'PY1 Data(H)'!$A$1:$BP$142))</f>
        <v>#N/A</v>
      </c>
      <c r="AI87" s="128" cm="1">
        <f t="array" ref="AI87">_xlfn.XLOOKUP(AI$1,'PY1 Data(H)'!$A$1:$BP$1,_xlfn.XLOOKUP($A87,'PY1 Data(H)'!$A$1:$A$142,'PY1 Data(H)'!$A$1:$BP$142))</f>
        <v>0</v>
      </c>
      <c r="AJ87" s="128" cm="1">
        <f t="array" ref="AJ87">_xlfn.XLOOKUP(AJ$1,'PY1 Data(H)'!$A$1:$BP$1,_xlfn.XLOOKUP($A87,'PY1 Data(H)'!$A$1:$A$142,'PY1 Data(H)'!$A$1:$BP$142))</f>
        <v>0</v>
      </c>
      <c r="AK87" s="128" cm="1">
        <f t="array" ref="AK87">_xlfn.XLOOKUP(AK$1,'PY1 Data(H)'!$A$1:$BP$1,_xlfn.XLOOKUP($A87,'PY1 Data(H)'!$A$1:$A$142,'PY1 Data(H)'!$A$1:$BP$142))</f>
        <v>0</v>
      </c>
      <c r="AL87" s="128" cm="1">
        <f t="array" ref="AL87">_xlfn.XLOOKUP(AL$1,'PY1 Data(H)'!$A$1:$BP$1,_xlfn.XLOOKUP($A87,'PY1 Data(H)'!$A$1:$A$142,'PY1 Data(H)'!$A$1:$BP$142))</f>
        <v>0</v>
      </c>
      <c r="AM87" s="128" cm="1">
        <f t="array" ref="AM87">_xlfn.XLOOKUP(AM$1,'PY1 Data(H)'!$A$1:$BP$1,_xlfn.XLOOKUP($A87,'PY1 Data(H)'!$A$1:$A$142,'PY1 Data(H)'!$A$1:$BP$142))</f>
        <v>0</v>
      </c>
      <c r="AN87" s="128" cm="1">
        <f t="array" ref="AN87">_xlfn.XLOOKUP(AN$1,'PY1 Data(H)'!$A$1:$BP$1,_xlfn.XLOOKUP($A87,'PY1 Data(H)'!$A$1:$A$142,'PY1 Data(H)'!$A$1:$BP$142))</f>
        <v>0</v>
      </c>
      <c r="AO87" s="128" cm="1">
        <f t="array" ref="AO87">_xlfn.XLOOKUP(AO$1,'PY1 Data(H)'!$A$1:$BP$1,_xlfn.XLOOKUP($A87,'PY1 Data(H)'!$A$1:$A$142,'PY1 Data(H)'!$A$1:$BP$142))</f>
        <v>0</v>
      </c>
      <c r="AP87" s="128" cm="1">
        <f t="array" ref="AP87">_xlfn.XLOOKUP(AP$1,'PY1 Data(H)'!$A$1:$BP$1,_xlfn.XLOOKUP($A87,'PY1 Data(H)'!$A$1:$A$142,'PY1 Data(H)'!$A$1:$BP$142))</f>
        <v>0</v>
      </c>
      <c r="AQ87" s="128" cm="1">
        <f t="array" ref="AQ87">_xlfn.XLOOKUP(AQ$1,'PY1 Data(H)'!$A$1:$BP$1,_xlfn.XLOOKUP($A87,'PY1 Data(H)'!$A$1:$A$142,'PY1 Data(H)'!$A$1:$BP$142))</f>
        <v>0</v>
      </c>
      <c r="AR87" s="128" cm="1">
        <f t="array" ref="AR87">_xlfn.XLOOKUP(AR$1,'PY1 Data(H)'!$A$1:$BP$1,_xlfn.XLOOKUP($A87,'PY1 Data(H)'!$A$1:$A$142,'PY1 Data(H)'!$A$1:$BP$142))</f>
        <v>0</v>
      </c>
      <c r="AS87" s="128" cm="1">
        <f t="array" ref="AS87">_xlfn.XLOOKUP(AS$1,'PY1 Data(H)'!$A$1:$BP$1,_xlfn.XLOOKUP($A87,'PY1 Data(H)'!$A$1:$A$142,'PY1 Data(H)'!$A$1:$BP$142))</f>
        <v>0</v>
      </c>
    </row>
    <row r="88" spans="1:45" x14ac:dyDescent="0.3">
      <c r="D88" s="128" cm="1">
        <f t="array" ref="D88">_xlfn.XLOOKUP(D$1,'PY1 Data(H)'!$A$1:$BP$1,_xlfn.XLOOKUP($A88,'PY1 Data(H)'!$A$1:$A$142,'PY1 Data(H)'!$A$1:$BP$142))</f>
        <v>0</v>
      </c>
      <c r="E88" s="128" cm="1">
        <f t="array" ref="E88">_xlfn.XLOOKUP(E$1,'PY1 Data(H)'!$A$1:$BP$1,_xlfn.XLOOKUP($A88,'PY1 Data(H)'!$A$1:$A$142,'PY1 Data(H)'!$A$1:$BP$142))</f>
        <v>0</v>
      </c>
      <c r="F88" s="128" cm="1">
        <f t="array" ref="F88">_xlfn.XLOOKUP(F$1,'PY1 Data(H)'!$A$1:$BP$1,_xlfn.XLOOKUP($A88,'PY1 Data(H)'!$A$1:$A$142,'PY1 Data(H)'!$A$1:$BP$142))</f>
        <v>0</v>
      </c>
      <c r="G88" s="128" cm="1">
        <f t="array" ref="G88">_xlfn.XLOOKUP(G$1,'PY1 Data(H)'!$A$1:$BP$1,_xlfn.XLOOKUP($A88,'PY1 Data(H)'!$A$1:$A$142,'PY1 Data(H)'!$A$1:$BP$142))</f>
        <v>0</v>
      </c>
      <c r="H88" s="128" cm="1">
        <f t="array" ref="H88">_xlfn.XLOOKUP(H$1,'PY1 Data(H)'!$A$1:$BP$1,_xlfn.XLOOKUP($A88,'PY1 Data(H)'!$A$1:$A$142,'PY1 Data(H)'!$A$1:$BP$142))</f>
        <v>0</v>
      </c>
      <c r="I88" s="128" cm="1">
        <f t="array" ref="I88">_xlfn.XLOOKUP(I$1,'PY1 Data(H)'!$A$1:$BP$1,_xlfn.XLOOKUP($A88,'PY1 Data(H)'!$A$1:$A$142,'PY1 Data(H)'!$A$1:$BP$142))</f>
        <v>0</v>
      </c>
      <c r="J88" s="128" cm="1">
        <f t="array" ref="J88">_xlfn.XLOOKUP(J$1,'PY1 Data(H)'!$A$1:$BP$1,_xlfn.XLOOKUP($A88,'PY1 Data(H)'!$A$1:$A$142,'PY1 Data(H)'!$A$1:$BP$142))</f>
        <v>0</v>
      </c>
      <c r="K88" s="128" cm="1">
        <f t="array" ref="K88">_xlfn.XLOOKUP(K$1,'PY1 Data(H)'!$A$1:$BP$1,_xlfn.XLOOKUP($A88,'PY1 Data(H)'!$A$1:$A$142,'PY1 Data(H)'!$A$1:$BP$142))</f>
        <v>0</v>
      </c>
      <c r="L88" s="128" cm="1">
        <f t="array" ref="L88">_xlfn.XLOOKUP(L$1,'PY1 Data(H)'!$A$1:$BP$1,_xlfn.XLOOKUP($A88,'PY1 Data(H)'!$A$1:$A$142,'PY1 Data(H)'!$A$1:$BP$142))</f>
        <v>0</v>
      </c>
      <c r="M88" s="128" cm="1">
        <f t="array" ref="M88">_xlfn.XLOOKUP(M$1,'PY1 Data(H)'!$A$1:$BP$1,_xlfn.XLOOKUP($A88,'PY1 Data(H)'!$A$1:$A$142,'PY1 Data(H)'!$A$1:$BP$142))</f>
        <v>0</v>
      </c>
      <c r="N88" s="128" cm="1">
        <f t="array" ref="N88">_xlfn.XLOOKUP(N$1,'PY1 Data(H)'!$A$1:$BP$1,_xlfn.XLOOKUP($A88,'PY1 Data(H)'!$A$1:$A$142,'PY1 Data(H)'!$A$1:$BP$142))</f>
        <v>0</v>
      </c>
      <c r="O88" s="128" cm="1">
        <f t="array" ref="O88">_xlfn.XLOOKUP(O$1,'PY1 Data(H)'!$A$1:$BP$1,_xlfn.XLOOKUP($A88,'PY1 Data(H)'!$A$1:$A$142,'PY1 Data(H)'!$A$1:$BP$142))</f>
        <v>0</v>
      </c>
      <c r="P88" s="128" cm="1">
        <f t="array" ref="P88">_xlfn.XLOOKUP(P$1,'PY1 Data(H)'!$A$1:$BP$1,_xlfn.XLOOKUP($A88,'PY1 Data(H)'!$A$1:$A$142,'PY1 Data(H)'!$A$1:$BP$142))</f>
        <v>0</v>
      </c>
      <c r="Q88" s="128" cm="1">
        <f t="array" ref="Q88">_xlfn.XLOOKUP(Q$1,'PY1 Data(H)'!$A$1:$BP$1,_xlfn.XLOOKUP($A88,'PY1 Data(H)'!$A$1:$A$142,'PY1 Data(H)'!$A$1:$BP$142))</f>
        <v>0</v>
      </c>
      <c r="R88" s="128" cm="1">
        <f t="array" ref="R88">_xlfn.XLOOKUP(R$1,'PY1 Data(H)'!$A$1:$BP$1,_xlfn.XLOOKUP($A88,'PY1 Data(H)'!$A$1:$A$142,'PY1 Data(H)'!$A$1:$BP$142))</f>
        <v>0</v>
      </c>
      <c r="S88" s="128" cm="1">
        <f t="array" ref="S88">_xlfn.XLOOKUP(S$1,'PY1 Data(H)'!$A$1:$BP$1,_xlfn.XLOOKUP($A88,'PY1 Data(H)'!$A$1:$A$142,'PY1 Data(H)'!$A$1:$BP$142))</f>
        <v>0</v>
      </c>
      <c r="T88" s="128" t="e" cm="1">
        <f t="array" ref="T88">_xlfn.XLOOKUP(T$1,'PY1 Data(H)'!$A$1:$BP$1,_xlfn.XLOOKUP($A88,'PY1 Data(H)'!$A$1:$A$142,'PY1 Data(H)'!$A$1:$BP$142))</f>
        <v>#N/A</v>
      </c>
      <c r="U88" s="128" cm="1">
        <f t="array" ref="U88">_xlfn.XLOOKUP(U$1,'PY1 Data(H)'!$A$1:$BP$1,_xlfn.XLOOKUP($A88,'PY1 Data(H)'!$A$1:$A$142,'PY1 Data(H)'!$A$1:$BP$142))</f>
        <v>0</v>
      </c>
      <c r="V88" s="128" cm="1">
        <f t="array" ref="V88">_xlfn.XLOOKUP(V$1,'PY1 Data(H)'!$A$1:$BP$1,_xlfn.XLOOKUP($A88,'PY1 Data(H)'!$A$1:$A$142,'PY1 Data(H)'!$A$1:$BP$142))</f>
        <v>0</v>
      </c>
      <c r="W88" s="128" cm="1">
        <f t="array" ref="W88">_xlfn.XLOOKUP(W$1,'PY1 Data(H)'!$A$1:$BP$1,_xlfn.XLOOKUP($A88,'PY1 Data(H)'!$A$1:$A$142,'PY1 Data(H)'!$A$1:$BP$142))</f>
        <v>0</v>
      </c>
      <c r="X88" s="128" cm="1">
        <f t="array" ref="X88">_xlfn.XLOOKUP(X$1,'PY1 Data(H)'!$A$1:$BP$1,_xlfn.XLOOKUP($A88,'PY1 Data(H)'!$A$1:$A$142,'PY1 Data(H)'!$A$1:$BP$142))</f>
        <v>0</v>
      </c>
      <c r="Y88" s="128" cm="1">
        <f t="array" ref="Y88">_xlfn.XLOOKUP(Y$1,'PY1 Data(H)'!$A$1:$BP$1,_xlfn.XLOOKUP($A88,'PY1 Data(H)'!$A$1:$A$142,'PY1 Data(H)'!$A$1:$BP$142))</f>
        <v>0</v>
      </c>
      <c r="Z88" s="128" cm="1">
        <f t="array" ref="Z88">_xlfn.XLOOKUP(Z$1,'PY1 Data(H)'!$A$1:$BP$1,_xlfn.XLOOKUP($A88,'PY1 Data(H)'!$A$1:$A$142,'PY1 Data(H)'!$A$1:$BP$142))</f>
        <v>0</v>
      </c>
      <c r="AA88" s="128" cm="1">
        <f t="array" ref="AA88">_xlfn.XLOOKUP(AA$1,'PY1 Data(H)'!$A$1:$BP$1,_xlfn.XLOOKUP($A88,'PY1 Data(H)'!$A$1:$A$142,'PY1 Data(H)'!$A$1:$BP$142))</f>
        <v>0</v>
      </c>
      <c r="AB88" s="128" cm="1">
        <f t="array" ref="AB88">_xlfn.XLOOKUP(AB$1,'PY1 Data(H)'!$A$1:$BP$1,_xlfn.XLOOKUP($A88,'PY1 Data(H)'!$A$1:$A$142,'PY1 Data(H)'!$A$1:$BP$142))</f>
        <v>0</v>
      </c>
      <c r="AC88" s="128" cm="1">
        <f t="array" ref="AC88">_xlfn.XLOOKUP(AC$1,'PY1 Data(H)'!$A$1:$BP$1,_xlfn.XLOOKUP($A88,'PY1 Data(H)'!$A$1:$A$142,'PY1 Data(H)'!$A$1:$BP$142))</f>
        <v>0</v>
      </c>
      <c r="AD88" s="128" t="e" cm="1">
        <f t="array" ref="AD88">_xlfn.XLOOKUP(AD$1,'PY1 Data(H)'!$A$1:$BP$1,_xlfn.XLOOKUP($A88,'PY1 Data(H)'!$A$1:$A$142,'PY1 Data(H)'!$A$1:$BP$142))</f>
        <v>#N/A</v>
      </c>
      <c r="AE88" s="128" cm="1">
        <f t="array" ref="AE88">_xlfn.XLOOKUP(AE$1,'PY1 Data(H)'!$A$1:$BP$1,_xlfn.XLOOKUP($A88,'PY1 Data(H)'!$A$1:$A$142,'PY1 Data(H)'!$A$1:$BP$142))</f>
        <v>0</v>
      </c>
      <c r="AF88" s="128" cm="1">
        <f t="array" ref="AF88">_xlfn.XLOOKUP(AF$1,'PY1 Data(H)'!$A$1:$BP$1,_xlfn.XLOOKUP($A88,'PY1 Data(H)'!$A$1:$A$142,'PY1 Data(H)'!$A$1:$BP$142))</f>
        <v>0</v>
      </c>
      <c r="AG88" s="128" cm="1">
        <f t="array" ref="AG88">_xlfn.XLOOKUP(AG$1,'PY1 Data(H)'!$A$1:$BP$1,_xlfn.XLOOKUP($A88,'PY1 Data(H)'!$A$1:$A$142,'PY1 Data(H)'!$A$1:$BP$142))</f>
        <v>0</v>
      </c>
      <c r="AH88" s="128" t="e" cm="1">
        <f t="array" ref="AH88">_xlfn.XLOOKUP(AH$1,'PY1 Data(H)'!$A$1:$BP$1,_xlfn.XLOOKUP($A88,'PY1 Data(H)'!$A$1:$A$142,'PY1 Data(H)'!$A$1:$BP$142))</f>
        <v>#N/A</v>
      </c>
      <c r="AI88" s="128" cm="1">
        <f t="array" ref="AI88">_xlfn.XLOOKUP(AI$1,'PY1 Data(H)'!$A$1:$BP$1,_xlfn.XLOOKUP($A88,'PY1 Data(H)'!$A$1:$A$142,'PY1 Data(H)'!$A$1:$BP$142))</f>
        <v>0</v>
      </c>
      <c r="AJ88" s="128" cm="1">
        <f t="array" ref="AJ88">_xlfn.XLOOKUP(AJ$1,'PY1 Data(H)'!$A$1:$BP$1,_xlfn.XLOOKUP($A88,'PY1 Data(H)'!$A$1:$A$142,'PY1 Data(H)'!$A$1:$BP$142))</f>
        <v>0</v>
      </c>
      <c r="AK88" s="128" cm="1">
        <f t="array" ref="AK88">_xlfn.XLOOKUP(AK$1,'PY1 Data(H)'!$A$1:$BP$1,_xlfn.XLOOKUP($A88,'PY1 Data(H)'!$A$1:$A$142,'PY1 Data(H)'!$A$1:$BP$142))</f>
        <v>0</v>
      </c>
      <c r="AL88" s="128" cm="1">
        <f t="array" ref="AL88">_xlfn.XLOOKUP(AL$1,'PY1 Data(H)'!$A$1:$BP$1,_xlfn.XLOOKUP($A88,'PY1 Data(H)'!$A$1:$A$142,'PY1 Data(H)'!$A$1:$BP$142))</f>
        <v>0</v>
      </c>
      <c r="AM88" s="128" cm="1">
        <f t="array" ref="AM88">_xlfn.XLOOKUP(AM$1,'PY1 Data(H)'!$A$1:$BP$1,_xlfn.XLOOKUP($A88,'PY1 Data(H)'!$A$1:$A$142,'PY1 Data(H)'!$A$1:$BP$142))</f>
        <v>0</v>
      </c>
      <c r="AN88" s="128" cm="1">
        <f t="array" ref="AN88">_xlfn.XLOOKUP(AN$1,'PY1 Data(H)'!$A$1:$BP$1,_xlfn.XLOOKUP($A88,'PY1 Data(H)'!$A$1:$A$142,'PY1 Data(H)'!$A$1:$BP$142))</f>
        <v>0</v>
      </c>
      <c r="AO88" s="128" cm="1">
        <f t="array" ref="AO88">_xlfn.XLOOKUP(AO$1,'PY1 Data(H)'!$A$1:$BP$1,_xlfn.XLOOKUP($A88,'PY1 Data(H)'!$A$1:$A$142,'PY1 Data(H)'!$A$1:$BP$142))</f>
        <v>0</v>
      </c>
      <c r="AP88" s="128" cm="1">
        <f t="array" ref="AP88">_xlfn.XLOOKUP(AP$1,'PY1 Data(H)'!$A$1:$BP$1,_xlfn.XLOOKUP($A88,'PY1 Data(H)'!$A$1:$A$142,'PY1 Data(H)'!$A$1:$BP$142))</f>
        <v>0</v>
      </c>
      <c r="AQ88" s="128" cm="1">
        <f t="array" ref="AQ88">_xlfn.XLOOKUP(AQ$1,'PY1 Data(H)'!$A$1:$BP$1,_xlfn.XLOOKUP($A88,'PY1 Data(H)'!$A$1:$A$142,'PY1 Data(H)'!$A$1:$BP$142))</f>
        <v>0</v>
      </c>
      <c r="AR88" s="128" cm="1">
        <f t="array" ref="AR88">_xlfn.XLOOKUP(AR$1,'PY1 Data(H)'!$A$1:$BP$1,_xlfn.XLOOKUP($A88,'PY1 Data(H)'!$A$1:$A$142,'PY1 Data(H)'!$A$1:$BP$142))</f>
        <v>0</v>
      </c>
      <c r="AS88" s="128" cm="1">
        <f t="array" ref="AS88">_xlfn.XLOOKUP(AS$1,'PY1 Data(H)'!$A$1:$BP$1,_xlfn.XLOOKUP($A88,'PY1 Data(H)'!$A$1:$A$142,'PY1 Data(H)'!$A$1:$BP$142))</f>
        <v>0</v>
      </c>
    </row>
    <row r="89" spans="1:45" x14ac:dyDescent="0.3">
      <c r="A89">
        <v>547</v>
      </c>
      <c r="D89" s="128" cm="1">
        <f t="array" ref="D89">_xlfn.XLOOKUP(D$1,'PY1 Data(H)'!$A$1:$BP$1,_xlfn.XLOOKUP($A89,'PY1 Data(H)'!$A$1:$A$142,'PY1 Data(H)'!$A$1:$BP$142))</f>
        <v>2</v>
      </c>
      <c r="E89" s="128" cm="1">
        <f t="array" ref="E89">_xlfn.XLOOKUP(E$1,'PY1 Data(H)'!$A$1:$BP$1,_xlfn.XLOOKUP($A89,'PY1 Data(H)'!$A$1:$A$142,'PY1 Data(H)'!$A$1:$BP$142))</f>
        <v>4</v>
      </c>
      <c r="F89" s="128" cm="1">
        <f t="array" ref="F89">_xlfn.XLOOKUP(F$1,'PY1 Data(H)'!$A$1:$BP$1,_xlfn.XLOOKUP($A89,'PY1 Data(H)'!$A$1:$A$142,'PY1 Data(H)'!$A$1:$BP$142))</f>
        <v>2</v>
      </c>
      <c r="G89" s="128" cm="1">
        <f t="array" ref="G89">_xlfn.XLOOKUP(G$1,'PY1 Data(H)'!$A$1:$BP$1,_xlfn.XLOOKUP($A89,'PY1 Data(H)'!$A$1:$A$142,'PY1 Data(H)'!$A$1:$BP$142))</f>
        <v>2</v>
      </c>
      <c r="H89" s="128" cm="1">
        <f t="array" ref="H89">_xlfn.XLOOKUP(H$1,'PY1 Data(H)'!$A$1:$BP$1,_xlfn.XLOOKUP($A89,'PY1 Data(H)'!$A$1:$A$142,'PY1 Data(H)'!$A$1:$BP$142))</f>
        <v>2</v>
      </c>
      <c r="I89" s="128" cm="1">
        <f t="array" ref="I89">_xlfn.XLOOKUP(I$1,'PY1 Data(H)'!$A$1:$BP$1,_xlfn.XLOOKUP($A89,'PY1 Data(H)'!$A$1:$A$142,'PY1 Data(H)'!$A$1:$BP$142))</f>
        <v>2</v>
      </c>
      <c r="J89" s="128" cm="1">
        <f t="array" ref="J89">_xlfn.XLOOKUP(J$1,'PY1 Data(H)'!$A$1:$BP$1,_xlfn.XLOOKUP($A89,'PY1 Data(H)'!$A$1:$A$142,'PY1 Data(H)'!$A$1:$BP$142))</f>
        <v>3</v>
      </c>
      <c r="K89" s="128" cm="1">
        <f t="array" ref="K89">_xlfn.XLOOKUP(K$1,'PY1 Data(H)'!$A$1:$BP$1,_xlfn.XLOOKUP($A89,'PY1 Data(H)'!$A$1:$A$142,'PY1 Data(H)'!$A$1:$BP$142))</f>
        <v>2</v>
      </c>
      <c r="L89" s="128" cm="1">
        <f t="array" ref="L89">_xlfn.XLOOKUP(L$1,'PY1 Data(H)'!$A$1:$BP$1,_xlfn.XLOOKUP($A89,'PY1 Data(H)'!$A$1:$A$142,'PY1 Data(H)'!$A$1:$BP$142))</f>
        <v>2</v>
      </c>
      <c r="M89" s="128" cm="1">
        <f t="array" ref="M89">_xlfn.XLOOKUP(M$1,'PY1 Data(H)'!$A$1:$BP$1,_xlfn.XLOOKUP($A89,'PY1 Data(H)'!$A$1:$A$142,'PY1 Data(H)'!$A$1:$BP$142))</f>
        <v>3</v>
      </c>
      <c r="N89" s="128" cm="1">
        <f t="array" ref="N89">_xlfn.XLOOKUP(N$1,'PY1 Data(H)'!$A$1:$BP$1,_xlfn.XLOOKUP($A89,'PY1 Data(H)'!$A$1:$A$142,'PY1 Data(H)'!$A$1:$BP$142))</f>
        <v>2</v>
      </c>
      <c r="O89" s="128" cm="1">
        <f t="array" ref="O89">_xlfn.XLOOKUP(O$1,'PY1 Data(H)'!$A$1:$BP$1,_xlfn.XLOOKUP($A89,'PY1 Data(H)'!$A$1:$A$142,'PY1 Data(H)'!$A$1:$BP$142))</f>
        <v>0</v>
      </c>
      <c r="P89" s="128" cm="1">
        <f t="array" ref="P89">_xlfn.XLOOKUP(P$1,'PY1 Data(H)'!$A$1:$BP$1,_xlfn.XLOOKUP($A89,'PY1 Data(H)'!$A$1:$A$142,'PY1 Data(H)'!$A$1:$BP$142))</f>
        <v>2</v>
      </c>
      <c r="Q89" s="128" cm="1">
        <f t="array" ref="Q89">_xlfn.XLOOKUP(Q$1,'PY1 Data(H)'!$A$1:$BP$1,_xlfn.XLOOKUP($A89,'PY1 Data(H)'!$A$1:$A$142,'PY1 Data(H)'!$A$1:$BP$142))</f>
        <v>2</v>
      </c>
      <c r="R89" s="128" cm="1">
        <f t="array" ref="R89">_xlfn.XLOOKUP(R$1,'PY1 Data(H)'!$A$1:$BP$1,_xlfn.XLOOKUP($A89,'PY1 Data(H)'!$A$1:$A$142,'PY1 Data(H)'!$A$1:$BP$142))</f>
        <v>2</v>
      </c>
      <c r="S89" s="128" cm="1">
        <f t="array" ref="S89">_xlfn.XLOOKUP(S$1,'PY1 Data(H)'!$A$1:$BP$1,_xlfn.XLOOKUP($A89,'PY1 Data(H)'!$A$1:$A$142,'PY1 Data(H)'!$A$1:$BP$142))</f>
        <v>2</v>
      </c>
      <c r="T89" s="128" t="e" cm="1">
        <f t="array" ref="T89">_xlfn.XLOOKUP(T$1,'PY1 Data(H)'!$A$1:$BP$1,_xlfn.XLOOKUP($A89,'PY1 Data(H)'!$A$1:$A$142,'PY1 Data(H)'!$A$1:$BP$142))</f>
        <v>#N/A</v>
      </c>
      <c r="U89" s="128" cm="1">
        <f t="array" ref="U89">_xlfn.XLOOKUP(U$1,'PY1 Data(H)'!$A$1:$BP$1,_xlfn.XLOOKUP($A89,'PY1 Data(H)'!$A$1:$A$142,'PY1 Data(H)'!$A$1:$BP$142))</f>
        <v>2</v>
      </c>
      <c r="V89" s="128" cm="1">
        <f t="array" ref="V89">_xlfn.XLOOKUP(V$1,'PY1 Data(H)'!$A$1:$BP$1,_xlfn.XLOOKUP($A89,'PY1 Data(H)'!$A$1:$A$142,'PY1 Data(H)'!$A$1:$BP$142))</f>
        <v>2</v>
      </c>
      <c r="W89" s="128" cm="1">
        <f t="array" ref="W89">_xlfn.XLOOKUP(W$1,'PY1 Data(H)'!$A$1:$BP$1,_xlfn.XLOOKUP($A89,'PY1 Data(H)'!$A$1:$A$142,'PY1 Data(H)'!$A$1:$BP$142))</f>
        <v>0</v>
      </c>
      <c r="X89" s="128" cm="1">
        <f t="array" ref="X89">_xlfn.XLOOKUP(X$1,'PY1 Data(H)'!$A$1:$BP$1,_xlfn.XLOOKUP($A89,'PY1 Data(H)'!$A$1:$A$142,'PY1 Data(H)'!$A$1:$BP$142))</f>
        <v>2</v>
      </c>
      <c r="Y89" s="128" cm="1">
        <f t="array" ref="Y89">_xlfn.XLOOKUP(Y$1,'PY1 Data(H)'!$A$1:$BP$1,_xlfn.XLOOKUP($A89,'PY1 Data(H)'!$A$1:$A$142,'PY1 Data(H)'!$A$1:$BP$142))</f>
        <v>0</v>
      </c>
      <c r="Z89" s="128" cm="1">
        <f t="array" ref="Z89">_xlfn.XLOOKUP(Z$1,'PY1 Data(H)'!$A$1:$BP$1,_xlfn.XLOOKUP($A89,'PY1 Data(H)'!$A$1:$A$142,'PY1 Data(H)'!$A$1:$BP$142))</f>
        <v>2</v>
      </c>
      <c r="AA89" s="128" cm="1">
        <f t="array" ref="AA89">_xlfn.XLOOKUP(AA$1,'PY1 Data(H)'!$A$1:$BP$1,_xlfn.XLOOKUP($A89,'PY1 Data(H)'!$A$1:$A$142,'PY1 Data(H)'!$A$1:$BP$142))</f>
        <v>2</v>
      </c>
      <c r="AB89" s="128" cm="1">
        <f t="array" ref="AB89">_xlfn.XLOOKUP(AB$1,'PY1 Data(H)'!$A$1:$BP$1,_xlfn.XLOOKUP($A89,'PY1 Data(H)'!$A$1:$A$142,'PY1 Data(H)'!$A$1:$BP$142))</f>
        <v>2</v>
      </c>
      <c r="AC89" s="128" cm="1">
        <f t="array" ref="AC89">_xlfn.XLOOKUP(AC$1,'PY1 Data(H)'!$A$1:$BP$1,_xlfn.XLOOKUP($A89,'PY1 Data(H)'!$A$1:$A$142,'PY1 Data(H)'!$A$1:$BP$142))</f>
        <v>3</v>
      </c>
      <c r="AD89" s="128" t="e" cm="1">
        <f t="array" ref="AD89">_xlfn.XLOOKUP(AD$1,'PY1 Data(H)'!$A$1:$BP$1,_xlfn.XLOOKUP($A89,'PY1 Data(H)'!$A$1:$A$142,'PY1 Data(H)'!$A$1:$BP$142))</f>
        <v>#N/A</v>
      </c>
      <c r="AE89" s="128" cm="1">
        <f t="array" ref="AE89">_xlfn.XLOOKUP(AE$1,'PY1 Data(H)'!$A$1:$BP$1,_xlfn.XLOOKUP($A89,'PY1 Data(H)'!$A$1:$A$142,'PY1 Data(H)'!$A$1:$BP$142))</f>
        <v>2</v>
      </c>
      <c r="AF89" s="128" cm="1">
        <f t="array" ref="AF89">_xlfn.XLOOKUP(AF$1,'PY1 Data(H)'!$A$1:$BP$1,_xlfn.XLOOKUP($A89,'PY1 Data(H)'!$A$1:$A$142,'PY1 Data(H)'!$A$1:$BP$142))</f>
        <v>0</v>
      </c>
      <c r="AG89" s="128" cm="1">
        <f t="array" ref="AG89">_xlfn.XLOOKUP(AG$1,'PY1 Data(H)'!$A$1:$BP$1,_xlfn.XLOOKUP($A89,'PY1 Data(H)'!$A$1:$A$142,'PY1 Data(H)'!$A$1:$BP$142))</f>
        <v>2</v>
      </c>
      <c r="AH89" s="128" t="e" cm="1">
        <f t="array" ref="AH89">_xlfn.XLOOKUP(AH$1,'PY1 Data(H)'!$A$1:$BP$1,_xlfn.XLOOKUP($A89,'PY1 Data(H)'!$A$1:$A$142,'PY1 Data(H)'!$A$1:$BP$142))</f>
        <v>#N/A</v>
      </c>
      <c r="AI89" s="128" cm="1">
        <f t="array" ref="AI89">_xlfn.XLOOKUP(AI$1,'PY1 Data(H)'!$A$1:$BP$1,_xlfn.XLOOKUP($A89,'PY1 Data(H)'!$A$1:$A$142,'PY1 Data(H)'!$A$1:$BP$142))</f>
        <v>3</v>
      </c>
      <c r="AJ89" s="128" cm="1">
        <f t="array" ref="AJ89">_xlfn.XLOOKUP(AJ$1,'PY1 Data(H)'!$A$1:$BP$1,_xlfn.XLOOKUP($A89,'PY1 Data(H)'!$A$1:$A$142,'PY1 Data(H)'!$A$1:$BP$142))</f>
        <v>0</v>
      </c>
      <c r="AK89" s="128" cm="1">
        <f t="array" ref="AK89">_xlfn.XLOOKUP(AK$1,'PY1 Data(H)'!$A$1:$BP$1,_xlfn.XLOOKUP($A89,'PY1 Data(H)'!$A$1:$A$142,'PY1 Data(H)'!$A$1:$BP$142))</f>
        <v>2</v>
      </c>
      <c r="AL89" s="128" cm="1">
        <f t="array" ref="AL89">_xlfn.XLOOKUP(AL$1,'PY1 Data(H)'!$A$1:$BP$1,_xlfn.XLOOKUP($A89,'PY1 Data(H)'!$A$1:$A$142,'PY1 Data(H)'!$A$1:$BP$142))</f>
        <v>2</v>
      </c>
      <c r="AM89" s="128" cm="1">
        <f t="array" ref="AM89">_xlfn.XLOOKUP(AM$1,'PY1 Data(H)'!$A$1:$BP$1,_xlfn.XLOOKUP($A89,'PY1 Data(H)'!$A$1:$A$142,'PY1 Data(H)'!$A$1:$BP$142))</f>
        <v>2</v>
      </c>
      <c r="AN89" s="128" cm="1">
        <f t="array" ref="AN89">_xlfn.XLOOKUP(AN$1,'PY1 Data(H)'!$A$1:$BP$1,_xlfn.XLOOKUP($A89,'PY1 Data(H)'!$A$1:$A$142,'PY1 Data(H)'!$A$1:$BP$142))</f>
        <v>2</v>
      </c>
      <c r="AO89" s="128" cm="1">
        <f t="array" ref="AO89">_xlfn.XLOOKUP(AO$1,'PY1 Data(H)'!$A$1:$BP$1,_xlfn.XLOOKUP($A89,'PY1 Data(H)'!$A$1:$A$142,'PY1 Data(H)'!$A$1:$BP$142))</f>
        <v>2</v>
      </c>
      <c r="AP89" s="128" cm="1">
        <f t="array" ref="AP89">_xlfn.XLOOKUP(AP$1,'PY1 Data(H)'!$A$1:$BP$1,_xlfn.XLOOKUP($A89,'PY1 Data(H)'!$A$1:$A$142,'PY1 Data(H)'!$A$1:$BP$142))</f>
        <v>2</v>
      </c>
      <c r="AQ89" s="128" cm="1">
        <f t="array" ref="AQ89">_xlfn.XLOOKUP(AQ$1,'PY1 Data(H)'!$A$1:$BP$1,_xlfn.XLOOKUP($A89,'PY1 Data(H)'!$A$1:$A$142,'PY1 Data(H)'!$A$1:$BP$142))</f>
        <v>2</v>
      </c>
      <c r="AR89" s="128" cm="1">
        <f t="array" ref="AR89">_xlfn.XLOOKUP(AR$1,'PY1 Data(H)'!$A$1:$BP$1,_xlfn.XLOOKUP($A89,'PY1 Data(H)'!$A$1:$A$142,'PY1 Data(H)'!$A$1:$BP$142))</f>
        <v>2</v>
      </c>
      <c r="AS89" s="128" cm="1">
        <f t="array" ref="AS89">_xlfn.XLOOKUP(AS$1,'PY1 Data(H)'!$A$1:$BP$1,_xlfn.XLOOKUP($A89,'PY1 Data(H)'!$A$1:$A$142,'PY1 Data(H)'!$A$1:$BP$142))</f>
        <v>2</v>
      </c>
    </row>
    <row r="90" spans="1:45" x14ac:dyDescent="0.3">
      <c r="A90">
        <v>659</v>
      </c>
      <c r="D90" s="128" cm="1">
        <f t="array" ref="D90">_xlfn.XLOOKUP(D$1,'PY1 Data(H)'!$A$1:$BP$1,_xlfn.XLOOKUP($A90,'PY1 Data(H)'!$A$1:$A$142,'PY1 Data(H)'!$A$1:$BP$142))</f>
        <v>0</v>
      </c>
      <c r="E90" s="128" cm="1">
        <f t="array" ref="E90">_xlfn.XLOOKUP(E$1,'PY1 Data(H)'!$A$1:$BP$1,_xlfn.XLOOKUP($A90,'PY1 Data(H)'!$A$1:$A$142,'PY1 Data(H)'!$A$1:$BP$142))</f>
        <v>905498</v>
      </c>
      <c r="F90" s="128" cm="1">
        <f t="array" ref="F90">_xlfn.XLOOKUP(F$1,'PY1 Data(H)'!$A$1:$BP$1,_xlfn.XLOOKUP($A90,'PY1 Data(H)'!$A$1:$A$142,'PY1 Data(H)'!$A$1:$BP$142))</f>
        <v>0</v>
      </c>
      <c r="G90" s="128" cm="1">
        <f t="array" ref="G90">_xlfn.XLOOKUP(G$1,'PY1 Data(H)'!$A$1:$BP$1,_xlfn.XLOOKUP($A90,'PY1 Data(H)'!$A$1:$A$142,'PY1 Data(H)'!$A$1:$BP$142))</f>
        <v>0</v>
      </c>
      <c r="H90" s="128" cm="1">
        <f t="array" ref="H90">_xlfn.XLOOKUP(H$1,'PY1 Data(H)'!$A$1:$BP$1,_xlfn.XLOOKUP($A90,'PY1 Data(H)'!$A$1:$A$142,'PY1 Data(H)'!$A$1:$BP$142))</f>
        <v>0</v>
      </c>
      <c r="I90" s="128" cm="1">
        <f t="array" ref="I90">_xlfn.XLOOKUP(I$1,'PY1 Data(H)'!$A$1:$BP$1,_xlfn.XLOOKUP($A90,'PY1 Data(H)'!$A$1:$A$142,'PY1 Data(H)'!$A$1:$BP$142))</f>
        <v>0</v>
      </c>
      <c r="J90" s="128" cm="1">
        <f t="array" ref="J90">_xlfn.XLOOKUP(J$1,'PY1 Data(H)'!$A$1:$BP$1,_xlfn.XLOOKUP($A90,'PY1 Data(H)'!$A$1:$A$142,'PY1 Data(H)'!$A$1:$BP$142))</f>
        <v>2494929</v>
      </c>
      <c r="K90" s="128" cm="1">
        <f t="array" ref="K90">_xlfn.XLOOKUP(K$1,'PY1 Data(H)'!$A$1:$BP$1,_xlfn.XLOOKUP($A90,'PY1 Data(H)'!$A$1:$A$142,'PY1 Data(H)'!$A$1:$BP$142))</f>
        <v>0</v>
      </c>
      <c r="L90" s="128" cm="1">
        <f t="array" ref="L90">_xlfn.XLOOKUP(L$1,'PY1 Data(H)'!$A$1:$BP$1,_xlfn.XLOOKUP($A90,'PY1 Data(H)'!$A$1:$A$142,'PY1 Data(H)'!$A$1:$BP$142))</f>
        <v>0</v>
      </c>
      <c r="M90" s="128" cm="1">
        <f t="array" ref="M90">_xlfn.XLOOKUP(M$1,'PY1 Data(H)'!$A$1:$BP$1,_xlfn.XLOOKUP($A90,'PY1 Data(H)'!$A$1:$A$142,'PY1 Data(H)'!$A$1:$BP$142))</f>
        <v>234152</v>
      </c>
      <c r="N90" s="128" cm="1">
        <f t="array" ref="N90">_xlfn.XLOOKUP(N$1,'PY1 Data(H)'!$A$1:$BP$1,_xlfn.XLOOKUP($A90,'PY1 Data(H)'!$A$1:$A$142,'PY1 Data(H)'!$A$1:$BP$142))</f>
        <v>0</v>
      </c>
      <c r="O90" s="128" cm="1">
        <f t="array" ref="O90">_xlfn.XLOOKUP(O$1,'PY1 Data(H)'!$A$1:$BP$1,_xlfn.XLOOKUP($A90,'PY1 Data(H)'!$A$1:$A$142,'PY1 Data(H)'!$A$1:$BP$142))</f>
        <v>0</v>
      </c>
      <c r="P90" s="128" cm="1">
        <f t="array" ref="P90">_xlfn.XLOOKUP(P$1,'PY1 Data(H)'!$A$1:$BP$1,_xlfn.XLOOKUP($A90,'PY1 Data(H)'!$A$1:$A$142,'PY1 Data(H)'!$A$1:$BP$142))</f>
        <v>0</v>
      </c>
      <c r="Q90" s="128" cm="1">
        <f t="array" ref="Q90">_xlfn.XLOOKUP(Q$1,'PY1 Data(H)'!$A$1:$BP$1,_xlfn.XLOOKUP($A90,'PY1 Data(H)'!$A$1:$A$142,'PY1 Data(H)'!$A$1:$BP$142))</f>
        <v>0</v>
      </c>
      <c r="R90" s="128" cm="1">
        <f t="array" ref="R90">_xlfn.XLOOKUP(R$1,'PY1 Data(H)'!$A$1:$BP$1,_xlfn.XLOOKUP($A90,'PY1 Data(H)'!$A$1:$A$142,'PY1 Data(H)'!$A$1:$BP$142))</f>
        <v>0</v>
      </c>
      <c r="S90" s="128" cm="1">
        <f t="array" ref="S90">_xlfn.XLOOKUP(S$1,'PY1 Data(H)'!$A$1:$BP$1,_xlfn.XLOOKUP($A90,'PY1 Data(H)'!$A$1:$A$142,'PY1 Data(H)'!$A$1:$BP$142))</f>
        <v>0</v>
      </c>
      <c r="T90" s="128" t="e" cm="1">
        <f t="array" ref="T90">_xlfn.XLOOKUP(T$1,'PY1 Data(H)'!$A$1:$BP$1,_xlfn.XLOOKUP($A90,'PY1 Data(H)'!$A$1:$A$142,'PY1 Data(H)'!$A$1:$BP$142))</f>
        <v>#N/A</v>
      </c>
      <c r="U90" s="128" cm="1">
        <f t="array" ref="U90">_xlfn.XLOOKUP(U$1,'PY1 Data(H)'!$A$1:$BP$1,_xlfn.XLOOKUP($A90,'PY1 Data(H)'!$A$1:$A$142,'PY1 Data(H)'!$A$1:$BP$142))</f>
        <v>0</v>
      </c>
      <c r="V90" s="128" cm="1">
        <f t="array" ref="V90">_xlfn.XLOOKUP(V$1,'PY1 Data(H)'!$A$1:$BP$1,_xlfn.XLOOKUP($A90,'PY1 Data(H)'!$A$1:$A$142,'PY1 Data(H)'!$A$1:$BP$142))</f>
        <v>0</v>
      </c>
      <c r="W90" s="128" cm="1">
        <f t="array" ref="W90">_xlfn.XLOOKUP(W$1,'PY1 Data(H)'!$A$1:$BP$1,_xlfn.XLOOKUP($A90,'PY1 Data(H)'!$A$1:$A$142,'PY1 Data(H)'!$A$1:$BP$142))</f>
        <v>0</v>
      </c>
      <c r="X90" s="128" cm="1">
        <f t="array" ref="X90">_xlfn.XLOOKUP(X$1,'PY1 Data(H)'!$A$1:$BP$1,_xlfn.XLOOKUP($A90,'PY1 Data(H)'!$A$1:$A$142,'PY1 Data(H)'!$A$1:$BP$142))</f>
        <v>0</v>
      </c>
      <c r="Y90" s="128" cm="1">
        <f t="array" ref="Y90">_xlfn.XLOOKUP(Y$1,'PY1 Data(H)'!$A$1:$BP$1,_xlfn.XLOOKUP($A90,'PY1 Data(H)'!$A$1:$A$142,'PY1 Data(H)'!$A$1:$BP$142))</f>
        <v>0</v>
      </c>
      <c r="Z90" s="128" cm="1">
        <f t="array" ref="Z90">_xlfn.XLOOKUP(Z$1,'PY1 Data(H)'!$A$1:$BP$1,_xlfn.XLOOKUP($A90,'PY1 Data(H)'!$A$1:$A$142,'PY1 Data(H)'!$A$1:$BP$142))</f>
        <v>0</v>
      </c>
      <c r="AA90" s="128" cm="1">
        <f t="array" ref="AA90">_xlfn.XLOOKUP(AA$1,'PY1 Data(H)'!$A$1:$BP$1,_xlfn.XLOOKUP($A90,'PY1 Data(H)'!$A$1:$A$142,'PY1 Data(H)'!$A$1:$BP$142))</f>
        <v>0</v>
      </c>
      <c r="AB90" s="128" cm="1">
        <f t="array" ref="AB90">_xlfn.XLOOKUP(AB$1,'PY1 Data(H)'!$A$1:$BP$1,_xlfn.XLOOKUP($A90,'PY1 Data(H)'!$A$1:$A$142,'PY1 Data(H)'!$A$1:$BP$142))</f>
        <v>0</v>
      </c>
      <c r="AC90" s="128" cm="1">
        <f t="array" ref="AC90">_xlfn.XLOOKUP(AC$1,'PY1 Data(H)'!$A$1:$BP$1,_xlfn.XLOOKUP($A90,'PY1 Data(H)'!$A$1:$A$142,'PY1 Data(H)'!$A$1:$BP$142))</f>
        <v>71585023</v>
      </c>
      <c r="AD90" s="128" t="e" cm="1">
        <f t="array" ref="AD90">_xlfn.XLOOKUP(AD$1,'PY1 Data(H)'!$A$1:$BP$1,_xlfn.XLOOKUP($A90,'PY1 Data(H)'!$A$1:$A$142,'PY1 Data(H)'!$A$1:$BP$142))</f>
        <v>#N/A</v>
      </c>
      <c r="AE90" s="128" cm="1">
        <f t="array" ref="AE90">_xlfn.XLOOKUP(AE$1,'PY1 Data(H)'!$A$1:$BP$1,_xlfn.XLOOKUP($A90,'PY1 Data(H)'!$A$1:$A$142,'PY1 Data(H)'!$A$1:$BP$142))</f>
        <v>0</v>
      </c>
      <c r="AF90" s="128" cm="1">
        <f t="array" ref="AF90">_xlfn.XLOOKUP(AF$1,'PY1 Data(H)'!$A$1:$BP$1,_xlfn.XLOOKUP($A90,'PY1 Data(H)'!$A$1:$A$142,'PY1 Data(H)'!$A$1:$BP$142))</f>
        <v>0</v>
      </c>
      <c r="AG90" s="128" cm="1">
        <f t="array" ref="AG90">_xlfn.XLOOKUP(AG$1,'PY1 Data(H)'!$A$1:$BP$1,_xlfn.XLOOKUP($A90,'PY1 Data(H)'!$A$1:$A$142,'PY1 Data(H)'!$A$1:$BP$142))</f>
        <v>0</v>
      </c>
      <c r="AH90" s="128" t="e" cm="1">
        <f t="array" ref="AH90">_xlfn.XLOOKUP(AH$1,'PY1 Data(H)'!$A$1:$BP$1,_xlfn.XLOOKUP($A90,'PY1 Data(H)'!$A$1:$A$142,'PY1 Data(H)'!$A$1:$BP$142))</f>
        <v>#N/A</v>
      </c>
      <c r="AI90" s="128" cm="1">
        <f t="array" ref="AI90">_xlfn.XLOOKUP(AI$1,'PY1 Data(H)'!$A$1:$BP$1,_xlfn.XLOOKUP($A90,'PY1 Data(H)'!$A$1:$A$142,'PY1 Data(H)'!$A$1:$BP$142))</f>
        <v>5168914</v>
      </c>
      <c r="AJ90" s="128" cm="1">
        <f t="array" ref="AJ90">_xlfn.XLOOKUP(AJ$1,'PY1 Data(H)'!$A$1:$BP$1,_xlfn.XLOOKUP($A90,'PY1 Data(H)'!$A$1:$A$142,'PY1 Data(H)'!$A$1:$BP$142))</f>
        <v>0</v>
      </c>
      <c r="AK90" s="128" cm="1">
        <f t="array" ref="AK90">_xlfn.XLOOKUP(AK$1,'PY1 Data(H)'!$A$1:$BP$1,_xlfn.XLOOKUP($A90,'PY1 Data(H)'!$A$1:$A$142,'PY1 Data(H)'!$A$1:$BP$142))</f>
        <v>0</v>
      </c>
      <c r="AL90" s="128" cm="1">
        <f t="array" ref="AL90">_xlfn.XLOOKUP(AL$1,'PY1 Data(H)'!$A$1:$BP$1,_xlfn.XLOOKUP($A90,'PY1 Data(H)'!$A$1:$A$142,'PY1 Data(H)'!$A$1:$BP$142))</f>
        <v>0</v>
      </c>
      <c r="AM90" s="128" cm="1">
        <f t="array" ref="AM90">_xlfn.XLOOKUP(AM$1,'PY1 Data(H)'!$A$1:$BP$1,_xlfn.XLOOKUP($A90,'PY1 Data(H)'!$A$1:$A$142,'PY1 Data(H)'!$A$1:$BP$142))</f>
        <v>0</v>
      </c>
      <c r="AN90" s="128" cm="1">
        <f t="array" ref="AN90">_xlfn.XLOOKUP(AN$1,'PY1 Data(H)'!$A$1:$BP$1,_xlfn.XLOOKUP($A90,'PY1 Data(H)'!$A$1:$A$142,'PY1 Data(H)'!$A$1:$BP$142))</f>
        <v>0</v>
      </c>
      <c r="AO90" s="128" cm="1">
        <f t="array" ref="AO90">_xlfn.XLOOKUP(AO$1,'PY1 Data(H)'!$A$1:$BP$1,_xlfn.XLOOKUP($A90,'PY1 Data(H)'!$A$1:$A$142,'PY1 Data(H)'!$A$1:$BP$142))</f>
        <v>0</v>
      </c>
      <c r="AP90" s="128" cm="1">
        <f t="array" ref="AP90">_xlfn.XLOOKUP(AP$1,'PY1 Data(H)'!$A$1:$BP$1,_xlfn.XLOOKUP($A90,'PY1 Data(H)'!$A$1:$A$142,'PY1 Data(H)'!$A$1:$BP$142))</f>
        <v>0</v>
      </c>
      <c r="AQ90" s="128" cm="1">
        <f t="array" ref="AQ90">_xlfn.XLOOKUP(AQ$1,'PY1 Data(H)'!$A$1:$BP$1,_xlfn.XLOOKUP($A90,'PY1 Data(H)'!$A$1:$A$142,'PY1 Data(H)'!$A$1:$BP$142))</f>
        <v>0</v>
      </c>
      <c r="AR90" s="128" cm="1">
        <f t="array" ref="AR90">_xlfn.XLOOKUP(AR$1,'PY1 Data(H)'!$A$1:$BP$1,_xlfn.XLOOKUP($A90,'PY1 Data(H)'!$A$1:$A$142,'PY1 Data(H)'!$A$1:$BP$142))</f>
        <v>0</v>
      </c>
      <c r="AS90" s="128" cm="1">
        <f t="array" ref="AS90">_xlfn.XLOOKUP(AS$1,'PY1 Data(H)'!$A$1:$BP$1,_xlfn.XLOOKUP($A90,'PY1 Data(H)'!$A$1:$A$142,'PY1 Data(H)'!$A$1:$BP$142))</f>
        <v>0</v>
      </c>
    </row>
    <row r="91" spans="1:45" x14ac:dyDescent="0.3">
      <c r="A91">
        <v>660</v>
      </c>
      <c r="D91" s="128" cm="1">
        <f t="array" ref="D91">_xlfn.XLOOKUP(D$1,'PY1 Data(H)'!$A$1:$BP$1,_xlfn.XLOOKUP($A91,'PY1 Data(H)'!$A$1:$A$142,'PY1 Data(H)'!$A$1:$BP$142))</f>
        <v>0</v>
      </c>
      <c r="E91" s="128" cm="1">
        <f t="array" ref="E91">_xlfn.XLOOKUP(E$1,'PY1 Data(H)'!$A$1:$BP$1,_xlfn.XLOOKUP($A91,'PY1 Data(H)'!$A$1:$A$142,'PY1 Data(H)'!$A$1:$BP$142))</f>
        <v>0</v>
      </c>
      <c r="F91" s="128" cm="1">
        <f t="array" ref="F91">_xlfn.XLOOKUP(F$1,'PY1 Data(H)'!$A$1:$BP$1,_xlfn.XLOOKUP($A91,'PY1 Data(H)'!$A$1:$A$142,'PY1 Data(H)'!$A$1:$BP$142))</f>
        <v>0</v>
      </c>
      <c r="G91" s="128" cm="1">
        <f t="array" ref="G91">_xlfn.XLOOKUP(G$1,'PY1 Data(H)'!$A$1:$BP$1,_xlfn.XLOOKUP($A91,'PY1 Data(H)'!$A$1:$A$142,'PY1 Data(H)'!$A$1:$BP$142))</f>
        <v>0</v>
      </c>
      <c r="H91" s="128" cm="1">
        <f t="array" ref="H91">_xlfn.XLOOKUP(H$1,'PY1 Data(H)'!$A$1:$BP$1,_xlfn.XLOOKUP($A91,'PY1 Data(H)'!$A$1:$A$142,'PY1 Data(H)'!$A$1:$BP$142))</f>
        <v>0</v>
      </c>
      <c r="I91" s="128" cm="1">
        <f t="array" ref="I91">_xlfn.XLOOKUP(I$1,'PY1 Data(H)'!$A$1:$BP$1,_xlfn.XLOOKUP($A91,'PY1 Data(H)'!$A$1:$A$142,'PY1 Data(H)'!$A$1:$BP$142))</f>
        <v>0</v>
      </c>
      <c r="J91" s="128" cm="1">
        <f t="array" ref="J91">_xlfn.XLOOKUP(J$1,'PY1 Data(H)'!$A$1:$BP$1,_xlfn.XLOOKUP($A91,'PY1 Data(H)'!$A$1:$A$142,'PY1 Data(H)'!$A$1:$BP$142))</f>
        <v>0</v>
      </c>
      <c r="K91" s="128" cm="1">
        <f t="array" ref="K91">_xlfn.XLOOKUP(K$1,'PY1 Data(H)'!$A$1:$BP$1,_xlfn.XLOOKUP($A91,'PY1 Data(H)'!$A$1:$A$142,'PY1 Data(H)'!$A$1:$BP$142))</f>
        <v>0</v>
      </c>
      <c r="L91" s="128" cm="1">
        <f t="array" ref="L91">_xlfn.XLOOKUP(L$1,'PY1 Data(H)'!$A$1:$BP$1,_xlfn.XLOOKUP($A91,'PY1 Data(H)'!$A$1:$A$142,'PY1 Data(H)'!$A$1:$BP$142))</f>
        <v>0</v>
      </c>
      <c r="M91" s="128" cm="1">
        <f t="array" ref="M91">_xlfn.XLOOKUP(M$1,'PY1 Data(H)'!$A$1:$BP$1,_xlfn.XLOOKUP($A91,'PY1 Data(H)'!$A$1:$A$142,'PY1 Data(H)'!$A$1:$BP$142))</f>
        <v>0</v>
      </c>
      <c r="N91" s="128" cm="1">
        <f t="array" ref="N91">_xlfn.XLOOKUP(N$1,'PY1 Data(H)'!$A$1:$BP$1,_xlfn.XLOOKUP($A91,'PY1 Data(H)'!$A$1:$A$142,'PY1 Data(H)'!$A$1:$BP$142))</f>
        <v>0</v>
      </c>
      <c r="O91" s="128" cm="1">
        <f t="array" ref="O91">_xlfn.XLOOKUP(O$1,'PY1 Data(H)'!$A$1:$BP$1,_xlfn.XLOOKUP($A91,'PY1 Data(H)'!$A$1:$A$142,'PY1 Data(H)'!$A$1:$BP$142))</f>
        <v>0</v>
      </c>
      <c r="P91" s="128" cm="1">
        <f t="array" ref="P91">_xlfn.XLOOKUP(P$1,'PY1 Data(H)'!$A$1:$BP$1,_xlfn.XLOOKUP($A91,'PY1 Data(H)'!$A$1:$A$142,'PY1 Data(H)'!$A$1:$BP$142))</f>
        <v>0</v>
      </c>
      <c r="Q91" s="128" cm="1">
        <f t="array" ref="Q91">_xlfn.XLOOKUP(Q$1,'PY1 Data(H)'!$A$1:$BP$1,_xlfn.XLOOKUP($A91,'PY1 Data(H)'!$A$1:$A$142,'PY1 Data(H)'!$A$1:$BP$142))</f>
        <v>0</v>
      </c>
      <c r="R91" s="128" cm="1">
        <f t="array" ref="R91">_xlfn.XLOOKUP(R$1,'PY1 Data(H)'!$A$1:$BP$1,_xlfn.XLOOKUP($A91,'PY1 Data(H)'!$A$1:$A$142,'PY1 Data(H)'!$A$1:$BP$142))</f>
        <v>0</v>
      </c>
      <c r="S91" s="128" cm="1">
        <f t="array" ref="S91">_xlfn.XLOOKUP(S$1,'PY1 Data(H)'!$A$1:$BP$1,_xlfn.XLOOKUP($A91,'PY1 Data(H)'!$A$1:$A$142,'PY1 Data(H)'!$A$1:$BP$142))</f>
        <v>0</v>
      </c>
      <c r="T91" s="128" t="e" cm="1">
        <f t="array" ref="T91">_xlfn.XLOOKUP(T$1,'PY1 Data(H)'!$A$1:$BP$1,_xlfn.XLOOKUP($A91,'PY1 Data(H)'!$A$1:$A$142,'PY1 Data(H)'!$A$1:$BP$142))</f>
        <v>#N/A</v>
      </c>
      <c r="U91" s="128" cm="1">
        <f t="array" ref="U91">_xlfn.XLOOKUP(U$1,'PY1 Data(H)'!$A$1:$BP$1,_xlfn.XLOOKUP($A91,'PY1 Data(H)'!$A$1:$A$142,'PY1 Data(H)'!$A$1:$BP$142))</f>
        <v>0</v>
      </c>
      <c r="V91" s="128" cm="1">
        <f t="array" ref="V91">_xlfn.XLOOKUP(V$1,'PY1 Data(H)'!$A$1:$BP$1,_xlfn.XLOOKUP($A91,'PY1 Data(H)'!$A$1:$A$142,'PY1 Data(H)'!$A$1:$BP$142))</f>
        <v>0</v>
      </c>
      <c r="W91" s="128" cm="1">
        <f t="array" ref="W91">_xlfn.XLOOKUP(W$1,'PY1 Data(H)'!$A$1:$BP$1,_xlfn.XLOOKUP($A91,'PY1 Data(H)'!$A$1:$A$142,'PY1 Data(H)'!$A$1:$BP$142))</f>
        <v>0</v>
      </c>
      <c r="X91" s="128" cm="1">
        <f t="array" ref="X91">_xlfn.XLOOKUP(X$1,'PY1 Data(H)'!$A$1:$BP$1,_xlfn.XLOOKUP($A91,'PY1 Data(H)'!$A$1:$A$142,'PY1 Data(H)'!$A$1:$BP$142))</f>
        <v>0</v>
      </c>
      <c r="Y91" s="128" cm="1">
        <f t="array" ref="Y91">_xlfn.XLOOKUP(Y$1,'PY1 Data(H)'!$A$1:$BP$1,_xlfn.XLOOKUP($A91,'PY1 Data(H)'!$A$1:$A$142,'PY1 Data(H)'!$A$1:$BP$142))</f>
        <v>0</v>
      </c>
      <c r="Z91" s="128" cm="1">
        <f t="array" ref="Z91">_xlfn.XLOOKUP(Z$1,'PY1 Data(H)'!$A$1:$BP$1,_xlfn.XLOOKUP($A91,'PY1 Data(H)'!$A$1:$A$142,'PY1 Data(H)'!$A$1:$BP$142))</f>
        <v>0</v>
      </c>
      <c r="AA91" s="128" cm="1">
        <f t="array" ref="AA91">_xlfn.XLOOKUP(AA$1,'PY1 Data(H)'!$A$1:$BP$1,_xlfn.XLOOKUP($A91,'PY1 Data(H)'!$A$1:$A$142,'PY1 Data(H)'!$A$1:$BP$142))</f>
        <v>0</v>
      </c>
      <c r="AB91" s="128" cm="1">
        <f t="array" ref="AB91">_xlfn.XLOOKUP(AB$1,'PY1 Data(H)'!$A$1:$BP$1,_xlfn.XLOOKUP($A91,'PY1 Data(H)'!$A$1:$A$142,'PY1 Data(H)'!$A$1:$BP$142))</f>
        <v>0</v>
      </c>
      <c r="AC91" s="128" cm="1">
        <f t="array" ref="AC91">_xlfn.XLOOKUP(AC$1,'PY1 Data(H)'!$A$1:$BP$1,_xlfn.XLOOKUP($A91,'PY1 Data(H)'!$A$1:$A$142,'PY1 Data(H)'!$A$1:$BP$142))</f>
        <v>0</v>
      </c>
      <c r="AD91" s="128" t="e" cm="1">
        <f t="array" ref="AD91">_xlfn.XLOOKUP(AD$1,'PY1 Data(H)'!$A$1:$BP$1,_xlfn.XLOOKUP($A91,'PY1 Data(H)'!$A$1:$A$142,'PY1 Data(H)'!$A$1:$BP$142))</f>
        <v>#N/A</v>
      </c>
      <c r="AE91" s="128" cm="1">
        <f t="array" ref="AE91">_xlfn.XLOOKUP(AE$1,'PY1 Data(H)'!$A$1:$BP$1,_xlfn.XLOOKUP($A91,'PY1 Data(H)'!$A$1:$A$142,'PY1 Data(H)'!$A$1:$BP$142))</f>
        <v>0</v>
      </c>
      <c r="AF91" s="128" cm="1">
        <f t="array" ref="AF91">_xlfn.XLOOKUP(AF$1,'PY1 Data(H)'!$A$1:$BP$1,_xlfn.XLOOKUP($A91,'PY1 Data(H)'!$A$1:$A$142,'PY1 Data(H)'!$A$1:$BP$142))</f>
        <v>0</v>
      </c>
      <c r="AG91" s="128" cm="1">
        <f t="array" ref="AG91">_xlfn.XLOOKUP(AG$1,'PY1 Data(H)'!$A$1:$BP$1,_xlfn.XLOOKUP($A91,'PY1 Data(H)'!$A$1:$A$142,'PY1 Data(H)'!$A$1:$BP$142))</f>
        <v>0</v>
      </c>
      <c r="AH91" s="128" t="e" cm="1">
        <f t="array" ref="AH91">_xlfn.XLOOKUP(AH$1,'PY1 Data(H)'!$A$1:$BP$1,_xlfn.XLOOKUP($A91,'PY1 Data(H)'!$A$1:$A$142,'PY1 Data(H)'!$A$1:$BP$142))</f>
        <v>#N/A</v>
      </c>
      <c r="AI91" s="128" cm="1">
        <f t="array" ref="AI91">_xlfn.XLOOKUP(AI$1,'PY1 Data(H)'!$A$1:$BP$1,_xlfn.XLOOKUP($A91,'PY1 Data(H)'!$A$1:$A$142,'PY1 Data(H)'!$A$1:$BP$142))</f>
        <v>0</v>
      </c>
      <c r="AJ91" s="128" cm="1">
        <f t="array" ref="AJ91">_xlfn.XLOOKUP(AJ$1,'PY1 Data(H)'!$A$1:$BP$1,_xlfn.XLOOKUP($A91,'PY1 Data(H)'!$A$1:$A$142,'PY1 Data(H)'!$A$1:$BP$142))</f>
        <v>0</v>
      </c>
      <c r="AK91" s="128" cm="1">
        <f t="array" ref="AK91">_xlfn.XLOOKUP(AK$1,'PY1 Data(H)'!$A$1:$BP$1,_xlfn.XLOOKUP($A91,'PY1 Data(H)'!$A$1:$A$142,'PY1 Data(H)'!$A$1:$BP$142))</f>
        <v>0</v>
      </c>
      <c r="AL91" s="128" cm="1">
        <f t="array" ref="AL91">_xlfn.XLOOKUP(AL$1,'PY1 Data(H)'!$A$1:$BP$1,_xlfn.XLOOKUP($A91,'PY1 Data(H)'!$A$1:$A$142,'PY1 Data(H)'!$A$1:$BP$142))</f>
        <v>0</v>
      </c>
      <c r="AM91" s="128" cm="1">
        <f t="array" ref="AM91">_xlfn.XLOOKUP(AM$1,'PY1 Data(H)'!$A$1:$BP$1,_xlfn.XLOOKUP($A91,'PY1 Data(H)'!$A$1:$A$142,'PY1 Data(H)'!$A$1:$BP$142))</f>
        <v>0</v>
      </c>
      <c r="AN91" s="128" cm="1">
        <f t="array" ref="AN91">_xlfn.XLOOKUP(AN$1,'PY1 Data(H)'!$A$1:$BP$1,_xlfn.XLOOKUP($A91,'PY1 Data(H)'!$A$1:$A$142,'PY1 Data(H)'!$A$1:$BP$142))</f>
        <v>0</v>
      </c>
      <c r="AO91" s="128" cm="1">
        <f t="array" ref="AO91">_xlfn.XLOOKUP(AO$1,'PY1 Data(H)'!$A$1:$BP$1,_xlfn.XLOOKUP($A91,'PY1 Data(H)'!$A$1:$A$142,'PY1 Data(H)'!$A$1:$BP$142))</f>
        <v>0</v>
      </c>
      <c r="AP91" s="128" cm="1">
        <f t="array" ref="AP91">_xlfn.XLOOKUP(AP$1,'PY1 Data(H)'!$A$1:$BP$1,_xlfn.XLOOKUP($A91,'PY1 Data(H)'!$A$1:$A$142,'PY1 Data(H)'!$A$1:$BP$142))</f>
        <v>0</v>
      </c>
      <c r="AQ91" s="128" cm="1">
        <f t="array" ref="AQ91">_xlfn.XLOOKUP(AQ$1,'PY1 Data(H)'!$A$1:$BP$1,_xlfn.XLOOKUP($A91,'PY1 Data(H)'!$A$1:$A$142,'PY1 Data(H)'!$A$1:$BP$142))</f>
        <v>0</v>
      </c>
      <c r="AR91" s="128" cm="1">
        <f t="array" ref="AR91">_xlfn.XLOOKUP(AR$1,'PY1 Data(H)'!$A$1:$BP$1,_xlfn.XLOOKUP($A91,'PY1 Data(H)'!$A$1:$A$142,'PY1 Data(H)'!$A$1:$BP$142))</f>
        <v>0</v>
      </c>
      <c r="AS91" s="128" cm="1">
        <f t="array" ref="AS91">_xlfn.XLOOKUP(AS$1,'PY1 Data(H)'!$A$1:$BP$1,_xlfn.XLOOKUP($A91,'PY1 Data(H)'!$A$1:$A$142,'PY1 Data(H)'!$A$1:$BP$142))</f>
        <v>0</v>
      </c>
    </row>
    <row r="92" spans="1:45" x14ac:dyDescent="0.3">
      <c r="A92">
        <v>661</v>
      </c>
      <c r="D92" s="128" cm="1">
        <f t="array" ref="D92">_xlfn.XLOOKUP(D$1,'PY1 Data(H)'!$A$1:$BP$1,_xlfn.XLOOKUP($A92,'PY1 Data(H)'!$A$1:$A$142,'PY1 Data(H)'!$A$1:$BP$142))</f>
        <v>0</v>
      </c>
      <c r="E92" s="128" cm="1">
        <f t="array" ref="E92">_xlfn.XLOOKUP(E$1,'PY1 Data(H)'!$A$1:$BP$1,_xlfn.XLOOKUP($A92,'PY1 Data(H)'!$A$1:$A$142,'PY1 Data(H)'!$A$1:$BP$142))</f>
        <v>0</v>
      </c>
      <c r="F92" s="128" cm="1">
        <f t="array" ref="F92">_xlfn.XLOOKUP(F$1,'PY1 Data(H)'!$A$1:$BP$1,_xlfn.XLOOKUP($A92,'PY1 Data(H)'!$A$1:$A$142,'PY1 Data(H)'!$A$1:$BP$142))</f>
        <v>0</v>
      </c>
      <c r="G92" s="128" cm="1">
        <f t="array" ref="G92">_xlfn.XLOOKUP(G$1,'PY1 Data(H)'!$A$1:$BP$1,_xlfn.XLOOKUP($A92,'PY1 Data(H)'!$A$1:$A$142,'PY1 Data(H)'!$A$1:$BP$142))</f>
        <v>0</v>
      </c>
      <c r="H92" s="128" cm="1">
        <f t="array" ref="H92">_xlfn.XLOOKUP(H$1,'PY1 Data(H)'!$A$1:$BP$1,_xlfn.XLOOKUP($A92,'PY1 Data(H)'!$A$1:$A$142,'PY1 Data(H)'!$A$1:$BP$142))</f>
        <v>0</v>
      </c>
      <c r="I92" s="128" cm="1">
        <f t="array" ref="I92">_xlfn.XLOOKUP(I$1,'PY1 Data(H)'!$A$1:$BP$1,_xlfn.XLOOKUP($A92,'PY1 Data(H)'!$A$1:$A$142,'PY1 Data(H)'!$A$1:$BP$142))</f>
        <v>0</v>
      </c>
      <c r="J92" s="128" cm="1">
        <f t="array" ref="J92">_xlfn.XLOOKUP(J$1,'PY1 Data(H)'!$A$1:$BP$1,_xlfn.XLOOKUP($A92,'PY1 Data(H)'!$A$1:$A$142,'PY1 Data(H)'!$A$1:$BP$142))</f>
        <v>0</v>
      </c>
      <c r="K92" s="128" cm="1">
        <f t="array" ref="K92">_xlfn.XLOOKUP(K$1,'PY1 Data(H)'!$A$1:$BP$1,_xlfn.XLOOKUP($A92,'PY1 Data(H)'!$A$1:$A$142,'PY1 Data(H)'!$A$1:$BP$142))</f>
        <v>0</v>
      </c>
      <c r="L92" s="128" cm="1">
        <f t="array" ref="L92">_xlfn.XLOOKUP(L$1,'PY1 Data(H)'!$A$1:$BP$1,_xlfn.XLOOKUP($A92,'PY1 Data(H)'!$A$1:$A$142,'PY1 Data(H)'!$A$1:$BP$142))</f>
        <v>0</v>
      </c>
      <c r="M92" s="128" cm="1">
        <f t="array" ref="M92">_xlfn.XLOOKUP(M$1,'PY1 Data(H)'!$A$1:$BP$1,_xlfn.XLOOKUP($A92,'PY1 Data(H)'!$A$1:$A$142,'PY1 Data(H)'!$A$1:$BP$142))</f>
        <v>0</v>
      </c>
      <c r="N92" s="128" cm="1">
        <f t="array" ref="N92">_xlfn.XLOOKUP(N$1,'PY1 Data(H)'!$A$1:$BP$1,_xlfn.XLOOKUP($A92,'PY1 Data(H)'!$A$1:$A$142,'PY1 Data(H)'!$A$1:$BP$142))</f>
        <v>0</v>
      </c>
      <c r="O92" s="128" cm="1">
        <f t="array" ref="O92">_xlfn.XLOOKUP(O$1,'PY1 Data(H)'!$A$1:$BP$1,_xlfn.XLOOKUP($A92,'PY1 Data(H)'!$A$1:$A$142,'PY1 Data(H)'!$A$1:$BP$142))</f>
        <v>0</v>
      </c>
      <c r="P92" s="128" cm="1">
        <f t="array" ref="P92">_xlfn.XLOOKUP(P$1,'PY1 Data(H)'!$A$1:$BP$1,_xlfn.XLOOKUP($A92,'PY1 Data(H)'!$A$1:$A$142,'PY1 Data(H)'!$A$1:$BP$142))</f>
        <v>0</v>
      </c>
      <c r="Q92" s="128" cm="1">
        <f t="array" ref="Q92">_xlfn.XLOOKUP(Q$1,'PY1 Data(H)'!$A$1:$BP$1,_xlfn.XLOOKUP($A92,'PY1 Data(H)'!$A$1:$A$142,'PY1 Data(H)'!$A$1:$BP$142))</f>
        <v>0</v>
      </c>
      <c r="R92" s="128" cm="1">
        <f t="array" ref="R92">_xlfn.XLOOKUP(R$1,'PY1 Data(H)'!$A$1:$BP$1,_xlfn.XLOOKUP($A92,'PY1 Data(H)'!$A$1:$A$142,'PY1 Data(H)'!$A$1:$BP$142))</f>
        <v>0</v>
      </c>
      <c r="S92" s="128" cm="1">
        <f t="array" ref="S92">_xlfn.XLOOKUP(S$1,'PY1 Data(H)'!$A$1:$BP$1,_xlfn.XLOOKUP($A92,'PY1 Data(H)'!$A$1:$A$142,'PY1 Data(H)'!$A$1:$BP$142))</f>
        <v>0</v>
      </c>
      <c r="T92" s="128" t="e" cm="1">
        <f t="array" ref="T92">_xlfn.XLOOKUP(T$1,'PY1 Data(H)'!$A$1:$BP$1,_xlfn.XLOOKUP($A92,'PY1 Data(H)'!$A$1:$A$142,'PY1 Data(H)'!$A$1:$BP$142))</f>
        <v>#N/A</v>
      </c>
      <c r="U92" s="128" cm="1">
        <f t="array" ref="U92">_xlfn.XLOOKUP(U$1,'PY1 Data(H)'!$A$1:$BP$1,_xlfn.XLOOKUP($A92,'PY1 Data(H)'!$A$1:$A$142,'PY1 Data(H)'!$A$1:$BP$142))</f>
        <v>0</v>
      </c>
      <c r="V92" s="128" cm="1">
        <f t="array" ref="V92">_xlfn.XLOOKUP(V$1,'PY1 Data(H)'!$A$1:$BP$1,_xlfn.XLOOKUP($A92,'PY1 Data(H)'!$A$1:$A$142,'PY1 Data(H)'!$A$1:$BP$142))</f>
        <v>0</v>
      </c>
      <c r="W92" s="128" cm="1">
        <f t="array" ref="W92">_xlfn.XLOOKUP(W$1,'PY1 Data(H)'!$A$1:$BP$1,_xlfn.XLOOKUP($A92,'PY1 Data(H)'!$A$1:$A$142,'PY1 Data(H)'!$A$1:$BP$142))</f>
        <v>0</v>
      </c>
      <c r="X92" s="128" cm="1">
        <f t="array" ref="X92">_xlfn.XLOOKUP(X$1,'PY1 Data(H)'!$A$1:$BP$1,_xlfn.XLOOKUP($A92,'PY1 Data(H)'!$A$1:$A$142,'PY1 Data(H)'!$A$1:$BP$142))</f>
        <v>0</v>
      </c>
      <c r="Y92" s="128" cm="1">
        <f t="array" ref="Y92">_xlfn.XLOOKUP(Y$1,'PY1 Data(H)'!$A$1:$BP$1,_xlfn.XLOOKUP($A92,'PY1 Data(H)'!$A$1:$A$142,'PY1 Data(H)'!$A$1:$BP$142))</f>
        <v>0</v>
      </c>
      <c r="Z92" s="128" cm="1">
        <f t="array" ref="Z92">_xlfn.XLOOKUP(Z$1,'PY1 Data(H)'!$A$1:$BP$1,_xlfn.XLOOKUP($A92,'PY1 Data(H)'!$A$1:$A$142,'PY1 Data(H)'!$A$1:$BP$142))</f>
        <v>0</v>
      </c>
      <c r="AA92" s="128" cm="1">
        <f t="array" ref="AA92">_xlfn.XLOOKUP(AA$1,'PY1 Data(H)'!$A$1:$BP$1,_xlfn.XLOOKUP($A92,'PY1 Data(H)'!$A$1:$A$142,'PY1 Data(H)'!$A$1:$BP$142))</f>
        <v>0</v>
      </c>
      <c r="AB92" s="128" cm="1">
        <f t="array" ref="AB92">_xlfn.XLOOKUP(AB$1,'PY1 Data(H)'!$A$1:$BP$1,_xlfn.XLOOKUP($A92,'PY1 Data(H)'!$A$1:$A$142,'PY1 Data(H)'!$A$1:$BP$142))</f>
        <v>0</v>
      </c>
      <c r="AC92" s="128" cm="1">
        <f t="array" ref="AC92">_xlfn.XLOOKUP(AC$1,'PY1 Data(H)'!$A$1:$BP$1,_xlfn.XLOOKUP($A92,'PY1 Data(H)'!$A$1:$A$142,'PY1 Data(H)'!$A$1:$BP$142))</f>
        <v>0</v>
      </c>
      <c r="AD92" s="128" t="e" cm="1">
        <f t="array" ref="AD92">_xlfn.XLOOKUP(AD$1,'PY1 Data(H)'!$A$1:$BP$1,_xlfn.XLOOKUP($A92,'PY1 Data(H)'!$A$1:$A$142,'PY1 Data(H)'!$A$1:$BP$142))</f>
        <v>#N/A</v>
      </c>
      <c r="AE92" s="128" cm="1">
        <f t="array" ref="AE92">_xlfn.XLOOKUP(AE$1,'PY1 Data(H)'!$A$1:$BP$1,_xlfn.XLOOKUP($A92,'PY1 Data(H)'!$A$1:$A$142,'PY1 Data(H)'!$A$1:$BP$142))</f>
        <v>0</v>
      </c>
      <c r="AF92" s="128" cm="1">
        <f t="array" ref="AF92">_xlfn.XLOOKUP(AF$1,'PY1 Data(H)'!$A$1:$BP$1,_xlfn.XLOOKUP($A92,'PY1 Data(H)'!$A$1:$A$142,'PY1 Data(H)'!$A$1:$BP$142))</f>
        <v>0</v>
      </c>
      <c r="AG92" s="128" cm="1">
        <f t="array" ref="AG92">_xlfn.XLOOKUP(AG$1,'PY1 Data(H)'!$A$1:$BP$1,_xlfn.XLOOKUP($A92,'PY1 Data(H)'!$A$1:$A$142,'PY1 Data(H)'!$A$1:$BP$142))</f>
        <v>0</v>
      </c>
      <c r="AH92" s="128" t="e" cm="1">
        <f t="array" ref="AH92">_xlfn.XLOOKUP(AH$1,'PY1 Data(H)'!$A$1:$BP$1,_xlfn.XLOOKUP($A92,'PY1 Data(H)'!$A$1:$A$142,'PY1 Data(H)'!$A$1:$BP$142))</f>
        <v>#N/A</v>
      </c>
      <c r="AI92" s="128" cm="1">
        <f t="array" ref="AI92">_xlfn.XLOOKUP(AI$1,'PY1 Data(H)'!$A$1:$BP$1,_xlfn.XLOOKUP($A92,'PY1 Data(H)'!$A$1:$A$142,'PY1 Data(H)'!$A$1:$BP$142))</f>
        <v>0</v>
      </c>
      <c r="AJ92" s="128" cm="1">
        <f t="array" ref="AJ92">_xlfn.XLOOKUP(AJ$1,'PY1 Data(H)'!$A$1:$BP$1,_xlfn.XLOOKUP($A92,'PY1 Data(H)'!$A$1:$A$142,'PY1 Data(H)'!$A$1:$BP$142))</f>
        <v>0</v>
      </c>
      <c r="AK92" s="128" cm="1">
        <f t="array" ref="AK92">_xlfn.XLOOKUP(AK$1,'PY1 Data(H)'!$A$1:$BP$1,_xlfn.XLOOKUP($A92,'PY1 Data(H)'!$A$1:$A$142,'PY1 Data(H)'!$A$1:$BP$142))</f>
        <v>0</v>
      </c>
      <c r="AL92" s="128" cm="1">
        <f t="array" ref="AL92">_xlfn.XLOOKUP(AL$1,'PY1 Data(H)'!$A$1:$BP$1,_xlfn.XLOOKUP($A92,'PY1 Data(H)'!$A$1:$A$142,'PY1 Data(H)'!$A$1:$BP$142))</f>
        <v>0</v>
      </c>
      <c r="AM92" s="128" cm="1">
        <f t="array" ref="AM92">_xlfn.XLOOKUP(AM$1,'PY1 Data(H)'!$A$1:$BP$1,_xlfn.XLOOKUP($A92,'PY1 Data(H)'!$A$1:$A$142,'PY1 Data(H)'!$A$1:$BP$142))</f>
        <v>0</v>
      </c>
      <c r="AN92" s="128" cm="1">
        <f t="array" ref="AN92">_xlfn.XLOOKUP(AN$1,'PY1 Data(H)'!$A$1:$BP$1,_xlfn.XLOOKUP($A92,'PY1 Data(H)'!$A$1:$A$142,'PY1 Data(H)'!$A$1:$BP$142))</f>
        <v>0</v>
      </c>
      <c r="AO92" s="128" cm="1">
        <f t="array" ref="AO92">_xlfn.XLOOKUP(AO$1,'PY1 Data(H)'!$A$1:$BP$1,_xlfn.XLOOKUP($A92,'PY1 Data(H)'!$A$1:$A$142,'PY1 Data(H)'!$A$1:$BP$142))</f>
        <v>0</v>
      </c>
      <c r="AP92" s="128" cm="1">
        <f t="array" ref="AP92">_xlfn.XLOOKUP(AP$1,'PY1 Data(H)'!$A$1:$BP$1,_xlfn.XLOOKUP($A92,'PY1 Data(H)'!$A$1:$A$142,'PY1 Data(H)'!$A$1:$BP$142))</f>
        <v>0</v>
      </c>
      <c r="AQ92" s="128" cm="1">
        <f t="array" ref="AQ92">_xlfn.XLOOKUP(AQ$1,'PY1 Data(H)'!$A$1:$BP$1,_xlfn.XLOOKUP($A92,'PY1 Data(H)'!$A$1:$A$142,'PY1 Data(H)'!$A$1:$BP$142))</f>
        <v>0</v>
      </c>
      <c r="AR92" s="128" cm="1">
        <f t="array" ref="AR92">_xlfn.XLOOKUP(AR$1,'PY1 Data(H)'!$A$1:$BP$1,_xlfn.XLOOKUP($A92,'PY1 Data(H)'!$A$1:$A$142,'PY1 Data(H)'!$A$1:$BP$142))</f>
        <v>0</v>
      </c>
      <c r="AS92" s="128" cm="1">
        <f t="array" ref="AS92">_xlfn.XLOOKUP(AS$1,'PY1 Data(H)'!$A$1:$BP$1,_xlfn.XLOOKUP($A92,'PY1 Data(H)'!$A$1:$A$142,'PY1 Data(H)'!$A$1:$BP$142))</f>
        <v>0</v>
      </c>
    </row>
    <row r="93" spans="1:45" x14ac:dyDescent="0.3">
      <c r="D93" s="128" cm="1">
        <f t="array" ref="D93">_xlfn.XLOOKUP(D$1,'PY1 Data(H)'!$A$1:$BP$1,_xlfn.XLOOKUP($A93,'PY1 Data(H)'!$A$1:$A$142,'PY1 Data(H)'!$A$1:$BP$142))</f>
        <v>0</v>
      </c>
      <c r="E93" s="128" cm="1">
        <f t="array" ref="E93">_xlfn.XLOOKUP(E$1,'PY1 Data(H)'!$A$1:$BP$1,_xlfn.XLOOKUP($A93,'PY1 Data(H)'!$A$1:$A$142,'PY1 Data(H)'!$A$1:$BP$142))</f>
        <v>0</v>
      </c>
      <c r="F93" s="128" cm="1">
        <f t="array" ref="F93">_xlfn.XLOOKUP(F$1,'PY1 Data(H)'!$A$1:$BP$1,_xlfn.XLOOKUP($A93,'PY1 Data(H)'!$A$1:$A$142,'PY1 Data(H)'!$A$1:$BP$142))</f>
        <v>0</v>
      </c>
      <c r="G93" s="128" cm="1">
        <f t="array" ref="G93">_xlfn.XLOOKUP(G$1,'PY1 Data(H)'!$A$1:$BP$1,_xlfn.XLOOKUP($A93,'PY1 Data(H)'!$A$1:$A$142,'PY1 Data(H)'!$A$1:$BP$142))</f>
        <v>0</v>
      </c>
      <c r="H93" s="128" cm="1">
        <f t="array" ref="H93">_xlfn.XLOOKUP(H$1,'PY1 Data(H)'!$A$1:$BP$1,_xlfn.XLOOKUP($A93,'PY1 Data(H)'!$A$1:$A$142,'PY1 Data(H)'!$A$1:$BP$142))</f>
        <v>0</v>
      </c>
      <c r="I93" s="128" cm="1">
        <f t="array" ref="I93">_xlfn.XLOOKUP(I$1,'PY1 Data(H)'!$A$1:$BP$1,_xlfn.XLOOKUP($A93,'PY1 Data(H)'!$A$1:$A$142,'PY1 Data(H)'!$A$1:$BP$142))</f>
        <v>0</v>
      </c>
      <c r="J93" s="128" cm="1">
        <f t="array" ref="J93">_xlfn.XLOOKUP(J$1,'PY1 Data(H)'!$A$1:$BP$1,_xlfn.XLOOKUP($A93,'PY1 Data(H)'!$A$1:$A$142,'PY1 Data(H)'!$A$1:$BP$142))</f>
        <v>0</v>
      </c>
      <c r="K93" s="128" cm="1">
        <f t="array" ref="K93">_xlfn.XLOOKUP(K$1,'PY1 Data(H)'!$A$1:$BP$1,_xlfn.XLOOKUP($A93,'PY1 Data(H)'!$A$1:$A$142,'PY1 Data(H)'!$A$1:$BP$142))</f>
        <v>0</v>
      </c>
      <c r="L93" s="128" cm="1">
        <f t="array" ref="L93">_xlfn.XLOOKUP(L$1,'PY1 Data(H)'!$A$1:$BP$1,_xlfn.XLOOKUP($A93,'PY1 Data(H)'!$A$1:$A$142,'PY1 Data(H)'!$A$1:$BP$142))</f>
        <v>0</v>
      </c>
      <c r="M93" s="128" cm="1">
        <f t="array" ref="M93">_xlfn.XLOOKUP(M$1,'PY1 Data(H)'!$A$1:$BP$1,_xlfn.XLOOKUP($A93,'PY1 Data(H)'!$A$1:$A$142,'PY1 Data(H)'!$A$1:$BP$142))</f>
        <v>0</v>
      </c>
      <c r="N93" s="128" cm="1">
        <f t="array" ref="N93">_xlfn.XLOOKUP(N$1,'PY1 Data(H)'!$A$1:$BP$1,_xlfn.XLOOKUP($A93,'PY1 Data(H)'!$A$1:$A$142,'PY1 Data(H)'!$A$1:$BP$142))</f>
        <v>0</v>
      </c>
      <c r="O93" s="128" cm="1">
        <f t="array" ref="O93">_xlfn.XLOOKUP(O$1,'PY1 Data(H)'!$A$1:$BP$1,_xlfn.XLOOKUP($A93,'PY1 Data(H)'!$A$1:$A$142,'PY1 Data(H)'!$A$1:$BP$142))</f>
        <v>0</v>
      </c>
      <c r="P93" s="128" cm="1">
        <f t="array" ref="P93">_xlfn.XLOOKUP(P$1,'PY1 Data(H)'!$A$1:$BP$1,_xlfn.XLOOKUP($A93,'PY1 Data(H)'!$A$1:$A$142,'PY1 Data(H)'!$A$1:$BP$142))</f>
        <v>0</v>
      </c>
      <c r="Q93" s="128" cm="1">
        <f t="array" ref="Q93">_xlfn.XLOOKUP(Q$1,'PY1 Data(H)'!$A$1:$BP$1,_xlfn.XLOOKUP($A93,'PY1 Data(H)'!$A$1:$A$142,'PY1 Data(H)'!$A$1:$BP$142))</f>
        <v>0</v>
      </c>
      <c r="R93" s="128" cm="1">
        <f t="array" ref="R93">_xlfn.XLOOKUP(R$1,'PY1 Data(H)'!$A$1:$BP$1,_xlfn.XLOOKUP($A93,'PY1 Data(H)'!$A$1:$A$142,'PY1 Data(H)'!$A$1:$BP$142))</f>
        <v>0</v>
      </c>
      <c r="S93" s="128" cm="1">
        <f t="array" ref="S93">_xlfn.XLOOKUP(S$1,'PY1 Data(H)'!$A$1:$BP$1,_xlfn.XLOOKUP($A93,'PY1 Data(H)'!$A$1:$A$142,'PY1 Data(H)'!$A$1:$BP$142))</f>
        <v>0</v>
      </c>
      <c r="T93" s="128" t="e" cm="1">
        <f t="array" ref="T93">_xlfn.XLOOKUP(T$1,'PY1 Data(H)'!$A$1:$BP$1,_xlfn.XLOOKUP($A93,'PY1 Data(H)'!$A$1:$A$142,'PY1 Data(H)'!$A$1:$BP$142))</f>
        <v>#N/A</v>
      </c>
      <c r="U93" s="128" cm="1">
        <f t="array" ref="U93">_xlfn.XLOOKUP(U$1,'PY1 Data(H)'!$A$1:$BP$1,_xlfn.XLOOKUP($A93,'PY1 Data(H)'!$A$1:$A$142,'PY1 Data(H)'!$A$1:$BP$142))</f>
        <v>0</v>
      </c>
      <c r="V93" s="128" cm="1">
        <f t="array" ref="V93">_xlfn.XLOOKUP(V$1,'PY1 Data(H)'!$A$1:$BP$1,_xlfn.XLOOKUP($A93,'PY1 Data(H)'!$A$1:$A$142,'PY1 Data(H)'!$A$1:$BP$142))</f>
        <v>0</v>
      </c>
      <c r="W93" s="128" cm="1">
        <f t="array" ref="W93">_xlfn.XLOOKUP(W$1,'PY1 Data(H)'!$A$1:$BP$1,_xlfn.XLOOKUP($A93,'PY1 Data(H)'!$A$1:$A$142,'PY1 Data(H)'!$A$1:$BP$142))</f>
        <v>0</v>
      </c>
      <c r="X93" s="128" cm="1">
        <f t="array" ref="X93">_xlfn.XLOOKUP(X$1,'PY1 Data(H)'!$A$1:$BP$1,_xlfn.XLOOKUP($A93,'PY1 Data(H)'!$A$1:$A$142,'PY1 Data(H)'!$A$1:$BP$142))</f>
        <v>0</v>
      </c>
      <c r="Y93" s="128" cm="1">
        <f t="array" ref="Y93">_xlfn.XLOOKUP(Y$1,'PY1 Data(H)'!$A$1:$BP$1,_xlfn.XLOOKUP($A93,'PY1 Data(H)'!$A$1:$A$142,'PY1 Data(H)'!$A$1:$BP$142))</f>
        <v>0</v>
      </c>
      <c r="Z93" s="128" cm="1">
        <f t="array" ref="Z93">_xlfn.XLOOKUP(Z$1,'PY1 Data(H)'!$A$1:$BP$1,_xlfn.XLOOKUP($A93,'PY1 Data(H)'!$A$1:$A$142,'PY1 Data(H)'!$A$1:$BP$142))</f>
        <v>0</v>
      </c>
      <c r="AA93" s="128" cm="1">
        <f t="array" ref="AA93">_xlfn.XLOOKUP(AA$1,'PY1 Data(H)'!$A$1:$BP$1,_xlfn.XLOOKUP($A93,'PY1 Data(H)'!$A$1:$A$142,'PY1 Data(H)'!$A$1:$BP$142))</f>
        <v>0</v>
      </c>
      <c r="AB93" s="128" cm="1">
        <f t="array" ref="AB93">_xlfn.XLOOKUP(AB$1,'PY1 Data(H)'!$A$1:$BP$1,_xlfn.XLOOKUP($A93,'PY1 Data(H)'!$A$1:$A$142,'PY1 Data(H)'!$A$1:$BP$142))</f>
        <v>0</v>
      </c>
      <c r="AC93" s="128" cm="1">
        <f t="array" ref="AC93">_xlfn.XLOOKUP(AC$1,'PY1 Data(H)'!$A$1:$BP$1,_xlfn.XLOOKUP($A93,'PY1 Data(H)'!$A$1:$A$142,'PY1 Data(H)'!$A$1:$BP$142))</f>
        <v>0</v>
      </c>
      <c r="AD93" s="128" t="e" cm="1">
        <f t="array" ref="AD93">_xlfn.XLOOKUP(AD$1,'PY1 Data(H)'!$A$1:$BP$1,_xlfn.XLOOKUP($A93,'PY1 Data(H)'!$A$1:$A$142,'PY1 Data(H)'!$A$1:$BP$142))</f>
        <v>#N/A</v>
      </c>
      <c r="AE93" s="128" cm="1">
        <f t="array" ref="AE93">_xlfn.XLOOKUP(AE$1,'PY1 Data(H)'!$A$1:$BP$1,_xlfn.XLOOKUP($A93,'PY1 Data(H)'!$A$1:$A$142,'PY1 Data(H)'!$A$1:$BP$142))</f>
        <v>0</v>
      </c>
      <c r="AF93" s="128" cm="1">
        <f t="array" ref="AF93">_xlfn.XLOOKUP(AF$1,'PY1 Data(H)'!$A$1:$BP$1,_xlfn.XLOOKUP($A93,'PY1 Data(H)'!$A$1:$A$142,'PY1 Data(H)'!$A$1:$BP$142))</f>
        <v>0</v>
      </c>
      <c r="AG93" s="128" cm="1">
        <f t="array" ref="AG93">_xlfn.XLOOKUP(AG$1,'PY1 Data(H)'!$A$1:$BP$1,_xlfn.XLOOKUP($A93,'PY1 Data(H)'!$A$1:$A$142,'PY1 Data(H)'!$A$1:$BP$142))</f>
        <v>0</v>
      </c>
      <c r="AH93" s="128" t="e" cm="1">
        <f t="array" ref="AH93">_xlfn.XLOOKUP(AH$1,'PY1 Data(H)'!$A$1:$BP$1,_xlfn.XLOOKUP($A93,'PY1 Data(H)'!$A$1:$A$142,'PY1 Data(H)'!$A$1:$BP$142))</f>
        <v>#N/A</v>
      </c>
      <c r="AI93" s="128" cm="1">
        <f t="array" ref="AI93">_xlfn.XLOOKUP(AI$1,'PY1 Data(H)'!$A$1:$BP$1,_xlfn.XLOOKUP($A93,'PY1 Data(H)'!$A$1:$A$142,'PY1 Data(H)'!$A$1:$BP$142))</f>
        <v>0</v>
      </c>
      <c r="AJ93" s="128" cm="1">
        <f t="array" ref="AJ93">_xlfn.XLOOKUP(AJ$1,'PY1 Data(H)'!$A$1:$BP$1,_xlfn.XLOOKUP($A93,'PY1 Data(H)'!$A$1:$A$142,'PY1 Data(H)'!$A$1:$BP$142))</f>
        <v>0</v>
      </c>
      <c r="AK93" s="128" cm="1">
        <f t="array" ref="AK93">_xlfn.XLOOKUP(AK$1,'PY1 Data(H)'!$A$1:$BP$1,_xlfn.XLOOKUP($A93,'PY1 Data(H)'!$A$1:$A$142,'PY1 Data(H)'!$A$1:$BP$142))</f>
        <v>0</v>
      </c>
      <c r="AL93" s="128" cm="1">
        <f t="array" ref="AL93">_xlfn.XLOOKUP(AL$1,'PY1 Data(H)'!$A$1:$BP$1,_xlfn.XLOOKUP($A93,'PY1 Data(H)'!$A$1:$A$142,'PY1 Data(H)'!$A$1:$BP$142))</f>
        <v>0</v>
      </c>
      <c r="AM93" s="128" cm="1">
        <f t="array" ref="AM93">_xlfn.XLOOKUP(AM$1,'PY1 Data(H)'!$A$1:$BP$1,_xlfn.XLOOKUP($A93,'PY1 Data(H)'!$A$1:$A$142,'PY1 Data(H)'!$A$1:$BP$142))</f>
        <v>0</v>
      </c>
      <c r="AN93" s="128" cm="1">
        <f t="array" ref="AN93">_xlfn.XLOOKUP(AN$1,'PY1 Data(H)'!$A$1:$BP$1,_xlfn.XLOOKUP($A93,'PY1 Data(H)'!$A$1:$A$142,'PY1 Data(H)'!$A$1:$BP$142))</f>
        <v>0</v>
      </c>
      <c r="AO93" s="128" cm="1">
        <f t="array" ref="AO93">_xlfn.XLOOKUP(AO$1,'PY1 Data(H)'!$A$1:$BP$1,_xlfn.XLOOKUP($A93,'PY1 Data(H)'!$A$1:$A$142,'PY1 Data(H)'!$A$1:$BP$142))</f>
        <v>0</v>
      </c>
      <c r="AP93" s="128" cm="1">
        <f t="array" ref="AP93">_xlfn.XLOOKUP(AP$1,'PY1 Data(H)'!$A$1:$BP$1,_xlfn.XLOOKUP($A93,'PY1 Data(H)'!$A$1:$A$142,'PY1 Data(H)'!$A$1:$BP$142))</f>
        <v>0</v>
      </c>
      <c r="AQ93" s="128" cm="1">
        <f t="array" ref="AQ93">_xlfn.XLOOKUP(AQ$1,'PY1 Data(H)'!$A$1:$BP$1,_xlfn.XLOOKUP($A93,'PY1 Data(H)'!$A$1:$A$142,'PY1 Data(H)'!$A$1:$BP$142))</f>
        <v>0</v>
      </c>
      <c r="AR93" s="128" cm="1">
        <f t="array" ref="AR93">_xlfn.XLOOKUP(AR$1,'PY1 Data(H)'!$A$1:$BP$1,_xlfn.XLOOKUP($A93,'PY1 Data(H)'!$A$1:$A$142,'PY1 Data(H)'!$A$1:$BP$142))</f>
        <v>0</v>
      </c>
      <c r="AS93" s="128" cm="1">
        <f t="array" ref="AS93">_xlfn.XLOOKUP(AS$1,'PY1 Data(H)'!$A$1:$BP$1,_xlfn.XLOOKUP($A93,'PY1 Data(H)'!$A$1:$A$142,'PY1 Data(H)'!$A$1:$BP$142))</f>
        <v>0</v>
      </c>
    </row>
    <row r="94" spans="1:45" x14ac:dyDescent="0.3">
      <c r="D94" s="128" cm="1">
        <f t="array" ref="D94">_xlfn.XLOOKUP(D$1,'PY1 Data(H)'!$A$1:$BP$1,_xlfn.XLOOKUP($A94,'PY1 Data(H)'!$A$1:$A$142,'PY1 Data(H)'!$A$1:$BP$142))</f>
        <v>0</v>
      </c>
      <c r="E94" s="128" cm="1">
        <f t="array" ref="E94">_xlfn.XLOOKUP(E$1,'PY1 Data(H)'!$A$1:$BP$1,_xlfn.XLOOKUP($A94,'PY1 Data(H)'!$A$1:$A$142,'PY1 Data(H)'!$A$1:$BP$142))</f>
        <v>0</v>
      </c>
      <c r="F94" s="128" cm="1">
        <f t="array" ref="F94">_xlfn.XLOOKUP(F$1,'PY1 Data(H)'!$A$1:$BP$1,_xlfn.XLOOKUP($A94,'PY1 Data(H)'!$A$1:$A$142,'PY1 Data(H)'!$A$1:$BP$142))</f>
        <v>0</v>
      </c>
      <c r="G94" s="128" cm="1">
        <f t="array" ref="G94">_xlfn.XLOOKUP(G$1,'PY1 Data(H)'!$A$1:$BP$1,_xlfn.XLOOKUP($A94,'PY1 Data(H)'!$A$1:$A$142,'PY1 Data(H)'!$A$1:$BP$142))</f>
        <v>0</v>
      </c>
      <c r="H94" s="128" cm="1">
        <f t="array" ref="H94">_xlfn.XLOOKUP(H$1,'PY1 Data(H)'!$A$1:$BP$1,_xlfn.XLOOKUP($A94,'PY1 Data(H)'!$A$1:$A$142,'PY1 Data(H)'!$A$1:$BP$142))</f>
        <v>0</v>
      </c>
      <c r="I94" s="128" cm="1">
        <f t="array" ref="I94">_xlfn.XLOOKUP(I$1,'PY1 Data(H)'!$A$1:$BP$1,_xlfn.XLOOKUP($A94,'PY1 Data(H)'!$A$1:$A$142,'PY1 Data(H)'!$A$1:$BP$142))</f>
        <v>0</v>
      </c>
      <c r="J94" s="128" cm="1">
        <f t="array" ref="J94">_xlfn.XLOOKUP(J$1,'PY1 Data(H)'!$A$1:$BP$1,_xlfn.XLOOKUP($A94,'PY1 Data(H)'!$A$1:$A$142,'PY1 Data(H)'!$A$1:$BP$142))</f>
        <v>0</v>
      </c>
      <c r="K94" s="128" cm="1">
        <f t="array" ref="K94">_xlfn.XLOOKUP(K$1,'PY1 Data(H)'!$A$1:$BP$1,_xlfn.XLOOKUP($A94,'PY1 Data(H)'!$A$1:$A$142,'PY1 Data(H)'!$A$1:$BP$142))</f>
        <v>0</v>
      </c>
      <c r="L94" s="128" cm="1">
        <f t="array" ref="L94">_xlfn.XLOOKUP(L$1,'PY1 Data(H)'!$A$1:$BP$1,_xlfn.XLOOKUP($A94,'PY1 Data(H)'!$A$1:$A$142,'PY1 Data(H)'!$A$1:$BP$142))</f>
        <v>0</v>
      </c>
      <c r="M94" s="128" cm="1">
        <f t="array" ref="M94">_xlfn.XLOOKUP(M$1,'PY1 Data(H)'!$A$1:$BP$1,_xlfn.XLOOKUP($A94,'PY1 Data(H)'!$A$1:$A$142,'PY1 Data(H)'!$A$1:$BP$142))</f>
        <v>0</v>
      </c>
      <c r="N94" s="128" cm="1">
        <f t="array" ref="N94">_xlfn.XLOOKUP(N$1,'PY1 Data(H)'!$A$1:$BP$1,_xlfn.XLOOKUP($A94,'PY1 Data(H)'!$A$1:$A$142,'PY1 Data(H)'!$A$1:$BP$142))</f>
        <v>0</v>
      </c>
      <c r="O94" s="128" cm="1">
        <f t="array" ref="O94">_xlfn.XLOOKUP(O$1,'PY1 Data(H)'!$A$1:$BP$1,_xlfn.XLOOKUP($A94,'PY1 Data(H)'!$A$1:$A$142,'PY1 Data(H)'!$A$1:$BP$142))</f>
        <v>0</v>
      </c>
      <c r="P94" s="128" cm="1">
        <f t="array" ref="P94">_xlfn.XLOOKUP(P$1,'PY1 Data(H)'!$A$1:$BP$1,_xlfn.XLOOKUP($A94,'PY1 Data(H)'!$A$1:$A$142,'PY1 Data(H)'!$A$1:$BP$142))</f>
        <v>0</v>
      </c>
      <c r="Q94" s="128" cm="1">
        <f t="array" ref="Q94">_xlfn.XLOOKUP(Q$1,'PY1 Data(H)'!$A$1:$BP$1,_xlfn.XLOOKUP($A94,'PY1 Data(H)'!$A$1:$A$142,'PY1 Data(H)'!$A$1:$BP$142))</f>
        <v>0</v>
      </c>
      <c r="R94" s="128" cm="1">
        <f t="array" ref="R94">_xlfn.XLOOKUP(R$1,'PY1 Data(H)'!$A$1:$BP$1,_xlfn.XLOOKUP($A94,'PY1 Data(H)'!$A$1:$A$142,'PY1 Data(H)'!$A$1:$BP$142))</f>
        <v>0</v>
      </c>
      <c r="S94" s="128" cm="1">
        <f t="array" ref="S94">_xlfn.XLOOKUP(S$1,'PY1 Data(H)'!$A$1:$BP$1,_xlfn.XLOOKUP($A94,'PY1 Data(H)'!$A$1:$A$142,'PY1 Data(H)'!$A$1:$BP$142))</f>
        <v>0</v>
      </c>
      <c r="T94" s="128" t="e" cm="1">
        <f t="array" ref="T94">_xlfn.XLOOKUP(T$1,'PY1 Data(H)'!$A$1:$BP$1,_xlfn.XLOOKUP($A94,'PY1 Data(H)'!$A$1:$A$142,'PY1 Data(H)'!$A$1:$BP$142))</f>
        <v>#N/A</v>
      </c>
      <c r="U94" s="128" cm="1">
        <f t="array" ref="U94">_xlfn.XLOOKUP(U$1,'PY1 Data(H)'!$A$1:$BP$1,_xlfn.XLOOKUP($A94,'PY1 Data(H)'!$A$1:$A$142,'PY1 Data(H)'!$A$1:$BP$142))</f>
        <v>0</v>
      </c>
      <c r="V94" s="128" cm="1">
        <f t="array" ref="V94">_xlfn.XLOOKUP(V$1,'PY1 Data(H)'!$A$1:$BP$1,_xlfn.XLOOKUP($A94,'PY1 Data(H)'!$A$1:$A$142,'PY1 Data(H)'!$A$1:$BP$142))</f>
        <v>0</v>
      </c>
      <c r="W94" s="128" cm="1">
        <f t="array" ref="W94">_xlfn.XLOOKUP(W$1,'PY1 Data(H)'!$A$1:$BP$1,_xlfn.XLOOKUP($A94,'PY1 Data(H)'!$A$1:$A$142,'PY1 Data(H)'!$A$1:$BP$142))</f>
        <v>0</v>
      </c>
      <c r="X94" s="128" cm="1">
        <f t="array" ref="X94">_xlfn.XLOOKUP(X$1,'PY1 Data(H)'!$A$1:$BP$1,_xlfn.XLOOKUP($A94,'PY1 Data(H)'!$A$1:$A$142,'PY1 Data(H)'!$A$1:$BP$142))</f>
        <v>0</v>
      </c>
      <c r="Y94" s="128" cm="1">
        <f t="array" ref="Y94">_xlfn.XLOOKUP(Y$1,'PY1 Data(H)'!$A$1:$BP$1,_xlfn.XLOOKUP($A94,'PY1 Data(H)'!$A$1:$A$142,'PY1 Data(H)'!$A$1:$BP$142))</f>
        <v>0</v>
      </c>
      <c r="Z94" s="128" cm="1">
        <f t="array" ref="Z94">_xlfn.XLOOKUP(Z$1,'PY1 Data(H)'!$A$1:$BP$1,_xlfn.XLOOKUP($A94,'PY1 Data(H)'!$A$1:$A$142,'PY1 Data(H)'!$A$1:$BP$142))</f>
        <v>0</v>
      </c>
      <c r="AA94" s="128" cm="1">
        <f t="array" ref="AA94">_xlfn.XLOOKUP(AA$1,'PY1 Data(H)'!$A$1:$BP$1,_xlfn.XLOOKUP($A94,'PY1 Data(H)'!$A$1:$A$142,'PY1 Data(H)'!$A$1:$BP$142))</f>
        <v>0</v>
      </c>
      <c r="AB94" s="128" cm="1">
        <f t="array" ref="AB94">_xlfn.XLOOKUP(AB$1,'PY1 Data(H)'!$A$1:$BP$1,_xlfn.XLOOKUP($A94,'PY1 Data(H)'!$A$1:$A$142,'PY1 Data(H)'!$A$1:$BP$142))</f>
        <v>0</v>
      </c>
      <c r="AC94" s="128" cm="1">
        <f t="array" ref="AC94">_xlfn.XLOOKUP(AC$1,'PY1 Data(H)'!$A$1:$BP$1,_xlfn.XLOOKUP($A94,'PY1 Data(H)'!$A$1:$A$142,'PY1 Data(H)'!$A$1:$BP$142))</f>
        <v>0</v>
      </c>
      <c r="AD94" s="128" t="e" cm="1">
        <f t="array" ref="AD94">_xlfn.XLOOKUP(AD$1,'PY1 Data(H)'!$A$1:$BP$1,_xlfn.XLOOKUP($A94,'PY1 Data(H)'!$A$1:$A$142,'PY1 Data(H)'!$A$1:$BP$142))</f>
        <v>#N/A</v>
      </c>
      <c r="AE94" s="128" cm="1">
        <f t="array" ref="AE94">_xlfn.XLOOKUP(AE$1,'PY1 Data(H)'!$A$1:$BP$1,_xlfn.XLOOKUP($A94,'PY1 Data(H)'!$A$1:$A$142,'PY1 Data(H)'!$A$1:$BP$142))</f>
        <v>0</v>
      </c>
      <c r="AF94" s="128" cm="1">
        <f t="array" ref="AF94">_xlfn.XLOOKUP(AF$1,'PY1 Data(H)'!$A$1:$BP$1,_xlfn.XLOOKUP($A94,'PY1 Data(H)'!$A$1:$A$142,'PY1 Data(H)'!$A$1:$BP$142))</f>
        <v>0</v>
      </c>
      <c r="AG94" s="128" cm="1">
        <f t="array" ref="AG94">_xlfn.XLOOKUP(AG$1,'PY1 Data(H)'!$A$1:$BP$1,_xlfn.XLOOKUP($A94,'PY1 Data(H)'!$A$1:$A$142,'PY1 Data(H)'!$A$1:$BP$142))</f>
        <v>0</v>
      </c>
      <c r="AH94" s="128" t="e" cm="1">
        <f t="array" ref="AH94">_xlfn.XLOOKUP(AH$1,'PY1 Data(H)'!$A$1:$BP$1,_xlfn.XLOOKUP($A94,'PY1 Data(H)'!$A$1:$A$142,'PY1 Data(H)'!$A$1:$BP$142))</f>
        <v>#N/A</v>
      </c>
      <c r="AI94" s="128" cm="1">
        <f t="array" ref="AI94">_xlfn.XLOOKUP(AI$1,'PY1 Data(H)'!$A$1:$BP$1,_xlfn.XLOOKUP($A94,'PY1 Data(H)'!$A$1:$A$142,'PY1 Data(H)'!$A$1:$BP$142))</f>
        <v>0</v>
      </c>
      <c r="AJ94" s="128" cm="1">
        <f t="array" ref="AJ94">_xlfn.XLOOKUP(AJ$1,'PY1 Data(H)'!$A$1:$BP$1,_xlfn.XLOOKUP($A94,'PY1 Data(H)'!$A$1:$A$142,'PY1 Data(H)'!$A$1:$BP$142))</f>
        <v>0</v>
      </c>
      <c r="AK94" s="128" cm="1">
        <f t="array" ref="AK94">_xlfn.XLOOKUP(AK$1,'PY1 Data(H)'!$A$1:$BP$1,_xlfn.XLOOKUP($A94,'PY1 Data(H)'!$A$1:$A$142,'PY1 Data(H)'!$A$1:$BP$142))</f>
        <v>0</v>
      </c>
      <c r="AL94" s="128" cm="1">
        <f t="array" ref="AL94">_xlfn.XLOOKUP(AL$1,'PY1 Data(H)'!$A$1:$BP$1,_xlfn.XLOOKUP($A94,'PY1 Data(H)'!$A$1:$A$142,'PY1 Data(H)'!$A$1:$BP$142))</f>
        <v>0</v>
      </c>
      <c r="AM94" s="128" cm="1">
        <f t="array" ref="AM94">_xlfn.XLOOKUP(AM$1,'PY1 Data(H)'!$A$1:$BP$1,_xlfn.XLOOKUP($A94,'PY1 Data(H)'!$A$1:$A$142,'PY1 Data(H)'!$A$1:$BP$142))</f>
        <v>0</v>
      </c>
      <c r="AN94" s="128" cm="1">
        <f t="array" ref="AN94">_xlfn.XLOOKUP(AN$1,'PY1 Data(H)'!$A$1:$BP$1,_xlfn.XLOOKUP($A94,'PY1 Data(H)'!$A$1:$A$142,'PY1 Data(H)'!$A$1:$BP$142))</f>
        <v>0</v>
      </c>
      <c r="AO94" s="128" cm="1">
        <f t="array" ref="AO94">_xlfn.XLOOKUP(AO$1,'PY1 Data(H)'!$A$1:$BP$1,_xlfn.XLOOKUP($A94,'PY1 Data(H)'!$A$1:$A$142,'PY1 Data(H)'!$A$1:$BP$142))</f>
        <v>0</v>
      </c>
      <c r="AP94" s="128" cm="1">
        <f t="array" ref="AP94">_xlfn.XLOOKUP(AP$1,'PY1 Data(H)'!$A$1:$BP$1,_xlfn.XLOOKUP($A94,'PY1 Data(H)'!$A$1:$A$142,'PY1 Data(H)'!$A$1:$BP$142))</f>
        <v>0</v>
      </c>
      <c r="AQ94" s="128" cm="1">
        <f t="array" ref="AQ94">_xlfn.XLOOKUP(AQ$1,'PY1 Data(H)'!$A$1:$BP$1,_xlfn.XLOOKUP($A94,'PY1 Data(H)'!$A$1:$A$142,'PY1 Data(H)'!$A$1:$BP$142))</f>
        <v>0</v>
      </c>
      <c r="AR94" s="128" cm="1">
        <f t="array" ref="AR94">_xlfn.XLOOKUP(AR$1,'PY1 Data(H)'!$A$1:$BP$1,_xlfn.XLOOKUP($A94,'PY1 Data(H)'!$A$1:$A$142,'PY1 Data(H)'!$A$1:$BP$142))</f>
        <v>0</v>
      </c>
      <c r="AS94" s="128" cm="1">
        <f t="array" ref="AS94">_xlfn.XLOOKUP(AS$1,'PY1 Data(H)'!$A$1:$BP$1,_xlfn.XLOOKUP($A94,'PY1 Data(H)'!$A$1:$A$142,'PY1 Data(H)'!$A$1:$BP$142))</f>
        <v>0</v>
      </c>
    </row>
    <row r="95" spans="1:45" x14ac:dyDescent="0.3">
      <c r="A95">
        <v>6</v>
      </c>
      <c r="D95" s="128" cm="1">
        <f t="array" ref="D95">_xlfn.XLOOKUP(D$1,'PY1 Data(H)'!$A$1:$BP$1,_xlfn.XLOOKUP($A95,'PY1 Data(H)'!$A$1:$A$142,'PY1 Data(H)'!$A$1:$BP$142))</f>
        <v>0</v>
      </c>
      <c r="E95" s="128" cm="1">
        <f t="array" ref="E95">_xlfn.XLOOKUP(E$1,'PY1 Data(H)'!$A$1:$BP$1,_xlfn.XLOOKUP($A95,'PY1 Data(H)'!$A$1:$A$142,'PY1 Data(H)'!$A$1:$BP$142))</f>
        <v>0</v>
      </c>
      <c r="F95" s="128" cm="1">
        <f t="array" ref="F95">_xlfn.XLOOKUP(F$1,'PY1 Data(H)'!$A$1:$BP$1,_xlfn.XLOOKUP($A95,'PY1 Data(H)'!$A$1:$A$142,'PY1 Data(H)'!$A$1:$BP$142))</f>
        <v>0</v>
      </c>
      <c r="G95" s="128" cm="1">
        <f t="array" ref="G95">_xlfn.XLOOKUP(G$1,'PY1 Data(H)'!$A$1:$BP$1,_xlfn.XLOOKUP($A95,'PY1 Data(H)'!$A$1:$A$142,'PY1 Data(H)'!$A$1:$BP$142))</f>
        <v>0</v>
      </c>
      <c r="H95" s="128" cm="1">
        <f t="array" ref="H95">_xlfn.XLOOKUP(H$1,'PY1 Data(H)'!$A$1:$BP$1,_xlfn.XLOOKUP($A95,'PY1 Data(H)'!$A$1:$A$142,'PY1 Data(H)'!$A$1:$BP$142))</f>
        <v>0</v>
      </c>
      <c r="I95" s="128" cm="1">
        <f t="array" ref="I95">_xlfn.XLOOKUP(I$1,'PY1 Data(H)'!$A$1:$BP$1,_xlfn.XLOOKUP($A95,'PY1 Data(H)'!$A$1:$A$142,'PY1 Data(H)'!$A$1:$BP$142))</f>
        <v>0</v>
      </c>
      <c r="J95" s="128" cm="1">
        <f t="array" ref="J95">_xlfn.XLOOKUP(J$1,'PY1 Data(H)'!$A$1:$BP$1,_xlfn.XLOOKUP($A95,'PY1 Data(H)'!$A$1:$A$142,'PY1 Data(H)'!$A$1:$BP$142))</f>
        <v>0</v>
      </c>
      <c r="K95" s="128" cm="1">
        <f t="array" ref="K95">_xlfn.XLOOKUP(K$1,'PY1 Data(H)'!$A$1:$BP$1,_xlfn.XLOOKUP($A95,'PY1 Data(H)'!$A$1:$A$142,'PY1 Data(H)'!$A$1:$BP$142))</f>
        <v>0</v>
      </c>
      <c r="L95" s="128" cm="1">
        <f t="array" ref="L95">_xlfn.XLOOKUP(L$1,'PY1 Data(H)'!$A$1:$BP$1,_xlfn.XLOOKUP($A95,'PY1 Data(H)'!$A$1:$A$142,'PY1 Data(H)'!$A$1:$BP$142))</f>
        <v>0</v>
      </c>
      <c r="M95" s="128" cm="1">
        <f t="array" ref="M95">_xlfn.XLOOKUP(M$1,'PY1 Data(H)'!$A$1:$BP$1,_xlfn.XLOOKUP($A95,'PY1 Data(H)'!$A$1:$A$142,'PY1 Data(H)'!$A$1:$BP$142))</f>
        <v>0</v>
      </c>
      <c r="N95" s="128" cm="1">
        <f t="array" ref="N95">_xlfn.XLOOKUP(N$1,'PY1 Data(H)'!$A$1:$BP$1,_xlfn.XLOOKUP($A95,'PY1 Data(H)'!$A$1:$A$142,'PY1 Data(H)'!$A$1:$BP$142))</f>
        <v>0</v>
      </c>
      <c r="O95" s="128" cm="1">
        <f t="array" ref="O95">_xlfn.XLOOKUP(O$1,'PY1 Data(H)'!$A$1:$BP$1,_xlfn.XLOOKUP($A95,'PY1 Data(H)'!$A$1:$A$142,'PY1 Data(H)'!$A$1:$BP$142))</f>
        <v>0</v>
      </c>
      <c r="P95" s="128" cm="1">
        <f t="array" ref="P95">_xlfn.XLOOKUP(P$1,'PY1 Data(H)'!$A$1:$BP$1,_xlfn.XLOOKUP($A95,'PY1 Data(H)'!$A$1:$A$142,'PY1 Data(H)'!$A$1:$BP$142))</f>
        <v>0</v>
      </c>
      <c r="Q95" s="128" cm="1">
        <f t="array" ref="Q95">_xlfn.XLOOKUP(Q$1,'PY1 Data(H)'!$A$1:$BP$1,_xlfn.XLOOKUP($A95,'PY1 Data(H)'!$A$1:$A$142,'PY1 Data(H)'!$A$1:$BP$142))</f>
        <v>0</v>
      </c>
      <c r="R95" s="128" cm="1">
        <f t="array" ref="R95">_xlfn.XLOOKUP(R$1,'PY1 Data(H)'!$A$1:$BP$1,_xlfn.XLOOKUP($A95,'PY1 Data(H)'!$A$1:$A$142,'PY1 Data(H)'!$A$1:$BP$142))</f>
        <v>0</v>
      </c>
      <c r="S95" s="128" cm="1">
        <f t="array" ref="S95">_xlfn.XLOOKUP(S$1,'PY1 Data(H)'!$A$1:$BP$1,_xlfn.XLOOKUP($A95,'PY1 Data(H)'!$A$1:$A$142,'PY1 Data(H)'!$A$1:$BP$142))</f>
        <v>0</v>
      </c>
      <c r="T95" s="128" t="e" cm="1">
        <f t="array" ref="T95">_xlfn.XLOOKUP(T$1,'PY1 Data(H)'!$A$1:$BP$1,_xlfn.XLOOKUP($A95,'PY1 Data(H)'!$A$1:$A$142,'PY1 Data(H)'!$A$1:$BP$142))</f>
        <v>#N/A</v>
      </c>
      <c r="U95" s="128" cm="1">
        <f t="array" ref="U95">_xlfn.XLOOKUP(U$1,'PY1 Data(H)'!$A$1:$BP$1,_xlfn.XLOOKUP($A95,'PY1 Data(H)'!$A$1:$A$142,'PY1 Data(H)'!$A$1:$BP$142))</f>
        <v>0</v>
      </c>
      <c r="V95" s="128" cm="1">
        <f t="array" ref="V95">_xlfn.XLOOKUP(V$1,'PY1 Data(H)'!$A$1:$BP$1,_xlfn.XLOOKUP($A95,'PY1 Data(H)'!$A$1:$A$142,'PY1 Data(H)'!$A$1:$BP$142))</f>
        <v>0</v>
      </c>
      <c r="W95" s="128" cm="1">
        <f t="array" ref="W95">_xlfn.XLOOKUP(W$1,'PY1 Data(H)'!$A$1:$BP$1,_xlfn.XLOOKUP($A95,'PY1 Data(H)'!$A$1:$A$142,'PY1 Data(H)'!$A$1:$BP$142))</f>
        <v>0</v>
      </c>
      <c r="X95" s="128" cm="1">
        <f t="array" ref="X95">_xlfn.XLOOKUP(X$1,'PY1 Data(H)'!$A$1:$BP$1,_xlfn.XLOOKUP($A95,'PY1 Data(H)'!$A$1:$A$142,'PY1 Data(H)'!$A$1:$BP$142))</f>
        <v>0</v>
      </c>
      <c r="Y95" s="128" cm="1">
        <f t="array" ref="Y95">_xlfn.XLOOKUP(Y$1,'PY1 Data(H)'!$A$1:$BP$1,_xlfn.XLOOKUP($A95,'PY1 Data(H)'!$A$1:$A$142,'PY1 Data(H)'!$A$1:$BP$142))</f>
        <v>0</v>
      </c>
      <c r="Z95" s="128" cm="1">
        <f t="array" ref="Z95">_xlfn.XLOOKUP(Z$1,'PY1 Data(H)'!$A$1:$BP$1,_xlfn.XLOOKUP($A95,'PY1 Data(H)'!$A$1:$A$142,'PY1 Data(H)'!$A$1:$BP$142))</f>
        <v>0</v>
      </c>
      <c r="AA95" s="128" cm="1">
        <f t="array" ref="AA95">_xlfn.XLOOKUP(AA$1,'PY1 Data(H)'!$A$1:$BP$1,_xlfn.XLOOKUP($A95,'PY1 Data(H)'!$A$1:$A$142,'PY1 Data(H)'!$A$1:$BP$142))</f>
        <v>0</v>
      </c>
      <c r="AB95" s="128" cm="1">
        <f t="array" ref="AB95">_xlfn.XLOOKUP(AB$1,'PY1 Data(H)'!$A$1:$BP$1,_xlfn.XLOOKUP($A95,'PY1 Data(H)'!$A$1:$A$142,'PY1 Data(H)'!$A$1:$BP$142))</f>
        <v>0</v>
      </c>
      <c r="AC95" s="128" cm="1">
        <f t="array" ref="AC95">_xlfn.XLOOKUP(AC$1,'PY1 Data(H)'!$A$1:$BP$1,_xlfn.XLOOKUP($A95,'PY1 Data(H)'!$A$1:$A$142,'PY1 Data(H)'!$A$1:$BP$142))</f>
        <v>3465431</v>
      </c>
      <c r="AD95" s="128" t="e" cm="1">
        <f t="array" ref="AD95">_xlfn.XLOOKUP(AD$1,'PY1 Data(H)'!$A$1:$BP$1,_xlfn.XLOOKUP($A95,'PY1 Data(H)'!$A$1:$A$142,'PY1 Data(H)'!$A$1:$BP$142))</f>
        <v>#N/A</v>
      </c>
      <c r="AE95" s="128" cm="1">
        <f t="array" ref="AE95">_xlfn.XLOOKUP(AE$1,'PY1 Data(H)'!$A$1:$BP$1,_xlfn.XLOOKUP($A95,'PY1 Data(H)'!$A$1:$A$142,'PY1 Data(H)'!$A$1:$BP$142))</f>
        <v>0</v>
      </c>
      <c r="AF95" s="128" cm="1">
        <f t="array" ref="AF95">_xlfn.XLOOKUP(AF$1,'PY1 Data(H)'!$A$1:$BP$1,_xlfn.XLOOKUP($A95,'PY1 Data(H)'!$A$1:$A$142,'PY1 Data(H)'!$A$1:$BP$142))</f>
        <v>0</v>
      </c>
      <c r="AG95" s="128" cm="1">
        <f t="array" ref="AG95">_xlfn.XLOOKUP(AG$1,'PY1 Data(H)'!$A$1:$BP$1,_xlfn.XLOOKUP($A95,'PY1 Data(H)'!$A$1:$A$142,'PY1 Data(H)'!$A$1:$BP$142))</f>
        <v>0</v>
      </c>
      <c r="AH95" s="128" t="e" cm="1">
        <f t="array" ref="AH95">_xlfn.XLOOKUP(AH$1,'PY1 Data(H)'!$A$1:$BP$1,_xlfn.XLOOKUP($A95,'PY1 Data(H)'!$A$1:$A$142,'PY1 Data(H)'!$A$1:$BP$142))</f>
        <v>#N/A</v>
      </c>
      <c r="AI95" s="128" cm="1">
        <f t="array" ref="AI95">_xlfn.XLOOKUP(AI$1,'PY1 Data(H)'!$A$1:$BP$1,_xlfn.XLOOKUP($A95,'PY1 Data(H)'!$A$1:$A$142,'PY1 Data(H)'!$A$1:$BP$142))</f>
        <v>0</v>
      </c>
      <c r="AJ95" s="128" cm="1">
        <f t="array" ref="AJ95">_xlfn.XLOOKUP(AJ$1,'PY1 Data(H)'!$A$1:$BP$1,_xlfn.XLOOKUP($A95,'PY1 Data(H)'!$A$1:$A$142,'PY1 Data(H)'!$A$1:$BP$142))</f>
        <v>0</v>
      </c>
      <c r="AK95" s="128" cm="1">
        <f t="array" ref="AK95">_xlfn.XLOOKUP(AK$1,'PY1 Data(H)'!$A$1:$BP$1,_xlfn.XLOOKUP($A95,'PY1 Data(H)'!$A$1:$A$142,'PY1 Data(H)'!$A$1:$BP$142))</f>
        <v>0</v>
      </c>
      <c r="AL95" s="128" cm="1">
        <f t="array" ref="AL95">_xlfn.XLOOKUP(AL$1,'PY1 Data(H)'!$A$1:$BP$1,_xlfn.XLOOKUP($A95,'PY1 Data(H)'!$A$1:$A$142,'PY1 Data(H)'!$A$1:$BP$142))</f>
        <v>0</v>
      </c>
      <c r="AM95" s="128" cm="1">
        <f t="array" ref="AM95">_xlfn.XLOOKUP(AM$1,'PY1 Data(H)'!$A$1:$BP$1,_xlfn.XLOOKUP($A95,'PY1 Data(H)'!$A$1:$A$142,'PY1 Data(H)'!$A$1:$BP$142))</f>
        <v>0</v>
      </c>
      <c r="AN95" s="128" cm="1">
        <f t="array" ref="AN95">_xlfn.XLOOKUP(AN$1,'PY1 Data(H)'!$A$1:$BP$1,_xlfn.XLOOKUP($A95,'PY1 Data(H)'!$A$1:$A$142,'PY1 Data(H)'!$A$1:$BP$142))</f>
        <v>0</v>
      </c>
      <c r="AO95" s="128" cm="1">
        <f t="array" ref="AO95">_xlfn.XLOOKUP(AO$1,'PY1 Data(H)'!$A$1:$BP$1,_xlfn.XLOOKUP($A95,'PY1 Data(H)'!$A$1:$A$142,'PY1 Data(H)'!$A$1:$BP$142))</f>
        <v>0</v>
      </c>
      <c r="AP95" s="128" cm="1">
        <f t="array" ref="AP95">_xlfn.XLOOKUP(AP$1,'PY1 Data(H)'!$A$1:$BP$1,_xlfn.XLOOKUP($A95,'PY1 Data(H)'!$A$1:$A$142,'PY1 Data(H)'!$A$1:$BP$142))</f>
        <v>0</v>
      </c>
      <c r="AQ95" s="128" cm="1">
        <f t="array" ref="AQ95">_xlfn.XLOOKUP(AQ$1,'PY1 Data(H)'!$A$1:$BP$1,_xlfn.XLOOKUP($A95,'PY1 Data(H)'!$A$1:$A$142,'PY1 Data(H)'!$A$1:$BP$142))</f>
        <v>0</v>
      </c>
      <c r="AR95" s="128" cm="1">
        <f t="array" ref="AR95">_xlfn.XLOOKUP(AR$1,'PY1 Data(H)'!$A$1:$BP$1,_xlfn.XLOOKUP($A95,'PY1 Data(H)'!$A$1:$A$142,'PY1 Data(H)'!$A$1:$BP$142))</f>
        <v>0</v>
      </c>
      <c r="AS95" s="128" cm="1">
        <f t="array" ref="AS95">_xlfn.XLOOKUP(AS$1,'PY1 Data(H)'!$A$1:$BP$1,_xlfn.XLOOKUP($A95,'PY1 Data(H)'!$A$1:$A$142,'PY1 Data(H)'!$A$1:$BP$142))</f>
        <v>0</v>
      </c>
    </row>
    <row r="96" spans="1:45" x14ac:dyDescent="0.3">
      <c r="D96" s="128" cm="1">
        <f t="array" ref="D96">_xlfn.XLOOKUP(D$1,'PY1 Data(H)'!$A$1:$BP$1,_xlfn.XLOOKUP($A96,'PY1 Data(H)'!$A$1:$A$142,'PY1 Data(H)'!$A$1:$BP$142))</f>
        <v>0</v>
      </c>
      <c r="E96" s="128" cm="1">
        <f t="array" ref="E96">_xlfn.XLOOKUP(E$1,'PY1 Data(H)'!$A$1:$BP$1,_xlfn.XLOOKUP($A96,'PY1 Data(H)'!$A$1:$A$142,'PY1 Data(H)'!$A$1:$BP$142))</f>
        <v>0</v>
      </c>
      <c r="F96" s="128" cm="1">
        <f t="array" ref="F96">_xlfn.XLOOKUP(F$1,'PY1 Data(H)'!$A$1:$BP$1,_xlfn.XLOOKUP($A96,'PY1 Data(H)'!$A$1:$A$142,'PY1 Data(H)'!$A$1:$BP$142))</f>
        <v>0</v>
      </c>
      <c r="G96" s="128" cm="1">
        <f t="array" ref="G96">_xlfn.XLOOKUP(G$1,'PY1 Data(H)'!$A$1:$BP$1,_xlfn.XLOOKUP($A96,'PY1 Data(H)'!$A$1:$A$142,'PY1 Data(H)'!$A$1:$BP$142))</f>
        <v>0</v>
      </c>
      <c r="H96" s="128" cm="1">
        <f t="array" ref="H96">_xlfn.XLOOKUP(H$1,'PY1 Data(H)'!$A$1:$BP$1,_xlfn.XLOOKUP($A96,'PY1 Data(H)'!$A$1:$A$142,'PY1 Data(H)'!$A$1:$BP$142))</f>
        <v>0</v>
      </c>
      <c r="I96" s="128" cm="1">
        <f t="array" ref="I96">_xlfn.XLOOKUP(I$1,'PY1 Data(H)'!$A$1:$BP$1,_xlfn.XLOOKUP($A96,'PY1 Data(H)'!$A$1:$A$142,'PY1 Data(H)'!$A$1:$BP$142))</f>
        <v>0</v>
      </c>
      <c r="J96" s="128" cm="1">
        <f t="array" ref="J96">_xlfn.XLOOKUP(J$1,'PY1 Data(H)'!$A$1:$BP$1,_xlfn.XLOOKUP($A96,'PY1 Data(H)'!$A$1:$A$142,'PY1 Data(H)'!$A$1:$BP$142))</f>
        <v>0</v>
      </c>
      <c r="K96" s="128" cm="1">
        <f t="array" ref="K96">_xlfn.XLOOKUP(K$1,'PY1 Data(H)'!$A$1:$BP$1,_xlfn.XLOOKUP($A96,'PY1 Data(H)'!$A$1:$A$142,'PY1 Data(H)'!$A$1:$BP$142))</f>
        <v>0</v>
      </c>
      <c r="L96" s="128" cm="1">
        <f t="array" ref="L96">_xlfn.XLOOKUP(L$1,'PY1 Data(H)'!$A$1:$BP$1,_xlfn.XLOOKUP($A96,'PY1 Data(H)'!$A$1:$A$142,'PY1 Data(H)'!$A$1:$BP$142))</f>
        <v>0</v>
      </c>
      <c r="M96" s="128" cm="1">
        <f t="array" ref="M96">_xlfn.XLOOKUP(M$1,'PY1 Data(H)'!$A$1:$BP$1,_xlfn.XLOOKUP($A96,'PY1 Data(H)'!$A$1:$A$142,'PY1 Data(H)'!$A$1:$BP$142))</f>
        <v>0</v>
      </c>
      <c r="N96" s="128" cm="1">
        <f t="array" ref="N96">_xlfn.XLOOKUP(N$1,'PY1 Data(H)'!$A$1:$BP$1,_xlfn.XLOOKUP($A96,'PY1 Data(H)'!$A$1:$A$142,'PY1 Data(H)'!$A$1:$BP$142))</f>
        <v>0</v>
      </c>
      <c r="O96" s="128" cm="1">
        <f t="array" ref="O96">_xlfn.XLOOKUP(O$1,'PY1 Data(H)'!$A$1:$BP$1,_xlfn.XLOOKUP($A96,'PY1 Data(H)'!$A$1:$A$142,'PY1 Data(H)'!$A$1:$BP$142))</f>
        <v>0</v>
      </c>
      <c r="P96" s="128" cm="1">
        <f t="array" ref="P96">_xlfn.XLOOKUP(P$1,'PY1 Data(H)'!$A$1:$BP$1,_xlfn.XLOOKUP($A96,'PY1 Data(H)'!$A$1:$A$142,'PY1 Data(H)'!$A$1:$BP$142))</f>
        <v>0</v>
      </c>
      <c r="Q96" s="128" cm="1">
        <f t="array" ref="Q96">_xlfn.XLOOKUP(Q$1,'PY1 Data(H)'!$A$1:$BP$1,_xlfn.XLOOKUP($A96,'PY1 Data(H)'!$A$1:$A$142,'PY1 Data(H)'!$A$1:$BP$142))</f>
        <v>0</v>
      </c>
      <c r="R96" s="128" cm="1">
        <f t="array" ref="R96">_xlfn.XLOOKUP(R$1,'PY1 Data(H)'!$A$1:$BP$1,_xlfn.XLOOKUP($A96,'PY1 Data(H)'!$A$1:$A$142,'PY1 Data(H)'!$A$1:$BP$142))</f>
        <v>0</v>
      </c>
      <c r="S96" s="128" cm="1">
        <f t="array" ref="S96">_xlfn.XLOOKUP(S$1,'PY1 Data(H)'!$A$1:$BP$1,_xlfn.XLOOKUP($A96,'PY1 Data(H)'!$A$1:$A$142,'PY1 Data(H)'!$A$1:$BP$142))</f>
        <v>0</v>
      </c>
      <c r="T96" s="128" t="e" cm="1">
        <f t="array" ref="T96">_xlfn.XLOOKUP(T$1,'PY1 Data(H)'!$A$1:$BP$1,_xlfn.XLOOKUP($A96,'PY1 Data(H)'!$A$1:$A$142,'PY1 Data(H)'!$A$1:$BP$142))</f>
        <v>#N/A</v>
      </c>
      <c r="U96" s="128" cm="1">
        <f t="array" ref="U96">_xlfn.XLOOKUP(U$1,'PY1 Data(H)'!$A$1:$BP$1,_xlfn.XLOOKUP($A96,'PY1 Data(H)'!$A$1:$A$142,'PY1 Data(H)'!$A$1:$BP$142))</f>
        <v>0</v>
      </c>
      <c r="V96" s="128" cm="1">
        <f t="array" ref="V96">_xlfn.XLOOKUP(V$1,'PY1 Data(H)'!$A$1:$BP$1,_xlfn.XLOOKUP($A96,'PY1 Data(H)'!$A$1:$A$142,'PY1 Data(H)'!$A$1:$BP$142))</f>
        <v>0</v>
      </c>
      <c r="W96" s="128" cm="1">
        <f t="array" ref="W96">_xlfn.XLOOKUP(W$1,'PY1 Data(H)'!$A$1:$BP$1,_xlfn.XLOOKUP($A96,'PY1 Data(H)'!$A$1:$A$142,'PY1 Data(H)'!$A$1:$BP$142))</f>
        <v>0</v>
      </c>
      <c r="X96" s="128" cm="1">
        <f t="array" ref="X96">_xlfn.XLOOKUP(X$1,'PY1 Data(H)'!$A$1:$BP$1,_xlfn.XLOOKUP($A96,'PY1 Data(H)'!$A$1:$A$142,'PY1 Data(H)'!$A$1:$BP$142))</f>
        <v>0</v>
      </c>
      <c r="Y96" s="128" cm="1">
        <f t="array" ref="Y96">_xlfn.XLOOKUP(Y$1,'PY1 Data(H)'!$A$1:$BP$1,_xlfn.XLOOKUP($A96,'PY1 Data(H)'!$A$1:$A$142,'PY1 Data(H)'!$A$1:$BP$142))</f>
        <v>0</v>
      </c>
      <c r="Z96" s="128" cm="1">
        <f t="array" ref="Z96">_xlfn.XLOOKUP(Z$1,'PY1 Data(H)'!$A$1:$BP$1,_xlfn.XLOOKUP($A96,'PY1 Data(H)'!$A$1:$A$142,'PY1 Data(H)'!$A$1:$BP$142))</f>
        <v>0</v>
      </c>
      <c r="AA96" s="128" cm="1">
        <f t="array" ref="AA96">_xlfn.XLOOKUP(AA$1,'PY1 Data(H)'!$A$1:$BP$1,_xlfn.XLOOKUP($A96,'PY1 Data(H)'!$A$1:$A$142,'PY1 Data(H)'!$A$1:$BP$142))</f>
        <v>0</v>
      </c>
      <c r="AB96" s="128" cm="1">
        <f t="array" ref="AB96">_xlfn.XLOOKUP(AB$1,'PY1 Data(H)'!$A$1:$BP$1,_xlfn.XLOOKUP($A96,'PY1 Data(H)'!$A$1:$A$142,'PY1 Data(H)'!$A$1:$BP$142))</f>
        <v>0</v>
      </c>
      <c r="AC96" s="128" cm="1">
        <f t="array" ref="AC96">_xlfn.XLOOKUP(AC$1,'PY1 Data(H)'!$A$1:$BP$1,_xlfn.XLOOKUP($A96,'PY1 Data(H)'!$A$1:$A$142,'PY1 Data(H)'!$A$1:$BP$142))</f>
        <v>0</v>
      </c>
      <c r="AD96" s="128" t="e" cm="1">
        <f t="array" ref="AD96">_xlfn.XLOOKUP(AD$1,'PY1 Data(H)'!$A$1:$BP$1,_xlfn.XLOOKUP($A96,'PY1 Data(H)'!$A$1:$A$142,'PY1 Data(H)'!$A$1:$BP$142))</f>
        <v>#N/A</v>
      </c>
      <c r="AE96" s="128" cm="1">
        <f t="array" ref="AE96">_xlfn.XLOOKUP(AE$1,'PY1 Data(H)'!$A$1:$BP$1,_xlfn.XLOOKUP($A96,'PY1 Data(H)'!$A$1:$A$142,'PY1 Data(H)'!$A$1:$BP$142))</f>
        <v>0</v>
      </c>
      <c r="AF96" s="128" cm="1">
        <f t="array" ref="AF96">_xlfn.XLOOKUP(AF$1,'PY1 Data(H)'!$A$1:$BP$1,_xlfn.XLOOKUP($A96,'PY1 Data(H)'!$A$1:$A$142,'PY1 Data(H)'!$A$1:$BP$142))</f>
        <v>0</v>
      </c>
      <c r="AG96" s="128" cm="1">
        <f t="array" ref="AG96">_xlfn.XLOOKUP(AG$1,'PY1 Data(H)'!$A$1:$BP$1,_xlfn.XLOOKUP($A96,'PY1 Data(H)'!$A$1:$A$142,'PY1 Data(H)'!$A$1:$BP$142))</f>
        <v>0</v>
      </c>
      <c r="AH96" s="128" t="e" cm="1">
        <f t="array" ref="AH96">_xlfn.XLOOKUP(AH$1,'PY1 Data(H)'!$A$1:$BP$1,_xlfn.XLOOKUP($A96,'PY1 Data(H)'!$A$1:$A$142,'PY1 Data(H)'!$A$1:$BP$142))</f>
        <v>#N/A</v>
      </c>
      <c r="AI96" s="128" cm="1">
        <f t="array" ref="AI96">_xlfn.XLOOKUP(AI$1,'PY1 Data(H)'!$A$1:$BP$1,_xlfn.XLOOKUP($A96,'PY1 Data(H)'!$A$1:$A$142,'PY1 Data(H)'!$A$1:$BP$142))</f>
        <v>0</v>
      </c>
      <c r="AJ96" s="128" cm="1">
        <f t="array" ref="AJ96">_xlfn.XLOOKUP(AJ$1,'PY1 Data(H)'!$A$1:$BP$1,_xlfn.XLOOKUP($A96,'PY1 Data(H)'!$A$1:$A$142,'PY1 Data(H)'!$A$1:$BP$142))</f>
        <v>0</v>
      </c>
      <c r="AK96" s="128" cm="1">
        <f t="array" ref="AK96">_xlfn.XLOOKUP(AK$1,'PY1 Data(H)'!$A$1:$BP$1,_xlfn.XLOOKUP($A96,'PY1 Data(H)'!$A$1:$A$142,'PY1 Data(H)'!$A$1:$BP$142))</f>
        <v>0</v>
      </c>
      <c r="AL96" s="128" cm="1">
        <f t="array" ref="AL96">_xlfn.XLOOKUP(AL$1,'PY1 Data(H)'!$A$1:$BP$1,_xlfn.XLOOKUP($A96,'PY1 Data(H)'!$A$1:$A$142,'PY1 Data(H)'!$A$1:$BP$142))</f>
        <v>0</v>
      </c>
      <c r="AM96" s="128" cm="1">
        <f t="array" ref="AM96">_xlfn.XLOOKUP(AM$1,'PY1 Data(H)'!$A$1:$BP$1,_xlfn.XLOOKUP($A96,'PY1 Data(H)'!$A$1:$A$142,'PY1 Data(H)'!$A$1:$BP$142))</f>
        <v>0</v>
      </c>
      <c r="AN96" s="128" cm="1">
        <f t="array" ref="AN96">_xlfn.XLOOKUP(AN$1,'PY1 Data(H)'!$A$1:$BP$1,_xlfn.XLOOKUP($A96,'PY1 Data(H)'!$A$1:$A$142,'PY1 Data(H)'!$A$1:$BP$142))</f>
        <v>0</v>
      </c>
      <c r="AO96" s="128" cm="1">
        <f t="array" ref="AO96">_xlfn.XLOOKUP(AO$1,'PY1 Data(H)'!$A$1:$BP$1,_xlfn.XLOOKUP($A96,'PY1 Data(H)'!$A$1:$A$142,'PY1 Data(H)'!$A$1:$BP$142))</f>
        <v>0</v>
      </c>
      <c r="AP96" s="128" cm="1">
        <f t="array" ref="AP96">_xlfn.XLOOKUP(AP$1,'PY1 Data(H)'!$A$1:$BP$1,_xlfn.XLOOKUP($A96,'PY1 Data(H)'!$A$1:$A$142,'PY1 Data(H)'!$A$1:$BP$142))</f>
        <v>0</v>
      </c>
      <c r="AQ96" s="128" cm="1">
        <f t="array" ref="AQ96">_xlfn.XLOOKUP(AQ$1,'PY1 Data(H)'!$A$1:$BP$1,_xlfn.XLOOKUP($A96,'PY1 Data(H)'!$A$1:$A$142,'PY1 Data(H)'!$A$1:$BP$142))</f>
        <v>0</v>
      </c>
      <c r="AR96" s="128" cm="1">
        <f t="array" ref="AR96">_xlfn.XLOOKUP(AR$1,'PY1 Data(H)'!$A$1:$BP$1,_xlfn.XLOOKUP($A96,'PY1 Data(H)'!$A$1:$A$142,'PY1 Data(H)'!$A$1:$BP$142))</f>
        <v>0</v>
      </c>
      <c r="AS96" s="128" cm="1">
        <f t="array" ref="AS96">_xlfn.XLOOKUP(AS$1,'PY1 Data(H)'!$A$1:$BP$1,_xlfn.XLOOKUP($A96,'PY1 Data(H)'!$A$1:$A$142,'PY1 Data(H)'!$A$1:$BP$142))</f>
        <v>0</v>
      </c>
    </row>
    <row r="97" spans="1:45" x14ac:dyDescent="0.3">
      <c r="A97">
        <v>620</v>
      </c>
      <c r="D97" s="128" cm="1">
        <f t="array" ref="D97">_xlfn.XLOOKUP(D$1,'PY1 Data(H)'!$A$1:$BP$1,_xlfn.XLOOKUP($A97,'PY1 Data(H)'!$A$1:$A$142,'PY1 Data(H)'!$A$1:$BP$142))</f>
        <v>2</v>
      </c>
      <c r="E97" s="128" cm="1">
        <f t="array" ref="E97">_xlfn.XLOOKUP(E$1,'PY1 Data(H)'!$A$1:$BP$1,_xlfn.XLOOKUP($A97,'PY1 Data(H)'!$A$1:$A$142,'PY1 Data(H)'!$A$1:$BP$142))</f>
        <v>2</v>
      </c>
      <c r="F97" s="128" cm="1">
        <f t="array" ref="F97">_xlfn.XLOOKUP(F$1,'PY1 Data(H)'!$A$1:$BP$1,_xlfn.XLOOKUP($A97,'PY1 Data(H)'!$A$1:$A$142,'PY1 Data(H)'!$A$1:$BP$142))</f>
        <v>2</v>
      </c>
      <c r="G97" s="128" cm="1">
        <f t="array" ref="G97">_xlfn.XLOOKUP(G$1,'PY1 Data(H)'!$A$1:$BP$1,_xlfn.XLOOKUP($A97,'PY1 Data(H)'!$A$1:$A$142,'PY1 Data(H)'!$A$1:$BP$142))</f>
        <v>2</v>
      </c>
      <c r="H97" s="128" cm="1">
        <f t="array" ref="H97">_xlfn.XLOOKUP(H$1,'PY1 Data(H)'!$A$1:$BP$1,_xlfn.XLOOKUP($A97,'PY1 Data(H)'!$A$1:$A$142,'PY1 Data(H)'!$A$1:$BP$142))</f>
        <v>2</v>
      </c>
      <c r="I97" s="128" cm="1">
        <f t="array" ref="I97">_xlfn.XLOOKUP(I$1,'PY1 Data(H)'!$A$1:$BP$1,_xlfn.XLOOKUP($A97,'PY1 Data(H)'!$A$1:$A$142,'PY1 Data(H)'!$A$1:$BP$142))</f>
        <v>2</v>
      </c>
      <c r="J97" s="128" cm="1">
        <f t="array" ref="J97">_xlfn.XLOOKUP(J$1,'PY1 Data(H)'!$A$1:$BP$1,_xlfn.XLOOKUP($A97,'PY1 Data(H)'!$A$1:$A$142,'PY1 Data(H)'!$A$1:$BP$142))</f>
        <v>2</v>
      </c>
      <c r="K97" s="128" cm="1">
        <f t="array" ref="K97">_xlfn.XLOOKUP(K$1,'PY1 Data(H)'!$A$1:$BP$1,_xlfn.XLOOKUP($A97,'PY1 Data(H)'!$A$1:$A$142,'PY1 Data(H)'!$A$1:$BP$142))</f>
        <v>2</v>
      </c>
      <c r="L97" s="128" cm="1">
        <f t="array" ref="L97">_xlfn.XLOOKUP(L$1,'PY1 Data(H)'!$A$1:$BP$1,_xlfn.XLOOKUP($A97,'PY1 Data(H)'!$A$1:$A$142,'PY1 Data(H)'!$A$1:$BP$142))</f>
        <v>2</v>
      </c>
      <c r="M97" s="128" cm="1">
        <f t="array" ref="M97">_xlfn.XLOOKUP(M$1,'PY1 Data(H)'!$A$1:$BP$1,_xlfn.XLOOKUP($A97,'PY1 Data(H)'!$A$1:$A$142,'PY1 Data(H)'!$A$1:$BP$142))</f>
        <v>2</v>
      </c>
      <c r="N97" s="128" cm="1">
        <f t="array" ref="N97">_xlfn.XLOOKUP(N$1,'PY1 Data(H)'!$A$1:$BP$1,_xlfn.XLOOKUP($A97,'PY1 Data(H)'!$A$1:$A$142,'PY1 Data(H)'!$A$1:$BP$142))</f>
        <v>2</v>
      </c>
      <c r="O97" s="128" cm="1">
        <f t="array" ref="O97">_xlfn.XLOOKUP(O$1,'PY1 Data(H)'!$A$1:$BP$1,_xlfn.XLOOKUP($A97,'PY1 Data(H)'!$A$1:$A$142,'PY1 Data(H)'!$A$1:$BP$142))</f>
        <v>0</v>
      </c>
      <c r="P97" s="128" cm="1">
        <f t="array" ref="P97">_xlfn.XLOOKUP(P$1,'PY1 Data(H)'!$A$1:$BP$1,_xlfn.XLOOKUP($A97,'PY1 Data(H)'!$A$1:$A$142,'PY1 Data(H)'!$A$1:$BP$142))</f>
        <v>2</v>
      </c>
      <c r="Q97" s="128" cm="1">
        <f t="array" ref="Q97">_xlfn.XLOOKUP(Q$1,'PY1 Data(H)'!$A$1:$BP$1,_xlfn.XLOOKUP($A97,'PY1 Data(H)'!$A$1:$A$142,'PY1 Data(H)'!$A$1:$BP$142))</f>
        <v>2</v>
      </c>
      <c r="R97" s="128" cm="1">
        <f t="array" ref="R97">_xlfn.XLOOKUP(R$1,'PY1 Data(H)'!$A$1:$BP$1,_xlfn.XLOOKUP($A97,'PY1 Data(H)'!$A$1:$A$142,'PY1 Data(H)'!$A$1:$BP$142))</f>
        <v>2</v>
      </c>
      <c r="S97" s="128" cm="1">
        <f t="array" ref="S97">_xlfn.XLOOKUP(S$1,'PY1 Data(H)'!$A$1:$BP$1,_xlfn.XLOOKUP($A97,'PY1 Data(H)'!$A$1:$A$142,'PY1 Data(H)'!$A$1:$BP$142))</f>
        <v>2</v>
      </c>
      <c r="T97" s="128" t="e" cm="1">
        <f t="array" ref="T97">_xlfn.XLOOKUP(T$1,'PY1 Data(H)'!$A$1:$BP$1,_xlfn.XLOOKUP($A97,'PY1 Data(H)'!$A$1:$A$142,'PY1 Data(H)'!$A$1:$BP$142))</f>
        <v>#N/A</v>
      </c>
      <c r="U97" s="128" cm="1">
        <f t="array" ref="U97">_xlfn.XLOOKUP(U$1,'PY1 Data(H)'!$A$1:$BP$1,_xlfn.XLOOKUP($A97,'PY1 Data(H)'!$A$1:$A$142,'PY1 Data(H)'!$A$1:$BP$142))</f>
        <v>2</v>
      </c>
      <c r="V97" s="128" cm="1">
        <f t="array" ref="V97">_xlfn.XLOOKUP(V$1,'PY1 Data(H)'!$A$1:$BP$1,_xlfn.XLOOKUP($A97,'PY1 Data(H)'!$A$1:$A$142,'PY1 Data(H)'!$A$1:$BP$142))</f>
        <v>2</v>
      </c>
      <c r="W97" s="128" cm="1">
        <f t="array" ref="W97">_xlfn.XLOOKUP(W$1,'PY1 Data(H)'!$A$1:$BP$1,_xlfn.XLOOKUP($A97,'PY1 Data(H)'!$A$1:$A$142,'PY1 Data(H)'!$A$1:$BP$142))</f>
        <v>0</v>
      </c>
      <c r="X97" s="128" cm="1">
        <f t="array" ref="X97">_xlfn.XLOOKUP(X$1,'PY1 Data(H)'!$A$1:$BP$1,_xlfn.XLOOKUP($A97,'PY1 Data(H)'!$A$1:$A$142,'PY1 Data(H)'!$A$1:$BP$142))</f>
        <v>2</v>
      </c>
      <c r="Y97" s="128" cm="1">
        <f t="array" ref="Y97">_xlfn.XLOOKUP(Y$1,'PY1 Data(H)'!$A$1:$BP$1,_xlfn.XLOOKUP($A97,'PY1 Data(H)'!$A$1:$A$142,'PY1 Data(H)'!$A$1:$BP$142))</f>
        <v>0</v>
      </c>
      <c r="Z97" s="128" cm="1">
        <f t="array" ref="Z97">_xlfn.XLOOKUP(Z$1,'PY1 Data(H)'!$A$1:$BP$1,_xlfn.XLOOKUP($A97,'PY1 Data(H)'!$A$1:$A$142,'PY1 Data(H)'!$A$1:$BP$142))</f>
        <v>2</v>
      </c>
      <c r="AA97" s="128" cm="1">
        <f t="array" ref="AA97">_xlfn.XLOOKUP(AA$1,'PY1 Data(H)'!$A$1:$BP$1,_xlfn.XLOOKUP($A97,'PY1 Data(H)'!$A$1:$A$142,'PY1 Data(H)'!$A$1:$BP$142))</f>
        <v>2</v>
      </c>
      <c r="AB97" s="128" cm="1">
        <f t="array" ref="AB97">_xlfn.XLOOKUP(AB$1,'PY1 Data(H)'!$A$1:$BP$1,_xlfn.XLOOKUP($A97,'PY1 Data(H)'!$A$1:$A$142,'PY1 Data(H)'!$A$1:$BP$142))</f>
        <v>2</v>
      </c>
      <c r="AC97" s="128" cm="1">
        <f t="array" ref="AC97">_xlfn.XLOOKUP(AC$1,'PY1 Data(H)'!$A$1:$BP$1,_xlfn.XLOOKUP($A97,'PY1 Data(H)'!$A$1:$A$142,'PY1 Data(H)'!$A$1:$BP$142))</f>
        <v>2</v>
      </c>
      <c r="AD97" s="128" t="e" cm="1">
        <f t="array" ref="AD97">_xlfn.XLOOKUP(AD$1,'PY1 Data(H)'!$A$1:$BP$1,_xlfn.XLOOKUP($A97,'PY1 Data(H)'!$A$1:$A$142,'PY1 Data(H)'!$A$1:$BP$142))</f>
        <v>#N/A</v>
      </c>
      <c r="AE97" s="128" cm="1">
        <f t="array" ref="AE97">_xlfn.XLOOKUP(AE$1,'PY1 Data(H)'!$A$1:$BP$1,_xlfn.XLOOKUP($A97,'PY1 Data(H)'!$A$1:$A$142,'PY1 Data(H)'!$A$1:$BP$142))</f>
        <v>2</v>
      </c>
      <c r="AF97" s="128" cm="1">
        <f t="array" ref="AF97">_xlfn.XLOOKUP(AF$1,'PY1 Data(H)'!$A$1:$BP$1,_xlfn.XLOOKUP($A97,'PY1 Data(H)'!$A$1:$A$142,'PY1 Data(H)'!$A$1:$BP$142))</f>
        <v>0</v>
      </c>
      <c r="AG97" s="128" cm="1">
        <f t="array" ref="AG97">_xlfn.XLOOKUP(AG$1,'PY1 Data(H)'!$A$1:$BP$1,_xlfn.XLOOKUP($A97,'PY1 Data(H)'!$A$1:$A$142,'PY1 Data(H)'!$A$1:$BP$142))</f>
        <v>2</v>
      </c>
      <c r="AH97" s="128" t="e" cm="1">
        <f t="array" ref="AH97">_xlfn.XLOOKUP(AH$1,'PY1 Data(H)'!$A$1:$BP$1,_xlfn.XLOOKUP($A97,'PY1 Data(H)'!$A$1:$A$142,'PY1 Data(H)'!$A$1:$BP$142))</f>
        <v>#N/A</v>
      </c>
      <c r="AI97" s="128" cm="1">
        <f t="array" ref="AI97">_xlfn.XLOOKUP(AI$1,'PY1 Data(H)'!$A$1:$BP$1,_xlfn.XLOOKUP($A97,'PY1 Data(H)'!$A$1:$A$142,'PY1 Data(H)'!$A$1:$BP$142))</f>
        <v>2</v>
      </c>
      <c r="AJ97" s="128" cm="1">
        <f t="array" ref="AJ97">_xlfn.XLOOKUP(AJ$1,'PY1 Data(H)'!$A$1:$BP$1,_xlfn.XLOOKUP($A97,'PY1 Data(H)'!$A$1:$A$142,'PY1 Data(H)'!$A$1:$BP$142))</f>
        <v>0</v>
      </c>
      <c r="AK97" s="128" cm="1">
        <f t="array" ref="AK97">_xlfn.XLOOKUP(AK$1,'PY1 Data(H)'!$A$1:$BP$1,_xlfn.XLOOKUP($A97,'PY1 Data(H)'!$A$1:$A$142,'PY1 Data(H)'!$A$1:$BP$142))</f>
        <v>2</v>
      </c>
      <c r="AL97" s="128" cm="1">
        <f t="array" ref="AL97">_xlfn.XLOOKUP(AL$1,'PY1 Data(H)'!$A$1:$BP$1,_xlfn.XLOOKUP($A97,'PY1 Data(H)'!$A$1:$A$142,'PY1 Data(H)'!$A$1:$BP$142))</f>
        <v>2</v>
      </c>
      <c r="AM97" s="128" cm="1">
        <f t="array" ref="AM97">_xlfn.XLOOKUP(AM$1,'PY1 Data(H)'!$A$1:$BP$1,_xlfn.XLOOKUP($A97,'PY1 Data(H)'!$A$1:$A$142,'PY1 Data(H)'!$A$1:$BP$142))</f>
        <v>2</v>
      </c>
      <c r="AN97" s="128" cm="1">
        <f t="array" ref="AN97">_xlfn.XLOOKUP(AN$1,'PY1 Data(H)'!$A$1:$BP$1,_xlfn.XLOOKUP($A97,'PY1 Data(H)'!$A$1:$A$142,'PY1 Data(H)'!$A$1:$BP$142))</f>
        <v>2</v>
      </c>
      <c r="AO97" s="128" cm="1">
        <f t="array" ref="AO97">_xlfn.XLOOKUP(AO$1,'PY1 Data(H)'!$A$1:$BP$1,_xlfn.XLOOKUP($A97,'PY1 Data(H)'!$A$1:$A$142,'PY1 Data(H)'!$A$1:$BP$142))</f>
        <v>2</v>
      </c>
      <c r="AP97" s="128" cm="1">
        <f t="array" ref="AP97">_xlfn.XLOOKUP(AP$1,'PY1 Data(H)'!$A$1:$BP$1,_xlfn.XLOOKUP($A97,'PY1 Data(H)'!$A$1:$A$142,'PY1 Data(H)'!$A$1:$BP$142))</f>
        <v>2</v>
      </c>
      <c r="AQ97" s="128" cm="1">
        <f t="array" ref="AQ97">_xlfn.XLOOKUP(AQ$1,'PY1 Data(H)'!$A$1:$BP$1,_xlfn.XLOOKUP($A97,'PY1 Data(H)'!$A$1:$A$142,'PY1 Data(H)'!$A$1:$BP$142))</f>
        <v>2</v>
      </c>
      <c r="AR97" s="128" cm="1">
        <f t="array" ref="AR97">_xlfn.XLOOKUP(AR$1,'PY1 Data(H)'!$A$1:$BP$1,_xlfn.XLOOKUP($A97,'PY1 Data(H)'!$A$1:$A$142,'PY1 Data(H)'!$A$1:$BP$142))</f>
        <v>2</v>
      </c>
      <c r="AS97" s="128" cm="1">
        <f t="array" ref="AS97">_xlfn.XLOOKUP(AS$1,'PY1 Data(H)'!$A$1:$BP$1,_xlfn.XLOOKUP($A97,'PY1 Data(H)'!$A$1:$A$142,'PY1 Data(H)'!$A$1:$BP$142))</f>
        <v>2</v>
      </c>
    </row>
  </sheetData>
  <sheetProtection algorithmName="SHA-512" hashValue="1JLR8MJtHIOFuIYf7koAcbwEMQcx3a0EGSz5upysTmBAjl5EehsPNLE4jVNMHdxMtqpWfBG94t/grS7pkmKNTQ==" saltValue="CzhmeO5FGPFUoEonvxoPP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32E31-1ED2-4376-B7CE-006B30FEBD8F}">
  <dimension ref="A1:AS97"/>
  <sheetViews>
    <sheetView workbookViewId="0">
      <selection activeCell="C1" sqref="C1"/>
    </sheetView>
  </sheetViews>
  <sheetFormatPr defaultRowHeight="14.4" x14ac:dyDescent="0.3"/>
  <cols>
    <col min="4" max="45" width="20.77734375" customWidth="1"/>
  </cols>
  <sheetData>
    <row r="1" spans="1:45" x14ac:dyDescent="0.3">
      <c r="D1" t="s">
        <v>465</v>
      </c>
      <c r="E1" t="s">
        <v>466</v>
      </c>
      <c r="F1" t="s">
        <v>467</v>
      </c>
      <c r="G1" t="s">
        <v>468</v>
      </c>
      <c r="H1" t="s">
        <v>469</v>
      </c>
      <c r="I1" t="s">
        <v>470</v>
      </c>
      <c r="J1" t="s">
        <v>471</v>
      </c>
      <c r="K1" t="s">
        <v>472</v>
      </c>
      <c r="L1" t="s">
        <v>473</v>
      </c>
      <c r="M1" t="s">
        <v>474</v>
      </c>
      <c r="N1" t="s">
        <v>475</v>
      </c>
      <c r="O1" t="s">
        <v>476</v>
      </c>
      <c r="P1" t="s">
        <v>477</v>
      </c>
      <c r="Q1" t="s">
        <v>478</v>
      </c>
      <c r="R1" t="s">
        <v>479</v>
      </c>
      <c r="S1" t="s">
        <v>480</v>
      </c>
      <c r="T1" t="s">
        <v>481</v>
      </c>
      <c r="U1" t="s">
        <v>482</v>
      </c>
      <c r="V1" t="s">
        <v>483</v>
      </c>
      <c r="W1" t="s">
        <v>484</v>
      </c>
      <c r="X1" t="s">
        <v>485</v>
      </c>
      <c r="Y1" t="s">
        <v>486</v>
      </c>
      <c r="Z1" t="s">
        <v>487</v>
      </c>
      <c r="AA1" t="s">
        <v>488</v>
      </c>
      <c r="AB1" t="s">
        <v>489</v>
      </c>
      <c r="AC1" t="s">
        <v>490</v>
      </c>
      <c r="AD1" t="s">
        <v>491</v>
      </c>
      <c r="AE1" t="s">
        <v>492</v>
      </c>
      <c r="AF1" t="s">
        <v>493</v>
      </c>
      <c r="AG1" t="s">
        <v>494</v>
      </c>
      <c r="AH1" t="s">
        <v>495</v>
      </c>
      <c r="AI1" t="s">
        <v>496</v>
      </c>
      <c r="AJ1" t="s">
        <v>723</v>
      </c>
      <c r="AK1" t="s">
        <v>497</v>
      </c>
      <c r="AL1" t="s">
        <v>498</v>
      </c>
      <c r="AM1" t="s">
        <v>499</v>
      </c>
      <c r="AN1" t="s">
        <v>500</v>
      </c>
      <c r="AO1" t="s">
        <v>501</v>
      </c>
      <c r="AP1" t="s">
        <v>502</v>
      </c>
      <c r="AQ1" t="s">
        <v>503</v>
      </c>
      <c r="AR1" t="s">
        <v>504</v>
      </c>
      <c r="AS1" t="s">
        <v>505</v>
      </c>
    </row>
    <row r="2" spans="1:45" x14ac:dyDescent="0.3">
      <c r="D2">
        <v>602182</v>
      </c>
      <c r="E2">
        <v>601701</v>
      </c>
      <c r="F2">
        <v>601702</v>
      </c>
      <c r="G2">
        <v>601703</v>
      </c>
      <c r="H2">
        <v>604187</v>
      </c>
      <c r="I2">
        <v>601707</v>
      </c>
      <c r="J2">
        <v>601708</v>
      </c>
      <c r="K2">
        <v>602352</v>
      </c>
      <c r="L2">
        <v>60952</v>
      </c>
      <c r="M2">
        <v>601717</v>
      </c>
      <c r="N2">
        <v>601719</v>
      </c>
      <c r="O2">
        <v>601720</v>
      </c>
      <c r="P2">
        <v>601723</v>
      </c>
      <c r="Q2">
        <v>601781</v>
      </c>
      <c r="R2">
        <v>601782</v>
      </c>
      <c r="S2">
        <v>601724</v>
      </c>
      <c r="T2">
        <v>601725</v>
      </c>
      <c r="U2">
        <v>601726</v>
      </c>
      <c r="V2">
        <v>602154</v>
      </c>
      <c r="W2">
        <v>604030</v>
      </c>
      <c r="X2">
        <v>601738</v>
      </c>
      <c r="Y2">
        <v>601744</v>
      </c>
      <c r="Z2">
        <v>601745</v>
      </c>
      <c r="AA2">
        <v>601746</v>
      </c>
      <c r="AB2">
        <v>601748</v>
      </c>
      <c r="AC2">
        <v>601790</v>
      </c>
      <c r="AD2">
        <v>602369</v>
      </c>
      <c r="AE2">
        <v>601760</v>
      </c>
      <c r="AF2">
        <v>601761</v>
      </c>
      <c r="AG2">
        <v>601797</v>
      </c>
      <c r="AH2">
        <v>602153</v>
      </c>
      <c r="AI2">
        <v>601764</v>
      </c>
      <c r="AJ2">
        <v>591618</v>
      </c>
      <c r="AK2">
        <v>602389</v>
      </c>
      <c r="AL2">
        <v>601765</v>
      </c>
      <c r="AM2">
        <v>602178</v>
      </c>
      <c r="AN2">
        <v>602390</v>
      </c>
      <c r="AO2">
        <v>602391</v>
      </c>
      <c r="AP2">
        <v>602414</v>
      </c>
      <c r="AQ2">
        <v>602395</v>
      </c>
      <c r="AR2">
        <v>602333</v>
      </c>
      <c r="AS2">
        <v>601774</v>
      </c>
    </row>
    <row r="3" spans="1:45" x14ac:dyDescent="0.3">
      <c r="A3">
        <v>333</v>
      </c>
      <c r="D3">
        <v>0</v>
      </c>
      <c r="E3">
        <v>0</v>
      </c>
      <c r="F3">
        <v>1578570</v>
      </c>
      <c r="G3">
        <v>0</v>
      </c>
      <c r="H3">
        <v>0</v>
      </c>
      <c r="I3">
        <v>199107</v>
      </c>
      <c r="J3">
        <v>1557653</v>
      </c>
      <c r="K3">
        <v>0</v>
      </c>
      <c r="L3">
        <v>0</v>
      </c>
      <c r="M3">
        <v>0</v>
      </c>
      <c r="N3">
        <v>0</v>
      </c>
      <c r="O3">
        <v>0</v>
      </c>
      <c r="P3">
        <v>337729</v>
      </c>
      <c r="Q3">
        <v>26577</v>
      </c>
      <c r="R3">
        <v>159345</v>
      </c>
      <c r="S3">
        <v>7430347</v>
      </c>
      <c r="T3">
        <v>0</v>
      </c>
      <c r="U3">
        <v>114095</v>
      </c>
      <c r="V3">
        <v>0</v>
      </c>
      <c r="W3">
        <v>132834</v>
      </c>
      <c r="X3">
        <v>138572</v>
      </c>
      <c r="Y3">
        <v>0</v>
      </c>
      <c r="Z3">
        <v>68422</v>
      </c>
      <c r="AA3">
        <v>188110</v>
      </c>
      <c r="AB3">
        <v>177496</v>
      </c>
      <c r="AC3">
        <v>7775588</v>
      </c>
      <c r="AD3">
        <v>0</v>
      </c>
      <c r="AE3">
        <v>118721</v>
      </c>
      <c r="AF3">
        <v>0</v>
      </c>
      <c r="AG3">
        <v>12405567</v>
      </c>
      <c r="AH3">
        <v>2300037</v>
      </c>
      <c r="AI3">
        <v>465438097</v>
      </c>
      <c r="AJ3">
        <v>747743</v>
      </c>
      <c r="AK3">
        <v>1150913</v>
      </c>
      <c r="AL3">
        <v>46016</v>
      </c>
      <c r="AM3">
        <v>174422</v>
      </c>
      <c r="AN3">
        <v>36678</v>
      </c>
      <c r="AO3">
        <v>81319</v>
      </c>
      <c r="AP3">
        <v>927454</v>
      </c>
      <c r="AQ3">
        <v>0</v>
      </c>
      <c r="AR3">
        <v>0</v>
      </c>
      <c r="AS3">
        <v>174243</v>
      </c>
    </row>
    <row r="4" spans="1:45" x14ac:dyDescent="0.3">
      <c r="A4">
        <v>500</v>
      </c>
      <c r="D4">
        <v>0</v>
      </c>
      <c r="E4">
        <v>0</v>
      </c>
      <c r="F4">
        <v>0</v>
      </c>
      <c r="G4">
        <v>0</v>
      </c>
      <c r="H4">
        <v>0</v>
      </c>
      <c r="I4">
        <v>4000</v>
      </c>
      <c r="J4">
        <v>0</v>
      </c>
      <c r="K4">
        <v>0</v>
      </c>
      <c r="L4">
        <v>0</v>
      </c>
      <c r="M4">
        <v>0</v>
      </c>
      <c r="N4">
        <v>0</v>
      </c>
      <c r="O4">
        <v>0</v>
      </c>
      <c r="P4">
        <v>0</v>
      </c>
      <c r="Q4">
        <v>16643</v>
      </c>
      <c r="R4">
        <v>0</v>
      </c>
      <c r="S4">
        <v>0</v>
      </c>
      <c r="T4">
        <v>0</v>
      </c>
      <c r="U4">
        <v>0</v>
      </c>
      <c r="V4">
        <v>0</v>
      </c>
      <c r="W4">
        <v>470000</v>
      </c>
      <c r="X4">
        <v>0</v>
      </c>
      <c r="Y4">
        <v>0</v>
      </c>
      <c r="Z4">
        <v>0</v>
      </c>
      <c r="AA4">
        <v>0</v>
      </c>
      <c r="AB4">
        <v>0</v>
      </c>
      <c r="AC4">
        <v>0</v>
      </c>
      <c r="AD4">
        <v>0</v>
      </c>
      <c r="AE4">
        <v>0</v>
      </c>
      <c r="AF4">
        <v>0</v>
      </c>
      <c r="AG4">
        <v>400041</v>
      </c>
      <c r="AH4">
        <v>1590491</v>
      </c>
      <c r="AI4">
        <v>0</v>
      </c>
      <c r="AJ4">
        <v>0</v>
      </c>
      <c r="AK4">
        <v>0</v>
      </c>
      <c r="AL4">
        <v>21098</v>
      </c>
      <c r="AM4">
        <v>100000</v>
      </c>
      <c r="AN4">
        <v>0</v>
      </c>
      <c r="AO4">
        <v>0</v>
      </c>
      <c r="AP4">
        <v>0</v>
      </c>
      <c r="AQ4">
        <v>0</v>
      </c>
      <c r="AR4">
        <v>0</v>
      </c>
      <c r="AS4">
        <v>15600</v>
      </c>
    </row>
    <row r="5" spans="1:45" x14ac:dyDescent="0.3">
      <c r="A5">
        <v>385</v>
      </c>
      <c r="D5">
        <v>0</v>
      </c>
      <c r="E5">
        <v>0</v>
      </c>
      <c r="F5">
        <v>2252397</v>
      </c>
      <c r="G5">
        <v>0</v>
      </c>
      <c r="H5">
        <v>0</v>
      </c>
      <c r="I5">
        <v>839905</v>
      </c>
      <c r="J5">
        <v>2721148</v>
      </c>
      <c r="K5">
        <v>0</v>
      </c>
      <c r="L5">
        <v>0</v>
      </c>
      <c r="M5">
        <v>0</v>
      </c>
      <c r="N5">
        <v>0</v>
      </c>
      <c r="O5">
        <v>0</v>
      </c>
      <c r="P5">
        <v>337729</v>
      </c>
      <c r="Q5">
        <v>76925</v>
      </c>
      <c r="R5">
        <v>162281</v>
      </c>
      <c r="S5">
        <v>7759821</v>
      </c>
      <c r="T5">
        <v>0</v>
      </c>
      <c r="U5">
        <v>150745</v>
      </c>
      <c r="V5">
        <v>0</v>
      </c>
      <c r="W5">
        <v>807348</v>
      </c>
      <c r="X5">
        <v>2526937</v>
      </c>
      <c r="Y5">
        <v>0</v>
      </c>
      <c r="Z5">
        <v>123835</v>
      </c>
      <c r="AA5">
        <v>188139</v>
      </c>
      <c r="AB5">
        <v>271382</v>
      </c>
      <c r="AC5">
        <v>46319683</v>
      </c>
      <c r="AD5">
        <v>0</v>
      </c>
      <c r="AE5">
        <v>118997</v>
      </c>
      <c r="AF5">
        <v>0</v>
      </c>
      <c r="AG5">
        <v>41297978</v>
      </c>
      <c r="AH5">
        <v>3910494</v>
      </c>
      <c r="AI5">
        <v>610760095</v>
      </c>
      <c r="AJ5">
        <v>755796</v>
      </c>
      <c r="AK5">
        <v>2582831</v>
      </c>
      <c r="AL5">
        <v>630650</v>
      </c>
      <c r="AM5">
        <v>372104</v>
      </c>
      <c r="AN5">
        <v>39510</v>
      </c>
      <c r="AO5">
        <v>200682</v>
      </c>
      <c r="AP5">
        <v>3354190</v>
      </c>
      <c r="AQ5">
        <v>0</v>
      </c>
      <c r="AR5">
        <v>0</v>
      </c>
      <c r="AS5">
        <v>289843</v>
      </c>
    </row>
    <row r="6" spans="1:45" x14ac:dyDescent="0.3">
      <c r="A6">
        <v>575</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26012475</v>
      </c>
      <c r="AJ6">
        <v>0</v>
      </c>
      <c r="AK6">
        <v>0</v>
      </c>
      <c r="AL6">
        <v>0</v>
      </c>
      <c r="AM6">
        <v>0</v>
      </c>
      <c r="AN6">
        <v>0</v>
      </c>
      <c r="AO6">
        <v>0</v>
      </c>
      <c r="AP6">
        <v>0</v>
      </c>
      <c r="AQ6">
        <v>0</v>
      </c>
      <c r="AR6">
        <v>0</v>
      </c>
      <c r="AS6">
        <v>0</v>
      </c>
    </row>
    <row r="7" spans="1:45" x14ac:dyDescent="0.3">
      <c r="A7">
        <v>576</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row>
    <row r="8" spans="1:45" x14ac:dyDescent="0.3">
      <c r="A8">
        <v>626</v>
      </c>
      <c r="D8">
        <v>0</v>
      </c>
      <c r="E8">
        <v>0</v>
      </c>
      <c r="F8">
        <v>1356772</v>
      </c>
      <c r="G8">
        <v>0</v>
      </c>
      <c r="H8">
        <v>0</v>
      </c>
      <c r="I8">
        <v>14296</v>
      </c>
      <c r="J8">
        <v>110973</v>
      </c>
      <c r="K8">
        <v>0</v>
      </c>
      <c r="L8">
        <v>0</v>
      </c>
      <c r="M8">
        <v>0</v>
      </c>
      <c r="N8">
        <v>0</v>
      </c>
      <c r="O8">
        <v>0</v>
      </c>
      <c r="P8">
        <v>23</v>
      </c>
      <c r="Q8">
        <v>0</v>
      </c>
      <c r="R8">
        <v>12198</v>
      </c>
      <c r="S8">
        <v>289877</v>
      </c>
      <c r="T8">
        <v>0</v>
      </c>
      <c r="U8">
        <v>138</v>
      </c>
      <c r="V8">
        <v>0</v>
      </c>
      <c r="W8">
        <v>604467</v>
      </c>
      <c r="X8">
        <v>0</v>
      </c>
      <c r="Y8">
        <v>0</v>
      </c>
      <c r="Z8">
        <v>725</v>
      </c>
      <c r="AA8">
        <v>0</v>
      </c>
      <c r="AB8">
        <v>13557</v>
      </c>
      <c r="AC8">
        <v>8688995</v>
      </c>
      <c r="AD8">
        <v>0</v>
      </c>
      <c r="AE8">
        <v>0</v>
      </c>
      <c r="AF8">
        <v>0</v>
      </c>
      <c r="AG8">
        <v>1559875</v>
      </c>
      <c r="AH8">
        <v>34452</v>
      </c>
      <c r="AI8">
        <v>14937235</v>
      </c>
      <c r="AJ8">
        <v>1398</v>
      </c>
      <c r="AK8">
        <v>917</v>
      </c>
      <c r="AL8">
        <v>0</v>
      </c>
      <c r="AM8">
        <v>0</v>
      </c>
      <c r="AN8">
        <v>506</v>
      </c>
      <c r="AO8">
        <v>446</v>
      </c>
      <c r="AP8">
        <v>89082</v>
      </c>
      <c r="AQ8">
        <v>0</v>
      </c>
      <c r="AR8">
        <v>0</v>
      </c>
      <c r="AS8">
        <v>0</v>
      </c>
    </row>
    <row r="9" spans="1:45" x14ac:dyDescent="0.3">
      <c r="A9">
        <v>627</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row>
    <row r="10" spans="1:45" x14ac:dyDescent="0.3">
      <c r="A10">
        <v>628</v>
      </c>
      <c r="D10">
        <v>0</v>
      </c>
      <c r="E10">
        <v>0</v>
      </c>
      <c r="F10">
        <v>0</v>
      </c>
      <c r="G10">
        <v>0</v>
      </c>
      <c r="H10">
        <v>0</v>
      </c>
      <c r="I10">
        <v>0</v>
      </c>
      <c r="J10">
        <v>2000</v>
      </c>
      <c r="K10">
        <v>0</v>
      </c>
      <c r="L10">
        <v>0</v>
      </c>
      <c r="M10">
        <v>0</v>
      </c>
      <c r="N10">
        <v>0</v>
      </c>
      <c r="O10">
        <v>0</v>
      </c>
      <c r="P10">
        <v>0</v>
      </c>
      <c r="Q10">
        <v>0</v>
      </c>
      <c r="R10">
        <v>0</v>
      </c>
      <c r="S10">
        <v>0</v>
      </c>
      <c r="T10">
        <v>0</v>
      </c>
      <c r="U10">
        <v>0</v>
      </c>
      <c r="V10">
        <v>0</v>
      </c>
      <c r="W10">
        <v>0</v>
      </c>
      <c r="X10">
        <v>0</v>
      </c>
      <c r="Y10">
        <v>0</v>
      </c>
      <c r="Z10">
        <v>0</v>
      </c>
      <c r="AA10">
        <v>0</v>
      </c>
      <c r="AB10">
        <v>0</v>
      </c>
      <c r="AC10">
        <v>2499523</v>
      </c>
      <c r="AD10">
        <v>0</v>
      </c>
      <c r="AE10">
        <v>0</v>
      </c>
      <c r="AF10">
        <v>0</v>
      </c>
      <c r="AG10">
        <v>75316</v>
      </c>
      <c r="AH10">
        <v>18766</v>
      </c>
      <c r="AI10">
        <v>558347</v>
      </c>
      <c r="AJ10">
        <v>0</v>
      </c>
      <c r="AK10">
        <v>0</v>
      </c>
      <c r="AL10">
        <v>0</v>
      </c>
      <c r="AM10">
        <v>0</v>
      </c>
      <c r="AN10">
        <v>0</v>
      </c>
      <c r="AO10">
        <v>0</v>
      </c>
      <c r="AP10">
        <v>0</v>
      </c>
      <c r="AQ10">
        <v>0</v>
      </c>
      <c r="AR10">
        <v>0</v>
      </c>
      <c r="AS10">
        <v>0</v>
      </c>
    </row>
    <row r="11" spans="1:45" x14ac:dyDescent="0.3">
      <c r="A11">
        <v>629</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row>
    <row r="12" spans="1:45" x14ac:dyDescent="0.3">
      <c r="A12">
        <v>630</v>
      </c>
      <c r="D12">
        <v>0</v>
      </c>
      <c r="E12">
        <v>0</v>
      </c>
      <c r="F12">
        <v>0</v>
      </c>
      <c r="G12">
        <v>0</v>
      </c>
      <c r="H12">
        <v>0</v>
      </c>
      <c r="I12">
        <v>4000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row>
    <row r="13" spans="1:45" x14ac:dyDescent="0.3">
      <c r="A13">
        <v>631</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row>
    <row r="14" spans="1:45" x14ac:dyDescent="0.3">
      <c r="A14">
        <v>338</v>
      </c>
      <c r="D14">
        <v>0</v>
      </c>
      <c r="E14">
        <v>0</v>
      </c>
      <c r="F14">
        <v>1356772</v>
      </c>
      <c r="G14">
        <v>0</v>
      </c>
      <c r="H14">
        <v>0</v>
      </c>
      <c r="I14">
        <v>14296</v>
      </c>
      <c r="J14">
        <v>3512583</v>
      </c>
      <c r="K14">
        <v>0</v>
      </c>
      <c r="L14">
        <v>0</v>
      </c>
      <c r="M14">
        <v>0</v>
      </c>
      <c r="N14">
        <v>0</v>
      </c>
      <c r="O14">
        <v>0</v>
      </c>
      <c r="P14">
        <v>23</v>
      </c>
      <c r="Q14">
        <v>0</v>
      </c>
      <c r="R14">
        <v>12198</v>
      </c>
      <c r="S14">
        <v>289877</v>
      </c>
      <c r="T14">
        <v>0</v>
      </c>
      <c r="U14">
        <v>62891</v>
      </c>
      <c r="V14">
        <v>0</v>
      </c>
      <c r="W14">
        <v>604467</v>
      </c>
      <c r="X14">
        <v>268864</v>
      </c>
      <c r="Y14">
        <v>0</v>
      </c>
      <c r="Z14">
        <v>725</v>
      </c>
      <c r="AA14">
        <v>3015</v>
      </c>
      <c r="AB14">
        <v>121763</v>
      </c>
      <c r="AC14">
        <v>112700744</v>
      </c>
      <c r="AD14">
        <v>0</v>
      </c>
      <c r="AE14">
        <v>0</v>
      </c>
      <c r="AF14">
        <v>0</v>
      </c>
      <c r="AG14">
        <v>1665108</v>
      </c>
      <c r="AH14">
        <v>34452</v>
      </c>
      <c r="AI14">
        <v>16964150</v>
      </c>
      <c r="AJ14">
        <v>1398</v>
      </c>
      <c r="AK14">
        <v>917</v>
      </c>
      <c r="AL14">
        <v>600</v>
      </c>
      <c r="AM14">
        <v>600</v>
      </c>
      <c r="AN14">
        <v>506</v>
      </c>
      <c r="AO14">
        <v>446</v>
      </c>
      <c r="AP14">
        <v>822294</v>
      </c>
      <c r="AQ14">
        <v>0</v>
      </c>
      <c r="AR14">
        <v>0</v>
      </c>
      <c r="AS14">
        <v>0</v>
      </c>
    </row>
    <row r="15" spans="1:45" x14ac:dyDescent="0.3">
      <c r="A15">
        <v>335</v>
      </c>
      <c r="D15">
        <v>0</v>
      </c>
      <c r="E15">
        <v>0</v>
      </c>
      <c r="F15">
        <v>0</v>
      </c>
      <c r="G15">
        <v>0</v>
      </c>
      <c r="H15">
        <v>0</v>
      </c>
      <c r="I15">
        <v>0</v>
      </c>
      <c r="J15">
        <v>0</v>
      </c>
      <c r="K15">
        <v>0</v>
      </c>
      <c r="L15">
        <v>0</v>
      </c>
      <c r="M15">
        <v>0</v>
      </c>
      <c r="N15">
        <v>0</v>
      </c>
      <c r="O15">
        <v>0</v>
      </c>
      <c r="P15">
        <v>0</v>
      </c>
      <c r="Q15">
        <v>0</v>
      </c>
      <c r="R15">
        <v>12100</v>
      </c>
      <c r="S15">
        <v>0</v>
      </c>
      <c r="T15">
        <v>0</v>
      </c>
      <c r="U15">
        <v>0</v>
      </c>
      <c r="V15">
        <v>0</v>
      </c>
      <c r="W15">
        <v>470000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row>
    <row r="16" spans="1:45" x14ac:dyDescent="0.3">
      <c r="A16">
        <v>252</v>
      </c>
      <c r="D16">
        <v>0</v>
      </c>
      <c r="E16">
        <v>0</v>
      </c>
      <c r="F16">
        <v>365</v>
      </c>
      <c r="G16">
        <v>0</v>
      </c>
      <c r="H16">
        <v>0</v>
      </c>
      <c r="I16">
        <v>631718</v>
      </c>
      <c r="J16">
        <v>299160</v>
      </c>
      <c r="K16">
        <v>0</v>
      </c>
      <c r="L16">
        <v>0</v>
      </c>
      <c r="M16">
        <v>0</v>
      </c>
      <c r="N16">
        <v>0</v>
      </c>
      <c r="O16">
        <v>0</v>
      </c>
      <c r="P16">
        <v>0</v>
      </c>
      <c r="Q16">
        <v>33705</v>
      </c>
      <c r="R16">
        <v>0</v>
      </c>
      <c r="S16">
        <v>0</v>
      </c>
      <c r="T16">
        <v>0</v>
      </c>
      <c r="U16">
        <v>592</v>
      </c>
      <c r="V16">
        <v>0</v>
      </c>
      <c r="W16">
        <v>58489</v>
      </c>
      <c r="X16">
        <v>2116989</v>
      </c>
      <c r="Y16">
        <v>0</v>
      </c>
      <c r="Z16">
        <v>48533</v>
      </c>
      <c r="AA16">
        <v>0</v>
      </c>
      <c r="AB16">
        <v>42266</v>
      </c>
      <c r="AC16">
        <v>7118405</v>
      </c>
      <c r="AD16">
        <v>0</v>
      </c>
      <c r="AE16">
        <v>0</v>
      </c>
      <c r="AF16">
        <v>0</v>
      </c>
      <c r="AG16">
        <v>26583395</v>
      </c>
      <c r="AH16">
        <v>0</v>
      </c>
      <c r="AI16">
        <v>64051612</v>
      </c>
      <c r="AJ16">
        <v>6096</v>
      </c>
      <c r="AK16">
        <v>1423032</v>
      </c>
      <c r="AL16">
        <v>557787</v>
      </c>
      <c r="AM16">
        <v>73010</v>
      </c>
      <c r="AN16">
        <v>2249</v>
      </c>
      <c r="AO16">
        <v>113769</v>
      </c>
      <c r="AP16">
        <v>1236101</v>
      </c>
      <c r="AQ16">
        <v>0</v>
      </c>
      <c r="AR16">
        <v>0</v>
      </c>
      <c r="AS16">
        <v>0</v>
      </c>
    </row>
    <row r="17" spans="1:45" x14ac:dyDescent="0.3">
      <c r="A17">
        <v>253</v>
      </c>
      <c r="D17">
        <v>0</v>
      </c>
      <c r="E17">
        <v>0</v>
      </c>
      <c r="F17">
        <v>673462</v>
      </c>
      <c r="G17">
        <v>0</v>
      </c>
      <c r="H17">
        <v>0</v>
      </c>
      <c r="I17">
        <v>2786</v>
      </c>
      <c r="J17">
        <v>26645</v>
      </c>
      <c r="K17">
        <v>0</v>
      </c>
      <c r="L17">
        <v>0</v>
      </c>
      <c r="M17">
        <v>0</v>
      </c>
      <c r="N17">
        <v>0</v>
      </c>
      <c r="O17">
        <v>0</v>
      </c>
      <c r="P17">
        <v>0</v>
      </c>
      <c r="Q17">
        <v>16643</v>
      </c>
      <c r="R17">
        <v>534</v>
      </c>
      <c r="S17">
        <v>445191</v>
      </c>
      <c r="T17">
        <v>0</v>
      </c>
      <c r="U17">
        <v>0</v>
      </c>
      <c r="V17">
        <v>0</v>
      </c>
      <c r="W17">
        <v>44069</v>
      </c>
      <c r="X17">
        <v>4327</v>
      </c>
      <c r="Y17">
        <v>0</v>
      </c>
      <c r="Z17">
        <v>1461</v>
      </c>
      <c r="AA17">
        <v>0</v>
      </c>
      <c r="AB17">
        <v>1724</v>
      </c>
      <c r="AC17">
        <v>12825577</v>
      </c>
      <c r="AD17">
        <v>0</v>
      </c>
      <c r="AE17">
        <v>202</v>
      </c>
      <c r="AF17">
        <v>0</v>
      </c>
      <c r="AG17">
        <v>2264028</v>
      </c>
      <c r="AH17">
        <v>1608036</v>
      </c>
      <c r="AI17">
        <v>517983413</v>
      </c>
      <c r="AJ17">
        <v>0</v>
      </c>
      <c r="AK17">
        <v>5938</v>
      </c>
      <c r="AL17">
        <v>21098</v>
      </c>
      <c r="AM17">
        <v>123211</v>
      </c>
      <c r="AN17">
        <v>14</v>
      </c>
      <c r="AO17">
        <v>793</v>
      </c>
      <c r="AP17">
        <v>1295795</v>
      </c>
      <c r="AQ17">
        <v>0</v>
      </c>
      <c r="AR17">
        <v>0</v>
      </c>
      <c r="AS17">
        <v>115600</v>
      </c>
    </row>
    <row r="18" spans="1:45" x14ac:dyDescent="0.3">
      <c r="A18">
        <v>254</v>
      </c>
      <c r="D18">
        <v>0</v>
      </c>
      <c r="E18">
        <v>0</v>
      </c>
      <c r="F18">
        <v>221798</v>
      </c>
      <c r="G18">
        <v>0</v>
      </c>
      <c r="H18">
        <v>0</v>
      </c>
      <c r="I18">
        <v>191105</v>
      </c>
      <c r="J18">
        <v>-1117240</v>
      </c>
      <c r="K18">
        <v>0</v>
      </c>
      <c r="L18">
        <v>0</v>
      </c>
      <c r="M18">
        <v>0</v>
      </c>
      <c r="N18">
        <v>0</v>
      </c>
      <c r="O18">
        <v>0</v>
      </c>
      <c r="P18">
        <v>337706</v>
      </c>
      <c r="Q18">
        <v>26577</v>
      </c>
      <c r="R18">
        <v>149549</v>
      </c>
      <c r="S18">
        <v>7024753</v>
      </c>
      <c r="T18">
        <v>0</v>
      </c>
      <c r="U18">
        <v>87262</v>
      </c>
      <c r="V18">
        <v>0</v>
      </c>
      <c r="W18">
        <v>100323</v>
      </c>
      <c r="X18">
        <v>136757</v>
      </c>
      <c r="Y18">
        <v>0</v>
      </c>
      <c r="Z18">
        <v>73116</v>
      </c>
      <c r="AA18">
        <v>185124</v>
      </c>
      <c r="AB18">
        <v>105629</v>
      </c>
      <c r="AC18">
        <v>-86325043</v>
      </c>
      <c r="AD18">
        <v>0</v>
      </c>
      <c r="AE18">
        <v>118795</v>
      </c>
      <c r="AF18">
        <v>0</v>
      </c>
      <c r="AG18">
        <v>10785447</v>
      </c>
      <c r="AH18">
        <v>2268006</v>
      </c>
      <c r="AI18">
        <v>11760920</v>
      </c>
      <c r="AJ18">
        <v>748302</v>
      </c>
      <c r="AK18">
        <v>1152944</v>
      </c>
      <c r="AL18">
        <v>51166</v>
      </c>
      <c r="AM18">
        <v>175283</v>
      </c>
      <c r="AN18">
        <v>36741</v>
      </c>
      <c r="AO18">
        <v>85674</v>
      </c>
      <c r="AP18">
        <v>0</v>
      </c>
      <c r="AQ18">
        <v>0</v>
      </c>
      <c r="AR18">
        <v>0</v>
      </c>
      <c r="AS18">
        <v>174243</v>
      </c>
    </row>
    <row r="19" spans="1:45" x14ac:dyDescent="0.3">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row>
    <row r="20" spans="1:45" x14ac:dyDescent="0.3">
      <c r="A20">
        <v>502</v>
      </c>
      <c r="D20">
        <v>153926</v>
      </c>
      <c r="E20">
        <v>0</v>
      </c>
      <c r="F20">
        <v>0</v>
      </c>
      <c r="G20">
        <v>3542161</v>
      </c>
      <c r="H20">
        <v>50972</v>
      </c>
      <c r="I20">
        <v>0</v>
      </c>
      <c r="J20">
        <v>0</v>
      </c>
      <c r="K20">
        <v>227789</v>
      </c>
      <c r="L20">
        <v>12474671</v>
      </c>
      <c r="M20">
        <v>0</v>
      </c>
      <c r="N20">
        <v>169095</v>
      </c>
      <c r="O20">
        <v>137425165</v>
      </c>
      <c r="P20">
        <v>0</v>
      </c>
      <c r="Q20">
        <v>0</v>
      </c>
      <c r="R20">
        <v>0</v>
      </c>
      <c r="S20">
        <v>0</v>
      </c>
      <c r="T20">
        <v>0</v>
      </c>
      <c r="U20">
        <v>0</v>
      </c>
      <c r="V20">
        <v>0</v>
      </c>
      <c r="W20">
        <v>0</v>
      </c>
      <c r="X20">
        <v>0</v>
      </c>
      <c r="Y20">
        <v>0</v>
      </c>
      <c r="Z20">
        <v>0</v>
      </c>
      <c r="AA20">
        <v>0</v>
      </c>
      <c r="AB20">
        <v>0</v>
      </c>
      <c r="AC20">
        <v>0</v>
      </c>
      <c r="AD20">
        <v>237992</v>
      </c>
      <c r="AE20">
        <v>0</v>
      </c>
      <c r="AF20">
        <v>0</v>
      </c>
      <c r="AG20">
        <v>868065</v>
      </c>
      <c r="AH20">
        <v>0</v>
      </c>
      <c r="AI20">
        <v>1643175</v>
      </c>
      <c r="AJ20">
        <v>0</v>
      </c>
      <c r="AK20">
        <v>0</v>
      </c>
      <c r="AL20">
        <v>0</v>
      </c>
      <c r="AM20">
        <v>0</v>
      </c>
      <c r="AN20">
        <v>0</v>
      </c>
      <c r="AO20">
        <v>0</v>
      </c>
      <c r="AP20">
        <v>0</v>
      </c>
      <c r="AQ20">
        <v>5292240</v>
      </c>
      <c r="AR20">
        <v>234204</v>
      </c>
      <c r="AS20">
        <v>0</v>
      </c>
    </row>
    <row r="21" spans="1:45" x14ac:dyDescent="0.3">
      <c r="A21">
        <v>503</v>
      </c>
      <c r="D21">
        <v>0</v>
      </c>
      <c r="E21">
        <v>0</v>
      </c>
      <c r="F21">
        <v>0</v>
      </c>
      <c r="G21">
        <v>17566</v>
      </c>
      <c r="H21">
        <v>0</v>
      </c>
      <c r="I21">
        <v>0</v>
      </c>
      <c r="J21">
        <v>0</v>
      </c>
      <c r="K21">
        <v>0</v>
      </c>
      <c r="L21">
        <v>24102367</v>
      </c>
      <c r="M21">
        <v>0</v>
      </c>
      <c r="N21">
        <v>0</v>
      </c>
      <c r="O21">
        <v>0</v>
      </c>
      <c r="P21">
        <v>0</v>
      </c>
      <c r="Q21">
        <v>0</v>
      </c>
      <c r="R21">
        <v>0</v>
      </c>
      <c r="S21">
        <v>0</v>
      </c>
      <c r="T21">
        <v>0</v>
      </c>
      <c r="U21">
        <v>0</v>
      </c>
      <c r="V21">
        <v>0</v>
      </c>
      <c r="W21">
        <v>0</v>
      </c>
      <c r="X21">
        <v>0</v>
      </c>
      <c r="Y21">
        <v>0</v>
      </c>
      <c r="Z21">
        <v>0</v>
      </c>
      <c r="AA21">
        <v>0</v>
      </c>
      <c r="AB21">
        <v>0</v>
      </c>
      <c r="AC21">
        <v>0</v>
      </c>
      <c r="AD21">
        <v>0</v>
      </c>
      <c r="AE21">
        <v>0</v>
      </c>
      <c r="AF21">
        <v>0</v>
      </c>
      <c r="AG21">
        <v>3450</v>
      </c>
      <c r="AH21">
        <v>0</v>
      </c>
      <c r="AI21">
        <v>0</v>
      </c>
      <c r="AJ21">
        <v>0</v>
      </c>
      <c r="AK21">
        <v>0</v>
      </c>
      <c r="AL21">
        <v>0</v>
      </c>
      <c r="AM21">
        <v>0</v>
      </c>
      <c r="AN21">
        <v>0</v>
      </c>
      <c r="AO21">
        <v>0</v>
      </c>
      <c r="AP21">
        <v>0</v>
      </c>
      <c r="AQ21">
        <v>0</v>
      </c>
      <c r="AR21">
        <v>0</v>
      </c>
      <c r="AS21">
        <v>0</v>
      </c>
    </row>
    <row r="22" spans="1:45" x14ac:dyDescent="0.3">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row>
    <row r="23" spans="1:45" x14ac:dyDescent="0.3">
      <c r="A23">
        <v>388</v>
      </c>
      <c r="D23">
        <v>0</v>
      </c>
      <c r="E23">
        <v>0</v>
      </c>
      <c r="F23">
        <v>9416881</v>
      </c>
      <c r="G23">
        <v>0</v>
      </c>
      <c r="H23">
        <v>0</v>
      </c>
      <c r="I23">
        <v>399561</v>
      </c>
      <c r="J23">
        <v>2751509</v>
      </c>
      <c r="K23">
        <v>0</v>
      </c>
      <c r="L23">
        <v>0</v>
      </c>
      <c r="M23">
        <v>0</v>
      </c>
      <c r="N23">
        <v>0</v>
      </c>
      <c r="O23">
        <v>0</v>
      </c>
      <c r="P23">
        <v>16980</v>
      </c>
      <c r="Q23">
        <v>0</v>
      </c>
      <c r="R23">
        <v>55359</v>
      </c>
      <c r="S23">
        <v>1988771</v>
      </c>
      <c r="T23">
        <v>0</v>
      </c>
      <c r="U23">
        <v>188597</v>
      </c>
      <c r="V23">
        <v>0</v>
      </c>
      <c r="W23">
        <v>10332</v>
      </c>
      <c r="X23">
        <v>225835</v>
      </c>
      <c r="Y23">
        <v>0</v>
      </c>
      <c r="Z23">
        <v>98820</v>
      </c>
      <c r="AA23">
        <v>52376</v>
      </c>
      <c r="AB23">
        <v>551247</v>
      </c>
      <c r="AC23">
        <v>71014690</v>
      </c>
      <c r="AD23">
        <v>0</v>
      </c>
      <c r="AE23">
        <v>11520</v>
      </c>
      <c r="AF23">
        <v>0</v>
      </c>
      <c r="AG23">
        <v>8540335</v>
      </c>
      <c r="AH23">
        <v>3157714</v>
      </c>
      <c r="AI23">
        <v>65024650</v>
      </c>
      <c r="AJ23">
        <v>67263</v>
      </c>
      <c r="AK23">
        <v>130943</v>
      </c>
      <c r="AL23">
        <v>52641</v>
      </c>
      <c r="AM23">
        <v>69255</v>
      </c>
      <c r="AN23">
        <v>4935</v>
      </c>
      <c r="AO23">
        <v>33736</v>
      </c>
      <c r="AP23">
        <v>2458668</v>
      </c>
      <c r="AQ23">
        <v>0</v>
      </c>
      <c r="AR23">
        <v>0</v>
      </c>
      <c r="AS23">
        <v>66446</v>
      </c>
    </row>
    <row r="24" spans="1:45" x14ac:dyDescent="0.3">
      <c r="A24">
        <v>339</v>
      </c>
      <c r="D24">
        <v>0</v>
      </c>
      <c r="E24">
        <v>0</v>
      </c>
      <c r="F24">
        <v>9112795</v>
      </c>
      <c r="G24">
        <v>0</v>
      </c>
      <c r="H24">
        <v>0</v>
      </c>
      <c r="I24">
        <v>550</v>
      </c>
      <c r="J24">
        <v>0</v>
      </c>
      <c r="K24">
        <v>0</v>
      </c>
      <c r="L24">
        <v>0</v>
      </c>
      <c r="M24">
        <v>0</v>
      </c>
      <c r="N24">
        <v>0</v>
      </c>
      <c r="O24">
        <v>0</v>
      </c>
      <c r="P24">
        <v>0</v>
      </c>
      <c r="Q24">
        <v>0</v>
      </c>
      <c r="R24">
        <v>0</v>
      </c>
      <c r="S24">
        <v>0</v>
      </c>
      <c r="T24">
        <v>0</v>
      </c>
      <c r="U24">
        <v>0</v>
      </c>
      <c r="V24">
        <v>0</v>
      </c>
      <c r="W24">
        <v>0</v>
      </c>
      <c r="X24">
        <v>5925</v>
      </c>
      <c r="Y24">
        <v>0</v>
      </c>
      <c r="Z24">
        <v>2375</v>
      </c>
      <c r="AA24">
        <v>0</v>
      </c>
      <c r="AB24">
        <v>255549</v>
      </c>
      <c r="AC24">
        <v>49050811</v>
      </c>
      <c r="AD24">
        <v>0</v>
      </c>
      <c r="AE24">
        <v>0</v>
      </c>
      <c r="AF24">
        <v>0</v>
      </c>
      <c r="AG24">
        <v>235254</v>
      </c>
      <c r="AH24">
        <v>282813</v>
      </c>
      <c r="AI24">
        <v>95329</v>
      </c>
      <c r="AJ24">
        <v>11701</v>
      </c>
      <c r="AK24">
        <v>0</v>
      </c>
      <c r="AL24">
        <v>0</v>
      </c>
      <c r="AM24">
        <v>101224</v>
      </c>
      <c r="AN24">
        <v>0</v>
      </c>
      <c r="AO24">
        <v>0</v>
      </c>
      <c r="AP24">
        <v>2693855</v>
      </c>
      <c r="AQ24">
        <v>0</v>
      </c>
      <c r="AR24">
        <v>0</v>
      </c>
      <c r="AS24">
        <v>0</v>
      </c>
    </row>
    <row r="25" spans="1:45" x14ac:dyDescent="0.3">
      <c r="A25">
        <v>504</v>
      </c>
      <c r="D25">
        <v>0</v>
      </c>
      <c r="E25">
        <v>0</v>
      </c>
      <c r="F25">
        <v>0</v>
      </c>
      <c r="G25">
        <v>0</v>
      </c>
      <c r="H25">
        <v>0</v>
      </c>
      <c r="I25">
        <v>0</v>
      </c>
      <c r="J25">
        <v>0</v>
      </c>
      <c r="K25">
        <v>0</v>
      </c>
      <c r="L25">
        <v>0</v>
      </c>
      <c r="M25">
        <v>0</v>
      </c>
      <c r="N25">
        <v>0</v>
      </c>
      <c r="O25">
        <v>0</v>
      </c>
      <c r="P25">
        <v>0</v>
      </c>
      <c r="Q25">
        <v>0</v>
      </c>
      <c r="R25">
        <v>0</v>
      </c>
      <c r="S25">
        <v>0</v>
      </c>
      <c r="T25">
        <v>0</v>
      </c>
      <c r="U25">
        <v>210722</v>
      </c>
      <c r="V25">
        <v>0</v>
      </c>
      <c r="W25">
        <v>0</v>
      </c>
      <c r="X25">
        <v>0</v>
      </c>
      <c r="Y25">
        <v>0</v>
      </c>
      <c r="Z25">
        <v>0</v>
      </c>
      <c r="AA25">
        <v>0</v>
      </c>
      <c r="AB25">
        <v>0</v>
      </c>
      <c r="AC25">
        <v>2411101</v>
      </c>
      <c r="AD25">
        <v>0</v>
      </c>
      <c r="AE25">
        <v>0</v>
      </c>
      <c r="AF25">
        <v>0</v>
      </c>
      <c r="AG25">
        <v>5402996</v>
      </c>
      <c r="AH25">
        <v>0</v>
      </c>
      <c r="AI25">
        <v>8584787</v>
      </c>
      <c r="AJ25">
        <v>0</v>
      </c>
      <c r="AK25">
        <v>1818</v>
      </c>
      <c r="AL25">
        <v>29957</v>
      </c>
      <c r="AM25">
        <v>0</v>
      </c>
      <c r="AN25">
        <v>1290</v>
      </c>
      <c r="AO25">
        <v>50</v>
      </c>
      <c r="AP25">
        <v>0</v>
      </c>
      <c r="AQ25">
        <v>0</v>
      </c>
      <c r="AR25">
        <v>0</v>
      </c>
      <c r="AS25">
        <v>80000</v>
      </c>
    </row>
    <row r="26" spans="1:45" x14ac:dyDescent="0.3">
      <c r="A26">
        <v>505</v>
      </c>
      <c r="D26">
        <v>0</v>
      </c>
      <c r="E26">
        <v>0</v>
      </c>
      <c r="F26">
        <v>0</v>
      </c>
      <c r="G26">
        <v>0</v>
      </c>
      <c r="H26">
        <v>0</v>
      </c>
      <c r="I26">
        <v>0</v>
      </c>
      <c r="J26">
        <v>0</v>
      </c>
      <c r="K26">
        <v>0</v>
      </c>
      <c r="L26">
        <v>0</v>
      </c>
      <c r="M26">
        <v>0</v>
      </c>
      <c r="N26">
        <v>0</v>
      </c>
      <c r="O26">
        <v>0</v>
      </c>
      <c r="P26">
        <v>0</v>
      </c>
      <c r="Q26">
        <v>0</v>
      </c>
      <c r="R26">
        <v>0</v>
      </c>
      <c r="S26">
        <v>22582</v>
      </c>
      <c r="T26">
        <v>0</v>
      </c>
      <c r="U26">
        <v>0</v>
      </c>
      <c r="V26">
        <v>0</v>
      </c>
      <c r="W26">
        <v>0</v>
      </c>
      <c r="X26">
        <v>0</v>
      </c>
      <c r="Y26">
        <v>0</v>
      </c>
      <c r="Z26">
        <v>0</v>
      </c>
      <c r="AA26">
        <v>0</v>
      </c>
      <c r="AB26">
        <v>0</v>
      </c>
      <c r="AC26">
        <v>0</v>
      </c>
      <c r="AD26">
        <v>0</v>
      </c>
      <c r="AE26">
        <v>0</v>
      </c>
      <c r="AF26">
        <v>0</v>
      </c>
      <c r="AG26">
        <v>3935944</v>
      </c>
      <c r="AH26">
        <v>0</v>
      </c>
      <c r="AI26">
        <v>176873</v>
      </c>
      <c r="AJ26">
        <v>0</v>
      </c>
      <c r="AK26">
        <v>0</v>
      </c>
      <c r="AL26">
        <v>0</v>
      </c>
      <c r="AM26">
        <v>0</v>
      </c>
      <c r="AN26">
        <v>0</v>
      </c>
      <c r="AO26">
        <v>0</v>
      </c>
      <c r="AP26">
        <v>0</v>
      </c>
      <c r="AQ26">
        <v>0</v>
      </c>
      <c r="AR26">
        <v>0</v>
      </c>
      <c r="AS26">
        <v>0</v>
      </c>
    </row>
    <row r="27" spans="1:45" x14ac:dyDescent="0.3">
      <c r="A27">
        <v>341</v>
      </c>
      <c r="D27">
        <v>0</v>
      </c>
      <c r="E27">
        <v>0</v>
      </c>
      <c r="F27">
        <v>321500</v>
      </c>
      <c r="G27">
        <v>0</v>
      </c>
      <c r="H27">
        <v>0</v>
      </c>
      <c r="I27">
        <v>353024</v>
      </c>
      <c r="J27">
        <v>2691679</v>
      </c>
      <c r="K27">
        <v>0</v>
      </c>
      <c r="L27">
        <v>0</v>
      </c>
      <c r="M27">
        <v>0</v>
      </c>
      <c r="N27">
        <v>0</v>
      </c>
      <c r="O27">
        <v>0</v>
      </c>
      <c r="P27">
        <v>30225</v>
      </c>
      <c r="Q27">
        <v>7</v>
      </c>
      <c r="R27">
        <v>68687</v>
      </c>
      <c r="S27">
        <v>3248650</v>
      </c>
      <c r="T27">
        <v>0</v>
      </c>
      <c r="U27">
        <v>11</v>
      </c>
      <c r="V27">
        <v>0</v>
      </c>
      <c r="W27">
        <v>141</v>
      </c>
      <c r="X27">
        <v>350575</v>
      </c>
      <c r="Y27">
        <v>0</v>
      </c>
      <c r="Z27">
        <v>124000</v>
      </c>
      <c r="AA27">
        <v>75020</v>
      </c>
      <c r="AB27">
        <v>312639</v>
      </c>
      <c r="AC27">
        <v>16145730</v>
      </c>
      <c r="AD27">
        <v>0</v>
      </c>
      <c r="AE27">
        <v>16541</v>
      </c>
      <c r="AF27">
        <v>0</v>
      </c>
      <c r="AG27">
        <v>4268936</v>
      </c>
      <c r="AH27">
        <v>2342003</v>
      </c>
      <c r="AI27">
        <v>179456547</v>
      </c>
      <c r="AJ27">
        <v>66996</v>
      </c>
      <c r="AK27">
        <v>220607</v>
      </c>
      <c r="AL27">
        <v>7776</v>
      </c>
      <c r="AM27">
        <v>30</v>
      </c>
      <c r="AN27">
        <v>7628</v>
      </c>
      <c r="AO27">
        <v>52179</v>
      </c>
      <c r="AP27">
        <v>9932</v>
      </c>
      <c r="AQ27">
        <v>0</v>
      </c>
      <c r="AR27">
        <v>0</v>
      </c>
      <c r="AS27">
        <v>75</v>
      </c>
    </row>
    <row r="28" spans="1:45" x14ac:dyDescent="0.3">
      <c r="A28">
        <v>386</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row>
    <row r="29" spans="1:45" x14ac:dyDescent="0.3">
      <c r="A29">
        <v>387</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12430760</v>
      </c>
      <c r="AJ29">
        <v>0</v>
      </c>
      <c r="AK29">
        <v>0</v>
      </c>
      <c r="AL29">
        <v>0</v>
      </c>
      <c r="AM29">
        <v>0</v>
      </c>
      <c r="AN29">
        <v>0</v>
      </c>
      <c r="AO29">
        <v>0</v>
      </c>
      <c r="AP29">
        <v>0</v>
      </c>
      <c r="AQ29">
        <v>0</v>
      </c>
      <c r="AR29">
        <v>0</v>
      </c>
      <c r="AS29">
        <v>0</v>
      </c>
    </row>
    <row r="30" spans="1:45" x14ac:dyDescent="0.3">
      <c r="A30">
        <v>389</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-1743000</v>
      </c>
      <c r="AJ30">
        <v>0</v>
      </c>
      <c r="AK30">
        <v>0</v>
      </c>
      <c r="AL30">
        <v>0</v>
      </c>
      <c r="AM30">
        <v>0</v>
      </c>
      <c r="AN30">
        <v>0</v>
      </c>
      <c r="AO30">
        <v>0</v>
      </c>
      <c r="AP30">
        <v>0</v>
      </c>
      <c r="AQ30">
        <v>0</v>
      </c>
      <c r="AR30">
        <v>0</v>
      </c>
      <c r="AS30">
        <v>0</v>
      </c>
    </row>
    <row r="31" spans="1:45" x14ac:dyDescent="0.3">
      <c r="A31">
        <v>255</v>
      </c>
      <c r="D31">
        <v>0</v>
      </c>
      <c r="E31">
        <v>0</v>
      </c>
      <c r="F31">
        <v>17414</v>
      </c>
      <c r="G31">
        <v>0</v>
      </c>
      <c r="H31">
        <v>0</v>
      </c>
      <c r="I31">
        <v>-45987</v>
      </c>
      <c r="J31">
        <v>-59830</v>
      </c>
      <c r="K31">
        <v>0</v>
      </c>
      <c r="L31">
        <v>0</v>
      </c>
      <c r="M31">
        <v>0</v>
      </c>
      <c r="N31">
        <v>0</v>
      </c>
      <c r="O31">
        <v>0</v>
      </c>
      <c r="P31">
        <v>13245</v>
      </c>
      <c r="Q31">
        <v>7</v>
      </c>
      <c r="R31">
        <v>13328</v>
      </c>
      <c r="S31">
        <v>1282461</v>
      </c>
      <c r="T31">
        <v>0</v>
      </c>
      <c r="U31">
        <v>22136</v>
      </c>
      <c r="V31">
        <v>0</v>
      </c>
      <c r="W31">
        <v>-10191</v>
      </c>
      <c r="X31">
        <v>130665</v>
      </c>
      <c r="Y31">
        <v>0</v>
      </c>
      <c r="Z31">
        <v>27555</v>
      </c>
      <c r="AA31">
        <v>22644</v>
      </c>
      <c r="AB31">
        <v>16941</v>
      </c>
      <c r="AC31">
        <v>-3407048</v>
      </c>
      <c r="AD31">
        <v>0</v>
      </c>
      <c r="AE31">
        <v>5021</v>
      </c>
      <c r="AF31">
        <v>0</v>
      </c>
      <c r="AG31">
        <v>5302795</v>
      </c>
      <c r="AH31">
        <v>-532898</v>
      </c>
      <c r="AI31">
        <v>109115126</v>
      </c>
      <c r="AJ31">
        <v>11434</v>
      </c>
      <c r="AK31">
        <v>91482</v>
      </c>
      <c r="AL31">
        <v>-14908</v>
      </c>
      <c r="AM31">
        <v>31999</v>
      </c>
      <c r="AN31">
        <v>3983</v>
      </c>
      <c r="AO31">
        <v>18493</v>
      </c>
      <c r="AP31">
        <v>245119</v>
      </c>
      <c r="AQ31">
        <v>0</v>
      </c>
      <c r="AR31">
        <v>0</v>
      </c>
      <c r="AS31">
        <v>13629</v>
      </c>
    </row>
    <row r="32" spans="1:45" x14ac:dyDescent="0.3">
      <c r="A32">
        <v>376</v>
      </c>
      <c r="D32">
        <v>0</v>
      </c>
      <c r="E32">
        <v>0</v>
      </c>
      <c r="F32">
        <v>0</v>
      </c>
      <c r="G32">
        <v>0</v>
      </c>
      <c r="H32">
        <v>0</v>
      </c>
      <c r="I32">
        <v>0</v>
      </c>
      <c r="J32">
        <v>0</v>
      </c>
      <c r="K32">
        <v>0</v>
      </c>
      <c r="L32">
        <v>0</v>
      </c>
      <c r="M32">
        <v>0</v>
      </c>
      <c r="N32">
        <v>0</v>
      </c>
      <c r="O32">
        <v>0</v>
      </c>
      <c r="P32">
        <v>4</v>
      </c>
      <c r="Q32">
        <v>0</v>
      </c>
      <c r="R32">
        <v>0</v>
      </c>
      <c r="S32">
        <v>0</v>
      </c>
      <c r="T32">
        <v>0</v>
      </c>
      <c r="U32">
        <v>0</v>
      </c>
      <c r="V32">
        <v>0</v>
      </c>
      <c r="W32">
        <v>0</v>
      </c>
      <c r="X32">
        <v>0</v>
      </c>
      <c r="Y32">
        <v>0</v>
      </c>
      <c r="Z32">
        <v>-7151</v>
      </c>
      <c r="AA32">
        <v>0</v>
      </c>
      <c r="AB32">
        <v>0</v>
      </c>
      <c r="AC32">
        <v>0</v>
      </c>
      <c r="AD32">
        <v>0</v>
      </c>
      <c r="AE32">
        <v>0</v>
      </c>
      <c r="AF32">
        <v>0</v>
      </c>
      <c r="AG32">
        <v>0</v>
      </c>
      <c r="AH32">
        <v>0</v>
      </c>
      <c r="AI32">
        <v>0</v>
      </c>
      <c r="AJ32">
        <v>0</v>
      </c>
      <c r="AK32">
        <v>0</v>
      </c>
      <c r="AL32">
        <v>0</v>
      </c>
      <c r="AM32">
        <v>0</v>
      </c>
      <c r="AN32">
        <v>0</v>
      </c>
      <c r="AO32">
        <v>0</v>
      </c>
      <c r="AP32">
        <v>0</v>
      </c>
      <c r="AQ32">
        <v>0</v>
      </c>
      <c r="AR32">
        <v>0</v>
      </c>
      <c r="AS32">
        <v>0</v>
      </c>
    </row>
    <row r="33" spans="1:45" x14ac:dyDescent="0.3">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row>
    <row r="34" spans="1:45" x14ac:dyDescent="0.3">
      <c r="A34">
        <v>592</v>
      </c>
      <c r="D34">
        <v>546850</v>
      </c>
      <c r="E34">
        <v>0</v>
      </c>
      <c r="F34">
        <v>0</v>
      </c>
      <c r="G34">
        <v>-1360504</v>
      </c>
      <c r="H34">
        <v>-135475</v>
      </c>
      <c r="I34">
        <v>0</v>
      </c>
      <c r="J34">
        <v>0</v>
      </c>
      <c r="K34">
        <v>-1415821</v>
      </c>
      <c r="L34">
        <v>-1075714</v>
      </c>
      <c r="M34">
        <v>0</v>
      </c>
      <c r="N34">
        <v>54396</v>
      </c>
      <c r="O34">
        <v>194133</v>
      </c>
      <c r="P34">
        <v>0</v>
      </c>
      <c r="Q34">
        <v>0</v>
      </c>
      <c r="R34">
        <v>0</v>
      </c>
      <c r="S34">
        <v>0</v>
      </c>
      <c r="T34">
        <v>0</v>
      </c>
      <c r="U34">
        <v>0</v>
      </c>
      <c r="V34">
        <v>193624</v>
      </c>
      <c r="W34">
        <v>0</v>
      </c>
      <c r="X34">
        <v>0</v>
      </c>
      <c r="Y34">
        <v>0</v>
      </c>
      <c r="Z34">
        <v>0</v>
      </c>
      <c r="AA34">
        <v>0</v>
      </c>
      <c r="AB34">
        <v>0</v>
      </c>
      <c r="AC34">
        <v>0</v>
      </c>
      <c r="AD34">
        <v>-627280</v>
      </c>
      <c r="AE34">
        <v>0</v>
      </c>
      <c r="AF34">
        <v>0</v>
      </c>
      <c r="AG34">
        <v>-220185</v>
      </c>
      <c r="AH34">
        <v>0</v>
      </c>
      <c r="AI34">
        <v>123197</v>
      </c>
      <c r="AJ34">
        <v>0</v>
      </c>
      <c r="AK34">
        <v>0</v>
      </c>
      <c r="AL34">
        <v>0</v>
      </c>
      <c r="AM34">
        <v>0</v>
      </c>
      <c r="AN34">
        <v>0</v>
      </c>
      <c r="AO34">
        <v>0</v>
      </c>
      <c r="AP34">
        <v>0</v>
      </c>
      <c r="AQ34">
        <v>1440665</v>
      </c>
      <c r="AR34">
        <v>104780</v>
      </c>
      <c r="AS34">
        <v>0</v>
      </c>
    </row>
    <row r="35" spans="1:45" x14ac:dyDescent="0.3">
      <c r="A35">
        <v>591</v>
      </c>
      <c r="D35">
        <v>1677477</v>
      </c>
      <c r="E35">
        <v>0</v>
      </c>
      <c r="F35">
        <v>0</v>
      </c>
      <c r="G35">
        <v>5280133</v>
      </c>
      <c r="H35">
        <v>160475</v>
      </c>
      <c r="I35">
        <v>0</v>
      </c>
      <c r="J35">
        <v>0</v>
      </c>
      <c r="K35">
        <v>10311491</v>
      </c>
      <c r="L35">
        <v>17776900</v>
      </c>
      <c r="M35">
        <v>0</v>
      </c>
      <c r="N35">
        <v>496606</v>
      </c>
      <c r="O35">
        <v>11724917</v>
      </c>
      <c r="P35">
        <v>0</v>
      </c>
      <c r="Q35">
        <v>0</v>
      </c>
      <c r="R35">
        <v>0</v>
      </c>
      <c r="S35">
        <v>0</v>
      </c>
      <c r="T35">
        <v>0</v>
      </c>
      <c r="U35">
        <v>0</v>
      </c>
      <c r="V35">
        <v>2641616</v>
      </c>
      <c r="W35">
        <v>0</v>
      </c>
      <c r="X35">
        <v>0</v>
      </c>
      <c r="Y35">
        <v>0</v>
      </c>
      <c r="Z35">
        <v>0</v>
      </c>
      <c r="AA35">
        <v>0</v>
      </c>
      <c r="AB35">
        <v>0</v>
      </c>
      <c r="AC35">
        <v>0</v>
      </c>
      <c r="AD35">
        <v>733233</v>
      </c>
      <c r="AE35">
        <v>0</v>
      </c>
      <c r="AF35">
        <v>0</v>
      </c>
      <c r="AG35">
        <v>844462</v>
      </c>
      <c r="AH35">
        <v>0</v>
      </c>
      <c r="AI35">
        <v>26648058</v>
      </c>
      <c r="AJ35">
        <v>0</v>
      </c>
      <c r="AK35">
        <v>0</v>
      </c>
      <c r="AL35">
        <v>0</v>
      </c>
      <c r="AM35">
        <v>0</v>
      </c>
      <c r="AN35">
        <v>0</v>
      </c>
      <c r="AO35">
        <v>0</v>
      </c>
      <c r="AP35">
        <v>0</v>
      </c>
      <c r="AQ35">
        <v>5441475</v>
      </c>
      <c r="AR35">
        <v>1576989</v>
      </c>
      <c r="AS35">
        <v>0</v>
      </c>
    </row>
    <row r="36" spans="1:45" x14ac:dyDescent="0.3">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row>
    <row r="37" spans="1:45" x14ac:dyDescent="0.3">
      <c r="A37">
        <v>506</v>
      </c>
      <c r="D37">
        <v>0</v>
      </c>
      <c r="E37">
        <v>0</v>
      </c>
      <c r="F37">
        <v>1578570</v>
      </c>
      <c r="G37">
        <v>0</v>
      </c>
      <c r="H37">
        <v>0</v>
      </c>
      <c r="I37">
        <v>199107</v>
      </c>
      <c r="J37">
        <v>1557653</v>
      </c>
      <c r="K37">
        <v>0</v>
      </c>
      <c r="L37">
        <v>0</v>
      </c>
      <c r="M37">
        <v>0</v>
      </c>
      <c r="N37">
        <v>0</v>
      </c>
      <c r="O37">
        <v>0</v>
      </c>
      <c r="P37">
        <v>337729</v>
      </c>
      <c r="Q37">
        <v>26577</v>
      </c>
      <c r="R37">
        <v>159345</v>
      </c>
      <c r="S37">
        <v>7430347</v>
      </c>
      <c r="T37">
        <v>0</v>
      </c>
      <c r="U37">
        <v>114095</v>
      </c>
      <c r="V37">
        <v>0</v>
      </c>
      <c r="W37">
        <v>132834</v>
      </c>
      <c r="X37">
        <v>138572</v>
      </c>
      <c r="Y37">
        <v>0</v>
      </c>
      <c r="Z37">
        <v>68422</v>
      </c>
      <c r="AA37">
        <v>188110</v>
      </c>
      <c r="AB37">
        <v>177496</v>
      </c>
      <c r="AC37">
        <v>7775588</v>
      </c>
      <c r="AD37">
        <v>0</v>
      </c>
      <c r="AE37">
        <v>118721</v>
      </c>
      <c r="AF37">
        <v>0</v>
      </c>
      <c r="AG37">
        <v>12210727</v>
      </c>
      <c r="AH37">
        <v>2300037</v>
      </c>
      <c r="AI37">
        <v>14497643</v>
      </c>
      <c r="AJ37">
        <v>747743</v>
      </c>
      <c r="AK37">
        <v>1150913</v>
      </c>
      <c r="AL37">
        <v>46016</v>
      </c>
      <c r="AM37">
        <v>174422</v>
      </c>
      <c r="AN37">
        <v>36678</v>
      </c>
      <c r="AO37">
        <v>81319</v>
      </c>
      <c r="AP37">
        <v>927454</v>
      </c>
      <c r="AQ37">
        <v>0</v>
      </c>
      <c r="AR37">
        <v>0</v>
      </c>
      <c r="AS37">
        <v>174243</v>
      </c>
    </row>
    <row r="38" spans="1:45" x14ac:dyDescent="0.3">
      <c r="A38">
        <v>536</v>
      </c>
      <c r="D38">
        <v>0</v>
      </c>
      <c r="E38">
        <v>0</v>
      </c>
      <c r="F38">
        <v>0</v>
      </c>
      <c r="G38">
        <v>0</v>
      </c>
      <c r="H38">
        <v>0</v>
      </c>
      <c r="I38">
        <v>4000</v>
      </c>
      <c r="J38">
        <v>0</v>
      </c>
      <c r="K38">
        <v>0</v>
      </c>
      <c r="L38">
        <v>0</v>
      </c>
      <c r="M38">
        <v>0</v>
      </c>
      <c r="N38">
        <v>0</v>
      </c>
      <c r="O38">
        <v>0</v>
      </c>
      <c r="P38">
        <v>0</v>
      </c>
      <c r="Q38">
        <v>16643</v>
      </c>
      <c r="R38">
        <v>0</v>
      </c>
      <c r="S38">
        <v>0</v>
      </c>
      <c r="T38">
        <v>0</v>
      </c>
      <c r="U38">
        <v>0</v>
      </c>
      <c r="V38">
        <v>0</v>
      </c>
      <c r="W38">
        <v>0</v>
      </c>
      <c r="X38">
        <v>0</v>
      </c>
      <c r="Y38">
        <v>0</v>
      </c>
      <c r="Z38">
        <v>0</v>
      </c>
      <c r="AA38">
        <v>0</v>
      </c>
      <c r="AB38">
        <v>0</v>
      </c>
      <c r="AC38">
        <v>0</v>
      </c>
      <c r="AD38">
        <v>0</v>
      </c>
      <c r="AE38">
        <v>0</v>
      </c>
      <c r="AF38">
        <v>0</v>
      </c>
      <c r="AG38">
        <v>400041</v>
      </c>
      <c r="AH38">
        <v>1590491</v>
      </c>
      <c r="AI38">
        <v>0</v>
      </c>
      <c r="AJ38">
        <v>0</v>
      </c>
      <c r="AK38">
        <v>0</v>
      </c>
      <c r="AL38">
        <v>21098</v>
      </c>
      <c r="AM38">
        <v>100000</v>
      </c>
      <c r="AN38">
        <v>0</v>
      </c>
      <c r="AO38">
        <v>0</v>
      </c>
      <c r="AP38">
        <v>0</v>
      </c>
      <c r="AQ38">
        <v>0</v>
      </c>
      <c r="AR38">
        <v>0</v>
      </c>
      <c r="AS38">
        <v>15600</v>
      </c>
    </row>
    <row r="39" spans="1:45" x14ac:dyDescent="0.3">
      <c r="A39">
        <v>586</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row>
    <row r="40" spans="1:45" x14ac:dyDescent="0.3">
      <c r="A40">
        <v>379</v>
      </c>
      <c r="D40">
        <v>0</v>
      </c>
      <c r="E40">
        <v>0</v>
      </c>
      <c r="F40">
        <v>2252032</v>
      </c>
      <c r="G40">
        <v>0</v>
      </c>
      <c r="H40">
        <v>0</v>
      </c>
      <c r="I40">
        <v>207900</v>
      </c>
      <c r="J40">
        <v>1584298</v>
      </c>
      <c r="K40">
        <v>0</v>
      </c>
      <c r="L40">
        <v>0</v>
      </c>
      <c r="M40">
        <v>0</v>
      </c>
      <c r="N40">
        <v>0</v>
      </c>
      <c r="O40">
        <v>0</v>
      </c>
      <c r="P40">
        <v>337729</v>
      </c>
      <c r="Q40">
        <v>43220</v>
      </c>
      <c r="R40">
        <v>162072</v>
      </c>
      <c r="S40">
        <v>7759821</v>
      </c>
      <c r="T40">
        <v>0</v>
      </c>
      <c r="U40">
        <v>114095</v>
      </c>
      <c r="V40">
        <v>0</v>
      </c>
      <c r="W40">
        <v>188461</v>
      </c>
      <c r="X40">
        <v>332834</v>
      </c>
      <c r="Y40">
        <v>0</v>
      </c>
      <c r="Z40">
        <v>73853</v>
      </c>
      <c r="AA40">
        <v>188139</v>
      </c>
      <c r="AB40">
        <v>177496</v>
      </c>
      <c r="AC40">
        <v>20272332</v>
      </c>
      <c r="AD40">
        <v>0</v>
      </c>
      <c r="AE40">
        <v>118986</v>
      </c>
      <c r="AF40">
        <v>0</v>
      </c>
      <c r="AG40">
        <v>13708454</v>
      </c>
      <c r="AH40">
        <v>3910494</v>
      </c>
      <c r="AI40">
        <v>40952272</v>
      </c>
      <c r="AJ40">
        <v>748937</v>
      </c>
      <c r="AK40">
        <v>1159799</v>
      </c>
      <c r="AL40">
        <v>72864</v>
      </c>
      <c r="AM40">
        <v>299694</v>
      </c>
      <c r="AN40">
        <v>37261</v>
      </c>
      <c r="AO40">
        <v>86913</v>
      </c>
      <c r="AP40">
        <v>1726697</v>
      </c>
      <c r="AQ40">
        <v>0</v>
      </c>
      <c r="AR40">
        <v>0</v>
      </c>
      <c r="AS40">
        <v>289843</v>
      </c>
    </row>
    <row r="41" spans="1:45" x14ac:dyDescent="0.3">
      <c r="A41">
        <v>4</v>
      </c>
      <c r="D41">
        <v>0</v>
      </c>
      <c r="E41">
        <v>0</v>
      </c>
      <c r="F41">
        <v>1356772</v>
      </c>
      <c r="G41">
        <v>0</v>
      </c>
      <c r="H41">
        <v>0</v>
      </c>
      <c r="I41">
        <v>14296</v>
      </c>
      <c r="J41">
        <v>205866</v>
      </c>
      <c r="K41">
        <v>0</v>
      </c>
      <c r="L41">
        <v>0</v>
      </c>
      <c r="M41">
        <v>0</v>
      </c>
      <c r="N41">
        <v>0</v>
      </c>
      <c r="O41">
        <v>0</v>
      </c>
      <c r="P41">
        <v>23</v>
      </c>
      <c r="Q41">
        <v>0</v>
      </c>
      <c r="R41">
        <v>12198</v>
      </c>
      <c r="S41">
        <v>289877</v>
      </c>
      <c r="T41">
        <v>0</v>
      </c>
      <c r="U41">
        <v>138</v>
      </c>
      <c r="V41">
        <v>0</v>
      </c>
      <c r="W41">
        <v>0</v>
      </c>
      <c r="X41">
        <v>268864</v>
      </c>
      <c r="Y41">
        <v>0</v>
      </c>
      <c r="Z41">
        <v>725</v>
      </c>
      <c r="AA41">
        <v>3015</v>
      </c>
      <c r="AB41">
        <v>13557</v>
      </c>
      <c r="AC41">
        <v>8688995</v>
      </c>
      <c r="AD41">
        <v>0</v>
      </c>
      <c r="AE41">
        <v>0</v>
      </c>
      <c r="AF41">
        <v>0</v>
      </c>
      <c r="AG41">
        <v>478430</v>
      </c>
      <c r="AH41">
        <v>15686</v>
      </c>
      <c r="AI41">
        <v>479292</v>
      </c>
      <c r="AJ41">
        <v>1398</v>
      </c>
      <c r="AK41">
        <v>917</v>
      </c>
      <c r="AL41">
        <v>0</v>
      </c>
      <c r="AM41">
        <v>0</v>
      </c>
      <c r="AN41">
        <v>506</v>
      </c>
      <c r="AO41">
        <v>446</v>
      </c>
      <c r="AP41">
        <v>26824</v>
      </c>
      <c r="AQ41">
        <v>0</v>
      </c>
      <c r="AR41">
        <v>0</v>
      </c>
      <c r="AS41">
        <v>0</v>
      </c>
    </row>
    <row r="42" spans="1:45" x14ac:dyDescent="0.3">
      <c r="A42">
        <v>5</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600</v>
      </c>
      <c r="AM42">
        <v>600</v>
      </c>
      <c r="AN42">
        <v>0</v>
      </c>
      <c r="AO42">
        <v>0</v>
      </c>
      <c r="AP42">
        <v>0</v>
      </c>
      <c r="AQ42">
        <v>0</v>
      </c>
      <c r="AR42">
        <v>0</v>
      </c>
      <c r="AS42">
        <v>0</v>
      </c>
    </row>
    <row r="43" spans="1:45" x14ac:dyDescent="0.3">
      <c r="A43">
        <v>380</v>
      </c>
      <c r="D43">
        <v>0</v>
      </c>
      <c r="E43">
        <v>0</v>
      </c>
      <c r="F43">
        <v>0</v>
      </c>
      <c r="G43">
        <v>0</v>
      </c>
      <c r="H43">
        <v>0</v>
      </c>
      <c r="I43">
        <v>1861</v>
      </c>
      <c r="J43">
        <v>0</v>
      </c>
      <c r="K43">
        <v>0</v>
      </c>
      <c r="L43">
        <v>0</v>
      </c>
      <c r="M43">
        <v>0</v>
      </c>
      <c r="N43">
        <v>0</v>
      </c>
      <c r="O43">
        <v>0</v>
      </c>
      <c r="P43">
        <v>0</v>
      </c>
      <c r="Q43">
        <v>0</v>
      </c>
      <c r="R43">
        <v>2083</v>
      </c>
      <c r="S43">
        <v>8950</v>
      </c>
      <c r="T43">
        <v>0</v>
      </c>
      <c r="U43">
        <v>0</v>
      </c>
      <c r="V43">
        <v>0</v>
      </c>
      <c r="W43">
        <v>0</v>
      </c>
      <c r="X43">
        <v>4845</v>
      </c>
      <c r="Y43">
        <v>0</v>
      </c>
      <c r="Z43">
        <v>0</v>
      </c>
      <c r="AA43">
        <v>0</v>
      </c>
      <c r="AB43">
        <v>0</v>
      </c>
      <c r="AC43">
        <v>2410046</v>
      </c>
      <c r="AD43">
        <v>0</v>
      </c>
      <c r="AE43">
        <v>63</v>
      </c>
      <c r="AF43">
        <v>0</v>
      </c>
      <c r="AG43">
        <v>0</v>
      </c>
      <c r="AH43">
        <v>2421</v>
      </c>
      <c r="AI43">
        <v>0</v>
      </c>
      <c r="AJ43">
        <v>1194</v>
      </c>
      <c r="AK43">
        <v>2948</v>
      </c>
      <c r="AL43">
        <v>0</v>
      </c>
      <c r="AM43">
        <v>0</v>
      </c>
      <c r="AN43">
        <v>569</v>
      </c>
      <c r="AO43">
        <v>4801</v>
      </c>
      <c r="AP43">
        <v>0</v>
      </c>
      <c r="AQ43">
        <v>0</v>
      </c>
      <c r="AR43">
        <v>0</v>
      </c>
      <c r="AS43">
        <v>0</v>
      </c>
    </row>
    <row r="44" spans="1:45" x14ac:dyDescent="0.3">
      <c r="A44">
        <v>391</v>
      </c>
      <c r="D44">
        <v>0</v>
      </c>
      <c r="E44">
        <v>0</v>
      </c>
      <c r="F44">
        <v>673462</v>
      </c>
      <c r="G44">
        <v>0</v>
      </c>
      <c r="H44">
        <v>0</v>
      </c>
      <c r="I44">
        <v>2786</v>
      </c>
      <c r="J44">
        <v>26645</v>
      </c>
      <c r="K44">
        <v>0</v>
      </c>
      <c r="L44">
        <v>0</v>
      </c>
      <c r="M44">
        <v>0</v>
      </c>
      <c r="N44">
        <v>0</v>
      </c>
      <c r="O44">
        <v>0</v>
      </c>
      <c r="P44">
        <v>0</v>
      </c>
      <c r="Q44">
        <v>0</v>
      </c>
      <c r="R44">
        <v>534</v>
      </c>
      <c r="S44">
        <v>432023</v>
      </c>
      <c r="T44">
        <v>0</v>
      </c>
      <c r="U44">
        <v>0</v>
      </c>
      <c r="V44">
        <v>0</v>
      </c>
      <c r="W44">
        <v>44069</v>
      </c>
      <c r="X44">
        <v>4327</v>
      </c>
      <c r="Y44">
        <v>0</v>
      </c>
      <c r="Z44">
        <v>1461</v>
      </c>
      <c r="AA44">
        <v>0</v>
      </c>
      <c r="AB44">
        <v>0</v>
      </c>
      <c r="AC44">
        <v>12825577</v>
      </c>
      <c r="AD44">
        <v>0</v>
      </c>
      <c r="AE44">
        <v>0</v>
      </c>
      <c r="AF44">
        <v>0</v>
      </c>
      <c r="AG44">
        <v>1097686</v>
      </c>
      <c r="AH44">
        <v>17545</v>
      </c>
      <c r="AI44">
        <v>26314599</v>
      </c>
      <c r="AJ44">
        <v>0</v>
      </c>
      <c r="AK44">
        <v>5938</v>
      </c>
      <c r="AL44">
        <v>0</v>
      </c>
      <c r="AM44">
        <v>23211</v>
      </c>
      <c r="AN44">
        <v>14</v>
      </c>
      <c r="AO44">
        <v>793</v>
      </c>
      <c r="AP44">
        <v>799246</v>
      </c>
      <c r="AQ44">
        <v>0</v>
      </c>
      <c r="AR44">
        <v>0</v>
      </c>
      <c r="AS44">
        <v>100000</v>
      </c>
    </row>
    <row r="45" spans="1:45" x14ac:dyDescent="0.3">
      <c r="A45">
        <v>7</v>
      </c>
      <c r="D45">
        <v>0</v>
      </c>
      <c r="E45">
        <v>0</v>
      </c>
      <c r="F45">
        <v>0</v>
      </c>
      <c r="G45">
        <v>0</v>
      </c>
      <c r="H45">
        <v>0</v>
      </c>
      <c r="I45">
        <v>146</v>
      </c>
      <c r="J45">
        <v>0</v>
      </c>
      <c r="K45">
        <v>0</v>
      </c>
      <c r="L45">
        <v>0</v>
      </c>
      <c r="M45">
        <v>0</v>
      </c>
      <c r="N45">
        <v>0</v>
      </c>
      <c r="O45">
        <v>0</v>
      </c>
      <c r="P45">
        <v>0</v>
      </c>
      <c r="Q45">
        <v>0</v>
      </c>
      <c r="R45">
        <v>110</v>
      </c>
      <c r="S45">
        <v>13168</v>
      </c>
      <c r="T45">
        <v>0</v>
      </c>
      <c r="U45">
        <v>0</v>
      </c>
      <c r="V45">
        <v>0</v>
      </c>
      <c r="W45">
        <v>11558</v>
      </c>
      <c r="X45">
        <v>0</v>
      </c>
      <c r="Y45">
        <v>0</v>
      </c>
      <c r="Z45">
        <v>5431</v>
      </c>
      <c r="AA45">
        <v>0</v>
      </c>
      <c r="AB45">
        <v>0</v>
      </c>
      <c r="AC45">
        <v>0</v>
      </c>
      <c r="AD45">
        <v>0</v>
      </c>
      <c r="AE45">
        <v>0</v>
      </c>
      <c r="AF45">
        <v>0</v>
      </c>
      <c r="AG45">
        <v>0</v>
      </c>
      <c r="AH45">
        <v>0</v>
      </c>
      <c r="AI45">
        <v>140030</v>
      </c>
      <c r="AJ45">
        <v>0</v>
      </c>
      <c r="AK45">
        <v>0</v>
      </c>
      <c r="AL45">
        <v>5750</v>
      </c>
      <c r="AM45">
        <v>101461</v>
      </c>
      <c r="AN45">
        <v>0</v>
      </c>
      <c r="AO45">
        <v>0</v>
      </c>
      <c r="AP45">
        <v>0</v>
      </c>
      <c r="AQ45">
        <v>0</v>
      </c>
      <c r="AR45">
        <v>0</v>
      </c>
      <c r="AS45">
        <v>0</v>
      </c>
    </row>
    <row r="46" spans="1:45" x14ac:dyDescent="0.3">
      <c r="A46">
        <v>645</v>
      </c>
      <c r="D46">
        <v>0</v>
      </c>
      <c r="E46">
        <v>0</v>
      </c>
      <c r="F46">
        <v>0</v>
      </c>
      <c r="G46">
        <v>0</v>
      </c>
      <c r="H46">
        <v>0</v>
      </c>
      <c r="I46">
        <v>0</v>
      </c>
      <c r="J46">
        <v>0</v>
      </c>
      <c r="K46">
        <v>0</v>
      </c>
      <c r="L46">
        <v>0</v>
      </c>
      <c r="M46">
        <v>0</v>
      </c>
      <c r="N46">
        <v>0</v>
      </c>
      <c r="O46">
        <v>0</v>
      </c>
      <c r="P46">
        <v>0</v>
      </c>
      <c r="Q46">
        <v>16643</v>
      </c>
      <c r="R46">
        <v>0</v>
      </c>
      <c r="S46">
        <v>0</v>
      </c>
      <c r="T46">
        <v>0</v>
      </c>
      <c r="U46">
        <v>40000</v>
      </c>
      <c r="V46">
        <v>0</v>
      </c>
      <c r="W46">
        <v>21775</v>
      </c>
      <c r="X46">
        <v>0</v>
      </c>
      <c r="Y46">
        <v>0</v>
      </c>
      <c r="Z46">
        <v>0</v>
      </c>
      <c r="AA46">
        <v>0</v>
      </c>
      <c r="AB46">
        <v>0</v>
      </c>
      <c r="AC46">
        <v>0</v>
      </c>
      <c r="AD46">
        <v>0</v>
      </c>
      <c r="AE46">
        <v>0</v>
      </c>
      <c r="AF46">
        <v>0</v>
      </c>
      <c r="AG46">
        <v>67955</v>
      </c>
      <c r="AH46">
        <v>1536537</v>
      </c>
      <c r="AI46">
        <v>0</v>
      </c>
      <c r="AJ46">
        <v>0</v>
      </c>
      <c r="AK46">
        <v>0</v>
      </c>
      <c r="AL46">
        <v>0</v>
      </c>
      <c r="AM46">
        <v>0</v>
      </c>
      <c r="AN46">
        <v>0</v>
      </c>
      <c r="AO46">
        <v>0</v>
      </c>
      <c r="AP46">
        <v>0</v>
      </c>
      <c r="AQ46">
        <v>0</v>
      </c>
      <c r="AR46">
        <v>0</v>
      </c>
      <c r="AS46">
        <v>115600</v>
      </c>
    </row>
    <row r="47" spans="1:45" x14ac:dyDescent="0.3">
      <c r="A47">
        <v>646</v>
      </c>
      <c r="D47">
        <v>0</v>
      </c>
      <c r="E47">
        <v>0</v>
      </c>
      <c r="F47">
        <v>221798</v>
      </c>
      <c r="G47">
        <v>0</v>
      </c>
      <c r="H47">
        <v>0</v>
      </c>
      <c r="I47">
        <v>188811</v>
      </c>
      <c r="J47">
        <v>1339812</v>
      </c>
      <c r="K47">
        <v>0</v>
      </c>
      <c r="L47">
        <v>0</v>
      </c>
      <c r="M47">
        <v>0</v>
      </c>
      <c r="N47">
        <v>0</v>
      </c>
      <c r="O47">
        <v>0</v>
      </c>
      <c r="P47">
        <v>337706</v>
      </c>
      <c r="Q47">
        <v>26577</v>
      </c>
      <c r="R47">
        <v>0</v>
      </c>
      <c r="S47">
        <v>915803</v>
      </c>
      <c r="T47">
        <v>0</v>
      </c>
      <c r="U47">
        <v>73957</v>
      </c>
      <c r="V47">
        <v>0</v>
      </c>
      <c r="W47">
        <v>111059</v>
      </c>
      <c r="X47">
        <v>54798</v>
      </c>
      <c r="Y47">
        <v>0</v>
      </c>
      <c r="Z47">
        <v>67685</v>
      </c>
      <c r="AA47">
        <v>0</v>
      </c>
      <c r="AB47">
        <v>162215</v>
      </c>
      <c r="AC47">
        <v>-3652286</v>
      </c>
      <c r="AD47">
        <v>0</v>
      </c>
      <c r="AE47">
        <v>118721</v>
      </c>
      <c r="AF47">
        <v>0</v>
      </c>
      <c r="AG47">
        <v>11277364</v>
      </c>
      <c r="AH47">
        <v>747814</v>
      </c>
      <c r="AI47">
        <v>14018351</v>
      </c>
      <c r="AJ47">
        <v>746345</v>
      </c>
      <c r="AK47">
        <v>1149996</v>
      </c>
      <c r="AL47">
        <v>45416</v>
      </c>
      <c r="AM47">
        <v>39788</v>
      </c>
      <c r="AN47">
        <v>36172</v>
      </c>
      <c r="AO47">
        <v>80873</v>
      </c>
      <c r="AP47">
        <v>0</v>
      </c>
      <c r="AQ47">
        <v>0</v>
      </c>
      <c r="AR47">
        <v>0</v>
      </c>
      <c r="AS47">
        <v>174243</v>
      </c>
    </row>
    <row r="48" spans="1:45" x14ac:dyDescent="0.3">
      <c r="A48">
        <v>9</v>
      </c>
      <c r="D48">
        <v>0</v>
      </c>
      <c r="E48">
        <v>0</v>
      </c>
      <c r="F48">
        <v>895260</v>
      </c>
      <c r="G48">
        <v>0</v>
      </c>
      <c r="H48">
        <v>0</v>
      </c>
      <c r="I48">
        <v>191743</v>
      </c>
      <c r="J48">
        <v>1378432</v>
      </c>
      <c r="K48">
        <v>0</v>
      </c>
      <c r="L48">
        <v>0</v>
      </c>
      <c r="M48">
        <v>0</v>
      </c>
      <c r="N48">
        <v>0</v>
      </c>
      <c r="O48">
        <v>0</v>
      </c>
      <c r="P48">
        <v>337706</v>
      </c>
      <c r="Q48">
        <v>43220</v>
      </c>
      <c r="R48">
        <v>147791</v>
      </c>
      <c r="S48">
        <v>7460994</v>
      </c>
      <c r="T48">
        <v>0</v>
      </c>
      <c r="U48">
        <v>113957</v>
      </c>
      <c r="V48">
        <v>0</v>
      </c>
      <c r="W48">
        <v>188461</v>
      </c>
      <c r="X48">
        <v>59125</v>
      </c>
      <c r="Y48">
        <v>0</v>
      </c>
      <c r="Z48">
        <v>73128</v>
      </c>
      <c r="AA48">
        <v>185124</v>
      </c>
      <c r="AB48">
        <v>163939</v>
      </c>
      <c r="AC48">
        <v>9173291</v>
      </c>
      <c r="AD48">
        <v>0</v>
      </c>
      <c r="AE48">
        <v>118923</v>
      </c>
      <c r="AF48">
        <v>0</v>
      </c>
      <c r="AG48">
        <v>13230024</v>
      </c>
      <c r="AH48">
        <v>3892387</v>
      </c>
      <c r="AI48">
        <v>40472980</v>
      </c>
      <c r="AJ48">
        <v>746345</v>
      </c>
      <c r="AK48">
        <v>1155934</v>
      </c>
      <c r="AL48">
        <v>72264</v>
      </c>
      <c r="AM48">
        <v>299094</v>
      </c>
      <c r="AN48">
        <v>36186</v>
      </c>
      <c r="AO48">
        <v>81666</v>
      </c>
      <c r="AP48">
        <v>1699873</v>
      </c>
      <c r="AQ48">
        <v>0</v>
      </c>
      <c r="AR48">
        <v>0</v>
      </c>
      <c r="AS48">
        <v>289843</v>
      </c>
    </row>
    <row r="49" spans="1:45" x14ac:dyDescent="0.3">
      <c r="A49">
        <v>540</v>
      </c>
      <c r="D49">
        <v>0</v>
      </c>
      <c r="E49">
        <v>0</v>
      </c>
      <c r="F49">
        <v>0</v>
      </c>
      <c r="G49">
        <v>0</v>
      </c>
      <c r="H49">
        <v>0</v>
      </c>
      <c r="I49">
        <v>0</v>
      </c>
      <c r="J49">
        <v>0</v>
      </c>
      <c r="K49">
        <v>0</v>
      </c>
      <c r="L49">
        <v>0</v>
      </c>
      <c r="M49">
        <v>0</v>
      </c>
      <c r="N49">
        <v>0</v>
      </c>
      <c r="O49">
        <v>0</v>
      </c>
      <c r="P49">
        <v>0</v>
      </c>
      <c r="Q49">
        <v>0</v>
      </c>
      <c r="R49">
        <v>0</v>
      </c>
      <c r="S49">
        <v>6100000</v>
      </c>
      <c r="T49">
        <v>0</v>
      </c>
      <c r="U49">
        <v>40000</v>
      </c>
      <c r="V49">
        <v>0</v>
      </c>
      <c r="W49">
        <v>21775</v>
      </c>
      <c r="X49">
        <v>0</v>
      </c>
      <c r="Y49">
        <v>0</v>
      </c>
      <c r="Z49">
        <v>0</v>
      </c>
      <c r="AA49">
        <v>0</v>
      </c>
      <c r="AB49">
        <v>0</v>
      </c>
      <c r="AC49">
        <v>0</v>
      </c>
      <c r="AD49">
        <v>0</v>
      </c>
      <c r="AE49">
        <v>0</v>
      </c>
      <c r="AF49">
        <v>0</v>
      </c>
      <c r="AG49">
        <v>0</v>
      </c>
      <c r="AH49">
        <v>1536537</v>
      </c>
      <c r="AI49">
        <v>0</v>
      </c>
      <c r="AJ49">
        <v>0</v>
      </c>
      <c r="AK49">
        <v>0</v>
      </c>
      <c r="AL49">
        <v>0</v>
      </c>
      <c r="AM49">
        <v>0</v>
      </c>
      <c r="AN49">
        <v>0</v>
      </c>
      <c r="AO49">
        <v>0</v>
      </c>
      <c r="AP49">
        <v>0</v>
      </c>
      <c r="AQ49">
        <v>0</v>
      </c>
      <c r="AR49">
        <v>0</v>
      </c>
      <c r="AS49">
        <v>0</v>
      </c>
    </row>
    <row r="50" spans="1:45"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c r="S50" t="e">
        <v>#N/A</v>
      </c>
      <c r="T50" t="e">
        <v>#N/A</v>
      </c>
      <c r="U50" t="e">
        <v>#N/A</v>
      </c>
      <c r="V50" t="e">
        <v>#N/A</v>
      </c>
      <c r="W50" t="e">
        <v>#N/A</v>
      </c>
      <c r="X50" t="e">
        <v>#N/A</v>
      </c>
      <c r="Y50" t="e">
        <v>#N/A</v>
      </c>
      <c r="Z50" t="e">
        <v>#N/A</v>
      </c>
      <c r="AA50" t="e">
        <v>#N/A</v>
      </c>
      <c r="AB50" t="e">
        <v>#N/A</v>
      </c>
      <c r="AC50" t="e">
        <v>#N/A</v>
      </c>
      <c r="AD50" t="e">
        <v>#N/A</v>
      </c>
      <c r="AE50" t="e">
        <v>#N/A</v>
      </c>
      <c r="AF50" t="e">
        <v>#N/A</v>
      </c>
      <c r="AG50" t="e">
        <v>#N/A</v>
      </c>
      <c r="AH50" t="e">
        <v>#N/A</v>
      </c>
      <c r="AI50" t="e">
        <v>#N/A</v>
      </c>
      <c r="AJ50" t="e">
        <v>#N/A</v>
      </c>
      <c r="AK50" t="e">
        <v>#N/A</v>
      </c>
      <c r="AL50" t="e">
        <v>#N/A</v>
      </c>
      <c r="AM50" t="e">
        <v>#N/A</v>
      </c>
      <c r="AN50" t="e">
        <v>#N/A</v>
      </c>
      <c r="AO50" t="e">
        <v>#N/A</v>
      </c>
      <c r="AP50" t="e">
        <v>#N/A</v>
      </c>
      <c r="AQ50" t="e">
        <v>#N/A</v>
      </c>
      <c r="AR50" t="e">
        <v>#N/A</v>
      </c>
      <c r="AS50" t="e">
        <v>#N/A</v>
      </c>
    </row>
    <row r="51" spans="1:45" x14ac:dyDescent="0.3">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row>
    <row r="52" spans="1:45" x14ac:dyDescent="0.3">
      <c r="A52">
        <v>16</v>
      </c>
      <c r="D52">
        <v>0</v>
      </c>
      <c r="E52">
        <v>0</v>
      </c>
      <c r="F52">
        <v>9434295</v>
      </c>
      <c r="G52">
        <v>0</v>
      </c>
      <c r="H52">
        <v>0</v>
      </c>
      <c r="I52">
        <v>353063</v>
      </c>
      <c r="J52">
        <v>2691679</v>
      </c>
      <c r="K52">
        <v>0</v>
      </c>
      <c r="L52">
        <v>0</v>
      </c>
      <c r="M52">
        <v>0</v>
      </c>
      <c r="N52">
        <v>0</v>
      </c>
      <c r="O52">
        <v>0</v>
      </c>
      <c r="P52">
        <v>30225</v>
      </c>
      <c r="Q52">
        <v>7</v>
      </c>
      <c r="R52">
        <v>66983</v>
      </c>
      <c r="S52">
        <v>3264362</v>
      </c>
      <c r="T52">
        <v>0</v>
      </c>
      <c r="U52">
        <v>210733</v>
      </c>
      <c r="V52">
        <v>0</v>
      </c>
      <c r="W52">
        <v>141</v>
      </c>
      <c r="X52">
        <v>359029</v>
      </c>
      <c r="Y52">
        <v>0</v>
      </c>
      <c r="Z52">
        <v>126375</v>
      </c>
      <c r="AA52">
        <v>75020</v>
      </c>
      <c r="AB52">
        <v>568188</v>
      </c>
      <c r="AC52">
        <v>66291075</v>
      </c>
      <c r="AD52">
        <v>0</v>
      </c>
      <c r="AE52">
        <v>16526</v>
      </c>
      <c r="AF52">
        <v>0</v>
      </c>
      <c r="AG52">
        <v>9971518</v>
      </c>
      <c r="AH52">
        <v>2625205</v>
      </c>
      <c r="AI52">
        <v>16831644</v>
      </c>
      <c r="AJ52">
        <v>79410</v>
      </c>
      <c r="AK52">
        <v>225187</v>
      </c>
      <c r="AL52">
        <v>37733</v>
      </c>
      <c r="AM52">
        <v>101254</v>
      </c>
      <c r="AN52">
        <v>9115</v>
      </c>
      <c r="AO52">
        <v>52455</v>
      </c>
      <c r="AP52">
        <v>2703787</v>
      </c>
      <c r="AQ52">
        <v>0</v>
      </c>
      <c r="AR52">
        <v>0</v>
      </c>
      <c r="AS52">
        <v>80075</v>
      </c>
    </row>
    <row r="53" spans="1:45" x14ac:dyDescent="0.3">
      <c r="A53">
        <v>532</v>
      </c>
      <c r="D53">
        <v>0</v>
      </c>
      <c r="E53">
        <v>0</v>
      </c>
      <c r="F53">
        <v>9416450</v>
      </c>
      <c r="G53">
        <v>0</v>
      </c>
      <c r="H53">
        <v>0</v>
      </c>
      <c r="I53">
        <v>367805</v>
      </c>
      <c r="J53">
        <v>2521530</v>
      </c>
      <c r="K53">
        <v>0</v>
      </c>
      <c r="L53">
        <v>0</v>
      </c>
      <c r="M53">
        <v>0</v>
      </c>
      <c r="N53">
        <v>0</v>
      </c>
      <c r="O53">
        <v>0</v>
      </c>
      <c r="P53">
        <v>16980</v>
      </c>
      <c r="Q53">
        <v>0</v>
      </c>
      <c r="R53">
        <v>55359</v>
      </c>
      <c r="S53">
        <v>1988771</v>
      </c>
      <c r="T53">
        <v>0</v>
      </c>
      <c r="U53">
        <v>178747</v>
      </c>
      <c r="V53">
        <v>0</v>
      </c>
      <c r="W53">
        <v>10332</v>
      </c>
      <c r="X53">
        <v>825239</v>
      </c>
      <c r="Y53">
        <v>0</v>
      </c>
      <c r="Z53">
        <v>103932</v>
      </c>
      <c r="AA53">
        <v>52376</v>
      </c>
      <c r="AB53">
        <v>522370</v>
      </c>
      <c r="AC53">
        <v>63852259</v>
      </c>
      <c r="AD53">
        <v>0</v>
      </c>
      <c r="AE53">
        <v>11520</v>
      </c>
      <c r="AF53">
        <v>0</v>
      </c>
      <c r="AG53">
        <v>6552308</v>
      </c>
      <c r="AH53">
        <v>3155634</v>
      </c>
      <c r="AI53">
        <v>7990203</v>
      </c>
      <c r="AJ53">
        <v>66985</v>
      </c>
      <c r="AK53">
        <v>121875</v>
      </c>
      <c r="AL53">
        <v>23863</v>
      </c>
      <c r="AM53">
        <v>66717</v>
      </c>
      <c r="AN53">
        <v>4431</v>
      </c>
      <c r="AO53">
        <v>28007</v>
      </c>
      <c r="AP53">
        <v>2261192</v>
      </c>
      <c r="AQ53">
        <v>0</v>
      </c>
      <c r="AR53">
        <v>0</v>
      </c>
      <c r="AS53">
        <v>66446</v>
      </c>
    </row>
    <row r="54" spans="1:45" x14ac:dyDescent="0.3">
      <c r="A54">
        <v>17</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row>
    <row r="55" spans="1:45" x14ac:dyDescent="0.3">
      <c r="A55">
        <v>20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976006</v>
      </c>
      <c r="AH55">
        <v>0</v>
      </c>
      <c r="AI55">
        <v>12564005</v>
      </c>
      <c r="AJ55">
        <v>0</v>
      </c>
      <c r="AK55">
        <v>0</v>
      </c>
      <c r="AL55">
        <v>0</v>
      </c>
      <c r="AM55">
        <v>0</v>
      </c>
      <c r="AN55">
        <v>0</v>
      </c>
      <c r="AO55">
        <v>0</v>
      </c>
      <c r="AP55">
        <v>0</v>
      </c>
      <c r="AQ55">
        <v>0</v>
      </c>
      <c r="AR55">
        <v>0</v>
      </c>
      <c r="AS55">
        <v>0</v>
      </c>
    </row>
    <row r="56" spans="1:45" x14ac:dyDescent="0.3">
      <c r="A56">
        <v>533</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row>
    <row r="57" spans="1:45" x14ac:dyDescent="0.3">
      <c r="A57">
        <v>508</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row>
    <row r="58" spans="1:45" x14ac:dyDescent="0.3">
      <c r="A58">
        <v>509</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row>
    <row r="59" spans="1:45" x14ac:dyDescent="0.3">
      <c r="A59">
        <v>22</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55201</v>
      </c>
      <c r="AH59">
        <v>0</v>
      </c>
      <c r="AI59">
        <v>0</v>
      </c>
      <c r="AJ59">
        <v>0</v>
      </c>
      <c r="AK59">
        <v>0</v>
      </c>
      <c r="AL59">
        <v>0</v>
      </c>
      <c r="AM59">
        <v>0</v>
      </c>
      <c r="AN59">
        <v>0</v>
      </c>
      <c r="AO59">
        <v>0</v>
      </c>
      <c r="AP59">
        <v>0</v>
      </c>
      <c r="AQ59">
        <v>0</v>
      </c>
      <c r="AR59">
        <v>0</v>
      </c>
      <c r="AS59">
        <v>0</v>
      </c>
    </row>
    <row r="60" spans="1:45" x14ac:dyDescent="0.3">
      <c r="A60">
        <v>23</v>
      </c>
      <c r="D60">
        <v>0</v>
      </c>
      <c r="E60">
        <v>0</v>
      </c>
      <c r="F60">
        <v>17845</v>
      </c>
      <c r="G60">
        <v>0</v>
      </c>
      <c r="H60">
        <v>0</v>
      </c>
      <c r="I60">
        <v>-14742</v>
      </c>
      <c r="J60">
        <v>170149</v>
      </c>
      <c r="K60">
        <v>0</v>
      </c>
      <c r="L60">
        <v>0</v>
      </c>
      <c r="M60">
        <v>0</v>
      </c>
      <c r="N60">
        <v>0</v>
      </c>
      <c r="O60">
        <v>0</v>
      </c>
      <c r="P60">
        <v>13245</v>
      </c>
      <c r="Q60">
        <v>7</v>
      </c>
      <c r="R60">
        <v>11624</v>
      </c>
      <c r="S60">
        <v>1275591</v>
      </c>
      <c r="T60">
        <v>0</v>
      </c>
      <c r="U60">
        <v>31986</v>
      </c>
      <c r="V60">
        <v>0</v>
      </c>
      <c r="W60">
        <v>-10191</v>
      </c>
      <c r="X60">
        <v>-466210</v>
      </c>
      <c r="Y60">
        <v>0</v>
      </c>
      <c r="Z60">
        <v>22443</v>
      </c>
      <c r="AA60">
        <v>22644</v>
      </c>
      <c r="AB60">
        <v>45818</v>
      </c>
      <c r="AC60">
        <v>2438816</v>
      </c>
      <c r="AD60">
        <v>0</v>
      </c>
      <c r="AE60">
        <v>5006</v>
      </c>
      <c r="AF60">
        <v>0</v>
      </c>
      <c r="AG60">
        <v>2498405</v>
      </c>
      <c r="AH60">
        <v>-530429</v>
      </c>
      <c r="AI60">
        <v>-3722564</v>
      </c>
      <c r="AJ60">
        <v>12425</v>
      </c>
      <c r="AK60">
        <v>103312</v>
      </c>
      <c r="AL60">
        <v>13870</v>
      </c>
      <c r="AM60">
        <v>34537</v>
      </c>
      <c r="AN60">
        <v>4684</v>
      </c>
      <c r="AO60">
        <v>24448</v>
      </c>
      <c r="AP60">
        <v>442595</v>
      </c>
      <c r="AQ60">
        <v>0</v>
      </c>
      <c r="AR60">
        <v>0</v>
      </c>
      <c r="AS60">
        <v>13629</v>
      </c>
    </row>
    <row r="61" spans="1:45" x14ac:dyDescent="0.3">
      <c r="A61">
        <v>507</v>
      </c>
      <c r="D61">
        <v>0</v>
      </c>
      <c r="E61">
        <v>0</v>
      </c>
      <c r="F61">
        <v>0</v>
      </c>
      <c r="G61">
        <v>0</v>
      </c>
      <c r="H61">
        <v>0</v>
      </c>
      <c r="I61">
        <v>0</v>
      </c>
      <c r="J61">
        <v>0</v>
      </c>
      <c r="K61">
        <v>0</v>
      </c>
      <c r="L61">
        <v>0</v>
      </c>
      <c r="M61">
        <v>0</v>
      </c>
      <c r="N61">
        <v>0</v>
      </c>
      <c r="O61">
        <v>0</v>
      </c>
      <c r="P61">
        <v>4</v>
      </c>
      <c r="Q61">
        <v>0</v>
      </c>
      <c r="R61">
        <v>0</v>
      </c>
      <c r="S61">
        <v>0</v>
      </c>
      <c r="T61">
        <v>0</v>
      </c>
      <c r="U61">
        <v>0</v>
      </c>
      <c r="V61">
        <v>0</v>
      </c>
      <c r="W61">
        <v>0</v>
      </c>
      <c r="X61">
        <v>0</v>
      </c>
      <c r="Y61">
        <v>0</v>
      </c>
      <c r="Z61">
        <v>-8408</v>
      </c>
      <c r="AA61">
        <v>0</v>
      </c>
      <c r="AB61">
        <v>0</v>
      </c>
      <c r="AC61">
        <v>0</v>
      </c>
      <c r="AD61">
        <v>0</v>
      </c>
      <c r="AE61">
        <v>0</v>
      </c>
      <c r="AF61">
        <v>0</v>
      </c>
      <c r="AG61">
        <v>0</v>
      </c>
      <c r="AH61">
        <v>0</v>
      </c>
      <c r="AI61">
        <v>2</v>
      </c>
      <c r="AJ61">
        <v>0</v>
      </c>
      <c r="AK61">
        <v>0</v>
      </c>
      <c r="AL61">
        <v>0</v>
      </c>
      <c r="AM61">
        <v>0</v>
      </c>
      <c r="AN61">
        <v>0</v>
      </c>
      <c r="AO61">
        <v>0</v>
      </c>
      <c r="AP61">
        <v>0</v>
      </c>
      <c r="AQ61">
        <v>0</v>
      </c>
      <c r="AR61">
        <v>0</v>
      </c>
      <c r="AS61">
        <v>0</v>
      </c>
    </row>
    <row r="62" spans="1:45" x14ac:dyDescent="0.3">
      <c r="A62">
        <v>647</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row>
    <row r="63" spans="1:45" x14ac:dyDescent="0.3">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row>
    <row r="64" spans="1:45" x14ac:dyDescent="0.3">
      <c r="A64">
        <v>534</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row>
    <row r="65" spans="1:45" x14ac:dyDescent="0.3">
      <c r="A65">
        <v>13</v>
      </c>
      <c r="D65">
        <v>621883</v>
      </c>
      <c r="E65">
        <v>4162930</v>
      </c>
      <c r="F65">
        <v>0</v>
      </c>
      <c r="G65">
        <v>4201442</v>
      </c>
      <c r="H65">
        <v>50972</v>
      </c>
      <c r="I65">
        <v>0</v>
      </c>
      <c r="J65">
        <v>0</v>
      </c>
      <c r="K65">
        <v>1298013</v>
      </c>
      <c r="L65">
        <v>15103925</v>
      </c>
      <c r="M65">
        <v>2086395</v>
      </c>
      <c r="N65">
        <v>169959</v>
      </c>
      <c r="O65">
        <v>15482211</v>
      </c>
      <c r="P65">
        <v>0</v>
      </c>
      <c r="Q65">
        <v>0</v>
      </c>
      <c r="R65">
        <v>0</v>
      </c>
      <c r="S65">
        <v>0</v>
      </c>
      <c r="T65">
        <v>0</v>
      </c>
      <c r="U65">
        <v>0</v>
      </c>
      <c r="V65">
        <v>2229446</v>
      </c>
      <c r="W65">
        <v>0</v>
      </c>
      <c r="X65">
        <v>0</v>
      </c>
      <c r="Y65">
        <v>0</v>
      </c>
      <c r="Z65">
        <v>0</v>
      </c>
      <c r="AA65">
        <v>0</v>
      </c>
      <c r="AB65">
        <v>0</v>
      </c>
      <c r="AC65">
        <v>0</v>
      </c>
      <c r="AD65">
        <v>237992</v>
      </c>
      <c r="AE65">
        <v>0</v>
      </c>
      <c r="AF65">
        <v>0</v>
      </c>
      <c r="AG65">
        <v>1032122</v>
      </c>
      <c r="AH65">
        <v>0</v>
      </c>
      <c r="AI65">
        <v>4796884</v>
      </c>
      <c r="AJ65">
        <v>0</v>
      </c>
      <c r="AK65">
        <v>0</v>
      </c>
      <c r="AL65">
        <v>0</v>
      </c>
      <c r="AM65">
        <v>0</v>
      </c>
      <c r="AN65">
        <v>0</v>
      </c>
      <c r="AO65">
        <v>0</v>
      </c>
      <c r="AP65">
        <v>0</v>
      </c>
      <c r="AQ65">
        <v>6541018</v>
      </c>
      <c r="AR65">
        <v>402853</v>
      </c>
      <c r="AS65">
        <v>0</v>
      </c>
    </row>
    <row r="66" spans="1:45" x14ac:dyDescent="0.3">
      <c r="A66">
        <v>14</v>
      </c>
      <c r="D66">
        <v>27369</v>
      </c>
      <c r="E66">
        <v>159040</v>
      </c>
      <c r="F66">
        <v>0</v>
      </c>
      <c r="G66">
        <v>278125</v>
      </c>
      <c r="H66">
        <v>7550</v>
      </c>
      <c r="I66">
        <v>0</v>
      </c>
      <c r="J66">
        <v>0</v>
      </c>
      <c r="K66">
        <v>343810</v>
      </c>
      <c r="L66">
        <v>9253448</v>
      </c>
      <c r="M66">
        <v>259785</v>
      </c>
      <c r="N66">
        <v>78971</v>
      </c>
      <c r="O66">
        <v>431231</v>
      </c>
      <c r="P66">
        <v>0</v>
      </c>
      <c r="Q66">
        <v>0</v>
      </c>
      <c r="R66">
        <v>0</v>
      </c>
      <c r="S66">
        <v>0</v>
      </c>
      <c r="T66">
        <v>0</v>
      </c>
      <c r="U66">
        <v>0</v>
      </c>
      <c r="V66">
        <v>379197</v>
      </c>
      <c r="W66">
        <v>0</v>
      </c>
      <c r="X66">
        <v>0</v>
      </c>
      <c r="Y66">
        <v>0</v>
      </c>
      <c r="Z66">
        <v>0</v>
      </c>
      <c r="AA66">
        <v>0</v>
      </c>
      <c r="AB66">
        <v>0</v>
      </c>
      <c r="AC66">
        <v>0</v>
      </c>
      <c r="AD66">
        <v>13904</v>
      </c>
      <c r="AE66">
        <v>0</v>
      </c>
      <c r="AF66">
        <v>0</v>
      </c>
      <c r="AG66">
        <v>16610</v>
      </c>
      <c r="AH66">
        <v>0</v>
      </c>
      <c r="AI66">
        <v>27289873</v>
      </c>
      <c r="AJ66">
        <v>0</v>
      </c>
      <c r="AK66">
        <v>0</v>
      </c>
      <c r="AL66">
        <v>0</v>
      </c>
      <c r="AM66">
        <v>0</v>
      </c>
      <c r="AN66">
        <v>0</v>
      </c>
      <c r="AO66">
        <v>0</v>
      </c>
      <c r="AP66">
        <v>0</v>
      </c>
      <c r="AQ66">
        <v>331829</v>
      </c>
      <c r="AR66">
        <v>38819</v>
      </c>
      <c r="AS66">
        <v>0</v>
      </c>
    </row>
    <row r="67" spans="1:45" x14ac:dyDescent="0.3">
      <c r="A67">
        <v>32</v>
      </c>
      <c r="D67">
        <v>35387</v>
      </c>
      <c r="E67">
        <v>109887</v>
      </c>
      <c r="F67">
        <v>0</v>
      </c>
      <c r="G67">
        <v>1245043</v>
      </c>
      <c r="H67">
        <v>0</v>
      </c>
      <c r="I67">
        <v>0</v>
      </c>
      <c r="J67">
        <v>0</v>
      </c>
      <c r="K67">
        <v>1970642</v>
      </c>
      <c r="L67">
        <v>8243612</v>
      </c>
      <c r="M67">
        <v>204800</v>
      </c>
      <c r="N67">
        <v>58162</v>
      </c>
      <c r="O67">
        <v>2968831</v>
      </c>
      <c r="P67">
        <v>0</v>
      </c>
      <c r="Q67">
        <v>0</v>
      </c>
      <c r="R67">
        <v>0</v>
      </c>
      <c r="S67">
        <v>0</v>
      </c>
      <c r="T67">
        <v>0</v>
      </c>
      <c r="U67">
        <v>0</v>
      </c>
      <c r="V67">
        <v>232790</v>
      </c>
      <c r="W67">
        <v>0</v>
      </c>
      <c r="X67">
        <v>0</v>
      </c>
      <c r="Y67">
        <v>0</v>
      </c>
      <c r="Z67">
        <v>0</v>
      </c>
      <c r="AA67">
        <v>0</v>
      </c>
      <c r="AB67">
        <v>0</v>
      </c>
      <c r="AC67">
        <v>0</v>
      </c>
      <c r="AD67">
        <v>0</v>
      </c>
      <c r="AE67">
        <v>0</v>
      </c>
      <c r="AF67">
        <v>0</v>
      </c>
      <c r="AG67">
        <v>244921</v>
      </c>
      <c r="AH67">
        <v>0</v>
      </c>
      <c r="AI67">
        <v>2883766</v>
      </c>
      <c r="AJ67">
        <v>0</v>
      </c>
      <c r="AK67">
        <v>0</v>
      </c>
      <c r="AL67">
        <v>0</v>
      </c>
      <c r="AM67">
        <v>0</v>
      </c>
      <c r="AN67">
        <v>0</v>
      </c>
      <c r="AO67">
        <v>0</v>
      </c>
      <c r="AP67">
        <v>0</v>
      </c>
      <c r="AQ67">
        <v>514024</v>
      </c>
      <c r="AR67">
        <v>250701</v>
      </c>
      <c r="AS67">
        <v>0</v>
      </c>
    </row>
    <row r="68" spans="1:45" x14ac:dyDescent="0.3">
      <c r="A68">
        <v>31</v>
      </c>
      <c r="D68">
        <v>546850</v>
      </c>
      <c r="E68">
        <v>399332</v>
      </c>
      <c r="F68">
        <v>0</v>
      </c>
      <c r="G68">
        <v>-1360504</v>
      </c>
      <c r="H68">
        <v>0</v>
      </c>
      <c r="I68">
        <v>0</v>
      </c>
      <c r="J68">
        <v>0</v>
      </c>
      <c r="K68">
        <v>-1415821</v>
      </c>
      <c r="L68">
        <v>0</v>
      </c>
      <c r="M68">
        <v>519801</v>
      </c>
      <c r="N68">
        <v>0</v>
      </c>
      <c r="O68">
        <v>0</v>
      </c>
      <c r="P68">
        <v>0</v>
      </c>
      <c r="Q68">
        <v>0</v>
      </c>
      <c r="R68">
        <v>0</v>
      </c>
      <c r="S68">
        <v>0</v>
      </c>
      <c r="T68">
        <v>0</v>
      </c>
      <c r="U68">
        <v>0</v>
      </c>
      <c r="V68">
        <v>193624</v>
      </c>
      <c r="W68">
        <v>0</v>
      </c>
      <c r="X68">
        <v>0</v>
      </c>
      <c r="Y68">
        <v>0</v>
      </c>
      <c r="Z68">
        <v>0</v>
      </c>
      <c r="AA68">
        <v>0</v>
      </c>
      <c r="AB68">
        <v>0</v>
      </c>
      <c r="AC68">
        <v>0</v>
      </c>
      <c r="AD68">
        <v>-627280</v>
      </c>
      <c r="AE68">
        <v>0</v>
      </c>
      <c r="AF68">
        <v>0</v>
      </c>
      <c r="AG68">
        <v>-220185</v>
      </c>
      <c r="AH68">
        <v>0</v>
      </c>
      <c r="AI68">
        <v>123197</v>
      </c>
      <c r="AJ68">
        <v>0</v>
      </c>
      <c r="AK68">
        <v>0</v>
      </c>
      <c r="AL68">
        <v>0</v>
      </c>
      <c r="AM68">
        <v>0</v>
      </c>
      <c r="AN68">
        <v>0</v>
      </c>
      <c r="AO68">
        <v>0</v>
      </c>
      <c r="AP68">
        <v>0</v>
      </c>
      <c r="AQ68">
        <v>1440665</v>
      </c>
      <c r="AR68">
        <v>104780</v>
      </c>
      <c r="AS68">
        <v>0</v>
      </c>
    </row>
    <row r="69" spans="1:45" x14ac:dyDescent="0.3">
      <c r="A69">
        <v>193</v>
      </c>
      <c r="D69">
        <v>590663</v>
      </c>
      <c r="E69">
        <v>0</v>
      </c>
      <c r="F69">
        <v>0</v>
      </c>
      <c r="G69">
        <v>149244</v>
      </c>
      <c r="H69">
        <v>0</v>
      </c>
      <c r="I69">
        <v>0</v>
      </c>
      <c r="J69">
        <v>0</v>
      </c>
      <c r="K69">
        <v>40576</v>
      </c>
      <c r="L69">
        <v>2572611</v>
      </c>
      <c r="M69">
        <v>0</v>
      </c>
      <c r="N69">
        <v>0</v>
      </c>
      <c r="O69">
        <v>0</v>
      </c>
      <c r="P69">
        <v>0</v>
      </c>
      <c r="Q69">
        <v>0</v>
      </c>
      <c r="R69">
        <v>0</v>
      </c>
      <c r="S69">
        <v>0</v>
      </c>
      <c r="T69">
        <v>0</v>
      </c>
      <c r="U69">
        <v>0</v>
      </c>
      <c r="V69">
        <v>7380</v>
      </c>
      <c r="W69">
        <v>0</v>
      </c>
      <c r="X69">
        <v>0</v>
      </c>
      <c r="Y69">
        <v>0</v>
      </c>
      <c r="Z69">
        <v>0</v>
      </c>
      <c r="AA69">
        <v>0</v>
      </c>
      <c r="AB69">
        <v>0</v>
      </c>
      <c r="AC69">
        <v>0</v>
      </c>
      <c r="AD69">
        <v>105953</v>
      </c>
      <c r="AE69">
        <v>0</v>
      </c>
      <c r="AF69">
        <v>0</v>
      </c>
      <c r="AG69">
        <v>0</v>
      </c>
      <c r="AH69">
        <v>0</v>
      </c>
      <c r="AI69">
        <v>27682</v>
      </c>
      <c r="AJ69">
        <v>0</v>
      </c>
      <c r="AK69">
        <v>0</v>
      </c>
      <c r="AL69">
        <v>0</v>
      </c>
      <c r="AM69">
        <v>0</v>
      </c>
      <c r="AN69">
        <v>0</v>
      </c>
      <c r="AO69">
        <v>0</v>
      </c>
      <c r="AP69">
        <v>0</v>
      </c>
      <c r="AQ69">
        <v>741399</v>
      </c>
      <c r="AR69">
        <v>265553</v>
      </c>
      <c r="AS69">
        <v>0</v>
      </c>
    </row>
    <row r="70" spans="1:45" x14ac:dyDescent="0.3">
      <c r="A70">
        <v>33</v>
      </c>
      <c r="D70">
        <v>-246875</v>
      </c>
      <c r="E70">
        <v>698962</v>
      </c>
      <c r="F70">
        <v>0</v>
      </c>
      <c r="G70">
        <v>-3456788</v>
      </c>
      <c r="H70">
        <v>-164326</v>
      </c>
      <c r="I70">
        <v>0</v>
      </c>
      <c r="J70">
        <v>0</v>
      </c>
      <c r="K70">
        <v>-7022135</v>
      </c>
      <c r="L70">
        <v>12259507</v>
      </c>
      <c r="M70">
        <v>788349</v>
      </c>
      <c r="N70">
        <v>101786</v>
      </c>
      <c r="O70">
        <v>2929906</v>
      </c>
      <c r="P70">
        <v>0</v>
      </c>
      <c r="Q70">
        <v>0</v>
      </c>
      <c r="R70">
        <v>0</v>
      </c>
      <c r="S70">
        <v>0</v>
      </c>
      <c r="T70">
        <v>0</v>
      </c>
      <c r="U70">
        <v>0</v>
      </c>
      <c r="V70">
        <v>-1725218</v>
      </c>
      <c r="W70">
        <v>0</v>
      </c>
      <c r="X70">
        <v>0</v>
      </c>
      <c r="Y70">
        <v>0</v>
      </c>
      <c r="Z70">
        <v>0</v>
      </c>
      <c r="AA70">
        <v>0</v>
      </c>
      <c r="AB70">
        <v>0</v>
      </c>
      <c r="AC70">
        <v>0</v>
      </c>
      <c r="AD70">
        <v>-1654996</v>
      </c>
      <c r="AE70">
        <v>0</v>
      </c>
      <c r="AF70">
        <v>0</v>
      </c>
      <c r="AG70">
        <v>-389106</v>
      </c>
      <c r="AH70">
        <v>0</v>
      </c>
      <c r="AI70">
        <v>-8124678</v>
      </c>
      <c r="AJ70">
        <v>0</v>
      </c>
      <c r="AK70">
        <v>0</v>
      </c>
      <c r="AL70">
        <v>0</v>
      </c>
      <c r="AM70">
        <v>0</v>
      </c>
      <c r="AN70">
        <v>0</v>
      </c>
      <c r="AO70">
        <v>0</v>
      </c>
      <c r="AP70">
        <v>0</v>
      </c>
      <c r="AQ70">
        <v>-1502096</v>
      </c>
      <c r="AR70">
        <v>-603789</v>
      </c>
      <c r="AS70">
        <v>0</v>
      </c>
    </row>
    <row r="71" spans="1:45" x14ac:dyDescent="0.3">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row>
    <row r="72" spans="1:45" x14ac:dyDescent="0.3">
      <c r="A72">
        <v>512</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row>
    <row r="73" spans="1:45" x14ac:dyDescent="0.3">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row>
    <row r="74" spans="1:45" x14ac:dyDescent="0.3">
      <c r="A74">
        <v>535</v>
      </c>
      <c r="D74">
        <v>0</v>
      </c>
      <c r="E74">
        <v>0</v>
      </c>
      <c r="F74">
        <v>0</v>
      </c>
      <c r="G74">
        <v>0</v>
      </c>
      <c r="H74">
        <v>0</v>
      </c>
      <c r="I74">
        <v>0</v>
      </c>
      <c r="J74">
        <v>0</v>
      </c>
      <c r="K74">
        <v>0</v>
      </c>
      <c r="L74">
        <v>0</v>
      </c>
      <c r="M74">
        <v>0</v>
      </c>
      <c r="N74">
        <v>0</v>
      </c>
      <c r="O74">
        <v>0</v>
      </c>
      <c r="P74">
        <v>0</v>
      </c>
      <c r="Q74">
        <v>43220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row>
    <row r="75" spans="1:45" x14ac:dyDescent="0.3">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row>
    <row r="76" spans="1:45" x14ac:dyDescent="0.3">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row>
    <row r="77" spans="1:45" x14ac:dyDescent="0.3">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row>
    <row r="78" spans="1:45" x14ac:dyDescent="0.3">
      <c r="A78">
        <v>334</v>
      </c>
      <c r="D78">
        <v>0</v>
      </c>
      <c r="E78">
        <v>1404714</v>
      </c>
      <c r="F78">
        <v>18935</v>
      </c>
      <c r="G78">
        <v>19357301</v>
      </c>
      <c r="H78">
        <v>0</v>
      </c>
      <c r="I78">
        <v>1326606</v>
      </c>
      <c r="J78">
        <v>672373</v>
      </c>
      <c r="K78">
        <v>0</v>
      </c>
      <c r="L78">
        <v>0</v>
      </c>
      <c r="M78">
        <v>0</v>
      </c>
      <c r="N78">
        <v>0</v>
      </c>
      <c r="O78">
        <v>0</v>
      </c>
      <c r="P78">
        <v>715</v>
      </c>
      <c r="Q78">
        <v>0</v>
      </c>
      <c r="R78">
        <v>0</v>
      </c>
      <c r="S78">
        <v>0</v>
      </c>
      <c r="T78">
        <v>0</v>
      </c>
      <c r="U78">
        <v>27742</v>
      </c>
      <c r="V78">
        <v>0</v>
      </c>
      <c r="W78">
        <v>0</v>
      </c>
      <c r="X78">
        <v>3246175</v>
      </c>
      <c r="Y78">
        <v>0</v>
      </c>
      <c r="Z78">
        <v>426603</v>
      </c>
      <c r="AA78">
        <v>0</v>
      </c>
      <c r="AB78">
        <v>524792</v>
      </c>
      <c r="AC78">
        <v>33467982</v>
      </c>
      <c r="AD78">
        <v>0</v>
      </c>
      <c r="AE78">
        <v>0</v>
      </c>
      <c r="AF78">
        <v>0</v>
      </c>
      <c r="AG78">
        <v>35905392</v>
      </c>
      <c r="AH78">
        <v>0</v>
      </c>
      <c r="AI78">
        <v>17080441</v>
      </c>
      <c r="AJ78">
        <v>294918</v>
      </c>
      <c r="AK78">
        <v>1836077</v>
      </c>
      <c r="AL78">
        <v>850139</v>
      </c>
      <c r="AM78">
        <v>44093</v>
      </c>
      <c r="AN78">
        <v>79985</v>
      </c>
      <c r="AO78">
        <v>160713</v>
      </c>
      <c r="AP78">
        <v>2336506</v>
      </c>
      <c r="AQ78">
        <v>0</v>
      </c>
      <c r="AR78">
        <v>1454793</v>
      </c>
      <c r="AS78">
        <v>0</v>
      </c>
    </row>
    <row r="79" spans="1:45" x14ac:dyDescent="0.3">
      <c r="A79">
        <v>373</v>
      </c>
      <c r="D79">
        <v>0</v>
      </c>
      <c r="E79">
        <v>376332</v>
      </c>
      <c r="F79">
        <v>18570</v>
      </c>
      <c r="G79">
        <v>7183583</v>
      </c>
      <c r="H79">
        <v>0</v>
      </c>
      <c r="I79">
        <v>907459</v>
      </c>
      <c r="J79">
        <v>373213</v>
      </c>
      <c r="K79">
        <v>0</v>
      </c>
      <c r="L79">
        <v>0</v>
      </c>
      <c r="M79">
        <v>0</v>
      </c>
      <c r="N79">
        <v>0</v>
      </c>
      <c r="O79">
        <v>0</v>
      </c>
      <c r="P79">
        <v>715</v>
      </c>
      <c r="Q79">
        <v>0</v>
      </c>
      <c r="R79">
        <v>0</v>
      </c>
      <c r="S79">
        <v>0</v>
      </c>
      <c r="T79">
        <v>0</v>
      </c>
      <c r="U79">
        <v>27150</v>
      </c>
      <c r="V79">
        <v>0</v>
      </c>
      <c r="W79">
        <v>0</v>
      </c>
      <c r="X79">
        <v>1109673</v>
      </c>
      <c r="Y79">
        <v>0</v>
      </c>
      <c r="Z79">
        <v>378071</v>
      </c>
      <c r="AA79">
        <v>0</v>
      </c>
      <c r="AB79">
        <v>482526</v>
      </c>
      <c r="AC79">
        <v>26349577</v>
      </c>
      <c r="AD79">
        <v>0</v>
      </c>
      <c r="AE79">
        <v>0</v>
      </c>
      <c r="AF79">
        <v>0</v>
      </c>
      <c r="AG79">
        <v>15376075</v>
      </c>
      <c r="AH79">
        <v>0</v>
      </c>
      <c r="AI79">
        <v>11014887</v>
      </c>
      <c r="AJ79">
        <v>288822</v>
      </c>
      <c r="AK79">
        <v>413045</v>
      </c>
      <c r="AL79">
        <v>513405</v>
      </c>
      <c r="AM79">
        <v>10617</v>
      </c>
      <c r="AN79">
        <v>77736</v>
      </c>
      <c r="AO79">
        <v>46944</v>
      </c>
      <c r="AP79">
        <v>1304602</v>
      </c>
      <c r="AQ79">
        <v>0</v>
      </c>
      <c r="AR79">
        <v>711020</v>
      </c>
      <c r="AS79">
        <v>0</v>
      </c>
    </row>
    <row r="80" spans="1:45" x14ac:dyDescent="0.3">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row>
    <row r="81" spans="1:45" x14ac:dyDescent="0.3">
      <c r="A81">
        <v>622</v>
      </c>
      <c r="D81">
        <v>0</v>
      </c>
      <c r="E81">
        <v>783775</v>
      </c>
      <c r="F81">
        <v>0</v>
      </c>
      <c r="G81">
        <v>0</v>
      </c>
      <c r="H81">
        <v>0</v>
      </c>
      <c r="I81">
        <v>0</v>
      </c>
      <c r="J81">
        <v>529224</v>
      </c>
      <c r="K81">
        <v>489204</v>
      </c>
      <c r="L81">
        <v>118638</v>
      </c>
      <c r="M81">
        <v>157945</v>
      </c>
      <c r="N81">
        <v>0</v>
      </c>
      <c r="O81">
        <v>1092396</v>
      </c>
      <c r="P81">
        <v>0</v>
      </c>
      <c r="Q81">
        <v>0</v>
      </c>
      <c r="R81">
        <v>0</v>
      </c>
      <c r="S81">
        <v>0</v>
      </c>
      <c r="T81">
        <v>0</v>
      </c>
      <c r="U81">
        <v>58247</v>
      </c>
      <c r="V81">
        <v>0</v>
      </c>
      <c r="W81">
        <v>0</v>
      </c>
      <c r="X81">
        <v>0</v>
      </c>
      <c r="Y81">
        <v>0</v>
      </c>
      <c r="Z81">
        <v>0</v>
      </c>
      <c r="AA81">
        <v>0</v>
      </c>
      <c r="AB81">
        <v>94696</v>
      </c>
      <c r="AC81">
        <v>21956916</v>
      </c>
      <c r="AD81">
        <v>1966458</v>
      </c>
      <c r="AE81">
        <v>0</v>
      </c>
      <c r="AF81">
        <v>0</v>
      </c>
      <c r="AG81">
        <v>0</v>
      </c>
      <c r="AH81">
        <v>0</v>
      </c>
      <c r="AI81">
        <v>0</v>
      </c>
      <c r="AJ81">
        <v>0</v>
      </c>
      <c r="AK81">
        <v>0</v>
      </c>
      <c r="AL81">
        <v>0</v>
      </c>
      <c r="AM81">
        <v>0</v>
      </c>
      <c r="AN81">
        <v>0</v>
      </c>
      <c r="AO81">
        <v>0</v>
      </c>
      <c r="AP81">
        <v>628208</v>
      </c>
      <c r="AQ81">
        <v>1030933</v>
      </c>
      <c r="AR81">
        <v>0</v>
      </c>
      <c r="AS81">
        <v>0</v>
      </c>
    </row>
    <row r="82" spans="1:45" x14ac:dyDescent="0.3">
      <c r="A82">
        <v>577</v>
      </c>
      <c r="D82">
        <v>0</v>
      </c>
      <c r="E82">
        <v>2</v>
      </c>
      <c r="F82">
        <v>2</v>
      </c>
      <c r="G82">
        <v>2</v>
      </c>
      <c r="H82">
        <v>2</v>
      </c>
      <c r="I82">
        <v>2</v>
      </c>
      <c r="J82">
        <v>2</v>
      </c>
      <c r="K82">
        <v>2</v>
      </c>
      <c r="L82">
        <v>2</v>
      </c>
      <c r="M82">
        <v>2</v>
      </c>
      <c r="N82">
        <v>0</v>
      </c>
      <c r="O82">
        <v>2</v>
      </c>
      <c r="P82">
        <v>2</v>
      </c>
      <c r="Q82">
        <v>0</v>
      </c>
      <c r="R82">
        <v>2</v>
      </c>
      <c r="S82">
        <v>0</v>
      </c>
      <c r="T82">
        <v>0</v>
      </c>
      <c r="U82">
        <v>2</v>
      </c>
      <c r="V82">
        <v>1</v>
      </c>
      <c r="W82">
        <v>2</v>
      </c>
      <c r="X82">
        <v>2</v>
      </c>
      <c r="Y82">
        <v>0</v>
      </c>
      <c r="Z82">
        <v>0</v>
      </c>
      <c r="AA82">
        <v>0</v>
      </c>
      <c r="AB82">
        <v>2</v>
      </c>
      <c r="AC82">
        <v>2</v>
      </c>
      <c r="AD82">
        <v>0</v>
      </c>
      <c r="AE82">
        <v>0</v>
      </c>
      <c r="AF82">
        <v>0</v>
      </c>
      <c r="AG82">
        <v>2</v>
      </c>
      <c r="AH82">
        <v>2</v>
      </c>
      <c r="AI82">
        <v>2</v>
      </c>
      <c r="AJ82">
        <v>2</v>
      </c>
      <c r="AK82">
        <v>0</v>
      </c>
      <c r="AL82">
        <v>0</v>
      </c>
      <c r="AM82">
        <v>2</v>
      </c>
      <c r="AN82">
        <v>0</v>
      </c>
      <c r="AO82">
        <v>0</v>
      </c>
      <c r="AP82">
        <v>0</v>
      </c>
      <c r="AQ82">
        <v>2</v>
      </c>
      <c r="AR82">
        <v>2</v>
      </c>
      <c r="AS82">
        <v>2</v>
      </c>
    </row>
    <row r="83" spans="1:45" x14ac:dyDescent="0.3">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row>
    <row r="84" spans="1:45" x14ac:dyDescent="0.3">
      <c r="A84">
        <v>598</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row>
    <row r="85" spans="1:45" x14ac:dyDescent="0.3">
      <c r="A85">
        <v>599</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row>
    <row r="86" spans="1:45" x14ac:dyDescent="0.3">
      <c r="A86">
        <v>602</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row>
    <row r="87" spans="1:45" x14ac:dyDescent="0.3">
      <c r="A87">
        <v>619</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row>
    <row r="88" spans="1:45" x14ac:dyDescent="0.3">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row>
    <row r="89" spans="1:45" x14ac:dyDescent="0.3">
      <c r="A89">
        <v>547</v>
      </c>
      <c r="D89">
        <v>2</v>
      </c>
      <c r="E89">
        <v>4</v>
      </c>
      <c r="F89">
        <v>2</v>
      </c>
      <c r="G89">
        <v>2</v>
      </c>
      <c r="H89">
        <v>2</v>
      </c>
      <c r="I89">
        <v>2</v>
      </c>
      <c r="J89">
        <v>3</v>
      </c>
      <c r="K89">
        <v>2</v>
      </c>
      <c r="L89">
        <v>2</v>
      </c>
      <c r="M89">
        <v>3</v>
      </c>
      <c r="N89">
        <v>2</v>
      </c>
      <c r="O89">
        <v>2</v>
      </c>
      <c r="P89">
        <v>2</v>
      </c>
      <c r="Q89">
        <v>2</v>
      </c>
      <c r="R89">
        <v>2</v>
      </c>
      <c r="S89">
        <v>0</v>
      </c>
      <c r="T89">
        <v>0</v>
      </c>
      <c r="U89">
        <v>2</v>
      </c>
      <c r="V89">
        <v>2</v>
      </c>
      <c r="W89">
        <v>2</v>
      </c>
      <c r="X89">
        <v>2</v>
      </c>
      <c r="Y89">
        <v>0</v>
      </c>
      <c r="Z89">
        <v>2</v>
      </c>
      <c r="AA89">
        <v>2</v>
      </c>
      <c r="AB89">
        <v>2</v>
      </c>
      <c r="AC89">
        <v>3</v>
      </c>
      <c r="AD89">
        <v>2</v>
      </c>
      <c r="AE89">
        <v>2</v>
      </c>
      <c r="AF89">
        <v>0</v>
      </c>
      <c r="AG89">
        <v>2</v>
      </c>
      <c r="AH89">
        <v>2</v>
      </c>
      <c r="AI89">
        <v>3</v>
      </c>
      <c r="AJ89">
        <v>2</v>
      </c>
      <c r="AK89">
        <v>2</v>
      </c>
      <c r="AL89">
        <v>2</v>
      </c>
      <c r="AM89">
        <v>2</v>
      </c>
      <c r="AN89">
        <v>2</v>
      </c>
      <c r="AO89">
        <v>2</v>
      </c>
      <c r="AP89">
        <v>2</v>
      </c>
      <c r="AQ89">
        <v>2</v>
      </c>
      <c r="AR89">
        <v>2</v>
      </c>
      <c r="AS89">
        <v>2</v>
      </c>
    </row>
    <row r="90" spans="1:45" x14ac:dyDescent="0.3">
      <c r="A90">
        <v>659</v>
      </c>
      <c r="D90">
        <v>0</v>
      </c>
      <c r="E90">
        <v>919123</v>
      </c>
      <c r="F90">
        <v>0</v>
      </c>
      <c r="G90">
        <v>0</v>
      </c>
      <c r="H90">
        <v>0</v>
      </c>
      <c r="I90">
        <v>0</v>
      </c>
      <c r="J90">
        <v>2501393</v>
      </c>
      <c r="K90">
        <v>0</v>
      </c>
      <c r="L90">
        <v>0</v>
      </c>
      <c r="M90">
        <v>1005825</v>
      </c>
      <c r="N90">
        <v>0</v>
      </c>
      <c r="O90">
        <v>0</v>
      </c>
      <c r="P90">
        <v>0</v>
      </c>
      <c r="Q90">
        <v>0</v>
      </c>
      <c r="R90">
        <v>0</v>
      </c>
      <c r="S90">
        <v>0</v>
      </c>
      <c r="T90">
        <v>0</v>
      </c>
      <c r="U90">
        <v>0</v>
      </c>
      <c r="V90">
        <v>0</v>
      </c>
      <c r="W90">
        <v>0</v>
      </c>
      <c r="X90">
        <v>0</v>
      </c>
      <c r="Y90">
        <v>0</v>
      </c>
      <c r="Z90">
        <v>0</v>
      </c>
      <c r="AA90">
        <v>0</v>
      </c>
      <c r="AB90">
        <v>0</v>
      </c>
      <c r="AC90">
        <v>68474373</v>
      </c>
      <c r="AD90">
        <v>0</v>
      </c>
      <c r="AE90">
        <v>0</v>
      </c>
      <c r="AF90">
        <v>0</v>
      </c>
      <c r="AG90">
        <v>0</v>
      </c>
      <c r="AH90">
        <v>0</v>
      </c>
      <c r="AI90">
        <v>5146106</v>
      </c>
      <c r="AJ90">
        <v>0</v>
      </c>
      <c r="AK90">
        <v>0</v>
      </c>
      <c r="AL90">
        <v>0</v>
      </c>
      <c r="AM90">
        <v>0</v>
      </c>
      <c r="AN90">
        <v>0</v>
      </c>
      <c r="AO90">
        <v>0</v>
      </c>
      <c r="AP90">
        <v>0</v>
      </c>
      <c r="AQ90">
        <v>0</v>
      </c>
      <c r="AR90">
        <v>0</v>
      </c>
      <c r="AS90">
        <v>0</v>
      </c>
    </row>
    <row r="91" spans="1:45" x14ac:dyDescent="0.3">
      <c r="A91">
        <v>660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row>
    <row r="92" spans="1:45" x14ac:dyDescent="0.3">
      <c r="A92">
        <v>661</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row>
    <row r="93" spans="1:45" x14ac:dyDescent="0.3">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row>
    <row r="94" spans="1:45" x14ac:dyDescent="0.3">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row>
    <row r="95" spans="1:45" x14ac:dyDescent="0.3">
      <c r="A95">
        <v>6</v>
      </c>
      <c r="D95">
        <v>0</v>
      </c>
      <c r="E95">
        <v>0</v>
      </c>
      <c r="F95">
        <v>0</v>
      </c>
      <c r="G95">
        <v>0</v>
      </c>
      <c r="H95">
        <v>0</v>
      </c>
      <c r="I95">
        <v>0</v>
      </c>
      <c r="J95">
        <v>0</v>
      </c>
      <c r="K95">
        <v>0</v>
      </c>
      <c r="L95">
        <v>0</v>
      </c>
      <c r="M95">
        <v>0</v>
      </c>
      <c r="N95">
        <v>0</v>
      </c>
      <c r="O95">
        <v>0</v>
      </c>
      <c r="P95">
        <v>0</v>
      </c>
      <c r="Q95">
        <v>0</v>
      </c>
      <c r="R95">
        <v>0</v>
      </c>
      <c r="S95">
        <v>124667</v>
      </c>
      <c r="T95">
        <v>0</v>
      </c>
      <c r="U95">
        <v>0</v>
      </c>
      <c r="V95">
        <v>0</v>
      </c>
      <c r="W95">
        <v>0</v>
      </c>
      <c r="X95">
        <v>0</v>
      </c>
      <c r="Y95">
        <v>0</v>
      </c>
      <c r="Z95">
        <v>0</v>
      </c>
      <c r="AA95">
        <v>0</v>
      </c>
      <c r="AB95">
        <v>0</v>
      </c>
      <c r="AC95">
        <v>2738879</v>
      </c>
      <c r="AD95">
        <v>0</v>
      </c>
      <c r="AE95">
        <v>0</v>
      </c>
      <c r="AF95">
        <v>0</v>
      </c>
      <c r="AG95">
        <v>0</v>
      </c>
      <c r="AH95">
        <v>0</v>
      </c>
      <c r="AI95">
        <v>0</v>
      </c>
      <c r="AJ95">
        <v>0</v>
      </c>
      <c r="AK95">
        <v>0</v>
      </c>
      <c r="AL95">
        <v>0</v>
      </c>
      <c r="AM95">
        <v>0</v>
      </c>
      <c r="AN95">
        <v>0</v>
      </c>
      <c r="AO95">
        <v>0</v>
      </c>
      <c r="AP95">
        <v>0</v>
      </c>
      <c r="AQ95">
        <v>0</v>
      </c>
      <c r="AR95">
        <v>0</v>
      </c>
      <c r="AS95">
        <v>0</v>
      </c>
    </row>
    <row r="96" spans="1:45" x14ac:dyDescent="0.3">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row>
    <row r="97" spans="1:45" x14ac:dyDescent="0.3">
      <c r="A97">
        <v>620</v>
      </c>
      <c r="D97">
        <v>2</v>
      </c>
      <c r="E97">
        <v>2</v>
      </c>
      <c r="F97">
        <v>2</v>
      </c>
      <c r="G97">
        <v>2</v>
      </c>
      <c r="H97">
        <v>1</v>
      </c>
      <c r="I97">
        <v>2</v>
      </c>
      <c r="J97">
        <v>2</v>
      </c>
      <c r="K97">
        <v>1</v>
      </c>
      <c r="L97">
        <v>2</v>
      </c>
      <c r="M97">
        <v>2</v>
      </c>
      <c r="N97">
        <v>2</v>
      </c>
      <c r="O97">
        <v>2</v>
      </c>
      <c r="P97">
        <v>2</v>
      </c>
      <c r="Q97">
        <v>2</v>
      </c>
      <c r="R97">
        <v>2</v>
      </c>
      <c r="S97">
        <v>2</v>
      </c>
      <c r="T97">
        <v>0</v>
      </c>
      <c r="U97">
        <v>2</v>
      </c>
      <c r="V97">
        <v>2</v>
      </c>
      <c r="W97">
        <v>2</v>
      </c>
      <c r="X97">
        <v>2</v>
      </c>
      <c r="Y97">
        <v>0</v>
      </c>
      <c r="Z97">
        <v>2</v>
      </c>
      <c r="AA97">
        <v>2</v>
      </c>
      <c r="AB97">
        <v>2</v>
      </c>
      <c r="AC97">
        <v>2</v>
      </c>
      <c r="AD97">
        <v>2</v>
      </c>
      <c r="AE97">
        <v>2</v>
      </c>
      <c r="AF97">
        <v>0</v>
      </c>
      <c r="AG97">
        <v>2</v>
      </c>
      <c r="AH97">
        <v>2</v>
      </c>
      <c r="AI97">
        <v>2</v>
      </c>
      <c r="AJ97">
        <v>2</v>
      </c>
      <c r="AK97">
        <v>2</v>
      </c>
      <c r="AL97">
        <v>2</v>
      </c>
      <c r="AM97">
        <v>2</v>
      </c>
      <c r="AN97">
        <v>2</v>
      </c>
      <c r="AO97">
        <v>2</v>
      </c>
      <c r="AP97">
        <v>2</v>
      </c>
      <c r="AQ97">
        <v>2</v>
      </c>
      <c r="AR97">
        <v>2</v>
      </c>
      <c r="AS97">
        <v>2</v>
      </c>
    </row>
  </sheetData>
  <sheetProtection algorithmName="SHA-512" hashValue="BUszNuCK6/IkGHqwU01jX6Plqr17jqGd2lZBNu12DWoqbh6bnaelCv8OI9H+xvBXS0xUIi6QeW7+6b8hOB3k1Q==" saltValue="cXe5trn3bGDqIa1AwYaT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Instructions</vt:lpstr>
      <vt:lpstr>Unit Data from Audit Worksheet</vt:lpstr>
      <vt:lpstr>TD Info Completed by Auditor</vt:lpstr>
      <vt:lpstr>Performance  Indicators Print</vt:lpstr>
      <vt:lpstr>Import</vt:lpstr>
      <vt:lpstr>Performance Indicator FBA%</vt:lpstr>
      <vt:lpstr>RSS</vt:lpstr>
      <vt:lpstr>Formula for Unit Data</vt:lpstr>
      <vt:lpstr>2021 Unit Data</vt:lpstr>
      <vt:lpstr>PY1 Data(H)</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2023-08-29T00:05:28Z</cp:lastPrinted>
  <dcterms:created xsi:type="dcterms:W3CDTF">2011-03-11T21:05:05Z</dcterms:created>
  <dcterms:modified xsi:type="dcterms:W3CDTF">2023-11-01T20:24:59Z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