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
    </mc:Choice>
  </mc:AlternateContent>
  <xr:revisionPtr revIDLastSave="0" documentId="13_ncr:1_{8C4B489B-80E9-4DD1-B934-E0A0D5DCA45D}" xr6:coauthVersionLast="47" xr6:coauthVersionMax="47" xr10:uidLastSave="{00000000-0000-0000-0000-000000000000}"/>
  <bookViews>
    <workbookView xWindow="57480" yWindow="-120" windowWidth="29040" windowHeight="15840" tabRatio="707" activeTab="1" xr2:uid="{00000000-000D-0000-FFFF-FFFF00000000}"/>
  </bookViews>
  <sheets>
    <sheet name="Instructions" sheetId="94" r:id="rId1"/>
    <sheet name="Unit Data from Audit Worksheet" sheetId="1" r:id="rId2"/>
    <sheet name="TD Info Completed by Auditor" sheetId="91" r:id="rId3"/>
    <sheet name="Performance  Indicators Print" sheetId="88" r:id="rId4"/>
    <sheet name="Import" sheetId="28" state="hidden" r:id="rId5"/>
    <sheet name="PY1 Data(H)" sheetId="82" state="hidden" r:id="rId6"/>
    <sheet name="Formula for unit data" sheetId="92" state="hidden" r:id="rId7"/>
    <sheet name="Unit Data" sheetId="93" state="hidden" r:id="rId8"/>
    <sheet name="PY2 Data(H)" sheetId="84" state="hidden" r:id="rId9"/>
    <sheet name="Unit Names(H)" sheetId="29"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3">'Performance  Indicators Print'!$A$1:$H$8</definedName>
    <definedName name="_xlnm.Print_Area" localSheetId="2">'TD Info Completed by Auditor'!$A$1:$D$35</definedName>
    <definedName name="_xlnm.Print_Area" localSheetId="1">'Unit Data from Audit Worksheet'!$A$6:$F$42</definedName>
    <definedName name="Print_Selection_Auditor">#REF!</definedName>
    <definedName name="Print_Selection_Internal" localSheetId="3">#REF!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3">#REF!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28" l="1"/>
  <c r="L47" i="28" s="1"/>
  <c r="E46" i="28"/>
  <c r="L46" i="28" s="1"/>
  <c r="E45" i="28"/>
  <c r="L45" i="28" s="1"/>
  <c r="D19" i="91"/>
  <c r="D20" i="91"/>
  <c r="D18" i="91"/>
  <c r="E67" i="28"/>
  <c r="L67" i="28" s="1"/>
  <c r="C67" i="28"/>
  <c r="A67" i="28"/>
  <c r="E48" i="28"/>
  <c r="L48" i="28" s="1"/>
  <c r="A46" i="28"/>
  <c r="C46" i="28"/>
  <c r="A47" i="28"/>
  <c r="C47" i="28"/>
  <c r="A48" i="28"/>
  <c r="C48" i="28"/>
  <c r="C45" i="28"/>
  <c r="A45" i="28"/>
  <c r="D17" i="91"/>
  <c r="D16" i="91"/>
  <c r="E7" i="88"/>
  <c r="M7" i="88"/>
  <c r="N7" i="88" s="1"/>
  <c r="G7" i="88" s="1"/>
  <c r="L7" i="88"/>
  <c r="D29" i="91"/>
  <c r="D28" i="91"/>
  <c r="D27" i="91"/>
  <c r="D26" i="91"/>
  <c r="D14" i="91"/>
  <c r="D13" i="91"/>
  <c r="D22" i="91" l="1"/>
  <c r="E94" i="82" l="1"/>
  <c r="F94" i="82"/>
  <c r="G94" i="82"/>
  <c r="H94" i="82"/>
  <c r="I94" i="82"/>
  <c r="J94" i="82"/>
  <c r="K94" i="82"/>
  <c r="L94" i="82"/>
  <c r="M94" i="82"/>
  <c r="N94" i="82"/>
  <c r="N132" i="82" s="1"/>
  <c r="O94" i="82"/>
  <c r="O132" i="82" s="1"/>
  <c r="O134" i="82" s="1"/>
  <c r="O140" i="82" s="1"/>
  <c r="P94" i="82"/>
  <c r="Q94" i="82"/>
  <c r="E95" i="82"/>
  <c r="F95" i="82"/>
  <c r="G95" i="82"/>
  <c r="H95" i="82"/>
  <c r="I95" i="82"/>
  <c r="J95" i="82"/>
  <c r="K95" i="82"/>
  <c r="L95" i="82"/>
  <c r="M95" i="82"/>
  <c r="N95" i="82"/>
  <c r="O95" i="82"/>
  <c r="P95" i="82"/>
  <c r="Q95" i="82"/>
  <c r="E96" i="82"/>
  <c r="E132" i="82" s="1"/>
  <c r="E134" i="82" s="1"/>
  <c r="E140" i="82" s="1"/>
  <c r="F96" i="82"/>
  <c r="G96" i="82"/>
  <c r="H96" i="82"/>
  <c r="I96" i="82"/>
  <c r="J96" i="82"/>
  <c r="K96" i="82"/>
  <c r="L96" i="82"/>
  <c r="M96" i="82"/>
  <c r="N96" i="82"/>
  <c r="O96" i="82"/>
  <c r="P96" i="82"/>
  <c r="Q96" i="82"/>
  <c r="E97" i="82"/>
  <c r="F97" i="82"/>
  <c r="G97" i="82"/>
  <c r="H97" i="82"/>
  <c r="I97" i="82"/>
  <c r="J97" i="82"/>
  <c r="K97" i="82"/>
  <c r="L97" i="82"/>
  <c r="M97" i="82"/>
  <c r="N97" i="82"/>
  <c r="O97" i="82"/>
  <c r="P97" i="82"/>
  <c r="Q97" i="82"/>
  <c r="E98" i="82"/>
  <c r="F98" i="82"/>
  <c r="G98" i="82"/>
  <c r="H98" i="82"/>
  <c r="I98" i="82"/>
  <c r="J98" i="82"/>
  <c r="K98" i="82"/>
  <c r="L98" i="82"/>
  <c r="M98" i="82"/>
  <c r="N98" i="82"/>
  <c r="O98" i="82"/>
  <c r="P98" i="82"/>
  <c r="Q98" i="82"/>
  <c r="E99" i="82"/>
  <c r="F99" i="82"/>
  <c r="G99" i="82"/>
  <c r="H99" i="82"/>
  <c r="I99" i="82"/>
  <c r="J99" i="82"/>
  <c r="K99" i="82"/>
  <c r="L99" i="82"/>
  <c r="M99" i="82"/>
  <c r="N99" i="82"/>
  <c r="O99" i="82"/>
  <c r="P99" i="82"/>
  <c r="Q99" i="82"/>
  <c r="E100" i="82"/>
  <c r="F100" i="82"/>
  <c r="G100" i="82"/>
  <c r="H100" i="82"/>
  <c r="I100" i="82"/>
  <c r="J100" i="82"/>
  <c r="K100" i="82"/>
  <c r="L100" i="82"/>
  <c r="M100" i="82"/>
  <c r="N100" i="82"/>
  <c r="O100" i="82"/>
  <c r="P100" i="82"/>
  <c r="Q100" i="82"/>
  <c r="E102" i="82"/>
  <c r="F102" i="82"/>
  <c r="G102" i="82"/>
  <c r="H102" i="82"/>
  <c r="I102" i="82"/>
  <c r="J102" i="82"/>
  <c r="K102" i="82"/>
  <c r="L102" i="82"/>
  <c r="M102" i="82"/>
  <c r="N102" i="82"/>
  <c r="O102" i="82"/>
  <c r="P102" i="82"/>
  <c r="Q102" i="82"/>
  <c r="E103" i="82"/>
  <c r="F103" i="82"/>
  <c r="G103" i="82"/>
  <c r="H103" i="82"/>
  <c r="I103" i="82"/>
  <c r="J103" i="82"/>
  <c r="K103" i="82"/>
  <c r="L103" i="82"/>
  <c r="M103" i="82"/>
  <c r="N103" i="82"/>
  <c r="O103" i="82"/>
  <c r="P103" i="82"/>
  <c r="Q103" i="82"/>
  <c r="E104" i="82"/>
  <c r="F104" i="82"/>
  <c r="G104" i="82"/>
  <c r="H104" i="82"/>
  <c r="I104" i="82"/>
  <c r="J104" i="82"/>
  <c r="K104" i="82"/>
  <c r="L104" i="82"/>
  <c r="M104" i="82"/>
  <c r="N104" i="82"/>
  <c r="O104" i="82"/>
  <c r="P104" i="82"/>
  <c r="Q104" i="82"/>
  <c r="E108" i="82"/>
  <c r="F108" i="82"/>
  <c r="G108" i="82"/>
  <c r="H108" i="82"/>
  <c r="I108" i="82"/>
  <c r="J108" i="82"/>
  <c r="K108" i="82"/>
  <c r="L108" i="82"/>
  <c r="M108" i="82"/>
  <c r="N108" i="82"/>
  <c r="O108" i="82"/>
  <c r="P108" i="82"/>
  <c r="Q108" i="82"/>
  <c r="E111" i="82"/>
  <c r="F111" i="82"/>
  <c r="G111" i="82"/>
  <c r="H111" i="82"/>
  <c r="I111" i="82"/>
  <c r="J111" i="82"/>
  <c r="K111" i="82"/>
  <c r="L111" i="82"/>
  <c r="M111" i="82"/>
  <c r="N111" i="82"/>
  <c r="O111" i="82"/>
  <c r="P111" i="82"/>
  <c r="Q111" i="82"/>
  <c r="E112" i="82"/>
  <c r="F112" i="82"/>
  <c r="G112" i="82"/>
  <c r="H112" i="82"/>
  <c r="I112" i="82"/>
  <c r="J112" i="82"/>
  <c r="K112" i="82"/>
  <c r="L112" i="82"/>
  <c r="M112" i="82"/>
  <c r="N112" i="82"/>
  <c r="O112" i="82"/>
  <c r="P112" i="82"/>
  <c r="Q112" i="82"/>
  <c r="E113" i="82"/>
  <c r="F113" i="82"/>
  <c r="G113" i="82"/>
  <c r="H113" i="82"/>
  <c r="I113" i="82"/>
  <c r="J113" i="82"/>
  <c r="K113" i="82"/>
  <c r="L113" i="82"/>
  <c r="M113" i="82"/>
  <c r="N113" i="82"/>
  <c r="O113" i="82"/>
  <c r="P113" i="82"/>
  <c r="Q113" i="82"/>
  <c r="E114" i="82"/>
  <c r="F114" i="82"/>
  <c r="G114" i="82"/>
  <c r="H114" i="82"/>
  <c r="I114" i="82"/>
  <c r="J114" i="82"/>
  <c r="K114" i="82"/>
  <c r="L114" i="82"/>
  <c r="M114" i="82"/>
  <c r="N114" i="82"/>
  <c r="O114" i="82"/>
  <c r="P114" i="82"/>
  <c r="Q114" i="82"/>
  <c r="E115" i="82"/>
  <c r="F115" i="82"/>
  <c r="G115" i="82"/>
  <c r="H115" i="82"/>
  <c r="I115" i="82"/>
  <c r="J115" i="82"/>
  <c r="K115" i="82"/>
  <c r="L115" i="82"/>
  <c r="M115" i="82"/>
  <c r="N115" i="82"/>
  <c r="O115" i="82"/>
  <c r="P115" i="82"/>
  <c r="Q115" i="82"/>
  <c r="E116" i="82"/>
  <c r="F116" i="82"/>
  <c r="G116" i="82"/>
  <c r="H116" i="82"/>
  <c r="I116" i="82"/>
  <c r="J116" i="82"/>
  <c r="K116" i="82"/>
  <c r="L116" i="82"/>
  <c r="M116" i="82"/>
  <c r="N116" i="82"/>
  <c r="O116" i="82"/>
  <c r="P116" i="82"/>
  <c r="Q116" i="82"/>
  <c r="E117" i="82"/>
  <c r="F117" i="82"/>
  <c r="G117" i="82"/>
  <c r="H117" i="82"/>
  <c r="I117" i="82"/>
  <c r="J117" i="82"/>
  <c r="K117" i="82"/>
  <c r="L117" i="82"/>
  <c r="M117" i="82"/>
  <c r="N117" i="82"/>
  <c r="O117" i="82"/>
  <c r="P117" i="82"/>
  <c r="Q117" i="82"/>
  <c r="E118" i="82"/>
  <c r="F118" i="82"/>
  <c r="G118" i="82"/>
  <c r="H118" i="82"/>
  <c r="I118" i="82"/>
  <c r="J118" i="82"/>
  <c r="K118" i="82"/>
  <c r="L118" i="82"/>
  <c r="M118" i="82"/>
  <c r="N118" i="82"/>
  <c r="O118" i="82"/>
  <c r="P118" i="82"/>
  <c r="Q118" i="82"/>
  <c r="E119" i="82"/>
  <c r="F119" i="82"/>
  <c r="G119" i="82"/>
  <c r="H119" i="82"/>
  <c r="I119" i="82"/>
  <c r="J119" i="82"/>
  <c r="K119" i="82"/>
  <c r="L119" i="82"/>
  <c r="M119" i="82"/>
  <c r="N119" i="82"/>
  <c r="O119" i="82"/>
  <c r="P119" i="82"/>
  <c r="Q119" i="82"/>
  <c r="E128" i="82"/>
  <c r="F128" i="82"/>
  <c r="G128" i="82"/>
  <c r="H128" i="82"/>
  <c r="I128" i="82"/>
  <c r="J128" i="82"/>
  <c r="K128" i="82"/>
  <c r="L128" i="82"/>
  <c r="M128" i="82"/>
  <c r="N128" i="82"/>
  <c r="O128" i="82"/>
  <c r="P128" i="82"/>
  <c r="Q128" i="82"/>
  <c r="E131" i="82"/>
  <c r="F131" i="82"/>
  <c r="G131" i="82"/>
  <c r="G132" i="82" s="1"/>
  <c r="G134" i="82" s="1"/>
  <c r="G140" i="82" s="1"/>
  <c r="H131" i="82"/>
  <c r="I131" i="82"/>
  <c r="J131" i="82"/>
  <c r="K131" i="82"/>
  <c r="L131" i="82"/>
  <c r="M131" i="82"/>
  <c r="N131" i="82"/>
  <c r="O131" i="82"/>
  <c r="P131" i="82"/>
  <c r="Q131" i="82"/>
  <c r="D131" i="82"/>
  <c r="D128" i="82"/>
  <c r="D119" i="82"/>
  <c r="D118" i="82"/>
  <c r="D117" i="82"/>
  <c r="D115" i="82"/>
  <c r="D116" i="82"/>
  <c r="D114" i="82"/>
  <c r="D113" i="82"/>
  <c r="D112" i="82"/>
  <c r="D111" i="82"/>
  <c r="D108" i="82"/>
  <c r="D103" i="82"/>
  <c r="D104" i="82"/>
  <c r="D102" i="82"/>
  <c r="D100" i="82"/>
  <c r="D99" i="82"/>
  <c r="D98" i="82"/>
  <c r="D97" i="82"/>
  <c r="D96" i="82"/>
  <c r="D95" i="82"/>
  <c r="D94" i="82"/>
  <c r="E92" i="82"/>
  <c r="F92" i="82"/>
  <c r="G92" i="82"/>
  <c r="H92" i="82"/>
  <c r="I92" i="82"/>
  <c r="J92" i="82"/>
  <c r="K92" i="82"/>
  <c r="L92" i="82"/>
  <c r="M92" i="82"/>
  <c r="N92" i="82"/>
  <c r="O92" i="82"/>
  <c r="P92" i="82"/>
  <c r="Q92" i="82"/>
  <c r="D92" i="82"/>
  <c r="Q138" i="82"/>
  <c r="P138" i="82"/>
  <c r="O138" i="82"/>
  <c r="N138" i="82"/>
  <c r="M138" i="82"/>
  <c r="L138" i="82"/>
  <c r="K138" i="82"/>
  <c r="J138" i="82"/>
  <c r="I138" i="82"/>
  <c r="H138" i="82"/>
  <c r="G138" i="82"/>
  <c r="F138" i="82"/>
  <c r="E138" i="82"/>
  <c r="D138" i="82"/>
  <c r="Q137" i="82"/>
  <c r="P137" i="82"/>
  <c r="O137" i="82"/>
  <c r="N137" i="82"/>
  <c r="M137" i="82"/>
  <c r="L137" i="82"/>
  <c r="K137" i="82"/>
  <c r="J137" i="82"/>
  <c r="I137" i="82"/>
  <c r="H137" i="82"/>
  <c r="G137" i="82"/>
  <c r="F137" i="82"/>
  <c r="E137" i="82"/>
  <c r="D137" i="82"/>
  <c r="Q136" i="82"/>
  <c r="P136" i="82"/>
  <c r="O136" i="82"/>
  <c r="N136" i="82"/>
  <c r="M136" i="82"/>
  <c r="L136" i="82"/>
  <c r="K136" i="82"/>
  <c r="J136" i="82"/>
  <c r="I136" i="82"/>
  <c r="H136" i="82"/>
  <c r="G136" i="82"/>
  <c r="F136" i="82"/>
  <c r="E136" i="82"/>
  <c r="D136" i="82"/>
  <c r="F132" i="82" l="1"/>
  <c r="P132" i="82"/>
  <c r="H132" i="82"/>
  <c r="H134" i="82" s="1"/>
  <c r="H140" i="82" s="1"/>
  <c r="M132" i="82"/>
  <c r="J132" i="82"/>
  <c r="L132" i="82"/>
  <c r="I132" i="82"/>
  <c r="I134" i="82" s="1"/>
  <c r="I140" i="82" s="1"/>
  <c r="K132" i="82"/>
  <c r="K134" i="82" s="1"/>
  <c r="K140" i="82" s="1"/>
  <c r="Q132" i="82"/>
  <c r="J134" i="82"/>
  <c r="J140" i="82" s="1"/>
  <c r="M134" i="82"/>
  <c r="M140" i="82" s="1"/>
  <c r="D132" i="82"/>
  <c r="D134" i="82" s="1"/>
  <c r="D140" i="82" s="1"/>
  <c r="P134" i="82"/>
  <c r="P140" i="82" s="1"/>
  <c r="Q134" i="82"/>
  <c r="Q140" i="82" s="1"/>
  <c r="L134" i="82"/>
  <c r="L140" i="82" s="1"/>
  <c r="F134" i="82"/>
  <c r="F140" i="82" s="1"/>
  <c r="N134" i="82"/>
  <c r="N140" i="82" s="1"/>
  <c r="E39" i="1" l="1"/>
  <c r="E38" i="1"/>
  <c r="E37" i="1"/>
  <c r="E36" i="1"/>
  <c r="E35" i="1"/>
  <c r="E32" i="1"/>
  <c r="E30" i="1"/>
  <c r="E29" i="1"/>
  <c r="E28" i="1"/>
  <c r="E27" i="1"/>
  <c r="E26" i="1"/>
  <c r="E25" i="1"/>
  <c r="E24" i="1"/>
  <c r="E23" i="1"/>
  <c r="E22" i="1"/>
  <c r="E21" i="1"/>
  <c r="E20" i="1"/>
  <c r="E19" i="1"/>
  <c r="E18" i="1"/>
  <c r="E17" i="1"/>
  <c r="E16" i="1"/>
  <c r="E15" i="1"/>
  <c r="E14" i="1"/>
  <c r="E13" i="1"/>
  <c r="E11" i="1"/>
  <c r="E10" i="1"/>
  <c r="E8" i="1"/>
  <c r="E7" i="1"/>
  <c r="E3" i="92" a="1"/>
  <c r="E3" i="92" s="1"/>
  <c r="F3" i="92" a="1"/>
  <c r="F3" i="92" s="1"/>
  <c r="G3" i="92" a="1"/>
  <c r="G3" i="92" s="1"/>
  <c r="H3" i="92" a="1"/>
  <c r="H3" i="92" s="1"/>
  <c r="I3" i="92" a="1"/>
  <c r="I3" i="92" s="1"/>
  <c r="J3" i="92" a="1"/>
  <c r="J3" i="92" s="1"/>
  <c r="K3" i="92" a="1"/>
  <c r="K3" i="92" s="1"/>
  <c r="L3" i="92" a="1"/>
  <c r="L3" i="92" s="1"/>
  <c r="M3" i="92" a="1"/>
  <c r="M3" i="92" s="1"/>
  <c r="N3" i="92" a="1"/>
  <c r="N3" i="92" s="1"/>
  <c r="O3" i="92" a="1"/>
  <c r="O3" i="92" s="1"/>
  <c r="P3" i="92" a="1"/>
  <c r="P3" i="92" s="1"/>
  <c r="Q3" i="92" a="1"/>
  <c r="Q3" i="92" s="1"/>
  <c r="R3" i="92" a="1"/>
  <c r="R3" i="92" s="1"/>
  <c r="E4" i="92" a="1"/>
  <c r="E4" i="92" s="1"/>
  <c r="F4" i="92" a="1"/>
  <c r="F4" i="92" s="1"/>
  <c r="G4" i="92" a="1"/>
  <c r="G4" i="92" s="1"/>
  <c r="H4" i="92" a="1"/>
  <c r="H4" i="92" s="1"/>
  <c r="I4" i="92" a="1"/>
  <c r="I4" i="92" s="1"/>
  <c r="J4" i="92" a="1"/>
  <c r="J4" i="92" s="1"/>
  <c r="K4" i="92" a="1"/>
  <c r="K4" i="92" s="1"/>
  <c r="L4" i="92" a="1"/>
  <c r="L4" i="92" s="1"/>
  <c r="M4" i="92" a="1"/>
  <c r="M4" i="92" s="1"/>
  <c r="N4" i="92" a="1"/>
  <c r="N4" i="92" s="1"/>
  <c r="O4" i="92" a="1"/>
  <c r="O4" i="92" s="1"/>
  <c r="P4" i="92" a="1"/>
  <c r="P4" i="92" s="1"/>
  <c r="Q4" i="92" a="1"/>
  <c r="Q4" i="92" s="1"/>
  <c r="R4" i="92" a="1"/>
  <c r="R4" i="92" s="1"/>
  <c r="E5" i="92" a="1"/>
  <c r="E5" i="92" s="1"/>
  <c r="F5" i="92" a="1"/>
  <c r="F5" i="92" s="1"/>
  <c r="G5" i="92" a="1"/>
  <c r="G5" i="92" s="1"/>
  <c r="H5" i="92" a="1"/>
  <c r="H5" i="92" s="1"/>
  <c r="I5" i="92" a="1"/>
  <c r="I5" i="92" s="1"/>
  <c r="J5" i="92" a="1"/>
  <c r="J5" i="92" s="1"/>
  <c r="K5" i="92" a="1"/>
  <c r="K5" i="92" s="1"/>
  <c r="L5" i="92" a="1"/>
  <c r="L5" i="92" s="1"/>
  <c r="M5" i="92" a="1"/>
  <c r="M5" i="92" s="1"/>
  <c r="N5" i="92" a="1"/>
  <c r="N5" i="92" s="1"/>
  <c r="O5" i="92" a="1"/>
  <c r="O5" i="92" s="1"/>
  <c r="P5" i="92" a="1"/>
  <c r="P5" i="92" s="1"/>
  <c r="Q5" i="92" a="1"/>
  <c r="Q5" i="92" s="1"/>
  <c r="R5" i="92" a="1"/>
  <c r="R5" i="92" s="1"/>
  <c r="E6" i="92" a="1"/>
  <c r="E6" i="92" s="1"/>
  <c r="F6" i="92" a="1"/>
  <c r="F6" i="92" s="1"/>
  <c r="G6" i="92" a="1"/>
  <c r="G6" i="92" s="1"/>
  <c r="H6" i="92" a="1"/>
  <c r="H6" i="92" s="1"/>
  <c r="I6" i="92" a="1"/>
  <c r="I6" i="92" s="1"/>
  <c r="J6" i="92" a="1"/>
  <c r="J6" i="92" s="1"/>
  <c r="K6" i="92" a="1"/>
  <c r="K6" i="92" s="1"/>
  <c r="L6" i="92" a="1"/>
  <c r="L6" i="92" s="1"/>
  <c r="M6" i="92" a="1"/>
  <c r="M6" i="92" s="1"/>
  <c r="N6" i="92" a="1"/>
  <c r="N6" i="92" s="1"/>
  <c r="O6" i="92" a="1"/>
  <c r="O6" i="92" s="1"/>
  <c r="P6" i="92" a="1"/>
  <c r="P6" i="92" s="1"/>
  <c r="Q6" i="92" a="1"/>
  <c r="Q6" i="92" s="1"/>
  <c r="R6" i="92" a="1"/>
  <c r="R6" i="92" s="1"/>
  <c r="E7" i="92" a="1"/>
  <c r="E7" i="92" s="1"/>
  <c r="F7" i="92" a="1"/>
  <c r="F7" i="92" s="1"/>
  <c r="G7" i="92" a="1"/>
  <c r="G7" i="92" s="1"/>
  <c r="H7" i="92" a="1"/>
  <c r="H7" i="92" s="1"/>
  <c r="I7" i="92" a="1"/>
  <c r="I7" i="92" s="1"/>
  <c r="J7" i="92" a="1"/>
  <c r="J7" i="92" s="1"/>
  <c r="K7" i="92" a="1"/>
  <c r="K7" i="92" s="1"/>
  <c r="L7" i="92" a="1"/>
  <c r="L7" i="92" s="1"/>
  <c r="M7" i="92" a="1"/>
  <c r="M7" i="92" s="1"/>
  <c r="N7" i="92" a="1"/>
  <c r="N7" i="92" s="1"/>
  <c r="O7" i="92" a="1"/>
  <c r="O7" i="92" s="1"/>
  <c r="P7" i="92" a="1"/>
  <c r="P7" i="92" s="1"/>
  <c r="Q7" i="92" a="1"/>
  <c r="Q7" i="92" s="1"/>
  <c r="R7" i="92" a="1"/>
  <c r="R7" i="92" s="1"/>
  <c r="E8" i="92" a="1"/>
  <c r="E8" i="92" s="1"/>
  <c r="F8" i="92" a="1"/>
  <c r="F8" i="92" s="1"/>
  <c r="G8" i="92" a="1"/>
  <c r="G8" i="92" s="1"/>
  <c r="H8" i="92" a="1"/>
  <c r="H8" i="92" s="1"/>
  <c r="I8" i="92" a="1"/>
  <c r="I8" i="92" s="1"/>
  <c r="J8" i="92" a="1"/>
  <c r="J8" i="92" s="1"/>
  <c r="K8" i="92" a="1"/>
  <c r="K8" i="92" s="1"/>
  <c r="L8" i="92" a="1"/>
  <c r="L8" i="92" s="1"/>
  <c r="M8" i="92" a="1"/>
  <c r="M8" i="92" s="1"/>
  <c r="N8" i="92" a="1"/>
  <c r="N8" i="92" s="1"/>
  <c r="O8" i="92" a="1"/>
  <c r="O8" i="92" s="1"/>
  <c r="P8" i="92" a="1"/>
  <c r="P8" i="92" s="1"/>
  <c r="Q8" i="92" a="1"/>
  <c r="Q8" i="92" s="1"/>
  <c r="R8" i="92" a="1"/>
  <c r="R8" i="92" s="1"/>
  <c r="E9" i="92" a="1"/>
  <c r="E9" i="92" s="1"/>
  <c r="F9" i="92" a="1"/>
  <c r="F9" i="92" s="1"/>
  <c r="G9" i="92" a="1"/>
  <c r="G9" i="92" s="1"/>
  <c r="H9" i="92" a="1"/>
  <c r="H9" i="92" s="1"/>
  <c r="I9" i="92" a="1"/>
  <c r="I9" i="92" s="1"/>
  <c r="J9" i="92" a="1"/>
  <c r="J9" i="92" s="1"/>
  <c r="K9" i="92" a="1"/>
  <c r="K9" i="92" s="1"/>
  <c r="L9" i="92" a="1"/>
  <c r="L9" i="92" s="1"/>
  <c r="M9" i="92" a="1"/>
  <c r="M9" i="92" s="1"/>
  <c r="N9" i="92" a="1"/>
  <c r="N9" i="92" s="1"/>
  <c r="O9" i="92" a="1"/>
  <c r="O9" i="92" s="1"/>
  <c r="P9" i="92" a="1"/>
  <c r="P9" i="92" s="1"/>
  <c r="Q9" i="92" a="1"/>
  <c r="Q9" i="92" s="1"/>
  <c r="R9" i="92" a="1"/>
  <c r="R9" i="92" s="1"/>
  <c r="E10" i="92" a="1"/>
  <c r="E10" i="92" s="1"/>
  <c r="F10" i="92" a="1"/>
  <c r="F10" i="92" s="1"/>
  <c r="G10" i="92" a="1"/>
  <c r="G10" i="92" s="1"/>
  <c r="H10" i="92" a="1"/>
  <c r="H10" i="92" s="1"/>
  <c r="I10" i="92" a="1"/>
  <c r="I10" i="92" s="1"/>
  <c r="J10" i="92" a="1"/>
  <c r="J10" i="92" s="1"/>
  <c r="K10" i="92" a="1"/>
  <c r="K10" i="92" s="1"/>
  <c r="L10" i="92" a="1"/>
  <c r="L10" i="92" s="1"/>
  <c r="M10" i="92" a="1"/>
  <c r="M10" i="92" s="1"/>
  <c r="N10" i="92" a="1"/>
  <c r="N10" i="92" s="1"/>
  <c r="O10" i="92" a="1"/>
  <c r="O10" i="92" s="1"/>
  <c r="P10" i="92" a="1"/>
  <c r="P10" i="92" s="1"/>
  <c r="Q10" i="92" a="1"/>
  <c r="Q10" i="92" s="1"/>
  <c r="R10" i="92" a="1"/>
  <c r="R10" i="92" s="1"/>
  <c r="E11" i="92" a="1"/>
  <c r="E11" i="92" s="1"/>
  <c r="F11" i="92" a="1"/>
  <c r="F11" i="92" s="1"/>
  <c r="G11" i="92" a="1"/>
  <c r="G11" i="92" s="1"/>
  <c r="H11" i="92" a="1"/>
  <c r="H11" i="92" s="1"/>
  <c r="I11" i="92" a="1"/>
  <c r="I11" i="92" s="1"/>
  <c r="J11" i="92" a="1"/>
  <c r="J11" i="92" s="1"/>
  <c r="K11" i="92" a="1"/>
  <c r="K11" i="92" s="1"/>
  <c r="L11" i="92" a="1"/>
  <c r="L11" i="92" s="1"/>
  <c r="M11" i="92" a="1"/>
  <c r="M11" i="92" s="1"/>
  <c r="N11" i="92" a="1"/>
  <c r="N11" i="92" s="1"/>
  <c r="O11" i="92" a="1"/>
  <c r="O11" i="92" s="1"/>
  <c r="P11" i="92" a="1"/>
  <c r="P11" i="92" s="1"/>
  <c r="Q11" i="92" a="1"/>
  <c r="Q11" i="92" s="1"/>
  <c r="R11" i="92" a="1"/>
  <c r="R11" i="92" s="1"/>
  <c r="E12" i="92" a="1"/>
  <c r="E12" i="92" s="1"/>
  <c r="F12" i="92" a="1"/>
  <c r="F12" i="92" s="1"/>
  <c r="G12" i="92" a="1"/>
  <c r="G12" i="92" s="1"/>
  <c r="H12" i="92" a="1"/>
  <c r="H12" i="92" s="1"/>
  <c r="I12" i="92" a="1"/>
  <c r="I12" i="92" s="1"/>
  <c r="J12" i="92" a="1"/>
  <c r="J12" i="92" s="1"/>
  <c r="K12" i="92" a="1"/>
  <c r="K12" i="92" s="1"/>
  <c r="L12" i="92" a="1"/>
  <c r="L12" i="92" s="1"/>
  <c r="M12" i="92" a="1"/>
  <c r="M12" i="92" s="1"/>
  <c r="N12" i="92" a="1"/>
  <c r="N12" i="92" s="1"/>
  <c r="O12" i="92" a="1"/>
  <c r="O12" i="92" s="1"/>
  <c r="P12" i="92" a="1"/>
  <c r="P12" i="92" s="1"/>
  <c r="Q12" i="92" a="1"/>
  <c r="Q12" i="92" s="1"/>
  <c r="R12" i="92" a="1"/>
  <c r="R12" i="92" s="1"/>
  <c r="E13" i="92" a="1"/>
  <c r="E13" i="92" s="1"/>
  <c r="F13" i="92" a="1"/>
  <c r="F13" i="92" s="1"/>
  <c r="G13" i="92" a="1"/>
  <c r="G13" i="92" s="1"/>
  <c r="H13" i="92" a="1"/>
  <c r="H13" i="92" s="1"/>
  <c r="I13" i="92" a="1"/>
  <c r="I13" i="92" s="1"/>
  <c r="J13" i="92" a="1"/>
  <c r="J13" i="92" s="1"/>
  <c r="K13" i="92" a="1"/>
  <c r="K13" i="92" s="1"/>
  <c r="L13" i="92" a="1"/>
  <c r="L13" i="92" s="1"/>
  <c r="M13" i="92" a="1"/>
  <c r="M13" i="92" s="1"/>
  <c r="N13" i="92" a="1"/>
  <c r="N13" i="92" s="1"/>
  <c r="O13" i="92" a="1"/>
  <c r="O13" i="92" s="1"/>
  <c r="P13" i="92" a="1"/>
  <c r="P13" i="92" s="1"/>
  <c r="Q13" i="92" a="1"/>
  <c r="Q13" i="92" s="1"/>
  <c r="R13" i="92" a="1"/>
  <c r="R13" i="92" s="1"/>
  <c r="E14" i="92" a="1"/>
  <c r="E14" i="92" s="1"/>
  <c r="F14" i="92" a="1"/>
  <c r="F14" i="92" s="1"/>
  <c r="G14" i="92" a="1"/>
  <c r="G14" i="92" s="1"/>
  <c r="H14" i="92" a="1"/>
  <c r="H14" i="92" s="1"/>
  <c r="I14" i="92" a="1"/>
  <c r="I14" i="92" s="1"/>
  <c r="J14" i="92" a="1"/>
  <c r="J14" i="92" s="1"/>
  <c r="K14" i="92" a="1"/>
  <c r="K14" i="92" s="1"/>
  <c r="L14" i="92" a="1"/>
  <c r="L14" i="92" s="1"/>
  <c r="M14" i="92" a="1"/>
  <c r="M14" i="92" s="1"/>
  <c r="N14" i="92" a="1"/>
  <c r="N14" i="92" s="1"/>
  <c r="O14" i="92" a="1"/>
  <c r="O14" i="92" s="1"/>
  <c r="P14" i="92" a="1"/>
  <c r="P14" i="92" s="1"/>
  <c r="Q14" i="92" a="1"/>
  <c r="Q14" i="92" s="1"/>
  <c r="R14" i="92" a="1"/>
  <c r="R14" i="92" s="1"/>
  <c r="E15" i="92" a="1"/>
  <c r="E15" i="92" s="1"/>
  <c r="F15" i="92" a="1"/>
  <c r="F15" i="92" s="1"/>
  <c r="G15" i="92" a="1"/>
  <c r="G15" i="92" s="1"/>
  <c r="H15" i="92" a="1"/>
  <c r="H15" i="92" s="1"/>
  <c r="I15" i="92" a="1"/>
  <c r="I15" i="92" s="1"/>
  <c r="J15" i="92" a="1"/>
  <c r="J15" i="92" s="1"/>
  <c r="K15" i="92" a="1"/>
  <c r="K15" i="92" s="1"/>
  <c r="L15" i="92" a="1"/>
  <c r="L15" i="92" s="1"/>
  <c r="M15" i="92" a="1"/>
  <c r="M15" i="92" s="1"/>
  <c r="N15" i="92" a="1"/>
  <c r="N15" i="92" s="1"/>
  <c r="O15" i="92" a="1"/>
  <c r="O15" i="92" s="1"/>
  <c r="P15" i="92" a="1"/>
  <c r="P15" i="92" s="1"/>
  <c r="Q15" i="92" a="1"/>
  <c r="Q15" i="92" s="1"/>
  <c r="R15" i="92" a="1"/>
  <c r="R15" i="92" s="1"/>
  <c r="E16" i="92" a="1"/>
  <c r="E16" i="92" s="1"/>
  <c r="F16" i="92" a="1"/>
  <c r="F16" i="92" s="1"/>
  <c r="G16" i="92" a="1"/>
  <c r="G16" i="92" s="1"/>
  <c r="H16" i="92" a="1"/>
  <c r="H16" i="92" s="1"/>
  <c r="I16" i="92" a="1"/>
  <c r="I16" i="92" s="1"/>
  <c r="J16" i="92" a="1"/>
  <c r="J16" i="92" s="1"/>
  <c r="K16" i="92" a="1"/>
  <c r="K16" i="92" s="1"/>
  <c r="L16" i="92" a="1"/>
  <c r="L16" i="92" s="1"/>
  <c r="M16" i="92" a="1"/>
  <c r="M16" i="92" s="1"/>
  <c r="N16" i="92" a="1"/>
  <c r="N16" i="92" s="1"/>
  <c r="O16" i="92" a="1"/>
  <c r="O16" i="92" s="1"/>
  <c r="P16" i="92" a="1"/>
  <c r="P16" i="92" s="1"/>
  <c r="Q16" i="92" a="1"/>
  <c r="Q16" i="92" s="1"/>
  <c r="R16" i="92" a="1"/>
  <c r="R16" i="92" s="1"/>
  <c r="E17" i="92" a="1"/>
  <c r="E17" i="92" s="1"/>
  <c r="F17" i="92" a="1"/>
  <c r="F17" i="92" s="1"/>
  <c r="G17" i="92" a="1"/>
  <c r="G17" i="92" s="1"/>
  <c r="H17" i="92" a="1"/>
  <c r="H17" i="92" s="1"/>
  <c r="I17" i="92" a="1"/>
  <c r="I17" i="92" s="1"/>
  <c r="J17" i="92" a="1"/>
  <c r="J17" i="92" s="1"/>
  <c r="K17" i="92" a="1"/>
  <c r="K17" i="92" s="1"/>
  <c r="L17" i="92" a="1"/>
  <c r="L17" i="92" s="1"/>
  <c r="M17" i="92" a="1"/>
  <c r="M17" i="92" s="1"/>
  <c r="N17" i="92" a="1"/>
  <c r="N17" i="92" s="1"/>
  <c r="O17" i="92" a="1"/>
  <c r="O17" i="92" s="1"/>
  <c r="P17" i="92" a="1"/>
  <c r="P17" i="92" s="1"/>
  <c r="Q17" i="92" a="1"/>
  <c r="Q17" i="92" s="1"/>
  <c r="R17" i="92" a="1"/>
  <c r="R17" i="92" s="1"/>
  <c r="E18" i="92" a="1"/>
  <c r="E18" i="92" s="1"/>
  <c r="F18" i="92" a="1"/>
  <c r="F18" i="92" s="1"/>
  <c r="G18" i="92" a="1"/>
  <c r="G18" i="92" s="1"/>
  <c r="H18" i="92" a="1"/>
  <c r="H18" i="92" s="1"/>
  <c r="I18" i="92" a="1"/>
  <c r="I18" i="92" s="1"/>
  <c r="J18" i="92" a="1"/>
  <c r="J18" i="92" s="1"/>
  <c r="K18" i="92" a="1"/>
  <c r="K18" i="92" s="1"/>
  <c r="L18" i="92" a="1"/>
  <c r="L18" i="92" s="1"/>
  <c r="M18" i="92" a="1"/>
  <c r="M18" i="92" s="1"/>
  <c r="N18" i="92" a="1"/>
  <c r="N18" i="92" s="1"/>
  <c r="O18" i="92" a="1"/>
  <c r="O18" i="92" s="1"/>
  <c r="P18" i="92" a="1"/>
  <c r="P18" i="92" s="1"/>
  <c r="Q18" i="92" a="1"/>
  <c r="Q18" i="92" s="1"/>
  <c r="R18" i="92" a="1"/>
  <c r="R18" i="92" s="1"/>
  <c r="E19" i="92" a="1"/>
  <c r="E19" i="92" s="1"/>
  <c r="F19" i="92" a="1"/>
  <c r="F19" i="92" s="1"/>
  <c r="G19" i="92" a="1"/>
  <c r="G19" i="92" s="1"/>
  <c r="H19" i="92" a="1"/>
  <c r="H19" i="92" s="1"/>
  <c r="I19" i="92" a="1"/>
  <c r="I19" i="92" s="1"/>
  <c r="J19" i="92" a="1"/>
  <c r="J19" i="92" s="1"/>
  <c r="K19" i="92" a="1"/>
  <c r="K19" i="92" s="1"/>
  <c r="L19" i="92" a="1"/>
  <c r="L19" i="92" s="1"/>
  <c r="M19" i="92" a="1"/>
  <c r="M19" i="92" s="1"/>
  <c r="N19" i="92" a="1"/>
  <c r="N19" i="92" s="1"/>
  <c r="O19" i="92" a="1"/>
  <c r="O19" i="92" s="1"/>
  <c r="P19" i="92" a="1"/>
  <c r="P19" i="92" s="1"/>
  <c r="Q19" i="92" a="1"/>
  <c r="Q19" i="92" s="1"/>
  <c r="R19" i="92" a="1"/>
  <c r="R19" i="92" s="1"/>
  <c r="E20" i="92" a="1"/>
  <c r="E20" i="92" s="1"/>
  <c r="F20" i="92" a="1"/>
  <c r="F20" i="92" s="1"/>
  <c r="G20" i="92" a="1"/>
  <c r="G20" i="92" s="1"/>
  <c r="H20" i="92" a="1"/>
  <c r="H20" i="92" s="1"/>
  <c r="I20" i="92" a="1"/>
  <c r="I20" i="92" s="1"/>
  <c r="J20" i="92" a="1"/>
  <c r="J20" i="92" s="1"/>
  <c r="K20" i="92" a="1"/>
  <c r="K20" i="92" s="1"/>
  <c r="L20" i="92" a="1"/>
  <c r="L20" i="92" s="1"/>
  <c r="M20" i="92" a="1"/>
  <c r="M20" i="92" s="1"/>
  <c r="N20" i="92" a="1"/>
  <c r="N20" i="92" s="1"/>
  <c r="O20" i="92" a="1"/>
  <c r="O20" i="92" s="1"/>
  <c r="P20" i="92" a="1"/>
  <c r="P20" i="92" s="1"/>
  <c r="Q20" i="92" a="1"/>
  <c r="Q20" i="92" s="1"/>
  <c r="R20" i="92" a="1"/>
  <c r="R20" i="92" s="1"/>
  <c r="E21" i="92" a="1"/>
  <c r="E21" i="92" s="1"/>
  <c r="F21" i="92" a="1"/>
  <c r="F21" i="92" s="1"/>
  <c r="G21" i="92" a="1"/>
  <c r="G21" i="92" s="1"/>
  <c r="H21" i="92" a="1"/>
  <c r="H21" i="92" s="1"/>
  <c r="I21" i="92" a="1"/>
  <c r="I21" i="92" s="1"/>
  <c r="J21" i="92" a="1"/>
  <c r="J21" i="92" s="1"/>
  <c r="K21" i="92" a="1"/>
  <c r="K21" i="92" s="1"/>
  <c r="L21" i="92" a="1"/>
  <c r="L21" i="92" s="1"/>
  <c r="M21" i="92" a="1"/>
  <c r="M21" i="92" s="1"/>
  <c r="N21" i="92" a="1"/>
  <c r="N21" i="92" s="1"/>
  <c r="O21" i="92" a="1"/>
  <c r="O21" i="92" s="1"/>
  <c r="P21" i="92" a="1"/>
  <c r="P21" i="92" s="1"/>
  <c r="Q21" i="92" a="1"/>
  <c r="Q21" i="92" s="1"/>
  <c r="R21" i="92" a="1"/>
  <c r="R21" i="92" s="1"/>
  <c r="E22" i="92" a="1"/>
  <c r="E22" i="92" s="1"/>
  <c r="F22" i="92" a="1"/>
  <c r="F22" i="92" s="1"/>
  <c r="G22" i="92" a="1"/>
  <c r="G22" i="92" s="1"/>
  <c r="H22" i="92" a="1"/>
  <c r="H22" i="92" s="1"/>
  <c r="I22" i="92" a="1"/>
  <c r="I22" i="92" s="1"/>
  <c r="J22" i="92" a="1"/>
  <c r="J22" i="92" s="1"/>
  <c r="K22" i="92" a="1"/>
  <c r="K22" i="92" s="1"/>
  <c r="L22" i="92" a="1"/>
  <c r="L22" i="92" s="1"/>
  <c r="M22" i="92" a="1"/>
  <c r="M22" i="92" s="1"/>
  <c r="N22" i="92" a="1"/>
  <c r="N22" i="92" s="1"/>
  <c r="O22" i="92" a="1"/>
  <c r="O22" i="92" s="1"/>
  <c r="P22" i="92" a="1"/>
  <c r="P22" i="92" s="1"/>
  <c r="Q22" i="92" a="1"/>
  <c r="Q22" i="92" s="1"/>
  <c r="R22" i="92" a="1"/>
  <c r="R22" i="92" s="1"/>
  <c r="E23" i="92" a="1"/>
  <c r="E23" i="92" s="1"/>
  <c r="F23" i="92" a="1"/>
  <c r="F23" i="92" s="1"/>
  <c r="G23" i="92" a="1"/>
  <c r="G23" i="92" s="1"/>
  <c r="H23" i="92" a="1"/>
  <c r="H23" i="92" s="1"/>
  <c r="I23" i="92" a="1"/>
  <c r="I23" i="92" s="1"/>
  <c r="J23" i="92" a="1"/>
  <c r="J23" i="92" s="1"/>
  <c r="K23" i="92" a="1"/>
  <c r="K23" i="92" s="1"/>
  <c r="L23" i="92" a="1"/>
  <c r="L23" i="92" s="1"/>
  <c r="M23" i="92" a="1"/>
  <c r="M23" i="92" s="1"/>
  <c r="N23" i="92" a="1"/>
  <c r="N23" i="92" s="1"/>
  <c r="O23" i="92" a="1"/>
  <c r="O23" i="92" s="1"/>
  <c r="P23" i="92" a="1"/>
  <c r="P23" i="92" s="1"/>
  <c r="Q23" i="92" a="1"/>
  <c r="Q23" i="92" s="1"/>
  <c r="R23" i="92" a="1"/>
  <c r="R23" i="92" s="1"/>
  <c r="E24" i="92" a="1"/>
  <c r="E24" i="92" s="1"/>
  <c r="F24" i="92" a="1"/>
  <c r="F24" i="92" s="1"/>
  <c r="G24" i="92" a="1"/>
  <c r="G24" i="92" s="1"/>
  <c r="H24" i="92" a="1"/>
  <c r="H24" i="92" s="1"/>
  <c r="I24" i="92" a="1"/>
  <c r="I24" i="92" s="1"/>
  <c r="J24" i="92" a="1"/>
  <c r="J24" i="92" s="1"/>
  <c r="K24" i="92" a="1"/>
  <c r="K24" i="92" s="1"/>
  <c r="L24" i="92" a="1"/>
  <c r="L24" i="92" s="1"/>
  <c r="M24" i="92" a="1"/>
  <c r="M24" i="92" s="1"/>
  <c r="N24" i="92" a="1"/>
  <c r="N24" i="92" s="1"/>
  <c r="O24" i="92" a="1"/>
  <c r="O24" i="92" s="1"/>
  <c r="P24" i="92" a="1"/>
  <c r="P24" i="92" s="1"/>
  <c r="Q24" i="92" a="1"/>
  <c r="Q24" i="92" s="1"/>
  <c r="R24" i="92" a="1"/>
  <c r="R24" i="92" s="1"/>
  <c r="E25" i="92" a="1"/>
  <c r="E25" i="92" s="1"/>
  <c r="F25" i="92" a="1"/>
  <c r="F25" i="92" s="1"/>
  <c r="G25" i="92" a="1"/>
  <c r="G25" i="92" s="1"/>
  <c r="H25" i="92" a="1"/>
  <c r="H25" i="92" s="1"/>
  <c r="I25" i="92" a="1"/>
  <c r="I25" i="92" s="1"/>
  <c r="J25" i="92" a="1"/>
  <c r="J25" i="92" s="1"/>
  <c r="K25" i="92" a="1"/>
  <c r="K25" i="92" s="1"/>
  <c r="L25" i="92" a="1"/>
  <c r="L25" i="92" s="1"/>
  <c r="M25" i="92" a="1"/>
  <c r="M25" i="92" s="1"/>
  <c r="N25" i="92" a="1"/>
  <c r="N25" i="92" s="1"/>
  <c r="O25" i="92" a="1"/>
  <c r="O25" i="92" s="1"/>
  <c r="P25" i="92" a="1"/>
  <c r="P25" i="92" s="1"/>
  <c r="Q25" i="92" a="1"/>
  <c r="Q25" i="92" s="1"/>
  <c r="R25" i="92" a="1"/>
  <c r="R25" i="92" s="1"/>
  <c r="E26" i="92" a="1"/>
  <c r="E26" i="92" s="1"/>
  <c r="F26" i="92" a="1"/>
  <c r="F26" i="92" s="1"/>
  <c r="G26" i="92" a="1"/>
  <c r="G26" i="92" s="1"/>
  <c r="H26" i="92" a="1"/>
  <c r="H26" i="92" s="1"/>
  <c r="I26" i="92" a="1"/>
  <c r="I26" i="92" s="1"/>
  <c r="J26" i="92" a="1"/>
  <c r="J26" i="92" s="1"/>
  <c r="K26" i="92" a="1"/>
  <c r="K26" i="92" s="1"/>
  <c r="L26" i="92" a="1"/>
  <c r="L26" i="92" s="1"/>
  <c r="M26" i="92" a="1"/>
  <c r="M26" i="92" s="1"/>
  <c r="N26" i="92" a="1"/>
  <c r="N26" i="92" s="1"/>
  <c r="O26" i="92" a="1"/>
  <c r="O26" i="92" s="1"/>
  <c r="P26" i="92" a="1"/>
  <c r="P26" i="92" s="1"/>
  <c r="Q26" i="92" a="1"/>
  <c r="Q26" i="92" s="1"/>
  <c r="R26" i="92" a="1"/>
  <c r="R26" i="92" s="1"/>
  <c r="E27" i="92" a="1"/>
  <c r="E27" i="92" s="1"/>
  <c r="F27" i="92" a="1"/>
  <c r="F27" i="92" s="1"/>
  <c r="G27" i="92" a="1"/>
  <c r="G27" i="92" s="1"/>
  <c r="H27" i="92" a="1"/>
  <c r="H27" i="92" s="1"/>
  <c r="I27" i="92" a="1"/>
  <c r="I27" i="92" s="1"/>
  <c r="J27" i="92" a="1"/>
  <c r="J27" i="92" s="1"/>
  <c r="K27" i="92" a="1"/>
  <c r="K27" i="92" s="1"/>
  <c r="L27" i="92" a="1"/>
  <c r="L27" i="92" s="1"/>
  <c r="M27" i="92" a="1"/>
  <c r="M27" i="92" s="1"/>
  <c r="N27" i="92" a="1"/>
  <c r="N27" i="92" s="1"/>
  <c r="O27" i="92" a="1"/>
  <c r="O27" i="92" s="1"/>
  <c r="P27" i="92" a="1"/>
  <c r="P27" i="92" s="1"/>
  <c r="Q27" i="92" a="1"/>
  <c r="Q27" i="92" s="1"/>
  <c r="R27" i="92" a="1"/>
  <c r="R27" i="92" s="1"/>
  <c r="E28" i="92" a="1"/>
  <c r="E28" i="92" s="1"/>
  <c r="F28" i="92" a="1"/>
  <c r="F28" i="92" s="1"/>
  <c r="G28" i="92" a="1"/>
  <c r="G28" i="92" s="1"/>
  <c r="H28" i="92" a="1"/>
  <c r="H28" i="92" s="1"/>
  <c r="I28" i="92" a="1"/>
  <c r="I28" i="92" s="1"/>
  <c r="J28" i="92" a="1"/>
  <c r="J28" i="92" s="1"/>
  <c r="K28" i="92" a="1"/>
  <c r="K28" i="92" s="1"/>
  <c r="L28" i="92" a="1"/>
  <c r="L28" i="92" s="1"/>
  <c r="M28" i="92" a="1"/>
  <c r="M28" i="92" s="1"/>
  <c r="N28" i="92" a="1"/>
  <c r="N28" i="92" s="1"/>
  <c r="O28" i="92" a="1"/>
  <c r="O28" i="92" s="1"/>
  <c r="P28" i="92" a="1"/>
  <c r="P28" i="92" s="1"/>
  <c r="Q28" i="92" a="1"/>
  <c r="Q28" i="92" s="1"/>
  <c r="R28" i="92" a="1"/>
  <c r="R28" i="92" s="1"/>
  <c r="E29" i="92" a="1"/>
  <c r="E29" i="92" s="1"/>
  <c r="F29" i="92" a="1"/>
  <c r="F29" i="92" s="1"/>
  <c r="G29" i="92" a="1"/>
  <c r="G29" i="92" s="1"/>
  <c r="H29" i="92" a="1"/>
  <c r="H29" i="92" s="1"/>
  <c r="I29" i="92" a="1"/>
  <c r="I29" i="92" s="1"/>
  <c r="J29" i="92" a="1"/>
  <c r="J29" i="92" s="1"/>
  <c r="K29" i="92" a="1"/>
  <c r="K29" i="92" s="1"/>
  <c r="L29" i="92" a="1"/>
  <c r="L29" i="92" s="1"/>
  <c r="M29" i="92" a="1"/>
  <c r="M29" i="92" s="1"/>
  <c r="N29" i="92" a="1"/>
  <c r="N29" i="92" s="1"/>
  <c r="O29" i="92" a="1"/>
  <c r="O29" i="92" s="1"/>
  <c r="P29" i="92" a="1"/>
  <c r="P29" i="92" s="1"/>
  <c r="Q29" i="92" a="1"/>
  <c r="Q29" i="92" s="1"/>
  <c r="R29" i="92" a="1"/>
  <c r="R29" i="92" s="1"/>
  <c r="E30" i="92" a="1"/>
  <c r="E30" i="92" s="1"/>
  <c r="F30" i="92" a="1"/>
  <c r="F30" i="92" s="1"/>
  <c r="G30" i="92" a="1"/>
  <c r="G30" i="92" s="1"/>
  <c r="H30" i="92" a="1"/>
  <c r="H30" i="92" s="1"/>
  <c r="I30" i="92" a="1"/>
  <c r="I30" i="92" s="1"/>
  <c r="J30" i="92" a="1"/>
  <c r="J30" i="92" s="1"/>
  <c r="K30" i="92" a="1"/>
  <c r="K30" i="92" s="1"/>
  <c r="L30" i="92" a="1"/>
  <c r="L30" i="92" s="1"/>
  <c r="M30" i="92" a="1"/>
  <c r="M30" i="92" s="1"/>
  <c r="N30" i="92" a="1"/>
  <c r="N30" i="92" s="1"/>
  <c r="O30" i="92" a="1"/>
  <c r="O30" i="92" s="1"/>
  <c r="P30" i="92" a="1"/>
  <c r="P30" i="92" s="1"/>
  <c r="Q30" i="92" a="1"/>
  <c r="Q30" i="92" s="1"/>
  <c r="R30" i="92" a="1"/>
  <c r="R30" i="92" s="1"/>
  <c r="E31" i="92" a="1"/>
  <c r="E31" i="92" s="1"/>
  <c r="F31" i="92" a="1"/>
  <c r="F31" i="92" s="1"/>
  <c r="G31" i="92" a="1"/>
  <c r="G31" i="92" s="1"/>
  <c r="H31" i="92" a="1"/>
  <c r="H31" i="92" s="1"/>
  <c r="I31" i="92" a="1"/>
  <c r="I31" i="92" s="1"/>
  <c r="J31" i="92" a="1"/>
  <c r="J31" i="92" s="1"/>
  <c r="K31" i="92" a="1"/>
  <c r="K31" i="92" s="1"/>
  <c r="L31" i="92" a="1"/>
  <c r="L31" i="92" s="1"/>
  <c r="M31" i="92" a="1"/>
  <c r="M31" i="92" s="1"/>
  <c r="N31" i="92" a="1"/>
  <c r="N31" i="92" s="1"/>
  <c r="O31" i="92" a="1"/>
  <c r="O31" i="92" s="1"/>
  <c r="P31" i="92" a="1"/>
  <c r="P31" i="92" s="1"/>
  <c r="Q31" i="92" a="1"/>
  <c r="Q31" i="92" s="1"/>
  <c r="R31" i="92" a="1"/>
  <c r="R31" i="92" s="1"/>
  <c r="E32" i="92" a="1"/>
  <c r="E32" i="92" s="1"/>
  <c r="F32" i="92" a="1"/>
  <c r="F32" i="92" s="1"/>
  <c r="G32" i="92" a="1"/>
  <c r="G32" i="92" s="1"/>
  <c r="H32" i="92" a="1"/>
  <c r="H32" i="92" s="1"/>
  <c r="I32" i="92" a="1"/>
  <c r="I32" i="92" s="1"/>
  <c r="J32" i="92" a="1"/>
  <c r="J32" i="92" s="1"/>
  <c r="K32" i="92" a="1"/>
  <c r="K32" i="92" s="1"/>
  <c r="L32" i="92" a="1"/>
  <c r="L32" i="92" s="1"/>
  <c r="M32" i="92" a="1"/>
  <c r="M32" i="92" s="1"/>
  <c r="N32" i="92" a="1"/>
  <c r="N32" i="92" s="1"/>
  <c r="O32" i="92" a="1"/>
  <c r="O32" i="92" s="1"/>
  <c r="P32" i="92" a="1"/>
  <c r="P32" i="92" s="1"/>
  <c r="Q32" i="92" a="1"/>
  <c r="Q32" i="92" s="1"/>
  <c r="R32" i="92" a="1"/>
  <c r="R32" i="92" s="1"/>
  <c r="E33" i="92" a="1"/>
  <c r="E33" i="92" s="1"/>
  <c r="F33" i="92" a="1"/>
  <c r="F33" i="92" s="1"/>
  <c r="G33" i="92" a="1"/>
  <c r="G33" i="92" s="1"/>
  <c r="H33" i="92" a="1"/>
  <c r="H33" i="92" s="1"/>
  <c r="I33" i="92" a="1"/>
  <c r="I33" i="92" s="1"/>
  <c r="J33" i="92" a="1"/>
  <c r="J33" i="92" s="1"/>
  <c r="K33" i="92" a="1"/>
  <c r="K33" i="92" s="1"/>
  <c r="L33" i="92" a="1"/>
  <c r="L33" i="92" s="1"/>
  <c r="M33" i="92" a="1"/>
  <c r="M33" i="92" s="1"/>
  <c r="N33" i="92" a="1"/>
  <c r="N33" i="92" s="1"/>
  <c r="O33" i="92" a="1"/>
  <c r="O33" i="92" s="1"/>
  <c r="P33" i="92" a="1"/>
  <c r="P33" i="92" s="1"/>
  <c r="Q33" i="92" a="1"/>
  <c r="Q33" i="92" s="1"/>
  <c r="R33" i="92" a="1"/>
  <c r="R33" i="92" s="1"/>
  <c r="E34" i="92" a="1"/>
  <c r="E34" i="92" s="1"/>
  <c r="F34" i="92" a="1"/>
  <c r="F34" i="92" s="1"/>
  <c r="G34" i="92" a="1"/>
  <c r="G34" i="92" s="1"/>
  <c r="H34" i="92" a="1"/>
  <c r="H34" i="92" s="1"/>
  <c r="I34" i="92" a="1"/>
  <c r="I34" i="92" s="1"/>
  <c r="J34" i="92" a="1"/>
  <c r="J34" i="92" s="1"/>
  <c r="K34" i="92" a="1"/>
  <c r="K34" i="92" s="1"/>
  <c r="L34" i="92" a="1"/>
  <c r="L34" i="92" s="1"/>
  <c r="M34" i="92" a="1"/>
  <c r="M34" i="92" s="1"/>
  <c r="N34" i="92" a="1"/>
  <c r="N34" i="92" s="1"/>
  <c r="O34" i="92" a="1"/>
  <c r="O34" i="92" s="1"/>
  <c r="P34" i="92" a="1"/>
  <c r="P34" i="92" s="1"/>
  <c r="Q34" i="92" a="1"/>
  <c r="Q34" i="92" s="1"/>
  <c r="R34" i="92" a="1"/>
  <c r="R34" i="92" s="1"/>
  <c r="E35" i="92" a="1"/>
  <c r="E35" i="92" s="1"/>
  <c r="F35" i="92" a="1"/>
  <c r="F35" i="92" s="1"/>
  <c r="G35" i="92" a="1"/>
  <c r="G35" i="92" s="1"/>
  <c r="H35" i="92" a="1"/>
  <c r="H35" i="92" s="1"/>
  <c r="I35" i="92" a="1"/>
  <c r="I35" i="92" s="1"/>
  <c r="J35" i="92" a="1"/>
  <c r="J35" i="92" s="1"/>
  <c r="K35" i="92" a="1"/>
  <c r="K35" i="92" s="1"/>
  <c r="L35" i="92" a="1"/>
  <c r="L35" i="92" s="1"/>
  <c r="M35" i="92" a="1"/>
  <c r="M35" i="92" s="1"/>
  <c r="N35" i="92" a="1"/>
  <c r="N35" i="92" s="1"/>
  <c r="O35" i="92" a="1"/>
  <c r="O35" i="92" s="1"/>
  <c r="P35" i="92" a="1"/>
  <c r="P35" i="92" s="1"/>
  <c r="Q35" i="92" a="1"/>
  <c r="Q35" i="92" s="1"/>
  <c r="R35" i="92" a="1"/>
  <c r="R35" i="92" s="1"/>
  <c r="D4" i="92" a="1"/>
  <c r="D4" i="92" s="1"/>
  <c r="D5" i="92" a="1"/>
  <c r="D5" i="92" s="1"/>
  <c r="D6" i="92" a="1"/>
  <c r="D6" i="92" s="1"/>
  <c r="D7" i="92" a="1"/>
  <c r="D7" i="92" s="1"/>
  <c r="D8" i="92" a="1"/>
  <c r="D8" i="92" s="1"/>
  <c r="D9" i="92" a="1"/>
  <c r="D9" i="92" s="1"/>
  <c r="D10" i="92" a="1"/>
  <c r="D10" i="92" s="1"/>
  <c r="D11" i="92" a="1"/>
  <c r="D11" i="92" s="1"/>
  <c r="D12" i="92" a="1"/>
  <c r="D12" i="92" s="1"/>
  <c r="D13" i="92" a="1"/>
  <c r="D13" i="92" s="1"/>
  <c r="D14" i="92" a="1"/>
  <c r="D14" i="92" s="1"/>
  <c r="D15" i="92" a="1"/>
  <c r="D15" i="92" s="1"/>
  <c r="D16" i="92" a="1"/>
  <c r="D16" i="92" s="1"/>
  <c r="D17" i="92" a="1"/>
  <c r="D17" i="92" s="1"/>
  <c r="D18" i="92" a="1"/>
  <c r="D18" i="92" s="1"/>
  <c r="D19" i="92" a="1"/>
  <c r="D19" i="92" s="1"/>
  <c r="D20" i="92" a="1"/>
  <c r="D20" i="92" s="1"/>
  <c r="D21" i="92" a="1"/>
  <c r="D21" i="92" s="1"/>
  <c r="D22" i="92" a="1"/>
  <c r="D22" i="92" s="1"/>
  <c r="D23" i="92" a="1"/>
  <c r="D23" i="92" s="1"/>
  <c r="D24" i="92" a="1"/>
  <c r="D24" i="92" s="1"/>
  <c r="D25" i="92" a="1"/>
  <c r="D25" i="92" s="1"/>
  <c r="D26" i="92" a="1"/>
  <c r="D26" i="92" s="1"/>
  <c r="D27" i="92" a="1"/>
  <c r="D27" i="92" s="1"/>
  <c r="D28" i="92" a="1"/>
  <c r="D28" i="92" s="1"/>
  <c r="D29" i="92" a="1"/>
  <c r="D29" i="92" s="1"/>
  <c r="D30" i="92" a="1"/>
  <c r="D30" i="92" s="1"/>
  <c r="D31" i="92" a="1"/>
  <c r="D31" i="92" s="1"/>
  <c r="D32" i="92" a="1"/>
  <c r="D32" i="92" s="1"/>
  <c r="D33" i="92" a="1"/>
  <c r="D33" i="92" s="1"/>
  <c r="D34" i="92" a="1"/>
  <c r="D34" i="92" s="1"/>
  <c r="D35" i="92" a="1"/>
  <c r="D35" i="92" s="1"/>
  <c r="D3" i="92" a="1"/>
  <c r="D3" i="92" s="1"/>
  <c r="E29" i="28"/>
  <c r="L29" i="28" s="1"/>
  <c r="C29" i="28"/>
  <c r="E65" i="1" l="1"/>
  <c r="B29" i="28"/>
  <c r="A29" i="28"/>
  <c r="H39" i="1"/>
  <c r="G35" i="1"/>
  <c r="G25" i="1"/>
  <c r="G24" i="1"/>
  <c r="G21" i="1"/>
  <c r="G20" i="1"/>
  <c r="G16" i="1"/>
  <c r="E142" i="82" l="1"/>
  <c r="E144" i="82" s="1"/>
  <c r="M142" i="82"/>
  <c r="M144" i="82" s="1"/>
  <c r="F142" i="82"/>
  <c r="F144" i="82" s="1"/>
  <c r="N142" i="82"/>
  <c r="N144" i="82" s="1"/>
  <c r="G142" i="82"/>
  <c r="G144" i="82" s="1"/>
  <c r="O142" i="82"/>
  <c r="O144" i="82" s="1"/>
  <c r="H142" i="82"/>
  <c r="H144" i="82" s="1"/>
  <c r="P142" i="82"/>
  <c r="P144" i="82" s="1"/>
  <c r="I142" i="82"/>
  <c r="I144" i="82" s="1"/>
  <c r="Q142" i="82"/>
  <c r="Q144" i="82" s="1"/>
  <c r="J142" i="82"/>
  <c r="J144" i="82" s="1"/>
  <c r="K142" i="82"/>
  <c r="K144" i="82" s="1"/>
  <c r="L142" i="82"/>
  <c r="L144" i="82" s="1"/>
  <c r="D142" i="82"/>
  <c r="D144" i="82" s="1"/>
  <c r="A43" i="91"/>
  <c r="B35" i="91" l="1"/>
  <c r="B33" i="91"/>
  <c r="B31" i="91"/>
  <c r="E16" i="28" l="1"/>
  <c r="L16" i="28" s="1"/>
  <c r="E17" i="28"/>
  <c r="L17" i="28" s="1"/>
  <c r="E18" i="28"/>
  <c r="L18" i="28" s="1"/>
  <c r="E19" i="28"/>
  <c r="L19" i="28" s="1"/>
  <c r="B16" i="28"/>
  <c r="C16" i="28"/>
  <c r="B17" i="28"/>
  <c r="C17" i="28"/>
  <c r="B18" i="28"/>
  <c r="C18" i="28"/>
  <c r="B19" i="28"/>
  <c r="C19" i="28"/>
  <c r="A16" i="28"/>
  <c r="A17" i="28"/>
  <c r="A18" i="28"/>
  <c r="A19" i="28"/>
  <c r="E20" i="28"/>
  <c r="E22" i="28"/>
  <c r="L22" i="28" s="1"/>
  <c r="E23" i="28"/>
  <c r="L23" i="28" s="1"/>
  <c r="E24" i="28"/>
  <c r="L24" i="28" s="1"/>
  <c r="E25" i="28"/>
  <c r="L25" i="28" s="1"/>
  <c r="E26" i="28"/>
  <c r="L26" i="28" s="1"/>
  <c r="E21" i="28"/>
  <c r="L21" i="28" s="1"/>
  <c r="A22" i="28"/>
  <c r="B22" i="28"/>
  <c r="C22" i="28"/>
  <c r="A23" i="28"/>
  <c r="B23" i="28"/>
  <c r="C23" i="28"/>
  <c r="A24" i="28"/>
  <c r="B24" i="28"/>
  <c r="C24" i="28"/>
  <c r="A25" i="28"/>
  <c r="B25" i="28"/>
  <c r="C25" i="28"/>
  <c r="A26" i="28"/>
  <c r="B26" i="28"/>
  <c r="C26" i="28"/>
  <c r="C21" i="28"/>
  <c r="B21" i="28"/>
  <c r="A21" i="28"/>
  <c r="E9" i="28"/>
  <c r="L9" i="28" s="1"/>
  <c r="C9" i="28"/>
  <c r="B9" i="28"/>
  <c r="A9" i="28"/>
  <c r="G11" i="1"/>
  <c r="L49" i="28" l="1"/>
  <c r="E41" i="28" l="1"/>
  <c r="D24" i="91" l="1"/>
  <c r="D23" i="91"/>
  <c r="D15" i="91"/>
  <c r="D12" i="91"/>
  <c r="D11" i="91"/>
  <c r="D10" i="91"/>
  <c r="D9" i="91"/>
  <c r="E40" i="28" l="1"/>
  <c r="L40" i="28" s="1"/>
  <c r="E39" i="28"/>
  <c r="L39" i="28" s="1"/>
  <c r="E28" i="28"/>
  <c r="E66" i="28"/>
  <c r="C66" i="28"/>
  <c r="E44" i="28"/>
  <c r="E43" i="28"/>
  <c r="E42" i="28"/>
  <c r="E38" i="28"/>
  <c r="E37" i="28"/>
  <c r="E36" i="28"/>
  <c r="E35" i="28"/>
  <c r="C44" i="28"/>
  <c r="A44" i="28"/>
  <c r="C43" i="28"/>
  <c r="A43" i="28"/>
  <c r="C41" i="28"/>
  <c r="A41" i="28"/>
  <c r="C38" i="28"/>
  <c r="C39" i="28"/>
  <c r="C40" i="28"/>
  <c r="C42" i="28"/>
  <c r="A39" i="28"/>
  <c r="A40" i="28"/>
  <c r="A42" i="28"/>
  <c r="A38" i="28"/>
  <c r="C37" i="28"/>
  <c r="A37" i="28"/>
  <c r="C36" i="28"/>
  <c r="A36" i="28"/>
  <c r="C35" i="28"/>
  <c r="A35" i="28"/>
  <c r="E8" i="88" l="1"/>
  <c r="L43" i="28"/>
  <c r="C4" i="88" l="1"/>
  <c r="E63" i="28" l="1"/>
  <c r="E64" i="28"/>
  <c r="A65" i="1" l="1"/>
  <c r="F61" i="1" l="1"/>
  <c r="E61" i="1"/>
  <c r="F59" i="1"/>
  <c r="E59" i="1"/>
  <c r="F58" i="1"/>
  <c r="E58" i="1"/>
  <c r="F57" i="1"/>
  <c r="E57" i="1"/>
  <c r="F56" i="1"/>
  <c r="E56" i="1"/>
  <c r="C60" i="28" l="1"/>
  <c r="L42" i="28" l="1"/>
  <c r="G38" i="1" l="1"/>
  <c r="E57" i="28" l="1"/>
  <c r="E60" i="28" l="1"/>
  <c r="L66" i="28" l="1"/>
  <c r="L36" i="28" l="1"/>
  <c r="L35" i="28"/>
  <c r="L41" i="28" l="1"/>
  <c r="L44" i="28"/>
  <c r="L37" i="28"/>
  <c r="L38" i="28"/>
  <c r="G8" i="88" l="1"/>
  <c r="E62" i="28" l="1"/>
  <c r="L63" i="28"/>
  <c r="L64" i="28"/>
  <c r="E65" i="28"/>
  <c r="E61" i="28"/>
  <c r="A62" i="28"/>
  <c r="A63" i="28"/>
  <c r="A64" i="28"/>
  <c r="A65" i="28"/>
  <c r="A61" i="28"/>
  <c r="F60" i="28"/>
  <c r="G45" i="1"/>
  <c r="F57" i="28" s="1"/>
  <c r="G46" i="1"/>
  <c r="F58" i="28" s="1"/>
  <c r="G47" i="1"/>
  <c r="F59" i="28" s="1"/>
  <c r="G44" i="1"/>
  <c r="F56" i="28" s="1"/>
  <c r="L65" i="28" l="1"/>
  <c r="L62" i="28"/>
  <c r="L61" i="28"/>
  <c r="C62" i="28"/>
  <c r="C63" i="28"/>
  <c r="C65" i="28"/>
  <c r="C61" i="28"/>
  <c r="G33" i="1" l="1"/>
  <c r="F65" i="28"/>
  <c r="F64" i="28"/>
  <c r="F63" i="28"/>
  <c r="F62" i="28"/>
  <c r="F61" i="28"/>
  <c r="D3" i="1" l="1"/>
  <c r="C5" i="88" l="1"/>
  <c r="L4" i="28"/>
  <c r="A60" i="28" l="1"/>
  <c r="E59" i="28"/>
  <c r="C59" i="28"/>
  <c r="A59" i="28"/>
  <c r="E58" i="28"/>
  <c r="C58" i="28"/>
  <c r="A58" i="28"/>
  <c r="C57" i="28"/>
  <c r="A57" i="28"/>
  <c r="E56" i="28"/>
  <c r="C56" i="28"/>
  <c r="A56" i="28"/>
  <c r="E34" i="28"/>
  <c r="C34" i="28"/>
  <c r="A34" i="28"/>
  <c r="E33" i="28"/>
  <c r="C33" i="28"/>
  <c r="B33" i="28"/>
  <c r="A33" i="28"/>
  <c r="E32" i="28"/>
  <c r="C32" i="28"/>
  <c r="B32" i="28"/>
  <c r="A32" i="28"/>
  <c r="E31" i="28"/>
  <c r="C31" i="28"/>
  <c r="B31" i="28"/>
  <c r="A31" i="28"/>
  <c r="E30" i="28"/>
  <c r="C30" i="28"/>
  <c r="B30" i="28"/>
  <c r="A30" i="28"/>
  <c r="C28" i="28"/>
  <c r="B28" i="28"/>
  <c r="A28" i="28"/>
  <c r="E27" i="28"/>
  <c r="C27" i="28"/>
  <c r="B27" i="28"/>
  <c r="A27" i="28"/>
  <c r="C20" i="28"/>
  <c r="B20" i="28"/>
  <c r="A20" i="28"/>
  <c r="E15" i="28"/>
  <c r="C15" i="28"/>
  <c r="B15" i="28"/>
  <c r="A15" i="28"/>
  <c r="E14" i="28"/>
  <c r="C14" i="28"/>
  <c r="B14" i="28"/>
  <c r="A14" i="28"/>
  <c r="E13" i="28"/>
  <c r="C13" i="28"/>
  <c r="B13" i="28"/>
  <c r="A13" i="28"/>
  <c r="E12" i="28"/>
  <c r="C12" i="28"/>
  <c r="B12" i="28"/>
  <c r="A12" i="28"/>
  <c r="E11" i="28"/>
  <c r="C11" i="28"/>
  <c r="B11" i="28"/>
  <c r="A11" i="28"/>
  <c r="E10" i="28"/>
  <c r="C10" i="28"/>
  <c r="B10" i="28"/>
  <c r="A10" i="28"/>
  <c r="E8" i="28"/>
  <c r="C8" i="28"/>
  <c r="B8" i="28"/>
  <c r="A8" i="28"/>
  <c r="E7" i="28"/>
  <c r="C7" i="28"/>
  <c r="B7" i="28"/>
  <c r="A7" i="28"/>
  <c r="E6" i="28"/>
  <c r="C6" i="28"/>
  <c r="B6" i="28"/>
  <c r="A6" i="28"/>
  <c r="E5" i="28"/>
  <c r="C5" i="28"/>
  <c r="B5" i="28"/>
  <c r="A5" i="28"/>
  <c r="C2" i="28"/>
  <c r="G42" i="1"/>
  <c r="G39" i="1"/>
  <c r="H32" i="1"/>
  <c r="G36" i="1"/>
  <c r="G17" i="1"/>
  <c r="G15" i="1"/>
  <c r="G8" i="1"/>
  <c r="G7" i="1"/>
  <c r="L68" i="28"/>
  <c r="L56" i="28" l="1"/>
  <c r="L34" i="28"/>
  <c r="L33" i="28"/>
  <c r="L32" i="28"/>
  <c r="L31" i="28"/>
  <c r="L30" i="28"/>
  <c r="L28" i="28"/>
  <c r="L27" i="28"/>
  <c r="L15" i="28"/>
  <c r="L14" i="28"/>
  <c r="L20" i="28"/>
  <c r="L10" i="28"/>
  <c r="L12" i="28"/>
  <c r="L13" i="28"/>
  <c r="L11" i="28"/>
  <c r="L8" i="28"/>
  <c r="L7" i="28"/>
  <c r="L6" i="28"/>
  <c r="L5" i="28"/>
  <c r="L58" i="28"/>
  <c r="L59" i="28"/>
  <c r="L57" i="28"/>
  <c r="L60" i="28"/>
  <c r="F14" i="28" l="1"/>
  <c r="F13" i="28"/>
  <c r="F11" i="28"/>
  <c r="F32" i="28"/>
  <c r="F31" i="28"/>
  <c r="F15" i="28"/>
  <c r="F6" i="28"/>
  <c r="F5" i="28"/>
  <c r="F10" i="28"/>
  <c r="F8" i="28"/>
  <c r="H33" i="28"/>
  <c r="F33" i="28" l="1"/>
  <c r="L71" i="28" l="1"/>
  <c r="L73"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<sst xmlns="http://schemas.openxmlformats.org/spreadsheetml/2006/main" count="1287" uniqueCount="662">
  <si>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</si>
  <si>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</si>
  <si>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</si>
  <si>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</si>
  <si>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</si>
  <si>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</si>
  <si>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</si>
  <si>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</si>
  <si>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</si>
  <si>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</si>
  <si>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</si>
  <si>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</si>
  <si>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</si>
  <si>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</si>
  <si>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</si>
  <si>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</si>
  <si>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</si>
  <si>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</si>
  <si>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Cash &amp; Tax Memo</t>
  </si>
  <si>
    <t>Review Summary</t>
  </si>
  <si>
    <t>How Data is used</t>
  </si>
  <si>
    <t>New Questions  -  Please read and answer if applicable</t>
  </si>
  <si>
    <t>Statement</t>
  </si>
  <si>
    <t>Government Wide Statements-Net Position-Business Activities Column</t>
  </si>
  <si>
    <t>All restricted Cash and investments</t>
  </si>
  <si>
    <t>Net Position-Business Activities</t>
  </si>
  <si>
    <t>OPEB Note</t>
  </si>
  <si>
    <t>Bus - Unrestricted Cash &amp; Investments</t>
  </si>
  <si>
    <t>Bus - Restricted Cash &amp; Investments</t>
  </si>
  <si>
    <t>Units with Water Sewer Operations have $.01</t>
  </si>
  <si>
    <t>CCH Unit Type</t>
  </si>
  <si>
    <t>CCH Unit Code</t>
  </si>
  <si>
    <t>Prior Year Amts.</t>
  </si>
  <si>
    <t>Combined Totals of all Proprietary Funds - Cash Flow from Operating</t>
  </si>
  <si>
    <t>Select Your Unit's Name from the drop down box in cell D2</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</si>
  <si>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</si>
  <si>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</si>
  <si>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</si>
  <si>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</si>
  <si>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</si>
  <si>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</si>
  <si>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</si>
  <si>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</si>
  <si>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</si>
  <si>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</si>
  <si>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</si>
  <si>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</si>
  <si>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</si>
  <si>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</si>
  <si>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</si>
  <si>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</si>
  <si>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</si>
  <si>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</si>
  <si>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51 - Ceased Operations</t>
  </si>
  <si>
    <t>52 - No Change</t>
  </si>
  <si>
    <t>https://www.nctreasurer.com/slg/lfm/financial-analysis/Pages/Analysis-by-Population.aspx</t>
  </si>
  <si>
    <t>OPEB
 Note or RSI</t>
  </si>
  <si>
    <t>Notes or formulas</t>
  </si>
  <si>
    <t>OPEB
RSI</t>
  </si>
  <si>
    <t>Debt Issued within next 12 months</t>
  </si>
  <si>
    <t/>
  </si>
  <si>
    <t>FS., Pension note or RSI</t>
  </si>
  <si>
    <t>Notes to the Financial Statements - Pension Note</t>
  </si>
  <si>
    <t>Net Pension Liability</t>
  </si>
  <si>
    <t>Determination of Fiscal Health</t>
  </si>
  <si>
    <t>Acct #</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</si>
  <si>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</si>
  <si>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</si>
  <si>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</si>
  <si>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</si>
  <si>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</si>
  <si>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</si>
  <si>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</si>
  <si>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</si>
  <si>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</si>
  <si>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</si>
  <si>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</si>
  <si>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</si>
  <si>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</si>
  <si>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</si>
  <si>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</si>
  <si>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Total OPEB benefits - total OPEB liability
If you do not provide benefit, please enter 0</t>
  </si>
  <si>
    <t>Total OPEB benefits- OPEB plan fiduciary net position
If no fiduciary net position, enter 0</t>
  </si>
  <si>
    <t>OPEB-Plan's fiduciary net position as a % of total OPEB liability</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</si>
  <si>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</si>
  <si>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</si>
  <si>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</si>
  <si>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</si>
  <si>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</si>
  <si>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</si>
  <si>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</si>
  <si>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</si>
  <si>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</si>
  <si>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</si>
  <si>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</si>
  <si>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</si>
  <si>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</si>
  <si>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</si>
  <si>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</si>
  <si>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</si>
  <si>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</si>
  <si>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</si>
  <si>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</si>
  <si>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</si>
  <si>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</si>
  <si>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</si>
  <si>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</si>
  <si>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</si>
  <si>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</si>
  <si>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</si>
  <si>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</si>
  <si>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</si>
  <si>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</si>
  <si>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</si>
  <si>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</si>
  <si>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</si>
  <si>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Number:</t>
  </si>
  <si>
    <t>Date the Auditor presented or plans to present the Audit to the Governing Board</t>
  </si>
  <si>
    <t>hidden data</t>
  </si>
  <si>
    <t>TD Auditor</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</si>
  <si>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</si>
  <si>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</si>
  <si>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</si>
  <si>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</si>
  <si>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Unit Name:</t>
  </si>
  <si>
    <t>D</t>
  </si>
  <si>
    <t>E</t>
  </si>
  <si>
    <t>F</t>
  </si>
  <si>
    <t>G</t>
  </si>
  <si>
    <t>H</t>
  </si>
  <si>
    <t># of other matters that auditor asked the unit to respond to.</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</si>
  <si>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</si>
  <si>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</si>
  <si>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</si>
  <si>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</si>
  <si>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</si>
  <si>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</si>
  <si>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</si>
  <si>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</si>
  <si>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</si>
  <si>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</si>
  <si>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</si>
  <si>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</si>
  <si>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</si>
  <si>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Messages</t>
  </si>
  <si>
    <t>Leave blank if data not available</t>
  </si>
  <si>
    <t>Did unit have problems with debt service payments being late, debt restructured or not meeting bond covenants</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</si>
  <si>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</si>
  <si>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</si>
  <si>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</si>
  <si>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</si>
  <si>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</si>
  <si>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</si>
  <si>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</si>
  <si>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</si>
  <si>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</si>
  <si>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</si>
  <si>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</si>
  <si>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</si>
  <si>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</si>
  <si>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</si>
  <si>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</si>
  <si>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</si>
  <si>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</si>
  <si>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</si>
  <si>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</si>
  <si>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</si>
  <si>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</si>
  <si>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</si>
  <si>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</si>
  <si>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</si>
  <si>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</si>
  <si>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</si>
  <si>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</si>
  <si>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</si>
  <si>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</si>
  <si>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</si>
  <si>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</si>
  <si>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</si>
  <si>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</si>
  <si>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Hospital-EF- Capital Outlays</t>
  </si>
  <si>
    <t>Hospital/MH -EF - Total Operating Revenues</t>
  </si>
  <si>
    <t>Hospital/MH -EF- Total Operating Expenses. May include Interest Exp.</t>
  </si>
  <si>
    <t>Hospital-EF- Capital contributions (only positive)</t>
  </si>
  <si>
    <t>Hospital-EF- Change in Net Position</t>
  </si>
  <si>
    <t>Comb-Proprietary Funds- Inventories &amp; Prepaids in Curr Assets</t>
  </si>
  <si>
    <t>OPEB
1-implicit rate only
2-no benefit
3-benfit
4- state health plan</t>
  </si>
  <si>
    <t>Yes  or "1" indicates unit has defined benefit other than the ones adm. By the state</t>
  </si>
  <si>
    <t>Compliance opinion - enter "1" for clean Opinion or "2" for other than clean opinion</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</si>
  <si>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</si>
  <si>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</si>
  <si>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</si>
  <si>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</si>
  <si>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</si>
  <si>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</si>
  <si>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</si>
  <si>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</si>
  <si>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</si>
  <si>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</si>
  <si>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</si>
  <si>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</si>
  <si>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</si>
  <si>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</si>
  <si>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</si>
  <si>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</si>
  <si>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</si>
  <si>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</si>
  <si>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</si>
  <si>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</si>
  <si>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</si>
  <si>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</si>
  <si>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</si>
  <si>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</si>
  <si>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</si>
  <si>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</si>
  <si>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</si>
  <si>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</si>
  <si>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</si>
  <si>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</si>
  <si>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</si>
  <si>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</si>
  <si>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</si>
  <si>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</si>
  <si>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</si>
  <si>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</si>
  <si>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</si>
  <si>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</si>
  <si>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</si>
  <si>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</si>
  <si>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</si>
  <si>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</si>
  <si>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</si>
  <si>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</si>
  <si>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</si>
  <si>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</si>
  <si>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</si>
  <si>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</si>
  <si>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</si>
  <si>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</si>
  <si>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</si>
  <si>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</si>
  <si>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</si>
  <si>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</si>
  <si>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</si>
  <si>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</si>
  <si>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</si>
  <si>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</si>
  <si>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</si>
  <si>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</si>
  <si>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</si>
  <si>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Chief Financial Officer</t>
  </si>
  <si>
    <t>Telephone Number and Ext., etc.</t>
  </si>
  <si>
    <t>formula code</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</si>
  <si>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</si>
  <si>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</si>
  <si>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</si>
  <si>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</si>
  <si>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</si>
  <si>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</si>
  <si>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</si>
  <si>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TD-Date Auditor signed the TD</t>
  </si>
  <si>
    <t>TD-Audit  Review Process Route?</t>
  </si>
  <si>
    <t>System</t>
  </si>
  <si>
    <t>TD-Date Data Received in Portal: (MM/DD/YYY)</t>
  </si>
  <si>
    <t>TD-Date TD Placed Review Process</t>
  </si>
  <si>
    <t>TD-Financial Reviewer Name or Initials</t>
  </si>
  <si>
    <t>TD-Date Financial Review started: (MM/DD/YYYY)</t>
  </si>
  <si>
    <t>TD-Type of Review:</t>
  </si>
  <si>
    <t>TD-Compliance Review was needed (Y/N)</t>
  </si>
  <si>
    <t>N</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</si>
  <si>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</si>
  <si>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</si>
  <si>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</si>
  <si>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</si>
  <si>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</si>
  <si>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</si>
  <si>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</si>
  <si>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</si>
  <si>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</si>
  <si>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</si>
  <si>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</si>
  <si>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</si>
  <si>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Not Completed</t>
  </si>
  <si>
    <t>TD-Date Compliance Review Started: (MM/DD/YYYY)</t>
  </si>
  <si>
    <t>TD-Date Compliance review completed (MM/DD/YYYY)</t>
  </si>
  <si>
    <t>TD-Number of major programs</t>
  </si>
  <si>
    <t>TD-Compliance reviewer concludes this audit is :</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</si>
  <si>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</si>
  <si>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</si>
  <si>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</si>
  <si>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</si>
  <si>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</si>
  <si>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</si>
  <si>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</si>
  <si>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</si>
  <si>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</si>
  <si>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Financial Only</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</si>
  <si>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</si>
  <si>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</si>
  <si>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</si>
  <si>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</si>
  <si>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</si>
  <si>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</si>
  <si>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</si>
  <si>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</si>
  <si>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</si>
  <si>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King</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</si>
  <si>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</si>
  <si>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</si>
  <si>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</si>
  <si>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</si>
  <si>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</si>
  <si>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</si>
  <si>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</si>
  <si>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</si>
  <si>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GF FBA% of Exp w/o Powell Bill Formula: (506+536-4-5-6-11+647)/(532+20+509-533-508)</t>
  </si>
  <si>
    <t>Audit Year: 2020</t>
  </si>
  <si>
    <t>6/24/2021</t>
  </si>
  <si>
    <t>Enterprise Funds other than WS and Electric</t>
  </si>
  <si>
    <t>Net Position</t>
  </si>
  <si>
    <t>Combined Totals of all Proprietary Funds - Amount of Inventories and Prepaids in current assets</t>
  </si>
  <si>
    <t>Fiscal Review</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</si>
  <si>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</si>
  <si>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</si>
  <si>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</si>
  <si>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</si>
  <si>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</si>
  <si>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Proprietary Funds - Change in Cash Flow Statement</t>
  </si>
  <si>
    <t>Comb-Proprietary Funds-Current Assets 
Exclude: any restricted assets
                  deferred outflows.</t>
  </si>
  <si>
    <t>Total Gross Capital Assets - without accumulated depreciation</t>
  </si>
  <si>
    <t>Hospital-EF- Unrestricted Cash &amp; Invest. [Incl.all but Held by Trustee or 3rd party restricted](BS)</t>
  </si>
  <si>
    <t>Mental Health or Hospital-EF- Patient Accounts Receivable, Net of Allowance for Bad Debt</t>
  </si>
  <si>
    <r>
      <t xml:space="preserve">Total Long-term debt (non current portion only) - </t>
    </r>
    <r>
      <rPr>
        <sz val="11"/>
        <color indexed="10"/>
        <rFont val="Calibri"/>
        <family val="2"/>
        <scheme val="minor"/>
      </rPr>
      <t>enter as a positive</t>
    </r>
  </si>
  <si>
    <t>Unrestricted fund equity or net position</t>
  </si>
  <si>
    <t>Revenue, Expenses, Changes in Net Position</t>
  </si>
  <si>
    <t>Net Patient Revenues</t>
  </si>
  <si>
    <t>Total Operating Revenues</t>
  </si>
  <si>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</si>
  <si>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</si>
  <si>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t xml:space="preserve">Capital Contributions </t>
  </si>
  <si>
    <t>Change in Net Position</t>
  </si>
  <si>
    <t>Cash Flows</t>
  </si>
  <si>
    <t>Capital Outlays</t>
  </si>
  <si>
    <t>Principal Paid - Long-term Debt</t>
  </si>
  <si>
    <t>FS., OPEB note or RSI</t>
  </si>
  <si>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</si>
  <si>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t>Carolinaeast Health System</t>
  </si>
  <si>
    <t>Carteret County General Hospital</t>
  </si>
  <si>
    <t>Catawba Valley Medical Center</t>
  </si>
  <si>
    <t>Charlotte-Mecklenburg Hospital Authority</t>
  </si>
  <si>
    <t>Granville County Medical Center</t>
  </si>
  <si>
    <t>Haywood Health Authority</t>
  </si>
  <si>
    <t>Henderson County Hospital Corporation</t>
  </si>
  <si>
    <t>J Arthur Dosher Memorial Hospital</t>
  </si>
  <si>
    <t>Nash Healthcare Systems</t>
  </si>
  <si>
    <t>New Hanover Regional Medical Center</t>
  </si>
  <si>
    <t>Northern Hospital District of Surry County</t>
  </si>
  <si>
    <t>Onslow County Hospital Authority</t>
  </si>
  <si>
    <t>Sampson Regional Medical Center, Inc.</t>
  </si>
  <si>
    <t>Watauga Medical Center, Inc. dba Appalachian Regional Healthcare System</t>
  </si>
  <si>
    <t>Tsherron@carolinaeasthealth.com</t>
  </si>
  <si>
    <t>jsking@carterethealth.org</t>
  </si>
  <si>
    <t>kcrews@catawbavalleymc.org</t>
  </si>
  <si>
    <t>Brooke.Bedel@atriumhealth.org</t>
  </si>
  <si>
    <t>amconnell@granvillemedical.com</t>
  </si>
  <si>
    <t>jeffrey.rush@unchealth.unc.edu</t>
  </si>
  <si>
    <t>brandonhughes@dosher.org</t>
  </si>
  <si>
    <t>ben.whitlock@nhrmc.org</t>
  </si>
  <si>
    <t>dwhite@wearenorthern.org</t>
  </si>
  <si>
    <t>carl.biber@onslow.org</t>
  </si>
  <si>
    <t>jheinzman@sampsonmc.org</t>
  </si>
  <si>
    <t>llowrie@apprhs.org</t>
  </si>
  <si>
    <t>Dixon Hughes Goodman LLP</t>
  </si>
  <si>
    <t>KPMG LLP</t>
  </si>
  <si>
    <t>CliftonLarsonAllen LLP</t>
  </si>
  <si>
    <t>BDO USA, LLP</t>
  </si>
  <si>
    <t>Berry, Padgett &amp; Chandler, PLLC</t>
  </si>
  <si>
    <t>RSM US LLP</t>
  </si>
  <si>
    <t>Dixon Hughes Goodman, LLP</t>
  </si>
  <si>
    <t>Donald McNeill</t>
  </si>
  <si>
    <t>David Motsinger</t>
  </si>
  <si>
    <t>Alison Upton</t>
  </si>
  <si>
    <t>Kevin Leder</t>
  </si>
  <si>
    <t>Karen Fitzsimmons</t>
  </si>
  <si>
    <t>Duncan Hilburn</t>
  </si>
  <si>
    <t>Rick Kes, Partner</t>
  </si>
  <si>
    <t>Jordan Miller, CPA</t>
  </si>
  <si>
    <t>David Motsigner</t>
  </si>
  <si>
    <t>Donald.McNeill@dhg.com</t>
  </si>
  <si>
    <t>david.motsinger@dhg.com</t>
  </si>
  <si>
    <t>alisonupton@kpmg.com</t>
  </si>
  <si>
    <t>kevin.leder@claconnect.com</t>
  </si>
  <si>
    <t>kfitzsimmons@bdo.com</t>
  </si>
  <si>
    <t>duncan@bpccpas.com</t>
  </si>
  <si>
    <t>Lars.Isaacson@rsmus.com</t>
  </si>
  <si>
    <t>Jordan.Miller@claconnect.com</t>
  </si>
  <si>
    <t>David.Motsinger@dhg.com</t>
  </si>
  <si>
    <t>david.motsinger@dhg,com</t>
  </si>
  <si>
    <t>itrillo@kpmg.com</t>
  </si>
  <si>
    <t>n/a</t>
  </si>
  <si>
    <t>3/5/2021</t>
  </si>
  <si>
    <t>10/28/2020</t>
  </si>
  <si>
    <t>10/15/2021</t>
  </si>
  <si>
    <t>9/21/2021</t>
  </si>
  <si>
    <t>10/12/2020</t>
  </si>
  <si>
    <t>2/24/2021</t>
  </si>
  <si>
    <t>3/31/2022</t>
  </si>
  <si>
    <t>2/4/2021</t>
  </si>
  <si>
    <t>2/10/2021</t>
  </si>
  <si>
    <t>1/27/2021</t>
  </si>
  <si>
    <t>1/28/2020</t>
  </si>
  <si>
    <t>Staff</t>
  </si>
  <si>
    <t>3/9/2021</t>
  </si>
  <si>
    <t>3/15/2021</t>
  </si>
  <si>
    <t>6/23/2021</t>
  </si>
  <si>
    <t>2/8/2021</t>
  </si>
  <si>
    <t>2/11/2021</t>
  </si>
  <si>
    <t>1/4/2021</t>
  </si>
  <si>
    <t>1/29/2021</t>
  </si>
  <si>
    <t>11/9/2020</t>
  </si>
  <si>
    <t>10/18/2021</t>
  </si>
  <si>
    <t>9/22/2021</t>
  </si>
  <si>
    <t>10/13/2020</t>
  </si>
  <si>
    <t>3/16/2021</t>
  </si>
  <si>
    <t>3/17/2021</t>
  </si>
  <si>
    <t>2/2/2021</t>
  </si>
  <si>
    <t>MJ Vieweg</t>
  </si>
  <si>
    <t>KLH</t>
  </si>
  <si>
    <t>Manasa</t>
  </si>
  <si>
    <t>klh</t>
  </si>
  <si>
    <t>MM</t>
  </si>
  <si>
    <t>07/02/202`</t>
  </si>
  <si>
    <t>3/10/2021</t>
  </si>
  <si>
    <t>11/12/2020</t>
  </si>
  <si>
    <t>9/27/2021</t>
  </si>
  <si>
    <t>10/14/2020</t>
  </si>
  <si>
    <t>4/5/2022</t>
  </si>
  <si>
    <t>3/4/2021</t>
  </si>
  <si>
    <t>3/24/2021</t>
  </si>
  <si>
    <t>2/22/2021</t>
  </si>
  <si>
    <t>2/23/2021</t>
  </si>
  <si>
    <t>Y</t>
  </si>
  <si>
    <t>11/17/2020</t>
  </si>
  <si>
    <t>10/16/2020</t>
  </si>
  <si>
    <t>3/25/2021</t>
  </si>
  <si>
    <t>7/13/2021</t>
  </si>
  <si>
    <t>DCC/JLB</t>
  </si>
  <si>
    <t>JLB</t>
  </si>
  <si>
    <t>11/10/2020</t>
  </si>
  <si>
    <t>4/1/2022</t>
  </si>
  <si>
    <t>3/18/2021</t>
  </si>
  <si>
    <t>3/19/2021</t>
  </si>
  <si>
    <t>Single Audit</t>
  </si>
  <si>
    <t>Yellow Book</t>
  </si>
  <si>
    <t>hjn</t>
  </si>
  <si>
    <t>1/11/2021</t>
  </si>
  <si>
    <t>y</t>
  </si>
  <si>
    <t>Tammy</t>
  </si>
  <si>
    <t>Joanie</t>
  </si>
  <si>
    <t>Kimberly</t>
  </si>
  <si>
    <t>Anthony</t>
  </si>
  <si>
    <t>Adam</t>
  </si>
  <si>
    <t>Jeffrey</t>
  </si>
  <si>
    <t>Brandon</t>
  </si>
  <si>
    <t>Ed</t>
  </si>
  <si>
    <t>Andrea</t>
  </si>
  <si>
    <t>Carl</t>
  </si>
  <si>
    <t>Jerry</t>
  </si>
  <si>
    <t>Matt</t>
  </si>
  <si>
    <t>Sherron</t>
  </si>
  <si>
    <t>Crews</t>
  </si>
  <si>
    <t>DeFurio</t>
  </si>
  <si>
    <t>McConnell</t>
  </si>
  <si>
    <t>Rush</t>
  </si>
  <si>
    <t>Hughes</t>
  </si>
  <si>
    <t>Ollie</t>
  </si>
  <si>
    <t>Hickling</t>
  </si>
  <si>
    <t>Biber</t>
  </si>
  <si>
    <t>Heinzman</t>
  </si>
  <si>
    <t>Thomas</t>
  </si>
  <si>
    <t>10/1/2010</t>
  </si>
  <si>
    <t>1/27/2020</t>
  </si>
  <si>
    <t>1/1/2017</t>
  </si>
  <si>
    <t>10/23/2017</t>
  </si>
  <si>
    <t>1/1/2018</t>
  </si>
  <si>
    <t>8/9/2004</t>
  </si>
  <si>
    <t>8/1/2013</t>
  </si>
  <si>
    <t>1/1/2019</t>
  </si>
  <si>
    <t>12/1/2004</t>
  </si>
  <si>
    <t>9/24/2020</t>
  </si>
  <si>
    <t>Tammy Sherron</t>
  </si>
  <si>
    <t>Joanie King</t>
  </si>
  <si>
    <t>Kimberly Crews</t>
  </si>
  <si>
    <t>Anthony DeFurio</t>
  </si>
  <si>
    <t>Adam McConnell</t>
  </si>
  <si>
    <t>Jeffrey Rush</t>
  </si>
  <si>
    <t>Brandon Hughes</t>
  </si>
  <si>
    <t>No response</t>
  </si>
  <si>
    <t>Ed Ollie</t>
  </si>
  <si>
    <t>Andrea Hickling</t>
  </si>
  <si>
    <t>Carl Biber</t>
  </si>
  <si>
    <t>Jerry Heinzman</t>
  </si>
  <si>
    <t>Matt L. Thomas</t>
  </si>
  <si>
    <t>Vice President, Finance/CFO</t>
  </si>
  <si>
    <t>CFO/Vice President Fiscal Services</t>
  </si>
  <si>
    <t>Vice President/ Chief Financial Officer</t>
  </si>
  <si>
    <t>Director of Finance</t>
  </si>
  <si>
    <t>CFO</t>
  </si>
  <si>
    <t>Vice President, Finance &amp; CFO</t>
  </si>
  <si>
    <t>System CFO</t>
  </si>
  <si>
    <t>10/6/2021</t>
  </si>
  <si>
    <t>3/30/2022</t>
  </si>
  <si>
    <t>12/28/2020</t>
  </si>
  <si>
    <t>252-633-8880</t>
  </si>
  <si>
    <t>252-499-6104</t>
  </si>
  <si>
    <t>828-326-3800</t>
  </si>
  <si>
    <t>704-355-3304</t>
  </si>
  <si>
    <t>919-691-1441</t>
  </si>
  <si>
    <t>828-696-1000</t>
  </si>
  <si>
    <t>910-454-4728</t>
  </si>
  <si>
    <t>910-667-5909</t>
  </si>
  <si>
    <t>336-719-7102</t>
  </si>
  <si>
    <t>910-577-4705</t>
  </si>
  <si>
    <t>910-590-8729</t>
  </si>
  <si>
    <t>828-262-4119</t>
  </si>
  <si>
    <t>tsherron@carolinaeasthealth.com</t>
  </si>
  <si>
    <t>Anthony.Defurio@atriumhealth.org</t>
  </si>
  <si>
    <t>ed.ollie@nhrmc.org</t>
  </si>
  <si>
    <t>ahickling@wearenorthern.org</t>
  </si>
  <si>
    <t>Carl.Biber@onslow.org</t>
  </si>
  <si>
    <t>jheinzman@sampsonrmc.org</t>
  </si>
  <si>
    <t>mlthomas@apprhs.org</t>
  </si>
  <si>
    <t>Brandon Hughes, CPA</t>
  </si>
  <si>
    <t>Derek White</t>
  </si>
  <si>
    <t>Director, Operational Finance</t>
  </si>
  <si>
    <t>Novant Health New Hanover Regional Medical Center, LLC</t>
  </si>
  <si>
    <t>Sampson Regional Medical Center</t>
  </si>
  <si>
    <t>Type of hospital 1=159-39 2=131E 3=131E-40</t>
  </si>
  <si>
    <t>Hospital - Budget required if .02</t>
  </si>
  <si>
    <t>Contract Required if .03</t>
  </si>
  <si>
    <t>Columbus County Regional Hospital</t>
  </si>
  <si>
    <t>Michael</t>
  </si>
  <si>
    <t>Sunday, Jr.</t>
  </si>
  <si>
    <t>Michael Sunday, Jr.</t>
  </si>
  <si>
    <t>828-696-1175</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</si>
  <si>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</si>
  <si>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</si>
  <si>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 xml:space="preserve">Interest Expense - Enter as a positive </t>
  </si>
  <si>
    <t>Total Long-term debt (non current portion only) - enter as a positive</t>
  </si>
  <si>
    <t>Unrestricted Cash &amp; Investments - all but exclude "Held by Trustee" or "3rd party restricted"</t>
  </si>
  <si>
    <t>Net Patient Accounts Receivable</t>
  </si>
  <si>
    <t>Total Operating Expenses. May include Interest Expense - Enter as a positive</t>
  </si>
  <si>
    <t>DIW batch total</t>
  </si>
  <si>
    <t>TD Info Completed by Auditor : CCH acct #  955 and 957</t>
  </si>
  <si>
    <t>Net OPEB Liability RHBF</t>
  </si>
  <si>
    <t>If unit is an employer participant in one of the State Cost Sharing Plans rows 31-33 should be blank.  Unless they have an additional single employer plan.</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</si>
  <si>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</si>
  <si>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r>
      <t xml:space="preserve">Do you expect to issue debt requiring LGC approval within 12 months from the date that the audit is submitted - </t>
    </r>
    <r>
      <rPr>
        <b/>
        <sz val="11"/>
        <color theme="1"/>
        <rFont val="Calibri"/>
        <family val="2"/>
        <scheme val="minor"/>
      </rPr>
      <t>select "1" for yes and "2" for no from drop down list.</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</si>
  <si>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</si>
  <si>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</si>
  <si>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 xml:space="preserve">Enter telephone extension, etc. </t>
  </si>
  <si>
    <t>Northern Regional Hospital</t>
  </si>
  <si>
    <t>53926</t>
  </si>
  <si>
    <t>53880</t>
  </si>
  <si>
    <t>53881</t>
  </si>
  <si>
    <t>53938</t>
  </si>
  <si>
    <t>53884</t>
  </si>
  <si>
    <t>53889</t>
  </si>
  <si>
    <t>53890</t>
  </si>
  <si>
    <t>53897</t>
  </si>
  <si>
    <t>53970</t>
  </si>
  <si>
    <t>53950</t>
  </si>
  <si>
    <t>53902</t>
  </si>
  <si>
    <t>53923</t>
  </si>
  <si>
    <t>53908</t>
  </si>
  <si>
    <t>53913</t>
  </si>
  <si>
    <t>Rick</t>
  </si>
  <si>
    <t>Cassady</t>
  </si>
  <si>
    <t>permanent</t>
  </si>
  <si>
    <t>2/6/2017</t>
  </si>
  <si>
    <t>12/8/2022</t>
  </si>
  <si>
    <t>Gerald Heinzman</t>
  </si>
  <si>
    <t>Rick Cassady</t>
  </si>
  <si>
    <t>Vice President and Chief Financial Officer</t>
  </si>
  <si>
    <t>11/29/2022</t>
  </si>
  <si>
    <t>1/23/2023</t>
  </si>
  <si>
    <t>10/31/2022</t>
  </si>
  <si>
    <t>10/21/2022</t>
  </si>
  <si>
    <t>3/6/2023</t>
  </si>
  <si>
    <t>6/9/2023</t>
  </si>
  <si>
    <t>1/18/2023</t>
  </si>
  <si>
    <t>2/1/2023</t>
  </si>
  <si>
    <t>michael.Sunday@unchealth.unc.edu</t>
  </si>
  <si>
    <t>rcassady@apprhs.org</t>
  </si>
  <si>
    <t>Number of other matters that auditor asked the unit to respond to.</t>
  </si>
  <si>
    <t>11/1/2022</t>
  </si>
  <si>
    <t>11/28/2022</t>
  </si>
  <si>
    <t>7/1/2022</t>
  </si>
  <si>
    <t>2/20/2023</t>
  </si>
  <si>
    <t>Date Audit First Received</t>
  </si>
  <si>
    <t>2022-11-29</t>
  </si>
  <si>
    <t>2023-04-11</t>
  </si>
  <si>
    <t>2022-10-31</t>
  </si>
  <si>
    <t>2022-10-20</t>
  </si>
  <si>
    <t>2023-03-06</t>
  </si>
  <si>
    <t>2023-06-09</t>
  </si>
  <si>
    <t>2023-01-19</t>
  </si>
  <si>
    <t>2023-02-28</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</si>
  <si>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</si>
  <si>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</si>
  <si>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</si>
  <si>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</si>
  <si>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</si>
  <si>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Data documenting the unit's compliance with General Statue 159-25 is captured in account numbers 947, 948, 949, 950, and 952.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</si>
  <si>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</si>
  <si>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</si>
  <si>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</si>
  <si>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</si>
  <si>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</si>
  <si>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</si>
  <si>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</si>
  <si>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</si>
  <si>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</si>
  <si>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</si>
  <si>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</si>
  <si>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</si>
  <si>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Exclude findings reported in questions 907, 951</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</si>
  <si>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</si>
  <si>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Please enter page number if information included in the audit report/other communications</t>
  </si>
  <si>
    <t xml:space="preserve">Was an AU-C Section 260 (The Auditor's Communication With Those Charged With Governance) letter issued?     </t>
  </si>
  <si>
    <t>Was an AU-C Section 265 (Communicating Internal Control Related Matters Identified in an Audit) letter issued?</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</si>
  <si>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</si>
  <si>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</si>
  <si>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</si>
  <si>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</si>
  <si>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</si>
  <si>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</si>
  <si>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J</t>
  </si>
  <si>
    <t>Please enter the fiscal year end reported on the unit's audited financial statements if other than 6/30/2023.              Format "MM/DD/YYYY"</t>
  </si>
  <si>
    <t>If the fiscal year-end is other than 6/30/2023, 9/30/2023, 12/31/2023 or 3/31/2024, please contact us.</t>
  </si>
  <si>
    <t>What date was the audit report submitted to the LGC?  (Note audit reports are due four months after fiscal year end regardless of the contract submission date.)</t>
  </si>
  <si>
    <t>C22</t>
  </si>
  <si>
    <t>C21</t>
  </si>
  <si>
    <t xml:space="preserve">Is there is a going concern noted in the audit report? </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</si>
  <si>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</si>
  <si>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</si>
  <si>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</si>
  <si>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</si>
  <si>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Amount of ARPA funds expended in total for fiscal year for non-capital purposes</t>
  </si>
  <si>
    <t>What date was the audit report submitted to the LGC?</t>
  </si>
  <si>
    <t>Fiscal Year 2023</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</si>
  <si>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t>
  </si>
  <si>
    <r>
      <rPr>
        <sz val="11"/>
        <color rgb="FFFF0000"/>
        <rFont val="Calibri"/>
        <family val="2"/>
        <scheme val="minor"/>
      </rPr>
      <t>Total</t>
    </r>
    <r>
      <rPr>
        <sz val="11"/>
        <color theme="1"/>
        <rFont val="Calibri"/>
        <family val="2"/>
        <scheme val="minor"/>
      </rPr>
      <t xml:space="preserve"> OPEB benefits - What is the plan’s fiduciary net position as a </t>
    </r>
    <r>
      <rPr>
        <b/>
        <sz val="11"/>
        <color theme="1"/>
        <rFont val="Calibri"/>
        <family val="2"/>
        <scheme val="minor"/>
      </rPr>
      <t>percentage</t>
    </r>
    <r>
      <rPr>
        <sz val="11"/>
        <color theme="1"/>
        <rFont val="Calibri"/>
        <family val="2"/>
        <scheme val="minor"/>
      </rPr>
      <t xml:space="preserve"> of the total OPEB liability?  Please enter as percentage value; for example, 83.5% should be entered as 83.5.  If assets have not been set aside in a trust, please enter 0.0</t>
    </r>
  </si>
  <si>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</si>
  <si>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955 and 957, that require a response.</t>
  </si>
  <si>
    <t>TD Info Completed by Auditor tab: CCH acct # 1079</t>
  </si>
  <si>
    <t>Fiscal 2023 -  Data Input Workbook incorporates the
Unit Data from Audit Worksheet, TD Info Completed by Auditor Worksheet, Performance Indicators Print Worksheet</t>
  </si>
  <si>
    <t>Does the Unit have a non-state administered pension plan</t>
  </si>
  <si>
    <t>Must be linked to unit number on Unit Data from Audit Worksheet tab</t>
  </si>
  <si>
    <t>What date was the audit report submitted to the LGC?  (Note audit reports are due four months after fiscal year end regardless of the contract submission date.)   Enter as "MM/DD/YYYY"</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</si>
  <si>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</si>
  <si>
    <t>Version Date 11/1/2023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</si>
</sst>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lt;=9999999]###\-####;\(###\)\ ###\-####"/>
    <numFmt numFmtId="179" formatCode="###\-###\-####"/>
  </numFmts>
  <fonts count="15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0"/>
      <color rgb="FFFF0000"/>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name val="Calibri"/>
      <family val="2"/>
    </font>
    <font>
      <sz val="11"/>
      <name val="Calibri"/>
      <family val="2"/>
    </font>
    <font>
      <sz val="11"/>
      <color indexed="10"/>
      <name val="Calibri"/>
      <family val="2"/>
      <scheme val="minor"/>
    </font>
    <font>
      <b/>
      <i/>
      <sz val="12"/>
      <color rgb="FFFF0000"/>
      <name val="Cambria"/>
      <family val="1"/>
    </font>
    <font>
      <sz val="11"/>
      <color theme="9" tint="-0.499984740745262"/>
      <name val="Calibri"/>
      <family val="2"/>
      <scheme val="minor"/>
    </font>
    <font>
      <b/>
      <sz val="12"/>
      <color theme="1"/>
      <name val="Century Schoolbook"/>
      <family val="1"/>
    </font>
    <font>
      <b/>
      <sz val="12"/>
      <color theme="1"/>
      <name val="Cambria"/>
      <family val="1"/>
    </font>
    <font>
      <sz val="11"/>
      <color theme="5" tint="-0.249977111117893"/>
      <name val="Calibri"/>
      <family val="2"/>
      <scheme val="minor"/>
    </font>
    <font>
      <b/>
      <u/>
      <sz val="11"/>
      <color theme="10"/>
      <name val="Calibri"/>
      <family val="2"/>
      <scheme val="minor"/>
    </font>
  </fonts>
  <fills count="8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
      <patternFill patternType="solid">
        <fgColor theme="8" tint="0.79998168889431442"/>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173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2" fillId="0" borderId="0"/>
    <xf numFmtId="0" fontId="62" fillId="0" borderId="0"/>
    <xf numFmtId="0" fontId="61" fillId="0" borderId="0"/>
    <xf numFmtId="0" fontId="62" fillId="0" borderId="0"/>
    <xf numFmtId="0" fontId="62" fillId="0" borderId="0"/>
    <xf numFmtId="0" fontId="63" fillId="0" borderId="0"/>
    <xf numFmtId="0" fontId="6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0" borderId="0"/>
    <xf numFmtId="0" fontId="6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2"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1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21"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3" fillId="0" borderId="0"/>
    <xf numFmtId="0" fontId="33" fillId="0" borderId="0"/>
    <xf numFmtId="0" fontId="33" fillId="0" borderId="0"/>
    <xf numFmtId="0" fontId="33" fillId="0" borderId="0"/>
    <xf numFmtId="0" fontId="33" fillId="0" borderId="0"/>
    <xf numFmtId="0" fontId="11" fillId="0" borderId="0"/>
    <xf numFmtId="0" fontId="63" fillId="0" borderId="0"/>
    <xf numFmtId="0" fontId="63" fillId="0" borderId="0"/>
    <xf numFmtId="0" fontId="63" fillId="0" borderId="0"/>
    <xf numFmtId="0" fontId="6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63" fillId="0" borderId="0"/>
    <xf numFmtId="0" fontId="33" fillId="0" borderId="0"/>
    <xf numFmtId="0" fontId="33" fillId="0" borderId="0"/>
    <xf numFmtId="0" fontId="33" fillId="0" borderId="0"/>
    <xf numFmtId="0" fontId="33" fillId="0" borderId="0"/>
    <xf numFmtId="0" fontId="6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2"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3"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2"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6" fillId="0" borderId="44" applyNumberFormat="0" applyFill="0" applyAlignment="0" applyProtection="0"/>
    <xf numFmtId="0" fontId="67" fillId="0" borderId="45" applyNumberFormat="0" applyFill="0" applyAlignment="0" applyProtection="0"/>
    <xf numFmtId="0" fontId="68" fillId="0" borderId="46" applyNumberFormat="0" applyFill="0" applyAlignment="0" applyProtection="0"/>
    <xf numFmtId="0" fontId="68" fillId="0" borderId="0" applyNumberFormat="0" applyFill="0" applyBorder="0" applyAlignment="0" applyProtection="0"/>
    <xf numFmtId="0" fontId="69" fillId="35" borderId="0" applyNumberFormat="0" applyBorder="0" applyAlignment="0" applyProtection="0"/>
    <xf numFmtId="0" fontId="70" fillId="36" borderId="0" applyNumberFormat="0" applyBorder="0" applyAlignment="0" applyProtection="0"/>
    <xf numFmtId="0" fontId="71" fillId="38" borderId="47" applyNumberFormat="0" applyAlignment="0" applyProtection="0"/>
    <xf numFmtId="0" fontId="72" fillId="39" borderId="48" applyNumberFormat="0" applyAlignment="0" applyProtection="0"/>
    <xf numFmtId="0" fontId="73" fillId="39" borderId="47" applyNumberFormat="0" applyAlignment="0" applyProtection="0"/>
    <xf numFmtId="0" fontId="74" fillId="0" borderId="49" applyNumberFormat="0" applyFill="0" applyAlignment="0" applyProtection="0"/>
    <xf numFmtId="0" fontId="75" fillId="40" borderId="50" applyNumberFormat="0" applyAlignment="0" applyProtection="0"/>
    <xf numFmtId="0" fontId="64" fillId="0" borderId="0" applyNumberFormat="0" applyFill="0" applyBorder="0" applyAlignment="0" applyProtection="0"/>
    <xf numFmtId="0" fontId="39" fillId="0" borderId="52" applyNumberFormat="0" applyFill="0" applyAlignment="0" applyProtection="0"/>
    <xf numFmtId="0" fontId="76" fillId="42" borderId="0" applyNumberFormat="0" applyBorder="0" applyAlignment="0" applyProtection="0"/>
    <xf numFmtId="0" fontId="76" fillId="43"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76"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5" fillId="37" borderId="0" applyNumberFormat="0" applyBorder="0" applyAlignment="0" applyProtection="0"/>
    <xf numFmtId="0" fontId="33" fillId="41" borderId="51" applyNumberFormat="0" applyFont="0" applyAlignment="0" applyProtection="0"/>
    <xf numFmtId="40" fontId="78" fillId="0" borderId="17">
      <alignment horizontal="right"/>
    </xf>
    <xf numFmtId="0" fontId="79" fillId="0" borderId="0">
      <alignment horizontal="left"/>
    </xf>
    <xf numFmtId="49" fontId="11" fillId="0" borderId="0"/>
    <xf numFmtId="0" fontId="79" fillId="0" borderId="0">
      <alignment horizontal="left"/>
    </xf>
    <xf numFmtId="174" fontId="78" fillId="0" borderId="17">
      <alignment horizontal="right"/>
    </xf>
    <xf numFmtId="49" fontId="78"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7" fillId="48" borderId="0">
      <alignment horizontal="right" vertical="center"/>
    </xf>
    <xf numFmtId="49" fontId="77" fillId="48" borderId="0">
      <alignment horizontal="left" vertical="center"/>
    </xf>
    <xf numFmtId="49" fontId="77" fillId="48" borderId="0">
      <alignment horizontal="center" vertical="center"/>
    </xf>
    <xf numFmtId="49" fontId="77" fillId="48" borderId="0">
      <alignment horizontal="center" vertical="center"/>
    </xf>
    <xf numFmtId="49" fontId="77" fillId="48" borderId="0">
      <alignment horizontal="right" vertical="center"/>
    </xf>
    <xf numFmtId="40" fontId="77" fillId="48" borderId="0">
      <alignment horizontal="right"/>
    </xf>
    <xf numFmtId="49" fontId="77"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7" fillId="48" borderId="0">
      <alignment horizontal="center" vertical="center"/>
    </xf>
    <xf numFmtId="49" fontId="77" fillId="48" borderId="0">
      <alignment horizontal="center" vertical="center"/>
    </xf>
    <xf numFmtId="174" fontId="77" fillId="48" borderId="0">
      <alignment horizontal="center" vertical="center"/>
    </xf>
    <xf numFmtId="49" fontId="77" fillId="48" borderId="0">
      <alignment horizontal="right"/>
    </xf>
    <xf numFmtId="40" fontId="78" fillId="0" borderId="19">
      <alignment horizontal="right"/>
    </xf>
    <xf numFmtId="0" fontId="79" fillId="0" borderId="0">
      <alignment horizontal="left"/>
    </xf>
    <xf numFmtId="49" fontId="11" fillId="0" borderId="0"/>
    <xf numFmtId="0" fontId="79" fillId="0" borderId="0">
      <alignment horizontal="left"/>
    </xf>
    <xf numFmtId="174" fontId="78" fillId="0" borderId="19">
      <alignment horizontal="right"/>
    </xf>
    <xf numFmtId="49" fontId="78" fillId="0" borderId="0">
      <alignment horizontal="right"/>
    </xf>
    <xf numFmtId="49" fontId="11" fillId="0" borderId="0"/>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77"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8" fillId="49" borderId="0">
      <alignment horizontal="center" vertical="center"/>
    </xf>
    <xf numFmtId="49" fontId="11" fillId="49" borderId="0">
      <alignment horizontal="left" vertical="center"/>
    </xf>
    <xf numFmtId="49" fontId="78" fillId="49" borderId="0">
      <alignment horizontal="center" vertical="center"/>
    </xf>
    <xf numFmtId="0" fontId="78" fillId="50" borderId="0">
      <alignment horizontal="left"/>
    </xf>
    <xf numFmtId="49" fontId="11" fillId="0" borderId="0"/>
    <xf numFmtId="0" fontId="78" fillId="50" borderId="0">
      <alignment horizontal="left"/>
    </xf>
    <xf numFmtId="40" fontId="78" fillId="0" borderId="0">
      <alignment horizontal="right"/>
    </xf>
    <xf numFmtId="49" fontId="77" fillId="48" borderId="0"/>
    <xf numFmtId="49" fontId="77" fillId="48" borderId="0"/>
    <xf numFmtId="49" fontId="11" fillId="0" borderId="0"/>
    <xf numFmtId="0" fontId="80" fillId="51" borderId="0" applyFont="0" applyFill="0">
      <alignment horizontal="left" vertical="top" wrapText="1"/>
    </xf>
    <xf numFmtId="40" fontId="80" fillId="0" borderId="0"/>
    <xf numFmtId="40" fontId="80" fillId="0" borderId="0"/>
    <xf numFmtId="0" fontId="80" fillId="0" borderId="0">
      <alignment horizontal="left"/>
    </xf>
    <xf numFmtId="0" fontId="80" fillId="0" borderId="0">
      <alignment horizontal="center"/>
    </xf>
    <xf numFmtId="0" fontId="81" fillId="0" borderId="0">
      <alignment horizontal="center"/>
    </xf>
    <xf numFmtId="0" fontId="82" fillId="48" borderId="0">
      <alignment horizontal="left"/>
    </xf>
    <xf numFmtId="0" fontId="82" fillId="48" borderId="0">
      <alignment horizontal="left"/>
    </xf>
    <xf numFmtId="0" fontId="81" fillId="0" borderId="0">
      <alignment horizontal="center"/>
    </xf>
    <xf numFmtId="40" fontId="83" fillId="0" borderId="18"/>
    <xf numFmtId="40" fontId="83" fillId="0" borderId="18"/>
    <xf numFmtId="0" fontId="83" fillId="0" borderId="0"/>
    <xf numFmtId="0" fontId="83" fillId="0" borderId="0"/>
    <xf numFmtId="0" fontId="81" fillId="0" borderId="0">
      <alignment horizontal="center"/>
    </xf>
    <xf numFmtId="0" fontId="84" fillId="52" borderId="0">
      <alignment horizontal="left"/>
    </xf>
    <xf numFmtId="0" fontId="84" fillId="52" borderId="0">
      <alignment horizontal="left"/>
    </xf>
    <xf numFmtId="40" fontId="78" fillId="0" borderId="0">
      <alignment horizontal="right"/>
    </xf>
    <xf numFmtId="0" fontId="79" fillId="0" borderId="0">
      <alignment horizontal="left"/>
    </xf>
    <xf numFmtId="49" fontId="11" fillId="0" borderId="0"/>
    <xf numFmtId="0" fontId="79" fillId="0" borderId="0">
      <alignment horizontal="left"/>
    </xf>
    <xf numFmtId="174" fontId="78" fillId="0" borderId="0">
      <alignment horizontal="right"/>
    </xf>
    <xf numFmtId="49" fontId="78" fillId="0" borderId="0" applyBorder="0">
      <alignment horizontal="right"/>
    </xf>
    <xf numFmtId="0" fontId="11" fillId="0" borderId="0"/>
    <xf numFmtId="49" fontId="86" fillId="51" borderId="0">
      <alignment horizontal="left"/>
    </xf>
    <xf numFmtId="49" fontId="86" fillId="51" borderId="0">
      <alignment horizontal="left"/>
    </xf>
    <xf numFmtId="0" fontId="87" fillId="51" borderId="0">
      <alignment horizontal="left"/>
    </xf>
    <xf numFmtId="175" fontId="87" fillId="51" borderId="0">
      <alignment horizontal="left"/>
    </xf>
    <xf numFmtId="40" fontId="78" fillId="0" borderId="0">
      <alignment horizontal="right"/>
    </xf>
    <xf numFmtId="49" fontId="88" fillId="51" borderId="0">
      <alignment horizontal="left"/>
    </xf>
    <xf numFmtId="49" fontId="88" fillId="51" borderId="0">
      <alignment horizontal="left"/>
    </xf>
    <xf numFmtId="49" fontId="11" fillId="0" borderId="0"/>
    <xf numFmtId="40" fontId="78" fillId="0" borderId="14">
      <alignment horizontal="right"/>
    </xf>
    <xf numFmtId="49" fontId="78" fillId="0" borderId="0">
      <alignment horizontal="left"/>
    </xf>
    <xf numFmtId="49" fontId="11" fillId="0" borderId="0"/>
    <xf numFmtId="49" fontId="78" fillId="0" borderId="0">
      <alignment horizontal="left"/>
    </xf>
    <xf numFmtId="174" fontId="78" fillId="0" borderId="14">
      <alignment horizontal="right"/>
    </xf>
    <xf numFmtId="49" fontId="78" fillId="0" borderId="0">
      <alignment horizontal="right"/>
    </xf>
    <xf numFmtId="40" fontId="78" fillId="0" borderId="14">
      <alignment horizontal="right"/>
    </xf>
    <xf numFmtId="0" fontId="78" fillId="50" borderId="0">
      <alignment horizontal="left"/>
    </xf>
    <xf numFmtId="49" fontId="11" fillId="0" borderId="0"/>
    <xf numFmtId="0" fontId="78" fillId="50" borderId="0">
      <alignment horizontal="left"/>
    </xf>
    <xf numFmtId="174" fontId="78" fillId="0" borderId="14">
      <alignment horizontal="right"/>
    </xf>
    <xf numFmtId="49" fontId="78" fillId="0" borderId="0">
      <alignment horizontal="right"/>
    </xf>
    <xf numFmtId="0" fontId="83" fillId="0" borderId="0"/>
    <xf numFmtId="40" fontId="80" fillId="0" borderId="18"/>
    <xf numFmtId="40" fontId="80" fillId="0" borderId="18"/>
    <xf numFmtId="0" fontId="80" fillId="0" borderId="0"/>
    <xf numFmtId="0" fontId="80" fillId="0" borderId="0"/>
    <xf numFmtId="40" fontId="80" fillId="0" borderId="0"/>
    <xf numFmtId="176" fontId="80" fillId="0" borderId="0"/>
    <xf numFmtId="40" fontId="80" fillId="0" borderId="0"/>
    <xf numFmtId="0" fontId="80" fillId="0" borderId="0"/>
    <xf numFmtId="0" fontId="80" fillId="0" borderId="0"/>
    <xf numFmtId="40" fontId="78" fillId="0" borderId="18">
      <alignment horizontal="right"/>
    </xf>
    <xf numFmtId="49" fontId="78" fillId="0" borderId="0">
      <alignment horizontal="left"/>
    </xf>
    <xf numFmtId="49" fontId="11" fillId="0" borderId="0"/>
    <xf numFmtId="49" fontId="78" fillId="0" borderId="0">
      <alignment horizontal="left"/>
    </xf>
    <xf numFmtId="174" fontId="78" fillId="0" borderId="18">
      <alignment horizontal="right"/>
    </xf>
    <xf numFmtId="49" fontId="78"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9"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6" fillId="55" borderId="0" applyNumberFormat="0" applyBorder="0" applyAlignment="0" applyProtection="0"/>
    <xf numFmtId="0" fontId="90" fillId="55" borderId="0" applyNumberFormat="0" applyBorder="0" applyAlignment="0" applyProtection="0"/>
    <xf numFmtId="0" fontId="76" fillId="58" borderId="0" applyNumberFormat="0" applyBorder="0" applyAlignment="0" applyProtection="0"/>
    <xf numFmtId="0" fontId="90" fillId="58" borderId="0" applyNumberFormat="0" applyBorder="0" applyAlignment="0" applyProtection="0"/>
    <xf numFmtId="0" fontId="76" fillId="61" borderId="0" applyNumberFormat="0" applyBorder="0" applyAlignment="0" applyProtection="0"/>
    <xf numFmtId="0" fontId="90" fillId="61" borderId="0" applyNumberFormat="0" applyBorder="0" applyAlignment="0" applyProtection="0"/>
    <xf numFmtId="0" fontId="76" fillId="64" borderId="0" applyNumberFormat="0" applyBorder="0" applyAlignment="0" applyProtection="0"/>
    <xf numFmtId="0" fontId="90" fillId="64" borderId="0" applyNumberFormat="0" applyBorder="0" applyAlignment="0" applyProtection="0"/>
    <xf numFmtId="0" fontId="76" fillId="67" borderId="0" applyNumberFormat="0" applyBorder="0" applyAlignment="0" applyProtection="0"/>
    <xf numFmtId="0" fontId="90" fillId="67" borderId="0" applyNumberFormat="0" applyBorder="0" applyAlignment="0" applyProtection="0"/>
    <xf numFmtId="0" fontId="76" fillId="70" borderId="0" applyNumberFormat="0" applyBorder="0" applyAlignment="0" applyProtection="0"/>
    <xf numFmtId="0" fontId="90" fillId="70" borderId="0" applyNumberFormat="0" applyBorder="0" applyAlignment="0" applyProtection="0"/>
    <xf numFmtId="0" fontId="90" fillId="42" borderId="0" applyNumberFormat="0" applyBorder="0" applyAlignment="0" applyProtection="0"/>
    <xf numFmtId="0" fontId="90" fillId="42" borderId="0" applyNumberFormat="0" applyBorder="0" applyAlignment="0" applyProtection="0"/>
    <xf numFmtId="0" fontId="90" fillId="43" borderId="0" applyNumberFormat="0" applyBorder="0" applyAlignment="0" applyProtection="0"/>
    <xf numFmtId="0" fontId="90" fillId="43" borderId="0" applyNumberFormat="0" applyBorder="0" applyAlignment="0" applyProtection="0"/>
    <xf numFmtId="0" fontId="90" fillId="44" borderId="0" applyNumberFormat="0" applyBorder="0" applyAlignment="0" applyProtection="0"/>
    <xf numFmtId="0" fontId="90" fillId="44" borderId="0" applyNumberFormat="0" applyBorder="0" applyAlignment="0" applyProtection="0"/>
    <xf numFmtId="0" fontId="90" fillId="45" borderId="0" applyNumberFormat="0" applyBorder="0" applyAlignment="0" applyProtection="0"/>
    <xf numFmtId="0" fontId="90" fillId="45" borderId="0" applyNumberFormat="0" applyBorder="0" applyAlignment="0" applyProtection="0"/>
    <xf numFmtId="0" fontId="90" fillId="46" borderId="0" applyNumberFormat="0" applyBorder="0" applyAlignment="0" applyProtection="0"/>
    <xf numFmtId="0" fontId="90" fillId="4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36" borderId="0" applyNumberFormat="0" applyBorder="0" applyAlignment="0" applyProtection="0"/>
    <xf numFmtId="0" fontId="92" fillId="39" borderId="47" applyNumberFormat="0" applyAlignment="0" applyProtection="0"/>
    <xf numFmtId="0" fontId="93"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4" fillId="0" borderId="0" applyNumberFormat="0" applyFill="0" applyBorder="0" applyAlignment="0" applyProtection="0"/>
    <xf numFmtId="0" fontId="95" fillId="35" borderId="0" applyNumberFormat="0" applyBorder="0" applyAlignment="0" applyProtection="0"/>
    <xf numFmtId="0" fontId="96" fillId="0" borderId="44" applyNumberFormat="0" applyFill="0" applyAlignment="0" applyProtection="0"/>
    <xf numFmtId="0" fontId="97"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8" fillId="0" borderId="46" applyNumberFormat="0" applyFill="0" applyAlignment="0" applyProtection="0"/>
    <xf numFmtId="0" fontId="98" fillId="0" borderId="0" applyNumberFormat="0" applyFill="0" applyBorder="0" applyAlignment="0" applyProtection="0"/>
    <xf numFmtId="0" fontId="99" fillId="38" borderId="47" applyNumberFormat="0" applyAlignment="0" applyProtection="0"/>
    <xf numFmtId="0" fontId="100" fillId="0" borderId="49" applyNumberFormat="0" applyFill="0" applyAlignment="0" applyProtection="0"/>
    <xf numFmtId="0" fontId="101"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2" fillId="39" borderId="48" applyNumberFormat="0" applyAlignment="0" applyProtection="0"/>
    <xf numFmtId="9" fontId="6" fillId="0" borderId="0" applyFont="0" applyFill="0" applyBorder="0" applyAlignment="0" applyProtection="0"/>
    <xf numFmtId="0" fontId="103" fillId="0" borderId="0" applyNumberFormat="0" applyFill="0" applyBorder="0" applyAlignment="0" applyProtection="0"/>
    <xf numFmtId="0" fontId="104" fillId="0" borderId="52" applyNumberFormat="0" applyFill="0" applyAlignment="0" applyProtection="0"/>
    <xf numFmtId="0" fontId="105" fillId="0" borderId="0" applyNumberFormat="0" applyFill="0" applyBorder="0" applyAlignment="0" applyProtection="0"/>
    <xf numFmtId="0" fontId="107" fillId="0" borderId="0"/>
    <xf numFmtId="43" fontId="108" fillId="0" borderId="0" applyFont="0" applyFill="0" applyBorder="0" applyAlignment="0" applyProtection="0"/>
    <xf numFmtId="0" fontId="108"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xf numFmtId="0" fontId="61" fillId="0" borderId="0"/>
    <xf numFmtId="0" fontId="61" fillId="0" borderId="0"/>
    <xf numFmtId="0" fontId="61" fillId="0" borderId="0"/>
    <xf numFmtId="0" fontId="62" fillId="0" borderId="0"/>
    <xf numFmtId="0" fontId="62" fillId="0" borderId="0"/>
    <xf numFmtId="0" fontId="62" fillId="0" borderId="0"/>
    <xf numFmtId="0" fontId="62" fillId="0" borderId="0"/>
    <xf numFmtId="0" fontId="62" fillId="0" borderId="0"/>
    <xf numFmtId="0" fontId="61"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8" fillId="0" borderId="0"/>
    <xf numFmtId="0" fontId="11" fillId="0" borderId="0"/>
    <xf numFmtId="0" fontId="108"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7" fillId="0" borderId="0"/>
    <xf numFmtId="43" fontId="107" fillId="0" borderId="0" applyFont="0" applyFill="0" applyBorder="0" applyAlignment="0" applyProtection="0"/>
    <xf numFmtId="0" fontId="107" fillId="0" borderId="0"/>
    <xf numFmtId="0" fontId="119" fillId="0" borderId="0"/>
    <xf numFmtId="0" fontId="33" fillId="0" borderId="0"/>
    <xf numFmtId="0" fontId="119" fillId="0" borderId="0"/>
    <xf numFmtId="43" fontId="107" fillId="0" borderId="0" applyFont="0" applyFill="0" applyBorder="0" applyAlignment="0" applyProtection="0"/>
    <xf numFmtId="0" fontId="107" fillId="0" borderId="0"/>
    <xf numFmtId="0" fontId="107" fillId="0" borderId="0"/>
    <xf numFmtId="0" fontId="107" fillId="0" borderId="0"/>
    <xf numFmtId="0" fontId="120" fillId="0" borderId="0"/>
    <xf numFmtId="0" fontId="120" fillId="0" borderId="0"/>
    <xf numFmtId="0" fontId="121" fillId="0" borderId="0"/>
    <xf numFmtId="0" fontId="120" fillId="0" borderId="0"/>
    <xf numFmtId="0" fontId="119" fillId="0" borderId="0"/>
    <xf numFmtId="0" fontId="120"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0" fillId="0" borderId="0"/>
    <xf numFmtId="0" fontId="119" fillId="0" borderId="0"/>
    <xf numFmtId="0" fontId="119" fillId="0" borderId="0"/>
    <xf numFmtId="0" fontId="120" fillId="0" borderId="0"/>
    <xf numFmtId="0" fontId="119" fillId="0" borderId="0"/>
    <xf numFmtId="0" fontId="119"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5" borderId="7" applyNumberFormat="0" applyFont="0" applyAlignment="0" applyProtection="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19" fillId="0" borderId="0"/>
    <xf numFmtId="0" fontId="121" fillId="0" borderId="0"/>
    <xf numFmtId="0" fontId="119" fillId="0" borderId="0"/>
    <xf numFmtId="0" fontId="121" fillId="0" borderId="0"/>
    <xf numFmtId="0" fontId="119"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22" fillId="0" borderId="0"/>
    <xf numFmtId="0" fontId="120" fillId="0" borderId="0"/>
    <xf numFmtId="0" fontId="120" fillId="0" borderId="0"/>
    <xf numFmtId="0" fontId="120"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21" fillId="0" borderId="0"/>
    <xf numFmtId="0" fontId="1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2"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7" fillId="0" borderId="0"/>
    <xf numFmtId="43" fontId="107" fillId="0" borderId="0" applyFont="0" applyFill="0" applyBorder="0" applyAlignment="0" applyProtection="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7" fillId="0" borderId="0"/>
    <xf numFmtId="0" fontId="144" fillId="0" borderId="0"/>
    <xf numFmtId="0" fontId="147" fillId="0" borderId="0"/>
    <xf numFmtId="43" fontId="147" fillId="0" borderId="0" applyFont="0" applyFill="0" applyBorder="0" applyAlignment="0" applyProtection="0"/>
    <xf numFmtId="44" fontId="147"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576">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56" fillId="0" borderId="0" xfId="0" applyFont="1" applyProtection="1"/>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60"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0" fontId="56" fillId="0" borderId="24" xfId="0" applyNumberFormat="1" applyFont="1" applyFill="1" applyBorder="1" applyAlignment="1" applyProtection="1">
      <alignment horizontal="left" vertical="center" wrapText="1"/>
    </xf>
    <xf numFmtId="164" fontId="49" fillId="0" borderId="0" xfId="0" applyNumberFormat="1" applyFont="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171" fontId="56" fillId="22" borderId="22" xfId="439" applyNumberFormat="1" applyFont="1" applyFill="1" applyBorder="1" applyAlignment="1" applyProtection="1">
      <alignment horizontal="center" vertical="center" wrapText="1"/>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7" fontId="56" fillId="0"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0"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6"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170" fontId="56" fillId="73" borderId="28" xfId="439" applyNumberFormat="1" applyFont="1" applyFill="1" applyBorder="1" applyAlignment="1" applyProtection="1">
      <alignment horizontal="center" vertical="center" wrapText="1"/>
    </xf>
    <xf numFmtId="0" fontId="39" fillId="72" borderId="61" xfId="0" applyNumberFormat="1" applyFont="1" applyFill="1" applyBorder="1" applyAlignment="1" applyProtection="1">
      <alignment horizontal="center" vertical="center"/>
    </xf>
    <xf numFmtId="0" fontId="0" fillId="71" borderId="0" xfId="0" applyFill="1"/>
    <xf numFmtId="0" fontId="111" fillId="71" borderId="0" xfId="0" applyFont="1" applyFill="1" applyAlignment="1">
      <alignment vertical="center" wrapText="1"/>
    </xf>
    <xf numFmtId="0" fontId="46" fillId="71" borderId="0" xfId="0" applyFont="1" applyFill="1" applyAlignment="1">
      <alignment horizontal="justify" vertical="center"/>
    </xf>
    <xf numFmtId="0" fontId="116" fillId="75" borderId="0" xfId="0" applyFont="1" applyFill="1" applyAlignment="1">
      <alignment vertical="center"/>
    </xf>
    <xf numFmtId="0" fontId="56"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2" fillId="71" borderId="0" xfId="0" applyFont="1" applyFill="1" applyAlignment="1">
      <alignment horizontal="left" vertical="center" wrapText="1"/>
    </xf>
    <xf numFmtId="0" fontId="33" fillId="71" borderId="0" xfId="30096" applyFill="1"/>
    <xf numFmtId="0" fontId="115" fillId="75" borderId="0" xfId="30096" applyFont="1" applyFill="1" applyAlignment="1">
      <alignment horizontal="center" vertical="center" wrapText="1"/>
    </xf>
    <xf numFmtId="0" fontId="111" fillId="71" borderId="0" xfId="30096" applyFont="1" applyFill="1" applyAlignment="1">
      <alignment vertical="center" wrapText="1"/>
    </xf>
    <xf numFmtId="0" fontId="46" fillId="71" borderId="0" xfId="30096" applyFont="1" applyFill="1" applyAlignment="1">
      <alignment vertical="center" wrapText="1"/>
    </xf>
    <xf numFmtId="0" fontId="116" fillId="75" borderId="0" xfId="30096" applyFont="1" applyFill="1" applyAlignment="1">
      <alignment vertical="center"/>
    </xf>
    <xf numFmtId="0" fontId="0" fillId="0" borderId="0" xfId="0"/>
    <xf numFmtId="169" fontId="39" fillId="29" borderId="0" xfId="439" applyNumberFormat="1" applyFont="1" applyFill="1" applyAlignment="1" applyProtection="1">
      <alignment horizontal="center" vertical="center"/>
      <protection locked="0"/>
    </xf>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1" xfId="0" applyFont="1" applyFill="1" applyBorder="1" applyAlignment="1">
      <alignment horizontal="center" vertical="center"/>
    </xf>
    <xf numFmtId="0" fontId="64" fillId="0" borderId="0" xfId="0" applyFont="1" applyFill="1"/>
    <xf numFmtId="177" fontId="56" fillId="0" borderId="22" xfId="439" applyNumberFormat="1" applyFont="1" applyFill="1" applyBorder="1" applyAlignment="1" applyProtection="1">
      <alignment horizontal="center"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0" fontId="56" fillId="76" borderId="24" xfId="0" applyNumberFormat="1" applyFont="1" applyFill="1" applyBorder="1" applyAlignment="1" applyProtection="1">
      <alignment horizontal="left" vertical="center" wrapText="1"/>
    </xf>
    <xf numFmtId="0" fontId="39" fillId="76" borderId="25" xfId="0" applyNumberFormat="1" applyFont="1" applyFill="1" applyBorder="1" applyAlignment="1" applyProtection="1">
      <alignment horizontal="center" vertical="center"/>
    </xf>
    <xf numFmtId="0" fontId="0" fillId="76" borderId="30" xfId="0" applyFont="1" applyFill="1" applyBorder="1" applyAlignment="1" applyProtection="1">
      <alignment vertical="center" wrapText="1"/>
    </xf>
    <xf numFmtId="164" fontId="49" fillId="0" borderId="0" xfId="0" applyNumberFormat="1" applyFont="1" applyFill="1" applyAlignment="1" applyProtection="1">
      <alignment wrapText="1"/>
    </xf>
    <xf numFmtId="164" fontId="49"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7" fontId="0" fillId="0" borderId="28" xfId="439" applyNumberFormat="1" applyFont="1" applyBorder="1" applyAlignment="1" applyProtection="1">
      <alignment vertical="center"/>
    </xf>
    <xf numFmtId="37" fontId="0" fillId="0" borderId="28" xfId="439" applyNumberFormat="1" applyFont="1" applyFill="1" applyBorder="1" applyAlignment="1" applyProtection="1">
      <alignment vertical="center"/>
    </xf>
    <xf numFmtId="38" fontId="0" fillId="0" borderId="0" xfId="0" applyNumberFormat="1" applyFont="1" applyProtection="1"/>
    <xf numFmtId="37" fontId="0" fillId="0" borderId="26"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4"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172" fontId="39" fillId="28" borderId="0" xfId="439" applyNumberFormat="1" applyFont="1" applyFill="1" applyAlignment="1" applyProtection="1">
      <alignment horizontal="center" vertical="center"/>
      <protection locked="0"/>
    </xf>
    <xf numFmtId="0" fontId="0" fillId="0" borderId="31" xfId="0" applyFont="1" applyFill="1" applyBorder="1" applyAlignment="1">
      <alignment horizontal="center" wrapText="1"/>
    </xf>
    <xf numFmtId="0" fontId="59"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5"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4" fillId="28" borderId="0" xfId="439" applyNumberFormat="1" applyFont="1" applyFill="1" applyAlignment="1" applyProtection="1">
      <alignment wrapText="1"/>
    </xf>
    <xf numFmtId="41" fontId="65" fillId="0" borderId="0" xfId="0" applyNumberFormat="1" applyFont="1" applyFill="1" applyAlignment="1" applyProtection="1">
      <alignment wrapText="1"/>
    </xf>
    <xf numFmtId="41" fontId="65" fillId="0" borderId="0" xfId="0" applyNumberFormat="1" applyFont="1" applyAlignment="1">
      <alignment wrapText="1"/>
    </xf>
    <xf numFmtId="0" fontId="0" fillId="0" borderId="43" xfId="0" applyNumberFormat="1" applyFont="1" applyFill="1" applyBorder="1" applyAlignment="1" applyProtection="1">
      <alignment vertical="center" wrapText="1"/>
    </xf>
    <xf numFmtId="164" fontId="0" fillId="28" borderId="0" xfId="439" applyNumberFormat="1" applyFont="1" applyFill="1" applyProtection="1"/>
    <xf numFmtId="0" fontId="0" fillId="31" borderId="0" xfId="0" applyFont="1" applyFill="1" applyProtection="1"/>
    <xf numFmtId="164" fontId="0" fillId="0" borderId="22" xfId="439" applyNumberFormat="1" applyFont="1" applyFill="1" applyBorder="1" applyAlignment="1" applyProtection="1">
      <alignment horizontal="center" vertical="center" wrapText="1"/>
      <protection locked="0"/>
    </xf>
    <xf numFmtId="41" fontId="64" fillId="0" borderId="0" xfId="439" applyNumberFormat="1" applyFont="1" applyFill="1" applyAlignment="1" applyProtection="1">
      <alignment vertical="center" wrapText="1"/>
    </xf>
    <xf numFmtId="39" fontId="64" fillId="0" borderId="0" xfId="439" applyNumberFormat="1" applyFont="1" applyFill="1" applyBorder="1" applyAlignment="1" applyProtection="1">
      <alignment horizontal="center" vertical="center" wrapText="1"/>
    </xf>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4"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4"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39" fillId="28" borderId="0" xfId="0" applyFont="1" applyFill="1" applyAlignment="1" applyProtection="1">
      <alignment horizontal="left" vertical="center"/>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4" fillId="72" borderId="0" xfId="439" applyNumberFormat="1" applyFont="1" applyFill="1" applyAlignment="1" applyProtection="1">
      <alignment wrapText="1"/>
    </xf>
    <xf numFmtId="164" fontId="39" fillId="72" borderId="0" xfId="439" applyNumberFormat="1" applyFont="1" applyFill="1" applyAlignment="1" applyProtection="1">
      <alignment horizontal="center" vertical="center"/>
      <protection locked="0"/>
    </xf>
    <xf numFmtId="41" fontId="65" fillId="72" borderId="0" xfId="0" applyNumberFormat="1" applyFont="1" applyFill="1" applyAlignment="1" applyProtection="1">
      <alignment wrapText="1"/>
    </xf>
    <xf numFmtId="0" fontId="39" fillId="72" borderId="0" xfId="0" applyFont="1" applyFill="1" applyAlignment="1" applyProtection="1">
      <alignment horizontal="center" vertical="center"/>
      <protection locked="0"/>
    </xf>
    <xf numFmtId="0" fontId="65" fillId="72" borderId="0" xfId="0" applyFont="1" applyFill="1" applyAlignment="1" applyProtection="1"/>
    <xf numFmtId="0" fontId="39" fillId="72" borderId="0" xfId="0" applyFont="1" applyFill="1" applyAlignment="1" applyProtection="1">
      <alignment horizontal="left" vertical="center"/>
    </xf>
    <xf numFmtId="0" fontId="0" fillId="72" borderId="0" xfId="0" applyNumberFormat="1" applyFont="1" applyFill="1" applyAlignment="1" applyProtection="1">
      <alignment vertical="center" wrapText="1"/>
    </xf>
    <xf numFmtId="38" fontId="44" fillId="72" borderId="0" xfId="439" applyNumberFormat="1" applyFont="1" applyFill="1" applyAlignment="1" applyProtection="1">
      <alignment horizontal="center" vertical="center" wrapText="1"/>
    </xf>
    <xf numFmtId="164" fontId="0" fillId="72" borderId="0" xfId="439" applyNumberFormat="1" applyFont="1" applyFill="1" applyAlignment="1" applyProtection="1">
      <alignment horizontal="center" vertical="center"/>
    </xf>
    <xf numFmtId="38" fontId="39" fillId="72" borderId="0" xfId="0" applyNumberFormat="1" applyFont="1" applyFill="1" applyAlignment="1" applyProtection="1">
      <alignment horizontal="left" vertical="center"/>
    </xf>
    <xf numFmtId="0" fontId="65" fillId="72" borderId="0" xfId="0" applyFont="1" applyFill="1" applyAlignment="1" applyProtection="1">
      <alignment horizontal="left"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128" fillId="72" borderId="0" xfId="0" applyFont="1" applyFill="1" applyAlignment="1" applyProtection="1">
      <alignment horizontal="left" vertical="center"/>
    </xf>
    <xf numFmtId="0" fontId="76" fillId="72" borderId="0" xfId="0" applyFont="1" applyFill="1" applyAlignment="1" applyProtection="1">
      <alignment vertical="center"/>
    </xf>
    <xf numFmtId="0" fontId="57" fillId="72" borderId="0" xfId="0" applyFont="1" applyFill="1" applyAlignment="1">
      <alignment vertical="center" wrapText="1"/>
    </xf>
    <xf numFmtId="41" fontId="129" fillId="0" borderId="0" xfId="0" applyNumberFormat="1" applyFont="1" applyFill="1" applyAlignment="1" applyProtection="1">
      <alignment wrapText="1"/>
    </xf>
    <xf numFmtId="0" fontId="57" fillId="72"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1" xfId="0" applyBorder="1"/>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0" borderId="74" xfId="0" applyBorder="1"/>
    <xf numFmtId="0" fontId="0" fillId="0" borderId="79" xfId="0" applyBorder="1"/>
    <xf numFmtId="0" fontId="37" fillId="76" borderId="54" xfId="0" applyFont="1" applyFill="1" applyBorder="1" applyAlignment="1">
      <alignment horizontal="justify" vertical="center"/>
    </xf>
    <xf numFmtId="0" fontId="45" fillId="76" borderId="54" xfId="0" applyFont="1" applyFill="1" applyBorder="1" applyAlignment="1">
      <alignment horizontal="center" vertical="center" wrapText="1"/>
    </xf>
    <xf numFmtId="0" fontId="40" fillId="76" borderId="13" xfId="0" applyFont="1" applyFill="1" applyBorder="1" applyAlignment="1">
      <alignment horizontal="center" vertical="center"/>
    </xf>
    <xf numFmtId="0" fontId="0" fillId="0" borderId="54"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5" fillId="0" borderId="0" xfId="439" applyNumberFormat="1" applyFont="1" applyFill="1" applyAlignment="1" applyProtection="1">
      <alignment horizontal="center" vertical="center" wrapText="1"/>
      <protection locked="0"/>
    </xf>
    <xf numFmtId="0" fontId="133" fillId="75" borderId="54" xfId="0" applyFont="1" applyFill="1" applyBorder="1" applyAlignment="1">
      <alignment horizontal="center" vertical="center" wrapText="1"/>
    </xf>
    <xf numFmtId="0" fontId="130" fillId="0" borderId="0" xfId="0" applyFont="1"/>
    <xf numFmtId="0" fontId="134" fillId="71" borderId="0" xfId="0" applyFont="1" applyFill="1" applyAlignment="1">
      <alignment horizontal="justify" vertical="center"/>
    </xf>
    <xf numFmtId="0" fontId="134" fillId="71" borderId="0" xfId="0" applyFont="1" applyFill="1" applyAlignment="1">
      <alignment vertical="center"/>
    </xf>
    <xf numFmtId="0" fontId="0" fillId="0" borderId="0" xfId="0" applyAlignment="1">
      <alignment vertical="center"/>
    </xf>
    <xf numFmtId="0" fontId="134" fillId="71" borderId="0" xfId="0" applyFont="1" applyFill="1" applyAlignment="1">
      <alignment vertical="center" wrapText="1"/>
    </xf>
    <xf numFmtId="0" fontId="138" fillId="71" borderId="0" xfId="611" applyFont="1" applyFill="1" applyAlignment="1">
      <alignment vertical="center"/>
    </xf>
    <xf numFmtId="0" fontId="139" fillId="71" borderId="0" xfId="0" applyFont="1" applyFill="1" applyAlignment="1">
      <alignment vertical="center"/>
    </xf>
    <xf numFmtId="0" fontId="140" fillId="71" borderId="0" xfId="611" applyFont="1" applyFill="1" applyAlignment="1" applyProtection="1">
      <alignment vertical="center"/>
      <protection locked="0"/>
    </xf>
    <xf numFmtId="0" fontId="139" fillId="71" borderId="0" xfId="0" applyFont="1" applyFill="1"/>
    <xf numFmtId="0" fontId="111" fillId="71" borderId="0" xfId="30096" quotePrefix="1" applyFont="1" applyFill="1" applyAlignment="1">
      <alignment horizontal="left" vertical="center" wrapText="1" indent="1"/>
    </xf>
    <xf numFmtId="0" fontId="143" fillId="71" borderId="0" xfId="30096" applyFont="1" applyFill="1" applyAlignment="1">
      <alignment vertical="center" wrapText="1"/>
    </xf>
    <xf numFmtId="0" fontId="35" fillId="0" borderId="0" xfId="611"/>
    <xf numFmtId="0" fontId="134" fillId="71" borderId="0" xfId="30096" applyFont="1" applyFill="1" applyAlignment="1">
      <alignment vertical="center" wrapText="1"/>
    </xf>
    <xf numFmtId="38" fontId="0" fillId="0" borderId="0" xfId="0" applyNumberFormat="1" applyFont="1" applyFill="1" applyProtection="1"/>
    <xf numFmtId="14" fontId="0" fillId="0" borderId="0" xfId="0" applyNumberFormat="1" applyFont="1" applyProtection="1"/>
    <xf numFmtId="164" fontId="49" fillId="32" borderId="0" xfId="0" applyNumberFormat="1" applyFont="1" applyFill="1" applyAlignment="1" applyProtection="1">
      <alignment wrapText="1"/>
    </xf>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178" fontId="41" fillId="30" borderId="63" xfId="0" applyNumberFormat="1" applyFont="1" applyFill="1" applyBorder="1" applyAlignment="1">
      <alignment wrapText="1"/>
    </xf>
    <xf numFmtId="178"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4" xfId="0" applyBorder="1"/>
    <xf numFmtId="0" fontId="39" fillId="76" borderId="83" xfId="0" applyFont="1" applyFill="1" applyBorder="1" applyAlignment="1">
      <alignment horizontal="left"/>
    </xf>
    <xf numFmtId="0" fontId="0" fillId="76" borderId="84" xfId="0" applyFill="1" applyBorder="1"/>
    <xf numFmtId="0" fontId="0" fillId="76" borderId="88" xfId="0" applyFill="1" applyBorder="1"/>
    <xf numFmtId="0" fontId="0" fillId="0" borderId="82" xfId="0" applyBorder="1"/>
    <xf numFmtId="0" fontId="132" fillId="0" borderId="65" xfId="0" applyFont="1" applyBorder="1" applyAlignment="1">
      <alignment horizontal="center" vertical="center" wrapText="1"/>
    </xf>
    <xf numFmtId="0" fontId="0" fillId="0" borderId="65" xfId="0" applyBorder="1"/>
    <xf numFmtId="0" fontId="132" fillId="0" borderId="13" xfId="0" applyFont="1" applyBorder="1" applyAlignment="1">
      <alignment horizontal="center" vertical="center" wrapText="1"/>
    </xf>
    <xf numFmtId="0" fontId="39" fillId="0" borderId="54" xfId="0" quotePrefix="1" applyFont="1" applyBorder="1" applyAlignment="1">
      <alignment horizontal="center" vertical="center"/>
    </xf>
    <xf numFmtId="37" fontId="0" fillId="0" borderId="54" xfId="0" applyNumberFormat="1" applyBorder="1" applyAlignment="1">
      <alignment horizontal="center" vertical="center" wrapText="1"/>
    </xf>
    <xf numFmtId="0" fontId="45" fillId="76" borderId="13" xfId="0" applyFont="1" applyFill="1" applyBorder="1" applyAlignment="1">
      <alignment horizontal="center" vertical="center" wrapText="1"/>
    </xf>
    <xf numFmtId="0" fontId="39" fillId="76" borderId="54" xfId="0" applyFont="1" applyFill="1" applyBorder="1" applyAlignment="1">
      <alignment horizontal="center" wrapText="1"/>
    </xf>
    <xf numFmtId="0" fontId="0" fillId="76" borderId="83" xfId="0" applyFill="1" applyBorder="1"/>
    <xf numFmtId="49" fontId="39" fillId="0" borderId="54" xfId="0" quotePrefix="1" applyNumberFormat="1" applyFont="1" applyBorder="1" applyAlignment="1">
      <alignment horizontal="center" vertical="center"/>
    </xf>
    <xf numFmtId="0" fontId="0" fillId="1" borderId="54" xfId="0" applyFill="1" applyBorder="1" applyAlignment="1">
      <alignment horizontal="center" vertical="center" wrapText="1"/>
    </xf>
    <xf numFmtId="0" fontId="39" fillId="0" borderId="79" xfId="0" applyFont="1" applyBorder="1" applyAlignment="1">
      <alignment horizontal="center" vertical="center"/>
    </xf>
    <xf numFmtId="0" fontId="0" fillId="76" borderId="11" xfId="0" applyFill="1" applyBorder="1" applyAlignment="1">
      <alignment horizontal="center"/>
    </xf>
    <xf numFmtId="0" fontId="44" fillId="0" borderId="85" xfId="0" applyFont="1" applyBorder="1"/>
    <xf numFmtId="0" fontId="44" fillId="0" borderId="0" xfId="0" applyFont="1"/>
    <xf numFmtId="0" fontId="44" fillId="0" borderId="71" xfId="0" applyFont="1" applyBorder="1"/>
    <xf numFmtId="0" fontId="44" fillId="0" borderId="72" xfId="0" applyFont="1" applyBorder="1"/>
    <xf numFmtId="0" fontId="145" fillId="0" borderId="0" xfId="0" applyFont="1" applyAlignment="1">
      <alignment vertical="center" wrapText="1"/>
    </xf>
    <xf numFmtId="0" fontId="44" fillId="0" borderId="80" xfId="0" applyFont="1" applyBorder="1" applyAlignment="1">
      <alignment wrapText="1"/>
    </xf>
    <xf numFmtId="1" fontId="44" fillId="0" borderId="0" xfId="0" applyNumberFormat="1" applyFont="1"/>
    <xf numFmtId="0" fontId="44" fillId="0" borderId="78" xfId="0" applyFont="1" applyBorder="1"/>
    <xf numFmtId="0" fontId="44" fillId="0" borderId="0" xfId="0" applyFont="1" applyAlignment="1">
      <alignment horizontal="center"/>
    </xf>
    <xf numFmtId="0" fontId="44" fillId="0" borderId="81" xfId="0" applyFont="1" applyBorder="1"/>
    <xf numFmtId="0" fontId="0" fillId="0" borderId="0" xfId="0" applyFill="1" applyAlignment="1">
      <alignment horizontal="left" vertical="center"/>
    </xf>
    <xf numFmtId="0" fontId="0" fillId="0" borderId="0" xfId="0" applyFill="1" applyAlignment="1">
      <alignment wrapText="1"/>
    </xf>
    <xf numFmtId="0" fontId="146"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76" fillId="0" borderId="39" xfId="0" applyFont="1" applyFill="1" applyBorder="1"/>
    <xf numFmtId="0" fontId="39" fillId="26" borderId="35" xfId="0" applyFont="1" applyFill="1" applyBorder="1" applyAlignment="1">
      <alignment horizontal="left" vertical="center"/>
    </xf>
    <xf numFmtId="0" fontId="0" fillId="26" borderId="36" xfId="0" applyFill="1" applyBorder="1"/>
    <xf numFmtId="0" fontId="76" fillId="0" borderId="39" xfId="0" applyFont="1" applyFill="1" applyBorder="1" applyAlignment="1">
      <alignment wrapText="1"/>
    </xf>
    <xf numFmtId="0" fontId="0" fillId="0" borderId="16" xfId="0" applyFill="1" applyBorder="1" applyAlignment="1">
      <alignment wrapText="1"/>
    </xf>
    <xf numFmtId="0" fontId="0" fillId="26" borderId="3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0" fontId="0" fillId="34" borderId="0" xfId="0" applyFont="1" applyFill="1" applyAlignment="1" applyProtection="1">
      <alignment horizontal="center" vertical="center"/>
    </xf>
    <xf numFmtId="41" fontId="65" fillId="30" borderId="76" xfId="439" applyNumberFormat="1" applyFont="1" applyFill="1" applyBorder="1" applyAlignment="1">
      <alignment vertical="center" wrapText="1"/>
    </xf>
    <xf numFmtId="41" fontId="65" fillId="30" borderId="0" xfId="439" applyNumberFormat="1" applyFont="1" applyFill="1" applyAlignment="1">
      <alignment vertical="center" wrapText="1"/>
    </xf>
    <xf numFmtId="41" fontId="65" fillId="30" borderId="87" xfId="439" applyNumberFormat="1" applyFont="1" applyFill="1" applyBorder="1" applyAlignment="1">
      <alignment vertical="center" wrapText="1"/>
    </xf>
    <xf numFmtId="41" fontId="65" fillId="30" borderId="77"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0" borderId="0" xfId="0" applyAlignment="1">
      <alignment horizontal="center"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149" fillId="0" borderId="0" xfId="0" applyFont="1" applyAlignment="1">
      <alignment horizontal="center"/>
    </xf>
    <xf numFmtId="0" fontId="149" fillId="0" borderId="0" xfId="0" applyFont="1"/>
    <xf numFmtId="0" fontId="149" fillId="0" borderId="0" xfId="0" applyFont="1" applyAlignment="1">
      <alignment wrapText="1"/>
    </xf>
    <xf numFmtId="1" fontId="0" fillId="0" borderId="0" xfId="0" applyNumberFormat="1" applyAlignment="1">
      <alignment horizontal="center" vertical="center"/>
    </xf>
    <xf numFmtId="0" fontId="44" fillId="0" borderId="43" xfId="0" applyFont="1" applyBorder="1" applyAlignment="1">
      <alignment horizontal="center" vertical="center" wrapText="1"/>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0" borderId="24"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50" fillId="0" borderId="0" xfId="0" applyFont="1" applyAlignment="1">
      <alignment wrapText="1"/>
    </xf>
    <xf numFmtId="0" fontId="149" fillId="0" borderId="0" xfId="0" applyFont="1" applyAlignment="1">
      <alignment horizontal="center" vertical="center" wrapText="1"/>
    </xf>
    <xf numFmtId="0" fontId="149" fillId="0" borderId="0" xfId="0" applyFont="1" applyAlignment="1">
      <alignment horizontal="center" vertical="center"/>
    </xf>
    <xf numFmtId="0" fontId="39" fillId="0" borderId="25" xfId="0" applyFont="1" applyBorder="1" applyAlignment="1">
      <alignment horizontal="center" vertical="center"/>
    </xf>
    <xf numFmtId="0" fontId="0" fillId="0" borderId="30" xfId="0" applyBorder="1" applyAlignment="1">
      <alignment vertical="center" wrapText="1"/>
    </xf>
    <xf numFmtId="0" fontId="0" fillId="0" borderId="34" xfId="0" applyBorder="1" applyAlignment="1">
      <alignment horizontal="left" vertical="center" wrapText="1"/>
    </xf>
    <xf numFmtId="0" fontId="0" fillId="0" borderId="34" xfId="0" applyBorder="1" applyAlignment="1">
      <alignment horizontal="center" vertical="center" wrapText="1"/>
    </xf>
    <xf numFmtId="0" fontId="0" fillId="0" borderId="43" xfId="0" applyBorder="1" applyAlignment="1">
      <alignment horizontal="center" vertical="center"/>
    </xf>
    <xf numFmtId="0" fontId="57" fillId="0" borderId="0" xfId="0" applyFont="1" applyAlignment="1">
      <alignment vertical="center" wrapText="1"/>
    </xf>
    <xf numFmtId="0" fontId="65" fillId="0" borderId="0" xfId="0" applyFont="1" applyFill="1" applyAlignment="1" applyProtection="1"/>
    <xf numFmtId="0" fontId="0" fillId="0" borderId="0" xfId="0" applyAlignment="1">
      <alignment horizontal="center" vertical="center" wrapText="1"/>
    </xf>
    <xf numFmtId="0" fontId="39" fillId="0" borderId="25" xfId="0" applyNumberFormat="1" applyFont="1" applyFill="1" applyBorder="1" applyAlignment="1" applyProtection="1">
      <alignment horizontal="center" vertical="center"/>
    </xf>
    <xf numFmtId="0" fontId="0" fillId="0" borderId="30" xfId="0" applyFont="1" applyFill="1" applyBorder="1" applyAlignment="1" applyProtection="1">
      <alignment vertical="center" wrapText="1"/>
    </xf>
    <xf numFmtId="0" fontId="0" fillId="0" borderId="0" xfId="0" applyBorder="1" applyAlignment="1">
      <alignment vertical="center" wrapText="1"/>
    </xf>
    <xf numFmtId="0" fontId="0" fillId="0" borderId="0" xfId="0" applyFont="1" applyAlignment="1" applyProtection="1">
      <alignment horizontal="center"/>
    </xf>
    <xf numFmtId="0" fontId="150" fillId="0" borderId="0" xfId="0" applyFont="1" applyAlignment="1">
      <alignment horizontal="center"/>
    </xf>
    <xf numFmtId="0" fontId="0" fillId="0" borderId="0" xfId="0" applyNumberFormat="1" applyAlignment="1">
      <alignment horizontal="center"/>
    </xf>
    <xf numFmtId="0" fontId="64" fillId="0" borderId="10" xfId="0" applyFont="1" applyFill="1" applyBorder="1" applyAlignment="1">
      <alignment vertical="center" wrapText="1"/>
    </xf>
    <xf numFmtId="0" fontId="64" fillId="0" borderId="10" xfId="0" applyFont="1" applyFill="1" applyBorder="1" applyAlignment="1">
      <alignment horizontal="left" vertical="center" wrapText="1"/>
    </xf>
    <xf numFmtId="37" fontId="0" fillId="34" borderId="27" xfId="439" applyNumberFormat="1" applyFont="1" applyFill="1" applyBorder="1" applyAlignment="1" applyProtection="1">
      <alignment vertical="center"/>
    </xf>
    <xf numFmtId="0" fontId="152" fillId="71" borderId="0" xfId="30096" applyFont="1" applyFill="1" applyAlignment="1">
      <alignment vertical="center" wrapText="1"/>
    </xf>
    <xf numFmtId="3" fontId="57" fillId="29" borderId="0" xfId="439" applyNumberFormat="1" applyFont="1" applyFill="1" applyAlignment="1" applyProtection="1">
      <alignment horizontal="center" vertical="center" wrapText="1"/>
      <protection locked="0"/>
    </xf>
    <xf numFmtId="41" fontId="65" fillId="0" borderId="0" xfId="0" applyNumberFormat="1" applyFont="1" applyAlignment="1">
      <alignment vertical="center" wrapText="1"/>
    </xf>
    <xf numFmtId="37" fontId="0" fillId="28" borderId="0" xfId="439" applyNumberFormat="1" applyFont="1" applyFill="1" applyAlignment="1" applyProtection="1">
      <alignment horizontal="center" vertical="center"/>
      <protection locked="0"/>
    </xf>
    <xf numFmtId="39" fontId="0" fillId="0" borderId="27" xfId="439" applyNumberFormat="1" applyFont="1" applyFill="1" applyBorder="1" applyAlignment="1" applyProtection="1">
      <alignment vertical="center" wrapText="1"/>
    </xf>
    <xf numFmtId="172" fontId="0" fillId="73" borderId="27" xfId="439" applyNumberFormat="1" applyFont="1" applyFill="1" applyBorder="1" applyAlignment="1" applyProtection="1">
      <alignment vertical="center"/>
    </xf>
    <xf numFmtId="14" fontId="0" fillId="34" borderId="0" xfId="0" applyNumberFormat="1" applyFont="1" applyFill="1" applyAlignment="1" applyProtection="1">
      <alignment horizontal="center" vertical="center"/>
    </xf>
    <xf numFmtId="169" fontId="0" fillId="72" borderId="62"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wrapText="1"/>
    </xf>
    <xf numFmtId="0" fontId="41" fillId="0" borderId="10" xfId="0" applyFont="1" applyBorder="1" applyAlignment="1" applyProtection="1">
      <alignment horizontal="right" vertical="center" wrapText="1"/>
    </xf>
    <xf numFmtId="4" fontId="0" fillId="0" borderId="10" xfId="0" applyNumberFormat="1" applyBorder="1"/>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0" fillId="0" borderId="22" xfId="0" applyBorder="1" applyAlignment="1">
      <alignment horizontal="center" vertical="center" wrapText="1"/>
    </xf>
    <xf numFmtId="0" fontId="0" fillId="28" borderId="0" xfId="0" applyFont="1" applyFill="1" applyAlignment="1" applyProtection="1">
      <alignment horizontal="center" vertical="center"/>
    </xf>
    <xf numFmtId="0" fontId="0" fillId="0" borderId="34" xfId="0" applyNumberFormat="1" applyFont="1" applyFill="1" applyBorder="1" applyAlignment="1" applyProtection="1">
      <alignment horizontal="center" vertical="center" wrapText="1"/>
    </xf>
    <xf numFmtId="0" fontId="0" fillId="0" borderId="66" xfId="0" applyBorder="1" applyAlignment="1">
      <alignment horizontal="center"/>
    </xf>
    <xf numFmtId="0" fontId="0" fillId="0" borderId="67" xfId="0" applyFill="1" applyBorder="1"/>
    <xf numFmtId="168" fontId="0" fillId="0" borderId="67" xfId="0" applyNumberFormat="1" applyFill="1" applyBorder="1" applyAlignment="1">
      <alignment wrapText="1"/>
    </xf>
    <xf numFmtId="0" fontId="0" fillId="0" borderId="68" xfId="0" applyBorder="1" applyAlignment="1">
      <alignment wrapText="1"/>
    </xf>
    <xf numFmtId="0" fontId="0" fillId="0" borderId="69"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0" xfId="0" applyBorder="1" applyAlignment="1">
      <alignment wrapText="1"/>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14" fontId="118" fillId="29" borderId="10" xfId="31720" applyNumberFormat="1" applyFont="1" applyFill="1" applyBorder="1" applyAlignment="1" applyProtection="1">
      <alignment horizontal="left"/>
      <protection locked="0"/>
    </xf>
    <xf numFmtId="0" fontId="0" fillId="0" borderId="0" xfId="0" applyNumberFormat="1" applyFont="1" applyFill="1" applyAlignment="1" applyProtection="1">
      <alignment wrapText="1"/>
    </xf>
    <xf numFmtId="3" fontId="0" fillId="0" borderId="0" xfId="0" applyNumberFormat="1" applyFont="1" applyFill="1" applyProtection="1"/>
    <xf numFmtId="3" fontId="0" fillId="0" borderId="0" xfId="0" applyNumberFormat="1" applyAlignment="1">
      <alignment horizontal="center" vertical="center"/>
    </xf>
    <xf numFmtId="3" fontId="0" fillId="0" borderId="24" xfId="0" applyNumberFormat="1" applyBorder="1" applyAlignment="1">
      <alignment horizontal="center" vertical="center" wrapText="1"/>
    </xf>
    <xf numFmtId="3" fontId="0" fillId="0" borderId="43" xfId="0" applyNumberFormat="1" applyBorder="1" applyAlignment="1">
      <alignment horizontal="center" vertical="center"/>
    </xf>
    <xf numFmtId="4" fontId="0" fillId="0" borderId="43" xfId="0" applyNumberFormat="1" applyBorder="1" applyAlignment="1">
      <alignment horizontal="center" vertical="center"/>
    </xf>
    <xf numFmtId="0" fontId="0" fillId="32" borderId="10" xfId="0" applyFill="1" applyBorder="1" applyAlignment="1">
      <alignment vertical="center" wrapText="1"/>
    </xf>
    <xf numFmtId="0" fontId="65" fillId="32" borderId="64" xfId="0" applyFont="1" applyFill="1" applyBorder="1" applyAlignment="1" applyProtection="1">
      <alignment wrapText="1"/>
      <protection locked="0"/>
    </xf>
    <xf numFmtId="0" fontId="64" fillId="0" borderId="10" xfId="0" applyFont="1" applyBorder="1" applyAlignment="1">
      <alignment vertical="center" wrapText="1"/>
    </xf>
    <xf numFmtId="0" fontId="0" fillId="32" borderId="10" xfId="0" applyFill="1" applyBorder="1" applyAlignment="1">
      <alignment horizontal="center" vertical="center"/>
    </xf>
    <xf numFmtId="0" fontId="0" fillId="29" borderId="10" xfId="0" applyFill="1" applyBorder="1" applyAlignment="1" applyProtection="1">
      <alignment horizontal="center" vertical="center"/>
      <protection locked="0"/>
    </xf>
    <xf numFmtId="3" fontId="0" fillId="29" borderId="73" xfId="0" applyNumberFormat="1" applyFill="1" applyBorder="1" applyAlignment="1" applyProtection="1">
      <alignment horizontal="center" vertical="center"/>
      <protection locked="0"/>
    </xf>
    <xf numFmtId="0" fontId="0" fillId="0" borderId="10" xfId="0" applyBorder="1" applyAlignment="1">
      <alignment horizontal="center" vertical="center"/>
    </xf>
    <xf numFmtId="0" fontId="0" fillId="79"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5" fillId="79" borderId="73" xfId="0" applyFont="1" applyFill="1" applyBorder="1" applyAlignment="1">
      <alignment vertical="center" wrapText="1"/>
    </xf>
    <xf numFmtId="0" fontId="64" fillId="0" borderId="73" xfId="0" applyFont="1" applyBorder="1" applyAlignment="1">
      <alignment vertical="center" wrapText="1"/>
    </xf>
    <xf numFmtId="14" fontId="44" fillId="0" borderId="66" xfId="0" applyNumberFormat="1" applyFont="1" applyBorder="1"/>
    <xf numFmtId="14" fontId="44" fillId="32" borderId="67" xfId="0" applyNumberFormat="1" applyFont="1" applyFill="1" applyBorder="1"/>
    <xf numFmtId="14" fontId="44" fillId="32" borderId="68" xfId="0" applyNumberFormat="1" applyFont="1" applyFill="1" applyBorder="1"/>
    <xf numFmtId="0" fontId="44" fillId="0" borderId="21" xfId="0" applyFont="1" applyBorder="1"/>
    <xf numFmtId="0" fontId="44" fillId="0" borderId="53" xfId="0" applyFont="1" applyBorder="1"/>
    <xf numFmtId="14" fontId="44" fillId="0" borderId="0" xfId="0" applyNumberFormat="1" applyFont="1"/>
    <xf numFmtId="14" fontId="44" fillId="0" borderId="53" xfId="0" applyNumberFormat="1" applyFont="1" applyBorder="1"/>
    <xf numFmtId="0" fontId="44" fillId="0" borderId="69" xfId="0" applyFont="1" applyBorder="1"/>
    <xf numFmtId="14" fontId="44" fillId="0" borderId="17" xfId="0" applyNumberFormat="1" applyFont="1" applyBorder="1"/>
    <xf numFmtId="14" fontId="44" fillId="0" borderId="70" xfId="0" applyNumberFormat="1" applyFont="1" applyBorder="1"/>
    <xf numFmtId="14" fontId="0" fillId="0" borderId="54" xfId="0" applyNumberFormat="1" applyBorder="1" applyAlignment="1">
      <alignment horizontal="center" vertical="center" wrapText="1"/>
    </xf>
    <xf numFmtId="0" fontId="0" fillId="32"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32" borderId="24" xfId="0" applyNumberFormat="1" applyFont="1" applyFill="1" applyBorder="1" applyAlignment="1" applyProtection="1">
      <alignment horizontal="left" vertical="center" wrapText="1"/>
    </xf>
    <xf numFmtId="0" fontId="56" fillId="32" borderId="24"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0" fontId="0" fillId="32" borderId="23" xfId="0" applyNumberFormat="1" applyFont="1" applyFill="1" applyBorder="1" applyAlignment="1" applyProtection="1">
      <alignment horizontal="center" vertical="center" wrapText="1"/>
    </xf>
    <xf numFmtId="0" fontId="39" fillId="32" borderId="41" xfId="0" applyFont="1" applyFill="1" applyBorder="1" applyAlignment="1">
      <alignment horizontal="center" vertical="center"/>
    </xf>
    <xf numFmtId="0" fontId="0" fillId="32" borderId="0" xfId="0" applyFont="1" applyFill="1" applyBorder="1"/>
    <xf numFmtId="0" fontId="41" fillId="32" borderId="0" xfId="0" applyFont="1" applyFill="1" applyBorder="1" applyAlignment="1">
      <alignment wrapText="1"/>
    </xf>
    <xf numFmtId="0" fontId="39" fillId="32" borderId="61" xfId="0" applyFont="1" applyFill="1" applyBorder="1" applyAlignment="1">
      <alignment horizontal="center" vertical="center"/>
    </xf>
    <xf numFmtId="0" fontId="41" fillId="32" borderId="22" xfId="0" applyFont="1" applyFill="1" applyBorder="1" applyAlignment="1">
      <alignment horizontal="left" vertical="center" wrapText="1"/>
    </xf>
    <xf numFmtId="14" fontId="0" fillId="32" borderId="61" xfId="439" applyNumberFormat="1" applyFont="1" applyFill="1" applyBorder="1" applyAlignment="1" applyProtection="1">
      <alignment horizontal="center" vertical="center"/>
    </xf>
    <xf numFmtId="0" fontId="37" fillId="32" borderId="54" xfId="0" applyFont="1" applyFill="1" applyBorder="1" applyAlignment="1">
      <alignment vertical="center" wrapText="1"/>
    </xf>
    <xf numFmtId="0" fontId="35" fillId="71" borderId="0" xfId="611" applyFill="1" applyAlignment="1">
      <alignment vertical="center"/>
    </xf>
    <xf numFmtId="0" fontId="35" fillId="71" borderId="0" xfId="611" applyFill="1" applyProtection="1">
      <protection locked="0"/>
    </xf>
    <xf numFmtId="0" fontId="0" fillId="0" borderId="73" xfId="0" applyFill="1" applyBorder="1" applyAlignment="1">
      <alignment vertical="center"/>
    </xf>
    <xf numFmtId="0" fontId="0" fillId="0" borderId="0" xfId="0" applyFill="1" applyAlignment="1">
      <alignment vertical="center"/>
    </xf>
    <xf numFmtId="0" fontId="0" fillId="0" borderId="54" xfId="0" applyBorder="1" applyAlignment="1" applyProtection="1">
      <alignment horizontal="left" vertical="center"/>
      <protection locked="0"/>
    </xf>
    <xf numFmtId="0" fontId="0" fillId="0" borderId="94" xfId="0" applyFill="1" applyBorder="1" applyAlignment="1">
      <alignment horizontal="center" vertical="center"/>
    </xf>
    <xf numFmtId="0" fontId="0" fillId="0" borderId="94" xfId="0" applyFill="1" applyBorder="1" applyAlignment="1">
      <alignment vertical="center" wrapText="1"/>
    </xf>
    <xf numFmtId="0" fontId="0" fillId="29" borderId="66" xfId="0" applyFill="1" applyBorder="1" applyAlignment="1" applyProtection="1">
      <alignment horizontal="center" vertical="center"/>
      <protection locked="0"/>
    </xf>
    <xf numFmtId="0" fontId="64" fillId="0" borderId="94" xfId="0" applyFont="1" applyFill="1" applyBorder="1" applyAlignment="1">
      <alignment vertical="center" wrapText="1"/>
    </xf>
    <xf numFmtId="0" fontId="0" fillId="32" borderId="12" xfId="0" applyFill="1" applyBorder="1" applyAlignment="1">
      <alignment horizontal="center" vertical="center"/>
    </xf>
    <xf numFmtId="0" fontId="0" fillId="32"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39" fillId="76" borderId="73" xfId="0" applyFont="1" applyFill="1" applyBorder="1" applyAlignment="1">
      <alignment horizontal="left" vertical="center"/>
    </xf>
    <xf numFmtId="0" fontId="39" fillId="76" borderId="14" xfId="0" applyFont="1" applyFill="1" applyBorder="1" applyAlignment="1">
      <alignment vertical="center" wrapText="1"/>
    </xf>
    <xf numFmtId="0" fontId="39" fillId="76" borderId="14" xfId="0" applyFont="1" applyFill="1" applyBorder="1" applyAlignment="1" applyProtection="1">
      <alignment horizontal="center" vertical="center"/>
      <protection locked="0"/>
    </xf>
    <xf numFmtId="0" fontId="65" fillId="76" borderId="20" xfId="0" applyFont="1" applyFill="1" applyBorder="1" applyAlignment="1">
      <alignment vertical="center" wrapText="1"/>
    </xf>
    <xf numFmtId="0" fontId="0" fillId="0" borderId="10"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Font="1" applyAlignment="1" applyProtection="1">
      <alignment horizontal="left" vertical="center" wrapText="1"/>
      <protection locked="0"/>
    </xf>
    <xf numFmtId="0" fontId="0" fillId="0" borderId="0" xfId="0" applyFont="1" applyAlignment="1" applyProtection="1">
      <alignment horizontal="left" vertical="center"/>
      <protection locked="0"/>
    </xf>
    <xf numFmtId="0" fontId="0" fillId="0" borderId="0" xfId="0" applyFont="1" applyFill="1" applyAlignment="1" applyProtection="1">
      <alignment horizontal="left" vertical="center" wrapText="1"/>
      <protection locked="0"/>
    </xf>
    <xf numFmtId="0" fontId="0" fillId="0" borderId="0" xfId="0" applyFont="1" applyFill="1" applyAlignment="1" applyProtection="1">
      <alignment horizontal="left" vertical="center"/>
    </xf>
    <xf numFmtId="0" fontId="39" fillId="0" borderId="0" xfId="0" applyFont="1" applyFill="1" applyAlignment="1" applyProtection="1">
      <alignment horizontal="left" vertical="center" wrapText="1"/>
    </xf>
    <xf numFmtId="164" fontId="0" fillId="0" borderId="0" xfId="0" applyNumberFormat="1" applyFont="1" applyAlignment="1" applyProtection="1">
      <alignment horizontal="left" vertical="center" wrapText="1"/>
      <protection locked="0"/>
    </xf>
    <xf numFmtId="0" fontId="0" fillId="0" borderId="0" xfId="0" applyFont="1" applyFill="1" applyAlignment="1" applyProtection="1">
      <alignment horizontal="left" vertical="center"/>
      <protection locked="0"/>
    </xf>
    <xf numFmtId="168" fontId="0" fillId="0" borderId="0" xfId="0" applyNumberFormat="1" applyFont="1" applyFill="1" applyAlignment="1" applyProtection="1">
      <alignment horizontal="left" vertical="center" wrapText="1"/>
    </xf>
    <xf numFmtId="41" fontId="65" fillId="0" borderId="0" xfId="0" applyNumberFormat="1" applyFont="1" applyFill="1" applyAlignment="1" applyProtection="1">
      <alignment horizontal="left" vertical="center" wrapText="1"/>
    </xf>
    <xf numFmtId="168" fontId="0" fillId="0" borderId="0" xfId="0" applyNumberFormat="1" applyFont="1" applyAlignment="1" applyProtection="1">
      <alignment horizontal="left" vertical="center"/>
    </xf>
    <xf numFmtId="0" fontId="0" fillId="0" borderId="0" xfId="0" applyNumberFormat="1" applyFont="1" applyFill="1" applyAlignment="1" applyProtection="1">
      <alignment horizontal="left" vertical="center"/>
    </xf>
    <xf numFmtId="0" fontId="0" fillId="0" borderId="0" xfId="0" applyFont="1" applyAlignment="1">
      <alignment horizontal="left" vertical="center"/>
    </xf>
    <xf numFmtId="0" fontId="0" fillId="0" borderId="0" xfId="0" applyFont="1" applyAlignment="1" applyProtection="1">
      <alignment horizontal="left" vertical="center"/>
    </xf>
    <xf numFmtId="14" fontId="0" fillId="0" borderId="0" xfId="0" applyNumberFormat="1" applyFont="1" applyAlignment="1">
      <alignment horizontal="left" vertical="center"/>
    </xf>
    <xf numFmtId="0" fontId="0" fillId="72" borderId="0" xfId="0" applyFont="1" applyFill="1" applyAlignment="1" applyProtection="1">
      <alignment horizontal="left" vertical="center" wrapText="1"/>
      <protection locked="0"/>
    </xf>
    <xf numFmtId="14" fontId="0" fillId="0" borderId="0" xfId="0" applyNumberFormat="1" applyFont="1" applyFill="1" applyAlignment="1" applyProtection="1">
      <alignment horizontal="left" vertical="center"/>
    </xf>
    <xf numFmtId="0" fontId="0" fillId="0" borderId="0" xfId="0" applyAlignment="1">
      <alignment horizontal="left" vertical="center"/>
    </xf>
    <xf numFmtId="0" fontId="0" fillId="0" borderId="0" xfId="0" applyFont="1" applyAlignment="1" applyProtection="1">
      <alignment horizontal="left" vertical="center" wrapText="1"/>
    </xf>
    <xf numFmtId="168" fontId="0" fillId="0" borderId="0" xfId="0" applyNumberFormat="1" applyFont="1" applyAlignment="1">
      <alignment horizontal="right" vertical="center"/>
    </xf>
    <xf numFmtId="49" fontId="39" fillId="30" borderId="13" xfId="0" applyNumberFormat="1" applyFont="1" applyFill="1" applyBorder="1" applyAlignment="1" applyProtection="1">
      <alignment horizontal="center"/>
      <protection locked="0"/>
    </xf>
    <xf numFmtId="14" fontId="39" fillId="30" borderId="13" xfId="0" applyNumberFormat="1" applyFont="1" applyFill="1" applyBorder="1" applyAlignment="1" applyProtection="1">
      <alignment horizontal="center"/>
      <protection locked="0"/>
    </xf>
    <xf numFmtId="179" fontId="39" fillId="30" borderId="13" xfId="0" applyNumberFormat="1" applyFont="1" applyFill="1" applyBorder="1" applyAlignment="1" applyProtection="1">
      <alignment horizontal="center"/>
      <protection locked="0"/>
    </xf>
    <xf numFmtId="49" fontId="157" fillId="30" borderId="13" xfId="611" applyNumberFormat="1" applyFont="1" applyFill="1" applyBorder="1" applyAlignment="1" applyProtection="1">
      <alignment horizontal="center"/>
      <protection locked="0"/>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0" fontId="64" fillId="0" borderId="12" xfId="0" applyFont="1" applyFill="1" applyBorder="1" applyAlignment="1">
      <alignmen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5" xfId="0" applyFont="1" applyFill="1" applyBorder="1" applyAlignment="1">
      <alignment horizontal="center" vertical="center" wrapText="1"/>
    </xf>
    <xf numFmtId="0" fontId="0" fillId="0" borderId="36" xfId="0" applyFont="1" applyBorder="1" applyAlignment="1">
      <alignment horizontal="left" wrapText="1"/>
    </xf>
    <xf numFmtId="0" fontId="0" fillId="34" borderId="13" xfId="0" applyFont="1" applyFill="1" applyBorder="1" applyAlignment="1">
      <alignment horizontal="left" vertical="center" wrapText="1"/>
    </xf>
    <xf numFmtId="0" fontId="0" fillId="34"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48" fillId="78" borderId="13" xfId="0" applyFont="1" applyFill="1" applyBorder="1" applyAlignment="1">
      <alignment horizontal="center" vertical="center"/>
    </xf>
    <xf numFmtId="0" fontId="148"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32" borderId="11" xfId="0" applyFont="1" applyFill="1" applyBorder="1" applyAlignment="1">
      <alignment horizontal="justify" vertical="center" wrapText="1"/>
    </xf>
    <xf numFmtId="0" fontId="57" fillId="32" borderId="54" xfId="0" applyFont="1" applyFill="1" applyBorder="1" applyAlignment="1">
      <alignment horizontal="justify" vertical="center" wrapText="1"/>
    </xf>
    <xf numFmtId="0" fontId="57" fillId="76" borderId="16" xfId="0" applyFont="1" applyFill="1" applyBorder="1" applyAlignment="1">
      <alignment horizontal="left" wrapText="1"/>
    </xf>
    <xf numFmtId="0" fontId="57" fillId="32" borderId="16" xfId="0" applyFont="1" applyFill="1" applyBorder="1" applyAlignment="1">
      <alignment horizontal="justify" vertical="center" wrapText="1"/>
    </xf>
    <xf numFmtId="0" fontId="131" fillId="0" borderId="38" xfId="0" applyFont="1" applyBorder="1" applyAlignment="1">
      <alignment horizontal="center" vertical="center"/>
    </xf>
    <xf numFmtId="0" fontId="131" fillId="0" borderId="39" xfId="0" applyFont="1" applyBorder="1" applyAlignment="1">
      <alignment horizontal="center" vertical="center"/>
    </xf>
    <xf numFmtId="0" fontId="131" fillId="0" borderId="16" xfId="0" applyFont="1" applyBorder="1" applyAlignment="1">
      <alignment horizontal="center" vertical="center"/>
    </xf>
    <xf numFmtId="0" fontId="131" fillId="0" borderId="11" xfId="0" applyFont="1" applyBorder="1" applyAlignment="1">
      <alignment horizontal="center" vertical="center"/>
    </xf>
    <xf numFmtId="0" fontId="57" fillId="32" borderId="13" xfId="0" applyFont="1" applyFill="1" applyBorder="1" applyAlignment="1">
      <alignment horizontal="justify" vertical="center" wrapText="1"/>
    </xf>
    <xf numFmtId="0" fontId="48" fillId="0" borderId="89" xfId="0" applyFont="1" applyBorder="1" applyAlignment="1">
      <alignment horizontal="center" vertical="center" wrapText="1"/>
    </xf>
    <xf numFmtId="0" fontId="48" fillId="0" borderId="90" xfId="0" applyFont="1" applyBorder="1" applyAlignment="1">
      <alignment horizontal="center" vertical="center" wrapText="1"/>
    </xf>
    <xf numFmtId="0" fontId="48" fillId="0" borderId="86"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2" xfId="0" applyFont="1" applyBorder="1" applyAlignment="1">
      <alignment horizontal="center" wrapText="1"/>
    </xf>
    <xf numFmtId="0" fontId="39" fillId="0" borderId="65" xfId="0" applyFont="1" applyBorder="1" applyAlignment="1">
      <alignment horizontal="center"/>
    </xf>
    <xf numFmtId="0" fontId="48" fillId="0" borderId="91" xfId="0" applyFont="1" applyBorder="1" applyAlignment="1">
      <alignment horizontal="center" vertical="center"/>
    </xf>
    <xf numFmtId="0" fontId="48" fillId="0" borderId="92" xfId="0" applyFont="1" applyBorder="1" applyAlignment="1">
      <alignment horizontal="center" vertical="center"/>
    </xf>
    <xf numFmtId="0" fontId="48" fillId="0" borderId="93" xfId="0" applyFont="1" applyBorder="1" applyAlignment="1">
      <alignment horizontal="center" vertical="center"/>
    </xf>
    <xf numFmtId="0" fontId="123" fillId="71" borderId="64" xfId="0" applyFont="1" applyFill="1" applyBorder="1" applyAlignment="1">
      <alignment horizontal="center" vertical="center" wrapText="1"/>
    </xf>
    <xf numFmtId="0" fontId="123" fillId="71" borderId="82" xfId="0" applyFont="1" applyFill="1" applyBorder="1" applyAlignment="1">
      <alignment horizontal="center" vertical="center" wrapText="1"/>
    </xf>
    <xf numFmtId="0" fontId="57" fillId="76" borderId="64" xfId="0" applyFont="1" applyFill="1" applyBorder="1" applyAlignment="1">
      <alignment horizontal="center" vertical="center" wrapText="1"/>
    </xf>
    <xf numFmtId="0" fontId="57" fillId="76" borderId="82" xfId="0" applyFont="1" applyFill="1" applyBorder="1" applyAlignment="1">
      <alignment horizontal="center" vertical="center" wrapText="1"/>
    </xf>
  </cellXfs>
  <cellStyles count="31735">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3" xfId="30194" xr:uid="{E9C91989-B50D-4FEA-A02E-215D82A86398}"/>
    <cellStyle name="Normal 5 2 6 5 3 2" xfId="31338" xr:uid="{A1057280-B42D-4151-91E2-1101E0CD1D18}"/>
    <cellStyle name="Normal 5 2 6 5 4" xfId="31534" xr:uid="{E4FEB8EC-79F4-4159-9C42-EA456D479CB2}"/>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18">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5050"/>
        </patternFill>
      </fill>
    </dxf>
    <dxf>
      <numFmt numFmtId="180" formatCode=";;;"/>
    </dxf>
    <dxf>
      <numFmt numFmtId="180" formatCode=";;;"/>
    </dxf>
    <dxf>
      <numFmt numFmtId="180" formatCode=";;;"/>
    </dxf>
    <dxf>
      <numFmt numFmtId="180" formatCode=";;;"/>
    </dxf>
    <dxf>
      <numFmt numFmtId="180" formatCode=";;;"/>
    </dxf>
    <dxf>
      <numFmt numFmtId="180" formatCode=";;;"/>
    </dxf>
    <dxf>
      <numFmt numFmtId="180" formatCode=";;;"/>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7"/>
      <tableStyleElement type="headerRow" dxfId="16"/>
      <tableStyleElement type="firstRowStripe" dxfId="15"/>
    </tableStyle>
  </tableStyles>
  <colors>
    <mruColors>
      <color rgb="FFFFFFCC"/>
      <color rgb="FFE14343"/>
      <color rgb="FFCCFFCC"/>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4686300</xdr:colOff>
      <xdr:row>12</xdr:row>
      <xdr:rowOff>28575</xdr:rowOff>
    </xdr:from>
    <xdr:to>
      <xdr:col>1</xdr:col>
      <xdr:colOff>6972300</xdr:colOff>
      <xdr:row>12</xdr:row>
      <xdr:rowOff>470534</xdr:rowOff>
    </xdr:to>
    <xdr:sp macro="" textlink="">
      <xdr:nvSpPr>
        <xdr:cNvPr id="2" name="Hexagon 1">
          <a:extLst>
            <a:ext uri="{FF2B5EF4-FFF2-40B4-BE49-F238E27FC236}">
              <a16:creationId xmlns:a16="http://schemas.microsoft.com/office/drawing/2014/main" id="{00000000-0008-0000-0200-000002000000}"/>
            </a:ext>
          </a:extLst>
        </xdr:cNvPr>
        <xdr:cNvSpPr/>
      </xdr:nvSpPr>
      <xdr:spPr>
        <a:xfrm>
          <a:off x="5210175" y="7362825"/>
          <a:ext cx="2286000" cy="441959"/>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a:t>
          </a:r>
          <a:r>
            <a:rPr lang="en-US" sz="800" baseline="0">
              <a:solidFill>
                <a:sysClr val="windowText" lastClr="000000"/>
              </a:solidFill>
            </a:rPr>
            <a:t> 955 - Exclude Federal and State compliance findings from this number</a:t>
          </a:r>
          <a:endParaRPr lang="en-US" sz="800">
            <a:solidFill>
              <a:sysClr val="windowText" lastClr="000000"/>
            </a:solidFill>
          </a:endParaRPr>
        </a:p>
      </xdr:txBody>
    </xdr:sp>
    <xdr:clientData/>
  </xdr:twoCellAnchor>
  <xdr:twoCellAnchor>
    <xdr:from>
      <xdr:col>1</xdr:col>
      <xdr:colOff>4695825</xdr:colOff>
      <xdr:row>13</xdr:row>
      <xdr:rowOff>26670</xdr:rowOff>
    </xdr:from>
    <xdr:to>
      <xdr:col>1</xdr:col>
      <xdr:colOff>6981825</xdr:colOff>
      <xdr:row>13</xdr:row>
      <xdr:rowOff>474344</xdr:rowOff>
    </xdr:to>
    <xdr:sp macro="" textlink="">
      <xdr:nvSpPr>
        <xdr:cNvPr id="3" name="Hexagon 2">
          <a:extLst>
            <a:ext uri="{FF2B5EF4-FFF2-40B4-BE49-F238E27FC236}">
              <a16:creationId xmlns:a16="http://schemas.microsoft.com/office/drawing/2014/main" id="{00000000-0008-0000-0200-000003000000}"/>
            </a:ext>
          </a:extLst>
        </xdr:cNvPr>
        <xdr:cNvSpPr/>
      </xdr:nvSpPr>
      <xdr:spPr>
        <a:xfrm>
          <a:off x="5219700" y="7875270"/>
          <a:ext cx="2286000" cy="447674"/>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a:solidFill>
                <a:sysClr val="windowText" lastClr="000000"/>
              </a:solidFill>
            </a:rPr>
            <a:t>Q</a:t>
          </a:r>
          <a:r>
            <a:rPr lang="en-US" sz="800" baseline="0">
              <a:solidFill>
                <a:sysClr val="windowText" lastClr="000000"/>
              </a:solidFill>
            </a:rPr>
            <a:t> 957 - Exclude Federal and State compliance findings from this number</a:t>
          </a:r>
          <a:endParaRPr lang="en-US" sz="8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9500-DED6-491C-A277-84EB5DE166C6}">
  <dimension ref="B1:N59"/>
  <sheetViews>
    <sheetView workbookViewId="0">
      <selection activeCell="B2" sqref="B2"/>
    </sheetView>
  </sheetViews>
  <sheetFormatPr defaultColWidth="9.109375" defaultRowHeight="14.4" x14ac:dyDescent="0.3"/>
  <cols>
    <col min="1" max="1" width="1.6640625" style="94" customWidth="1"/>
    <col min="2" max="2" width="187.109375" style="94" customWidth="1"/>
    <col min="3" max="4" width="9.109375" style="94" hidden="1" customWidth="1"/>
    <col min="5" max="5" width="2.33203125" style="94" customWidth="1"/>
    <col min="6" max="6" width="16.44140625" style="94" customWidth="1"/>
    <col min="7" max="16384" width="9.109375" style="94"/>
  </cols>
  <sheetData>
    <row r="1" spans="2:14" ht="9.6" customHeight="1" thickBot="1" x14ac:dyDescent="0.35">
      <c r="B1" s="79"/>
    </row>
    <row r="2" spans="2:14" ht="91.95" customHeight="1" thickBot="1" x14ac:dyDescent="0.35">
      <c r="B2" s="296" t="s">
        <v>656</v>
      </c>
    </row>
    <row r="3" spans="2:14" ht="61.2" customHeight="1" x14ac:dyDescent="0.3">
      <c r="B3" s="88" t="s">
        <v>612</v>
      </c>
    </row>
    <row r="4" spans="2:14" ht="83.4" customHeight="1" x14ac:dyDescent="0.4">
      <c r="B4" s="88" t="s">
        <v>154</v>
      </c>
      <c r="F4" s="297"/>
      <c r="G4" s="297"/>
      <c r="H4" s="297"/>
      <c r="I4" s="297"/>
      <c r="J4" s="297"/>
      <c r="K4" s="297"/>
      <c r="L4" s="297"/>
      <c r="M4" s="297"/>
      <c r="N4" s="297"/>
    </row>
    <row r="5" spans="2:14" ht="58.2" customHeight="1" x14ac:dyDescent="0.3">
      <c r="B5" s="88" t="s">
        <v>155</v>
      </c>
    </row>
    <row r="6" spans="2:14" ht="117.6" customHeight="1" x14ac:dyDescent="0.3">
      <c r="B6" s="80" t="s">
        <v>156</v>
      </c>
    </row>
    <row r="7" spans="2:14" ht="25.95" customHeight="1" x14ac:dyDescent="0.3">
      <c r="B7" s="90" t="s">
        <v>98</v>
      </c>
    </row>
    <row r="8" spans="2:14" ht="49.2" customHeight="1" x14ac:dyDescent="0.3">
      <c r="B8" s="298" t="s">
        <v>157</v>
      </c>
    </row>
    <row r="9" spans="2:14" ht="42.6" customHeight="1" x14ac:dyDescent="0.3">
      <c r="B9" s="298" t="s">
        <v>99</v>
      </c>
    </row>
    <row r="10" spans="2:14" s="300" customFormat="1" ht="34.200000000000003" customHeight="1" x14ac:dyDescent="0.3">
      <c r="B10" s="299" t="s">
        <v>613</v>
      </c>
    </row>
    <row r="11" spans="2:14" s="300" customFormat="1" ht="55.95" customHeight="1" x14ac:dyDescent="0.3">
      <c r="B11" s="301" t="s">
        <v>158</v>
      </c>
    </row>
    <row r="12" spans="2:14" ht="36" customHeight="1" x14ac:dyDescent="0.3">
      <c r="B12" s="301" t="s">
        <v>159</v>
      </c>
    </row>
    <row r="13" spans="2:14" ht="39" customHeight="1" x14ac:dyDescent="0.3">
      <c r="B13" s="302" t="s">
        <v>160</v>
      </c>
    </row>
    <row r="14" spans="2:14" ht="25.95" customHeight="1" x14ac:dyDescent="0.3">
      <c r="B14" s="90" t="s">
        <v>100</v>
      </c>
    </row>
    <row r="15" spans="2:14" x14ac:dyDescent="0.3">
      <c r="B15" s="79"/>
    </row>
    <row r="16" spans="2:14" x14ac:dyDescent="0.3">
      <c r="B16" s="303" t="s">
        <v>7</v>
      </c>
    </row>
    <row r="17" spans="2:2" ht="15.6" customHeight="1" x14ac:dyDescent="0.3">
      <c r="B17" s="304" t="s">
        <v>161</v>
      </c>
    </row>
    <row r="18" spans="2:2" x14ac:dyDescent="0.3">
      <c r="B18" s="305"/>
    </row>
    <row r="19" spans="2:2" x14ac:dyDescent="0.3">
      <c r="B19" s="303" t="s">
        <v>8</v>
      </c>
    </row>
    <row r="20" spans="2:2" ht="15.6" customHeight="1" x14ac:dyDescent="0.3">
      <c r="B20" s="485" t="s">
        <v>55</v>
      </c>
    </row>
    <row r="21" spans="2:2" ht="13.2" customHeight="1" x14ac:dyDescent="0.3">
      <c r="B21" s="79"/>
    </row>
    <row r="22" spans="2:2" ht="25.95" customHeight="1" x14ac:dyDescent="0.3">
      <c r="B22" s="90" t="s">
        <v>101</v>
      </c>
    </row>
    <row r="23" spans="2:2" s="300" customFormat="1" ht="72.599999999999994" customHeight="1" x14ac:dyDescent="0.3">
      <c r="B23" s="298" t="s">
        <v>614</v>
      </c>
    </row>
    <row r="24" spans="2:2" s="300" customFormat="1" ht="84.6" customHeight="1" x14ac:dyDescent="0.3">
      <c r="B24" s="298" t="s">
        <v>162</v>
      </c>
    </row>
    <row r="25" spans="2:2" s="300" customFormat="1" ht="78.599999999999994" customHeight="1" x14ac:dyDescent="0.3">
      <c r="B25" s="298" t="s">
        <v>102</v>
      </c>
    </row>
    <row r="26" spans="2:2" ht="15" x14ac:dyDescent="0.3">
      <c r="B26" s="82" t="s">
        <v>163</v>
      </c>
    </row>
    <row r="27" spans="2:2" ht="8.4" customHeight="1" x14ac:dyDescent="0.3">
      <c r="B27" s="81"/>
    </row>
    <row r="28" spans="2:2" ht="25.95" customHeight="1" x14ac:dyDescent="0.3">
      <c r="B28" s="90" t="s">
        <v>164</v>
      </c>
    </row>
    <row r="29" spans="2:2" ht="28.95" customHeight="1" x14ac:dyDescent="0.3">
      <c r="B29" s="91" t="s">
        <v>615</v>
      </c>
    </row>
    <row r="30" spans="2:2" ht="31.95" customHeight="1" x14ac:dyDescent="0.3">
      <c r="B30" s="91" t="s">
        <v>616</v>
      </c>
    </row>
    <row r="31" spans="2:2" ht="30.6" customHeight="1" x14ac:dyDescent="0.3">
      <c r="B31" s="306" t="s">
        <v>617</v>
      </c>
    </row>
    <row r="32" spans="2:2" ht="25.2" customHeight="1" x14ac:dyDescent="0.3">
      <c r="B32" s="306" t="s">
        <v>618</v>
      </c>
    </row>
    <row r="33" spans="2:7" ht="27.6" customHeight="1" x14ac:dyDescent="0.3">
      <c r="B33" s="306" t="s">
        <v>619</v>
      </c>
    </row>
    <row r="34" spans="2:7" ht="31.95" customHeight="1" x14ac:dyDescent="0.3">
      <c r="B34" s="307" t="s">
        <v>165</v>
      </c>
    </row>
    <row r="35" spans="2:7" ht="60" customHeight="1" x14ac:dyDescent="0.3">
      <c r="B35" s="91" t="s">
        <v>620</v>
      </c>
    </row>
    <row r="36" spans="2:7" ht="60" customHeight="1" x14ac:dyDescent="0.3">
      <c r="B36" s="414" t="s">
        <v>621</v>
      </c>
    </row>
    <row r="37" spans="2:7" ht="25.95" customHeight="1" x14ac:dyDescent="0.3">
      <c r="B37" s="91" t="s">
        <v>166</v>
      </c>
    </row>
    <row r="38" spans="2:7" ht="12" customHeight="1" x14ac:dyDescent="0.3">
      <c r="B38" s="91"/>
    </row>
    <row r="39" spans="2:7" ht="25.95" customHeight="1" x14ac:dyDescent="0.3">
      <c r="B39" s="90" t="s">
        <v>622</v>
      </c>
    </row>
    <row r="40" spans="2:7" x14ac:dyDescent="0.3">
      <c r="B40" s="89"/>
      <c r="G40" s="308"/>
    </row>
    <row r="41" spans="2:7" ht="43.2" customHeight="1" x14ac:dyDescent="0.3">
      <c r="B41" s="309" t="s">
        <v>167</v>
      </c>
    </row>
    <row r="42" spans="2:7" ht="19.95" customHeight="1" x14ac:dyDescent="0.3">
      <c r="B42" s="484" t="s">
        <v>160</v>
      </c>
    </row>
    <row r="43" spans="2:7" ht="11.4" customHeight="1" x14ac:dyDescent="0.3">
      <c r="B43" s="92"/>
    </row>
    <row r="44" spans="2:7" ht="15" x14ac:dyDescent="0.3">
      <c r="B44" s="93"/>
    </row>
    <row r="45" spans="2:7" ht="7.2" customHeight="1" x14ac:dyDescent="0.3">
      <c r="B45" s="91"/>
    </row>
    <row r="46" spans="2:7" ht="25.95" customHeight="1" x14ac:dyDescent="0.3">
      <c r="B46" s="90" t="s">
        <v>623</v>
      </c>
    </row>
    <row r="47" spans="2:7" ht="35.4" customHeight="1" x14ac:dyDescent="0.3">
      <c r="B47" s="309" t="s">
        <v>624</v>
      </c>
    </row>
    <row r="48" spans="2:7" ht="15" x14ac:dyDescent="0.3">
      <c r="B48" s="93"/>
    </row>
    <row r="59" s="94" customFormat="1" ht="44.25" customHeight="1" x14ac:dyDescent="0.3"/>
  </sheetData>
  <sheetProtection algorithmName="SHA-512" hashValue="mU3kvBoC4b5YMMLysjFiWidAVop6c+LySSy0/GVyRb6vB7VyY3A/lTRnviQ+Rsq6tFu3Pfnli+v9EwtUVejpuw==" saltValue="KD2Jd2EsyfLTMYZVfezIvg==" spinCount="100000" sheet="1" objects="1" scenarios="1"/>
  <hyperlinks>
    <hyperlink ref="B17" r:id="rId1" xr:uid="{62C0F658-34E1-42D5-99AC-831E83A0CE4F}"/>
    <hyperlink ref="B20" r:id="rId2" xr:uid="{CC493F26-A857-45A0-A706-45DC97ABF0E0}"/>
    <hyperlink ref="B42" r:id="rId3" xr:uid="{9F6329D9-F06D-4CD4-A588-EFDB86E063B7}"/>
    <hyperlink ref="B13" r:id="rId4" xr:uid="{D6D45493-BAD6-494C-8EC9-4203F80E567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3"/>
  <sheetViews>
    <sheetView workbookViewId="0">
      <selection activeCell="D10" sqref="D10"/>
    </sheetView>
  </sheetViews>
  <sheetFormatPr defaultColWidth="9.109375" defaultRowHeight="14.4" x14ac:dyDescent="0.3"/>
  <cols>
    <col min="1" max="1" width="43.88671875" style="201" customWidth="1"/>
    <col min="2" max="2" width="14.77734375" style="408" customWidth="1"/>
    <col min="3" max="12" width="9.109375" style="201"/>
    <col min="13" max="13" width="21.6640625" style="201" customWidth="1"/>
    <col min="14" max="14" width="16.88671875" style="201" customWidth="1"/>
    <col min="15" max="16" width="9.109375" style="201"/>
    <col min="17" max="17" width="18.109375" style="201" customWidth="1"/>
    <col min="18" max="18" width="11" style="201" customWidth="1"/>
    <col min="19" max="16384" width="9.109375" style="201"/>
  </cols>
  <sheetData>
    <row r="1" spans="1:20" ht="24" customHeight="1" x14ac:dyDescent="0.3">
      <c r="A1" s="201" t="s">
        <v>147</v>
      </c>
    </row>
    <row r="2" spans="1:20" x14ac:dyDescent="0.3">
      <c r="A2" s="394" t="s">
        <v>346</v>
      </c>
      <c r="B2" s="409">
        <v>53926</v>
      </c>
      <c r="C2" s="199">
        <v>53</v>
      </c>
      <c r="D2" s="28"/>
      <c r="E2" s="29"/>
    </row>
    <row r="3" spans="1:20" ht="15" customHeight="1" x14ac:dyDescent="0.3">
      <c r="A3" s="201" t="s">
        <v>347</v>
      </c>
      <c r="B3" s="410">
        <v>53880</v>
      </c>
      <c r="C3" s="199">
        <v>53</v>
      </c>
      <c r="D3" s="28"/>
      <c r="E3" s="29"/>
      <c r="G3" s="201">
        <v>200</v>
      </c>
      <c r="I3" s="201" t="s">
        <v>53</v>
      </c>
      <c r="O3" s="203"/>
      <c r="P3" s="203"/>
      <c r="S3" s="203"/>
      <c r="T3" s="203"/>
    </row>
    <row r="4" spans="1:20" ht="15" customHeight="1" x14ac:dyDescent="0.3">
      <c r="A4" s="282" t="s">
        <v>348</v>
      </c>
      <c r="B4" s="410">
        <v>53881</v>
      </c>
      <c r="C4" s="199">
        <v>53</v>
      </c>
      <c r="D4" s="28"/>
      <c r="E4" s="29"/>
      <c r="G4" s="201">
        <v>300</v>
      </c>
      <c r="I4" s="201" t="s">
        <v>54</v>
      </c>
      <c r="O4" s="203"/>
      <c r="P4" s="203"/>
      <c r="S4" s="203"/>
      <c r="T4" s="203"/>
    </row>
    <row r="5" spans="1:20" x14ac:dyDescent="0.3">
      <c r="A5" s="201" t="s">
        <v>349</v>
      </c>
      <c r="B5" s="73">
        <v>53938</v>
      </c>
      <c r="C5" s="199">
        <v>53</v>
      </c>
      <c r="D5" s="28"/>
      <c r="E5" s="29"/>
      <c r="G5" s="201">
        <v>400</v>
      </c>
      <c r="O5" s="203"/>
      <c r="P5" s="203"/>
      <c r="S5" s="203"/>
      <c r="T5" s="203"/>
    </row>
    <row r="6" spans="1:20" x14ac:dyDescent="0.3">
      <c r="A6" s="201" t="s">
        <v>540</v>
      </c>
      <c r="B6" s="73">
        <v>53884</v>
      </c>
      <c r="C6" s="199">
        <v>53</v>
      </c>
      <c r="D6" s="28"/>
      <c r="E6" s="29"/>
      <c r="G6" s="201">
        <v>500</v>
      </c>
      <c r="O6" s="203"/>
      <c r="P6" s="203"/>
      <c r="S6" s="203"/>
      <c r="T6" s="203"/>
    </row>
    <row r="7" spans="1:20" ht="15" thickBot="1" x14ac:dyDescent="0.35">
      <c r="A7" s="200" t="s">
        <v>350</v>
      </c>
      <c r="B7" s="73">
        <v>53889</v>
      </c>
      <c r="C7" s="199">
        <v>53</v>
      </c>
      <c r="D7" s="28"/>
      <c r="E7" s="29"/>
      <c r="O7" s="203"/>
      <c r="P7" s="203"/>
      <c r="S7" s="203"/>
      <c r="T7" s="203"/>
    </row>
    <row r="8" spans="1:20" ht="15" thickBot="1" x14ac:dyDescent="0.35">
      <c r="A8" s="200" t="s">
        <v>351</v>
      </c>
      <c r="B8" s="73">
        <v>53890</v>
      </c>
      <c r="C8" s="199">
        <v>53</v>
      </c>
      <c r="D8" s="28"/>
      <c r="E8" s="29"/>
      <c r="O8" s="203"/>
      <c r="P8" s="203"/>
      <c r="S8" s="203"/>
      <c r="T8" s="203"/>
    </row>
    <row r="9" spans="1:20" ht="15" thickBot="1" x14ac:dyDescent="0.35">
      <c r="A9" s="200" t="s">
        <v>352</v>
      </c>
      <c r="B9" s="73">
        <v>53897</v>
      </c>
      <c r="C9" s="199">
        <v>53</v>
      </c>
      <c r="D9" s="28"/>
      <c r="E9" s="29"/>
      <c r="O9" s="203"/>
      <c r="P9" s="203"/>
      <c r="S9" s="203"/>
      <c r="T9" s="203"/>
    </row>
    <row r="10" spans="1:20" ht="15" thickBot="1" x14ac:dyDescent="0.35">
      <c r="A10" s="200" t="s">
        <v>353</v>
      </c>
      <c r="B10" s="73">
        <v>53970</v>
      </c>
      <c r="C10" s="199">
        <v>53</v>
      </c>
      <c r="D10" s="28"/>
      <c r="E10" s="29"/>
      <c r="O10" s="203"/>
      <c r="P10" s="203"/>
      <c r="S10" s="203"/>
      <c r="T10" s="203"/>
    </row>
    <row r="11" spans="1:20" ht="15" thickBot="1" x14ac:dyDescent="0.35">
      <c r="A11" s="200" t="s">
        <v>354</v>
      </c>
      <c r="B11" s="73">
        <v>53950</v>
      </c>
      <c r="C11" s="199">
        <v>53</v>
      </c>
      <c r="D11" s="28"/>
      <c r="E11" s="29"/>
      <c r="O11" s="203"/>
      <c r="P11" s="203"/>
      <c r="S11" s="203"/>
      <c r="T11" s="203"/>
    </row>
    <row r="12" spans="1:20" ht="15" thickBot="1" x14ac:dyDescent="0.35">
      <c r="A12" s="200" t="s">
        <v>356</v>
      </c>
      <c r="B12" s="73">
        <v>53902</v>
      </c>
      <c r="C12" s="199">
        <v>53</v>
      </c>
      <c r="D12" s="28"/>
      <c r="E12" s="29"/>
      <c r="O12" s="203"/>
      <c r="P12" s="203"/>
      <c r="S12" s="203"/>
      <c r="T12" s="203"/>
    </row>
    <row r="13" spans="1:20" ht="15" thickBot="1" x14ac:dyDescent="0.35">
      <c r="A13" s="200" t="s">
        <v>357</v>
      </c>
      <c r="B13" s="73">
        <v>53923</v>
      </c>
      <c r="C13" s="199">
        <v>53</v>
      </c>
      <c r="D13" s="28"/>
      <c r="E13" s="29"/>
      <c r="O13" s="203"/>
      <c r="P13" s="203"/>
      <c r="S13" s="203"/>
      <c r="T13" s="203"/>
    </row>
    <row r="14" spans="1:20" ht="15" thickBot="1" x14ac:dyDescent="0.35">
      <c r="A14" s="200" t="s">
        <v>358</v>
      </c>
      <c r="B14" s="73">
        <v>53908</v>
      </c>
      <c r="C14" s="199">
        <v>53</v>
      </c>
      <c r="D14" s="28"/>
      <c r="E14" s="29"/>
      <c r="O14" s="203"/>
      <c r="P14" s="203"/>
      <c r="S14" s="203"/>
      <c r="T14" s="203"/>
    </row>
    <row r="15" spans="1:20" ht="29.4" thickBot="1" x14ac:dyDescent="0.35">
      <c r="A15" s="200" t="s">
        <v>359</v>
      </c>
      <c r="B15" s="73">
        <v>53913</v>
      </c>
      <c r="C15" s="199">
        <v>53</v>
      </c>
      <c r="D15" s="28"/>
      <c r="E15" s="29"/>
      <c r="O15" s="203"/>
      <c r="P15" s="203"/>
      <c r="S15" s="203"/>
      <c r="T15" s="203"/>
    </row>
    <row r="16" spans="1:20" ht="15" thickBot="1" x14ac:dyDescent="0.35">
      <c r="A16" s="200"/>
      <c r="B16" s="73"/>
      <c r="C16" s="199"/>
      <c r="D16" s="28"/>
      <c r="E16" s="29"/>
      <c r="O16" s="203"/>
      <c r="P16" s="203"/>
      <c r="S16" s="203"/>
      <c r="T16" s="203"/>
    </row>
    <row r="17" spans="1:20" ht="15" thickBot="1" x14ac:dyDescent="0.35">
      <c r="A17" s="200"/>
      <c r="B17" s="73"/>
      <c r="C17" s="199"/>
      <c r="D17" s="28"/>
      <c r="E17" s="29"/>
      <c r="O17" s="203"/>
      <c r="P17" s="203"/>
      <c r="S17" s="203"/>
      <c r="T17" s="203"/>
    </row>
    <row r="18" spans="1:20" ht="15" thickBot="1" x14ac:dyDescent="0.35">
      <c r="A18" s="200"/>
      <c r="B18" s="73"/>
      <c r="C18" s="199"/>
      <c r="D18" s="28"/>
      <c r="E18" s="29"/>
      <c r="O18" s="203"/>
      <c r="P18" s="203"/>
      <c r="S18" s="203"/>
      <c r="T18" s="203"/>
    </row>
    <row r="19" spans="1:20" ht="15" thickBot="1" x14ac:dyDescent="0.35">
      <c r="A19" s="200"/>
      <c r="B19" s="73"/>
      <c r="C19" s="199"/>
      <c r="D19" s="28"/>
      <c r="E19" s="29"/>
      <c r="O19" s="203"/>
      <c r="P19" s="203"/>
      <c r="S19" s="203"/>
      <c r="T19" s="203"/>
    </row>
    <row r="20" spans="1:20" ht="15" thickBot="1" x14ac:dyDescent="0.35">
      <c r="A20" s="200"/>
      <c r="B20" s="73"/>
      <c r="C20" s="199"/>
      <c r="D20" s="28"/>
      <c r="E20" s="29"/>
      <c r="O20" s="203"/>
      <c r="P20" s="203"/>
      <c r="S20" s="203"/>
      <c r="T20" s="203"/>
    </row>
    <row r="21" spans="1:20" ht="15" thickBot="1" x14ac:dyDescent="0.35">
      <c r="A21" s="200"/>
      <c r="B21" s="73"/>
      <c r="C21" s="199"/>
      <c r="D21" s="28"/>
      <c r="E21" s="29"/>
      <c r="O21" s="203"/>
      <c r="P21" s="203"/>
      <c r="S21" s="203"/>
      <c r="T21" s="203"/>
    </row>
    <row r="22" spans="1:20" ht="15" thickBot="1" x14ac:dyDescent="0.35">
      <c r="A22" s="200"/>
      <c r="B22" s="73"/>
      <c r="C22" s="199"/>
      <c r="D22" s="28"/>
      <c r="E22" s="29"/>
      <c r="O22" s="203"/>
      <c r="P22" s="203"/>
      <c r="S22" s="203"/>
      <c r="T22" s="203"/>
    </row>
    <row r="23" spans="1:20" ht="21" customHeight="1" thickBot="1" x14ac:dyDescent="0.35">
      <c r="A23" s="200"/>
      <c r="B23" s="73"/>
      <c r="C23" s="199"/>
      <c r="D23" s="28"/>
      <c r="E23" s="29"/>
      <c r="O23" s="203"/>
      <c r="P23" s="203"/>
      <c r="S23" s="203"/>
      <c r="T23" s="203"/>
    </row>
    <row r="24" spans="1:20" ht="28.8" customHeight="1" thickBot="1" x14ac:dyDescent="0.35">
      <c r="A24" s="200"/>
      <c r="B24" s="73"/>
      <c r="C24" s="199"/>
      <c r="D24" s="28"/>
      <c r="E24" s="29"/>
      <c r="O24" s="203"/>
      <c r="P24" s="203"/>
      <c r="S24" s="203"/>
      <c r="T24" s="203"/>
    </row>
    <row r="25" spans="1:20" ht="15" thickBot="1" x14ac:dyDescent="0.35">
      <c r="A25" s="200"/>
      <c r="B25" s="73"/>
      <c r="C25" s="199"/>
      <c r="D25" s="28"/>
      <c r="E25" s="29"/>
      <c r="O25" s="203"/>
      <c r="P25" s="203"/>
      <c r="S25" s="203"/>
      <c r="T25" s="203"/>
    </row>
    <row r="26" spans="1:20" ht="15" thickBot="1" x14ac:dyDescent="0.35">
      <c r="A26" s="200"/>
      <c r="B26" s="73"/>
      <c r="C26" s="199"/>
      <c r="D26" s="28"/>
      <c r="E26" s="29"/>
      <c r="O26" s="203"/>
      <c r="P26" s="203"/>
      <c r="S26" s="203"/>
      <c r="T26" s="203"/>
    </row>
    <row r="27" spans="1:20" ht="15" thickBot="1" x14ac:dyDescent="0.35">
      <c r="A27" s="200"/>
      <c r="B27" s="73"/>
      <c r="C27" s="199"/>
      <c r="D27" s="28"/>
      <c r="E27" s="29"/>
      <c r="O27" s="203"/>
      <c r="P27" s="203"/>
      <c r="S27" s="203"/>
      <c r="T27" s="203"/>
    </row>
    <row r="28" spans="1:20" ht="15" thickBot="1" x14ac:dyDescent="0.35">
      <c r="A28" s="200"/>
      <c r="B28" s="73"/>
      <c r="C28" s="199"/>
      <c r="D28" s="28"/>
      <c r="E28" s="29"/>
      <c r="O28" s="203"/>
      <c r="P28" s="203"/>
      <c r="S28" s="203"/>
      <c r="T28" s="203"/>
    </row>
    <row r="29" spans="1:20" ht="15" thickBot="1" x14ac:dyDescent="0.35">
      <c r="A29" s="200"/>
      <c r="B29" s="73"/>
      <c r="C29" s="199"/>
      <c r="D29" s="28"/>
      <c r="E29" s="29"/>
      <c r="O29" s="203"/>
      <c r="P29" s="203"/>
      <c r="S29" s="203"/>
      <c r="T29" s="203"/>
    </row>
    <row r="30" spans="1:20" ht="15" thickBot="1" x14ac:dyDescent="0.35">
      <c r="A30" s="200"/>
      <c r="B30" s="73"/>
      <c r="C30" s="199"/>
      <c r="D30" s="28"/>
      <c r="E30" s="29"/>
      <c r="O30" s="203"/>
      <c r="P30" s="203"/>
      <c r="S30" s="203"/>
      <c r="T30" s="203"/>
    </row>
    <row r="31" spans="1:20" ht="15" thickBot="1" x14ac:dyDescent="0.35">
      <c r="A31" s="200"/>
      <c r="B31" s="73"/>
      <c r="C31" s="199"/>
      <c r="D31" s="28"/>
      <c r="E31" s="29"/>
      <c r="O31" s="203"/>
      <c r="P31" s="203"/>
      <c r="S31" s="203"/>
      <c r="T31" s="203"/>
    </row>
    <row r="32" spans="1:20" ht="15" thickBot="1" x14ac:dyDescent="0.35">
      <c r="A32" s="200"/>
      <c r="B32" s="73"/>
      <c r="C32" s="199"/>
      <c r="D32" s="28"/>
      <c r="E32" s="29"/>
      <c r="O32" s="203"/>
      <c r="P32" s="203"/>
      <c r="S32" s="203"/>
      <c r="T32" s="203"/>
    </row>
    <row r="33" spans="1:20" ht="15" thickBot="1" x14ac:dyDescent="0.35">
      <c r="A33" s="200"/>
      <c r="B33" s="73"/>
      <c r="C33" s="199"/>
      <c r="D33" s="28"/>
      <c r="E33" s="29"/>
      <c r="O33" s="203"/>
      <c r="P33" s="203"/>
      <c r="S33" s="203"/>
      <c r="T33" s="203"/>
    </row>
    <row r="34" spans="1:20" ht="15" thickBot="1" x14ac:dyDescent="0.35">
      <c r="A34" s="200"/>
      <c r="B34" s="73"/>
      <c r="C34" s="199"/>
      <c r="D34" s="28"/>
      <c r="E34" s="29"/>
      <c r="O34" s="203"/>
      <c r="P34" s="203"/>
      <c r="S34" s="203"/>
      <c r="T34" s="203"/>
    </row>
    <row r="35" spans="1:20" ht="15" thickBot="1" x14ac:dyDescent="0.35">
      <c r="A35" s="200"/>
      <c r="B35" s="73"/>
      <c r="C35" s="199"/>
      <c r="D35" s="28"/>
      <c r="E35" s="29"/>
      <c r="O35" s="203"/>
      <c r="P35" s="203"/>
      <c r="S35" s="203"/>
      <c r="T35" s="203"/>
    </row>
    <row r="36" spans="1:20" ht="15" thickBot="1" x14ac:dyDescent="0.35">
      <c r="A36" s="200"/>
      <c r="B36" s="73"/>
      <c r="C36" s="199"/>
      <c r="D36" s="28"/>
      <c r="E36" s="29"/>
      <c r="O36" s="203"/>
      <c r="P36" s="203"/>
      <c r="S36" s="203"/>
      <c r="T36" s="203"/>
    </row>
    <row r="37" spans="1:20" ht="15" thickBot="1" x14ac:dyDescent="0.35">
      <c r="A37" s="200"/>
      <c r="B37" s="73"/>
      <c r="C37" s="199"/>
      <c r="D37" s="28"/>
      <c r="E37" s="29"/>
      <c r="O37" s="203"/>
      <c r="P37" s="203"/>
      <c r="S37" s="203"/>
      <c r="T37" s="203"/>
    </row>
    <row r="38" spans="1:20" ht="15" thickBot="1" x14ac:dyDescent="0.35">
      <c r="A38" s="200"/>
      <c r="B38" s="73"/>
      <c r="C38" s="199"/>
      <c r="D38" s="28"/>
      <c r="E38" s="29"/>
      <c r="O38" s="203"/>
      <c r="P38" s="203"/>
      <c r="S38" s="203"/>
      <c r="T38" s="203"/>
    </row>
    <row r="39" spans="1:20" ht="15" thickBot="1" x14ac:dyDescent="0.35">
      <c r="A39" s="200"/>
      <c r="B39" s="73"/>
      <c r="C39" s="199"/>
      <c r="D39" s="28"/>
      <c r="E39" s="29"/>
      <c r="O39" s="203"/>
      <c r="P39" s="203"/>
      <c r="S39" s="203"/>
      <c r="T39" s="203"/>
    </row>
    <row r="40" spans="1:20" ht="15" thickBot="1" x14ac:dyDescent="0.35">
      <c r="A40" s="200"/>
      <c r="B40" s="73"/>
      <c r="C40" s="199"/>
      <c r="D40" s="28"/>
      <c r="E40" s="29"/>
      <c r="O40" s="203"/>
      <c r="P40" s="203"/>
      <c r="S40" s="203"/>
      <c r="T40" s="203"/>
    </row>
    <row r="41" spans="1:20" ht="15" thickBot="1" x14ac:dyDescent="0.35">
      <c r="A41" s="200"/>
      <c r="B41" s="73"/>
      <c r="C41" s="199"/>
      <c r="D41" s="28"/>
      <c r="E41" s="29"/>
      <c r="O41" s="203"/>
      <c r="P41" s="203"/>
      <c r="S41" s="203"/>
      <c r="T41" s="203"/>
    </row>
    <row r="42" spans="1:20" ht="15" thickBot="1" x14ac:dyDescent="0.35">
      <c r="A42" s="200"/>
      <c r="B42" s="73"/>
      <c r="C42" s="199"/>
      <c r="D42" s="28"/>
      <c r="E42" s="29"/>
      <c r="O42" s="203"/>
      <c r="P42" s="203"/>
      <c r="S42" s="203"/>
      <c r="T42" s="203"/>
    </row>
    <row r="43" spans="1:20" ht="15" thickBot="1" x14ac:dyDescent="0.35">
      <c r="A43" s="200"/>
      <c r="B43" s="73"/>
      <c r="C43" s="199"/>
      <c r="D43" s="28"/>
      <c r="E43" s="29"/>
      <c r="O43" s="203"/>
      <c r="P43" s="203"/>
      <c r="S43" s="203"/>
      <c r="T43" s="203"/>
    </row>
    <row r="44" spans="1:20" ht="15" thickBot="1" x14ac:dyDescent="0.35">
      <c r="A44" s="200"/>
      <c r="B44" s="73"/>
      <c r="C44" s="199"/>
      <c r="D44" s="28"/>
      <c r="E44" s="29"/>
      <c r="O44" s="203"/>
      <c r="P44" s="203"/>
      <c r="S44" s="203"/>
      <c r="T44" s="203"/>
    </row>
    <row r="45" spans="1:20" ht="19.8" customHeight="1" thickBot="1" x14ac:dyDescent="0.35">
      <c r="A45" s="200"/>
      <c r="B45" s="73"/>
      <c r="C45" s="199"/>
      <c r="D45" s="28"/>
      <c r="E45" s="29"/>
      <c r="O45" s="203"/>
      <c r="P45" s="203"/>
      <c r="S45" s="203"/>
      <c r="T45" s="203"/>
    </row>
    <row r="46" spans="1:20" ht="15" thickBot="1" x14ac:dyDescent="0.35">
      <c r="A46" s="200"/>
      <c r="B46" s="73"/>
      <c r="C46" s="199"/>
      <c r="D46" s="28"/>
      <c r="E46" s="29"/>
      <c r="O46" s="203"/>
      <c r="P46" s="203"/>
      <c r="S46" s="203"/>
      <c r="T46" s="203"/>
    </row>
    <row r="47" spans="1:20" ht="15" thickBot="1" x14ac:dyDescent="0.35">
      <c r="A47" s="200"/>
      <c r="B47" s="73"/>
      <c r="C47" s="199"/>
      <c r="D47" s="28"/>
      <c r="E47" s="29"/>
      <c r="O47" s="203"/>
      <c r="P47" s="203"/>
      <c r="S47" s="203"/>
      <c r="T47" s="203"/>
    </row>
    <row r="48" spans="1:20" ht="15" thickBot="1" x14ac:dyDescent="0.35">
      <c r="A48" s="200"/>
      <c r="B48" s="73"/>
      <c r="C48" s="199"/>
      <c r="D48" s="28"/>
      <c r="E48" s="29"/>
      <c r="O48" s="203"/>
      <c r="P48" s="203"/>
      <c r="S48" s="203"/>
      <c r="T48" s="203"/>
    </row>
    <row r="49" spans="1:20" ht="15" thickBot="1" x14ac:dyDescent="0.35">
      <c r="A49" s="200"/>
      <c r="B49" s="73"/>
      <c r="C49" s="199"/>
      <c r="D49" s="28"/>
      <c r="E49" s="29"/>
      <c r="O49" s="203"/>
      <c r="P49" s="203"/>
      <c r="S49" s="203"/>
      <c r="T49" s="203"/>
    </row>
    <row r="50" spans="1:20" ht="15" thickBot="1" x14ac:dyDescent="0.35">
      <c r="A50" s="200"/>
      <c r="B50" s="73"/>
      <c r="C50" s="199"/>
      <c r="D50" s="28"/>
      <c r="E50" s="29"/>
      <c r="O50" s="203"/>
      <c r="P50" s="203"/>
      <c r="S50" s="203"/>
      <c r="T50" s="203"/>
    </row>
    <row r="51" spans="1:20" ht="15" thickBot="1" x14ac:dyDescent="0.35">
      <c r="A51" s="200"/>
      <c r="B51" s="73"/>
      <c r="C51" s="199"/>
      <c r="D51" s="28"/>
      <c r="E51" s="29"/>
      <c r="O51" s="203"/>
      <c r="P51" s="203"/>
      <c r="S51" s="203"/>
      <c r="T51" s="203"/>
    </row>
    <row r="52" spans="1:20" ht="15" thickBot="1" x14ac:dyDescent="0.35">
      <c r="A52" s="200"/>
      <c r="B52" s="73"/>
      <c r="C52" s="199"/>
      <c r="D52" s="28"/>
      <c r="E52" s="29"/>
      <c r="O52" s="203"/>
      <c r="P52" s="203"/>
      <c r="S52" s="203"/>
      <c r="T52" s="203"/>
    </row>
    <row r="53" spans="1:20" ht="15" thickBot="1" x14ac:dyDescent="0.35">
      <c r="A53" s="200"/>
      <c r="B53" s="73"/>
      <c r="C53" s="199"/>
      <c r="D53" s="28"/>
      <c r="E53" s="29"/>
      <c r="O53" s="203"/>
      <c r="P53" s="203"/>
      <c r="S53" s="203"/>
      <c r="T53" s="203"/>
    </row>
    <row r="54" spans="1:20" ht="15" thickBot="1" x14ac:dyDescent="0.35">
      <c r="A54" s="200"/>
      <c r="B54" s="73"/>
      <c r="C54" s="199"/>
      <c r="D54" s="28"/>
      <c r="E54" s="29"/>
      <c r="O54" s="203"/>
      <c r="P54" s="203"/>
      <c r="S54" s="203"/>
      <c r="T54" s="203"/>
    </row>
    <row r="55" spans="1:20" ht="15" thickBot="1" x14ac:dyDescent="0.35">
      <c r="A55" s="200"/>
      <c r="B55" s="73"/>
      <c r="C55" s="199"/>
      <c r="D55" s="28"/>
      <c r="E55" s="29"/>
      <c r="O55" s="203"/>
      <c r="P55" s="203"/>
      <c r="S55" s="203"/>
      <c r="T55" s="203"/>
    </row>
    <row r="56" spans="1:20" ht="15" thickBot="1" x14ac:dyDescent="0.35">
      <c r="A56" s="200"/>
      <c r="B56" s="73"/>
      <c r="C56" s="199"/>
      <c r="D56" s="28"/>
      <c r="E56" s="29"/>
      <c r="O56" s="203"/>
      <c r="P56" s="203"/>
      <c r="S56" s="203"/>
      <c r="T56" s="203"/>
    </row>
    <row r="57" spans="1:20" ht="15" thickBot="1" x14ac:dyDescent="0.35">
      <c r="A57" s="200"/>
      <c r="B57" s="73"/>
      <c r="C57" s="199"/>
      <c r="D57" s="28"/>
      <c r="E57" s="29"/>
      <c r="O57" s="203"/>
      <c r="P57" s="203"/>
      <c r="S57" s="203"/>
      <c r="T57" s="203"/>
    </row>
    <row r="58" spans="1:20" ht="15" thickBot="1" x14ac:dyDescent="0.35">
      <c r="A58" s="200"/>
      <c r="B58" s="73"/>
      <c r="C58" s="199"/>
      <c r="D58" s="28"/>
      <c r="E58" s="29"/>
      <c r="O58" s="203"/>
      <c r="P58" s="203"/>
      <c r="S58" s="203"/>
      <c r="T58" s="203"/>
    </row>
    <row r="59" spans="1:20" ht="15" thickBot="1" x14ac:dyDescent="0.35">
      <c r="A59" s="200"/>
      <c r="B59" s="73"/>
      <c r="C59" s="199"/>
      <c r="D59" s="28"/>
      <c r="E59" s="29"/>
      <c r="O59" s="203"/>
      <c r="P59" s="203"/>
      <c r="S59" s="203"/>
      <c r="T59" s="203"/>
    </row>
    <row r="60" spans="1:20" ht="15" thickBot="1" x14ac:dyDescent="0.35">
      <c r="A60" s="200"/>
      <c r="B60" s="73"/>
      <c r="C60" s="199"/>
      <c r="D60" s="28"/>
      <c r="E60" s="29"/>
      <c r="O60" s="203"/>
      <c r="P60" s="203"/>
      <c r="S60" s="203"/>
      <c r="T60" s="203"/>
    </row>
    <row r="61" spans="1:20" ht="15" thickBot="1" x14ac:dyDescent="0.35">
      <c r="A61" s="200"/>
      <c r="B61" s="73"/>
      <c r="C61" s="199"/>
      <c r="D61" s="28"/>
      <c r="E61" s="29"/>
      <c r="O61" s="203"/>
      <c r="P61" s="203"/>
      <c r="S61" s="203"/>
      <c r="T61" s="203"/>
    </row>
    <row r="62" spans="1:20" ht="15" thickBot="1" x14ac:dyDescent="0.35">
      <c r="A62" s="200"/>
      <c r="B62" s="73"/>
      <c r="C62" s="199"/>
      <c r="D62" s="28"/>
      <c r="E62" s="29"/>
      <c r="O62" s="203"/>
      <c r="P62" s="203"/>
      <c r="S62" s="203"/>
      <c r="T62" s="203"/>
    </row>
    <row r="63" spans="1:20" ht="15" thickBot="1" x14ac:dyDescent="0.35">
      <c r="A63" s="200"/>
      <c r="B63" s="73"/>
      <c r="C63" s="199"/>
      <c r="D63" s="28"/>
      <c r="E63" s="29"/>
      <c r="O63" s="203"/>
      <c r="P63" s="203"/>
      <c r="S63" s="203"/>
      <c r="T63" s="203"/>
    </row>
    <row r="64" spans="1:20" ht="15" thickBot="1" x14ac:dyDescent="0.35">
      <c r="A64" s="200"/>
      <c r="B64" s="73"/>
      <c r="C64" s="199"/>
      <c r="D64" s="28"/>
      <c r="E64" s="29"/>
      <c r="O64" s="203"/>
      <c r="P64" s="203"/>
      <c r="S64" s="203"/>
      <c r="T64" s="203"/>
    </row>
    <row r="65" spans="1:20" ht="15" thickBot="1" x14ac:dyDescent="0.35">
      <c r="A65" s="200"/>
      <c r="B65" s="73"/>
      <c r="C65" s="199"/>
      <c r="D65" s="28"/>
      <c r="E65" s="29"/>
      <c r="O65" s="203"/>
      <c r="P65" s="203"/>
      <c r="S65" s="203"/>
      <c r="T65" s="203"/>
    </row>
    <row r="66" spans="1:20" ht="15" thickBot="1" x14ac:dyDescent="0.35">
      <c r="A66" s="200"/>
      <c r="B66" s="73"/>
      <c r="C66" s="199"/>
      <c r="D66" s="28"/>
      <c r="E66" s="29"/>
      <c r="O66" s="203"/>
      <c r="P66" s="203"/>
      <c r="S66" s="203"/>
      <c r="T66" s="203"/>
    </row>
    <row r="67" spans="1:20" x14ac:dyDescent="0.3">
      <c r="C67" s="199"/>
      <c r="O67" s="203"/>
      <c r="P67" s="203"/>
      <c r="S67" s="203"/>
      <c r="T67" s="203"/>
    </row>
    <row r="68" spans="1:20" x14ac:dyDescent="0.3">
      <c r="C68" s="199"/>
    </row>
    <row r="69" spans="1:20" x14ac:dyDescent="0.3">
      <c r="C69" s="199"/>
    </row>
    <row r="70" spans="1:20" x14ac:dyDescent="0.3">
      <c r="C70" s="199"/>
    </row>
    <row r="71" spans="1:20" x14ac:dyDescent="0.3">
      <c r="C71" s="199"/>
    </row>
    <row r="72" spans="1:20" x14ac:dyDescent="0.3">
      <c r="C72" s="199"/>
    </row>
    <row r="73" spans="1:20" x14ac:dyDescent="0.3">
      <c r="C73" s="199"/>
    </row>
    <row r="74" spans="1:20" x14ac:dyDescent="0.3">
      <c r="C74" s="199"/>
    </row>
    <row r="75" spans="1:20" x14ac:dyDescent="0.3">
      <c r="C75" s="199"/>
    </row>
    <row r="76" spans="1:20" x14ac:dyDescent="0.3">
      <c r="C76" s="199"/>
    </row>
    <row r="77" spans="1:20" x14ac:dyDescent="0.3">
      <c r="C77" s="199"/>
    </row>
    <row r="78" spans="1:20" x14ac:dyDescent="0.3">
      <c r="C78" s="199"/>
    </row>
    <row r="79" spans="1:20" x14ac:dyDescent="0.3">
      <c r="C79" s="199"/>
    </row>
    <row r="80" spans="1:20" x14ac:dyDescent="0.3">
      <c r="C80" s="199"/>
    </row>
    <row r="81" spans="3:3" x14ac:dyDescent="0.3">
      <c r="C81" s="199"/>
    </row>
    <row r="82" spans="3:3" x14ac:dyDescent="0.3">
      <c r="C82" s="199"/>
    </row>
    <row r="83" spans="3:3" x14ac:dyDescent="0.3">
      <c r="C83" s="199"/>
    </row>
    <row r="84" spans="3:3" x14ac:dyDescent="0.3">
      <c r="C84" s="199"/>
    </row>
    <row r="85" spans="3:3" x14ac:dyDescent="0.3">
      <c r="C85" s="199"/>
    </row>
    <row r="86" spans="3:3" x14ac:dyDescent="0.3">
      <c r="C86" s="199"/>
    </row>
    <row r="87" spans="3:3" x14ac:dyDescent="0.3">
      <c r="C87" s="199"/>
    </row>
    <row r="88" spans="3:3" x14ac:dyDescent="0.3">
      <c r="C88" s="199"/>
    </row>
    <row r="89" spans="3:3" x14ac:dyDescent="0.3">
      <c r="C89" s="199"/>
    </row>
    <row r="90" spans="3:3" x14ac:dyDescent="0.3">
      <c r="C90" s="199"/>
    </row>
    <row r="91" spans="3:3" x14ac:dyDescent="0.3">
      <c r="C91" s="199"/>
    </row>
    <row r="92" spans="3:3" x14ac:dyDescent="0.3">
      <c r="C92" s="199"/>
    </row>
    <row r="93" spans="3:3" x14ac:dyDescent="0.3">
      <c r="C93" s="19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372"/>
  <sheetViews>
    <sheetView tabSelected="1"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03" customWidth="1"/>
    <col min="5" max="5" width="17.109375" style="16" customWidth="1"/>
    <col min="6" max="6" width="21.5546875" style="203" customWidth="1"/>
    <col min="7" max="7" width="26.6640625" style="243" customWidth="1"/>
    <col min="8" max="8" width="25.109375" style="151" customWidth="1"/>
    <col min="9" max="9" width="24" style="203" customWidth="1"/>
    <col min="10" max="10" width="14.5546875" style="16" customWidth="1"/>
    <col min="11" max="11" width="11.77734375" style="16" customWidth="1"/>
    <col min="12" max="12" width="4" customWidth="1"/>
    <col min="13" max="13" width="11" style="16" hidden="1" customWidth="1"/>
    <col min="14" max="14" width="3.33203125" style="100"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03"/>
  </cols>
  <sheetData>
    <row r="1" spans="1:122" ht="15" thickBot="1" x14ac:dyDescent="0.35">
      <c r="B1" s="245" t="s">
        <v>66</v>
      </c>
      <c r="C1" s="245"/>
      <c r="E1" s="204" t="s">
        <v>6</v>
      </c>
      <c r="F1" s="205">
        <v>2023</v>
      </c>
      <c r="G1" s="51" t="s">
        <v>21</v>
      </c>
      <c r="H1" s="206"/>
      <c r="I1" s="207"/>
      <c r="J1" s="208"/>
      <c r="M1" s="16" t="s">
        <v>16</v>
      </c>
      <c r="O1" s="16">
        <v>1</v>
      </c>
      <c r="P1" s="16" t="s">
        <v>252</v>
      </c>
    </row>
    <row r="2" spans="1:122" ht="44.25" customHeight="1" thickBot="1" x14ac:dyDescent="0.35">
      <c r="B2" s="530" t="s">
        <v>34</v>
      </c>
      <c r="C2" s="531"/>
      <c r="D2" s="209" t="s">
        <v>147</v>
      </c>
      <c r="E2" s="528" t="s">
        <v>35</v>
      </c>
      <c r="F2" s="528"/>
      <c r="G2" s="529"/>
      <c r="H2" s="311" t="s">
        <v>661</v>
      </c>
      <c r="M2" s="16" t="s">
        <v>17</v>
      </c>
      <c r="N2" s="100">
        <v>50</v>
      </c>
      <c r="O2" s="16">
        <v>2</v>
      </c>
      <c r="P2" s="16">
        <v>9004</v>
      </c>
    </row>
    <row r="3" spans="1:122" ht="15" thickBot="1" x14ac:dyDescent="0.35">
      <c r="B3" s="246" t="s">
        <v>0</v>
      </c>
      <c r="C3" s="247"/>
      <c r="D3" s="211" t="e">
        <f>VLOOKUP(D2,'Unit Names(H)'!A2:B137,2,FALSE)</f>
        <v>#N/A</v>
      </c>
      <c r="E3" s="281"/>
      <c r="F3" s="212"/>
      <c r="G3" s="213"/>
      <c r="H3" s="210"/>
      <c r="N3" s="100">
        <v>51</v>
      </c>
      <c r="O3" s="16">
        <v>3</v>
      </c>
    </row>
    <row r="4" spans="1:122" ht="15" thickBot="1" x14ac:dyDescent="0.35">
      <c r="B4" s="248" t="s">
        <v>141</v>
      </c>
      <c r="C4" s="249"/>
      <c r="D4" s="214"/>
      <c r="E4" s="214"/>
      <c r="F4" s="215"/>
      <c r="G4" s="216"/>
      <c r="H4" s="210"/>
      <c r="I4" s="1"/>
      <c r="M4" s="16" t="s">
        <v>45</v>
      </c>
      <c r="N4" s="100">
        <v>52</v>
      </c>
      <c r="O4" s="16">
        <v>4</v>
      </c>
    </row>
    <row r="5" spans="1:122" ht="37.5" customHeight="1" x14ac:dyDescent="0.3">
      <c r="A5" s="196" t="s">
        <v>65</v>
      </c>
      <c r="B5" s="140" t="s">
        <v>20</v>
      </c>
      <c r="C5" s="140" t="s">
        <v>22</v>
      </c>
      <c r="D5" s="217" t="s">
        <v>1</v>
      </c>
      <c r="E5" s="217">
        <v>2022</v>
      </c>
      <c r="F5" s="218">
        <v>2023</v>
      </c>
      <c r="G5" s="219" t="s">
        <v>144</v>
      </c>
      <c r="H5" s="220" t="s">
        <v>38</v>
      </c>
      <c r="I5" s="205" t="s">
        <v>2</v>
      </c>
      <c r="M5" s="16" t="s">
        <v>89</v>
      </c>
    </row>
    <row r="6" spans="1:122" ht="33" customHeight="1" x14ac:dyDescent="0.3">
      <c r="A6" s="49"/>
      <c r="B6" s="254" t="s">
        <v>23</v>
      </c>
      <c r="C6" s="255"/>
      <c r="D6" s="256"/>
      <c r="E6" s="257"/>
      <c r="F6" s="260"/>
      <c r="G6" s="261"/>
      <c r="H6" s="15"/>
      <c r="I6" s="38"/>
      <c r="M6" s="16" t="s">
        <v>78</v>
      </c>
    </row>
    <row r="7" spans="1:122" ht="59.25" customHeight="1" x14ac:dyDescent="0.3">
      <c r="A7" s="49">
        <v>502</v>
      </c>
      <c r="B7" s="3" t="s">
        <v>18</v>
      </c>
      <c r="C7" s="196" t="s">
        <v>25</v>
      </c>
      <c r="D7" s="202" t="s">
        <v>142</v>
      </c>
      <c r="E7" s="195" t="e">
        <f>INDEX('PY1 Data(H)'!$A$1:$CY$258,MATCH('Unit Data from Audit Worksheet'!$A7,'PY1 Data(H)'!$A$1:$A$258,0),MATCH('Unit Data from Audit Worksheet'!$D$2,'PY1 Data(H)'!$A$1:$CY$1,0))</f>
        <v>#N/A</v>
      </c>
      <c r="F7" s="98">
        <v>0</v>
      </c>
      <c r="G7" s="222">
        <f>IF(F7&lt;0,"Note: Number is normally positive.",)</f>
        <v>0</v>
      </c>
      <c r="H7" s="502"/>
      <c r="I7" s="503"/>
      <c r="J7" s="444"/>
      <c r="K7" s="310"/>
      <c r="M7" s="16" t="s">
        <v>90</v>
      </c>
    </row>
    <row r="8" spans="1:122" ht="59.25" customHeight="1" x14ac:dyDescent="0.3">
      <c r="A8" s="49">
        <v>503</v>
      </c>
      <c r="B8" s="3" t="s">
        <v>18</v>
      </c>
      <c r="C8" s="196" t="s">
        <v>25</v>
      </c>
      <c r="D8" s="48" t="s">
        <v>24</v>
      </c>
      <c r="E8" s="195" t="e">
        <f>INDEX('PY1 Data(H)'!$A$1:$CY$258,MATCH('Unit Data from Audit Worksheet'!$A8,'PY1 Data(H)'!$A$1:$A$258,0),MATCH('Unit Data from Audit Worksheet'!$D$2,'PY1 Data(H)'!$A$1:$CY$1,0))</f>
        <v>#N/A</v>
      </c>
      <c r="F8" s="415">
        <v>0</v>
      </c>
      <c r="G8" s="222">
        <f>IF(F8&lt;0,"Note: Number is normally positive.",)</f>
        <v>0</v>
      </c>
      <c r="H8" s="502"/>
      <c r="I8" s="503"/>
      <c r="J8" s="392"/>
      <c r="K8" s="310"/>
      <c r="M8" s="16" t="s">
        <v>91</v>
      </c>
    </row>
    <row r="9" spans="1:122" ht="25.5" customHeight="1" x14ac:dyDescent="0.3">
      <c r="A9" s="49"/>
      <c r="B9" s="264" t="s">
        <v>46</v>
      </c>
      <c r="C9" s="427"/>
      <c r="D9" s="256"/>
      <c r="E9" s="257"/>
      <c r="F9" s="258"/>
      <c r="G9" s="259"/>
      <c r="H9" s="502"/>
      <c r="I9" s="503"/>
      <c r="J9" s="392"/>
      <c r="K9" s="310"/>
    </row>
    <row r="10" spans="1:122" s="16" customFormat="1" ht="71.400000000000006" customHeight="1" x14ac:dyDescent="0.3">
      <c r="A10" s="49">
        <v>592</v>
      </c>
      <c r="B10" s="196" t="s">
        <v>19</v>
      </c>
      <c r="C10" s="196" t="s">
        <v>48</v>
      </c>
      <c r="D10" s="202" t="s">
        <v>143</v>
      </c>
      <c r="E10" s="195" t="e">
        <f>INDEX('PY1 Data(H)'!$A$1:$CY$258,MATCH('Unit Data from Audit Worksheet'!$A10,'PY1 Data(H)'!$A$1:$A$258,0),MATCH('Unit Data from Audit Worksheet'!$D$2,'PY1 Data(H)'!$A$1:$CY$1,0))</f>
        <v>#N/A</v>
      </c>
      <c r="F10" s="99">
        <v>0</v>
      </c>
      <c r="G10" s="222"/>
      <c r="H10" s="504"/>
      <c r="I10" s="505"/>
      <c r="J10" s="445"/>
      <c r="K10" s="310"/>
      <c r="L10"/>
      <c r="N10" s="10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53.4" customHeight="1" x14ac:dyDescent="0.3">
      <c r="A11" s="49">
        <v>591</v>
      </c>
      <c r="B11" s="196" t="s">
        <v>19</v>
      </c>
      <c r="C11" s="196" t="s">
        <v>48</v>
      </c>
      <c r="D11" s="48" t="s">
        <v>49</v>
      </c>
      <c r="E11" s="195" t="e">
        <f>INDEX('PY1 Data(H)'!$A$1:$CY$258,MATCH('Unit Data from Audit Worksheet'!$A11,'PY1 Data(H)'!$A$1:$A$258,0),MATCH('Unit Data from Audit Worksheet'!$D$2,'PY1 Data(H)'!$A$1:$CY$1,0))</f>
        <v>#N/A</v>
      </c>
      <c r="F11" s="99">
        <v>0</v>
      </c>
      <c r="G11" s="222">
        <f>IF(F11&lt;0,"Error: Enter as positive.",)</f>
        <v>0</v>
      </c>
      <c r="H11" s="504"/>
      <c r="I11" s="505"/>
      <c r="J11" s="445"/>
      <c r="K11" s="310"/>
      <c r="L11"/>
      <c r="N11" s="10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40.5" customHeight="1" x14ac:dyDescent="0.3">
      <c r="A12" s="443"/>
      <c r="B12" s="264" t="s">
        <v>318</v>
      </c>
      <c r="C12" s="427"/>
      <c r="D12" s="254"/>
      <c r="E12" s="254"/>
      <c r="F12" s="262"/>
      <c r="G12" s="263"/>
      <c r="H12" s="506"/>
      <c r="I12" s="503"/>
      <c r="J12" s="392"/>
      <c r="K12" s="310"/>
    </row>
    <row r="13" spans="1:122" ht="40.5" customHeight="1" x14ac:dyDescent="0.3">
      <c r="A13" s="49">
        <v>36</v>
      </c>
      <c r="B13" s="387" t="s">
        <v>64</v>
      </c>
      <c r="C13" s="404" t="s">
        <v>319</v>
      </c>
      <c r="D13" s="393" t="s">
        <v>329</v>
      </c>
      <c r="E13" s="195" t="e">
        <f>INDEX('PY1 Data(H)'!$A$1:$CY$258,MATCH('Unit Data from Audit Worksheet'!$A13,'PY1 Data(H)'!$A$1:$A$258,0),MATCH('Unit Data from Audit Worksheet'!$D$2,'PY1 Data(H)'!$A$1:$CY$1,0))</f>
        <v>#N/A</v>
      </c>
      <c r="F13" s="99">
        <v>0</v>
      </c>
      <c r="G13" s="403"/>
      <c r="H13" s="506"/>
      <c r="I13" s="503"/>
      <c r="J13" s="445"/>
      <c r="K13" s="310"/>
      <c r="L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c r="DL13" s="94"/>
      <c r="DM13" s="94"/>
      <c r="DN13" s="94"/>
      <c r="DO13" s="94"/>
      <c r="DP13" s="94"/>
      <c r="DQ13" s="94"/>
      <c r="DR13" s="94"/>
    </row>
    <row r="14" spans="1:122" ht="59.25" customHeight="1" x14ac:dyDescent="0.3">
      <c r="A14" s="386">
        <v>534</v>
      </c>
      <c r="B14" s="387" t="s">
        <v>64</v>
      </c>
      <c r="C14" s="404" t="s">
        <v>319</v>
      </c>
      <c r="D14" s="388" t="s">
        <v>320</v>
      </c>
      <c r="E14" s="195" t="e">
        <f>INDEX('PY1 Data(H)'!$A$1:$CY$258,MATCH('Unit Data from Audit Worksheet'!$A14,'PY1 Data(H)'!$A$1:$A$258,0),MATCH('Unit Data from Audit Worksheet'!$D$2,'PY1 Data(H)'!$A$1:$CY$1,0))</f>
        <v>#N/A</v>
      </c>
      <c r="F14" s="99">
        <v>0</v>
      </c>
      <c r="G14" s="222"/>
      <c r="H14" s="507"/>
      <c r="I14" s="503"/>
      <c r="J14" s="445"/>
      <c r="K14" s="310"/>
    </row>
    <row r="15" spans="1:122" ht="65.400000000000006" customHeight="1" x14ac:dyDescent="0.3">
      <c r="A15" s="389">
        <v>13</v>
      </c>
      <c r="B15" s="387" t="s">
        <v>321</v>
      </c>
      <c r="C15" s="428" t="s">
        <v>322</v>
      </c>
      <c r="D15" s="390" t="s">
        <v>323</v>
      </c>
      <c r="E15" s="195" t="e">
        <f>INDEX('PY1 Data(H)'!$A$1:$CY$258,MATCH('Unit Data from Audit Worksheet'!$A15,'PY1 Data(H)'!$A$1:$A$258,0),MATCH('Unit Data from Audit Worksheet'!$D$2,'PY1 Data(H)'!$A$1:$CY$1,0))</f>
        <v>#N/A</v>
      </c>
      <c r="F15" s="99">
        <v>0</v>
      </c>
      <c r="G15" s="222">
        <f>IF(F15&lt;0,"Note: Number is normally positive.",)</f>
        <v>0</v>
      </c>
      <c r="H15" s="502"/>
      <c r="I15" s="503"/>
      <c r="J15" s="445"/>
      <c r="K15" s="310"/>
    </row>
    <row r="16" spans="1:122" ht="162.6" customHeight="1" x14ac:dyDescent="0.3">
      <c r="A16" s="389">
        <v>14</v>
      </c>
      <c r="B16" s="387" t="s">
        <v>321</v>
      </c>
      <c r="C16" s="428" t="s">
        <v>322</v>
      </c>
      <c r="D16" s="390" t="s">
        <v>324</v>
      </c>
      <c r="E16" s="195" t="e">
        <f>INDEX('PY1 Data(H)'!$A$1:$CY$258,MATCH('Unit Data from Audit Worksheet'!$A16,'PY1 Data(H)'!$A$1:$A$258,0),MATCH('Unit Data from Audit Worksheet'!$D$2,'PY1 Data(H)'!$A$1:$CY$1,0))</f>
        <v>#N/A</v>
      </c>
      <c r="F16" s="99">
        <v>0</v>
      </c>
      <c r="G16" s="416">
        <f>IF(F16&lt;0,"Error: Enter as positive.",)</f>
        <v>0</v>
      </c>
      <c r="H16" s="502"/>
      <c r="I16" s="503"/>
      <c r="J16" s="446"/>
      <c r="K16" s="310"/>
    </row>
    <row r="17" spans="1:1880" ht="67.5" customHeight="1" x14ac:dyDescent="0.3">
      <c r="A17" s="49">
        <v>34</v>
      </c>
      <c r="B17" s="387" t="s">
        <v>321</v>
      </c>
      <c r="C17" s="404" t="s">
        <v>319</v>
      </c>
      <c r="D17" s="393" t="s">
        <v>330</v>
      </c>
      <c r="E17" s="195" t="e">
        <f>INDEX('PY1 Data(H)'!$A$1:$CY$258,MATCH('Unit Data from Audit Worksheet'!$A17,'PY1 Data(H)'!$A$1:$A$258,0),MATCH('Unit Data from Audit Worksheet'!$D$2,'PY1 Data(H)'!$A$1:$CY$1,0))</f>
        <v>#N/A</v>
      </c>
      <c r="F17" s="99">
        <v>0</v>
      </c>
      <c r="G17" s="222">
        <f>IF(F17&lt;0,"Note: Number is normally positive.",)</f>
        <v>0</v>
      </c>
      <c r="H17" s="502"/>
      <c r="I17" s="503"/>
      <c r="J17" s="446"/>
      <c r="K17" s="310"/>
    </row>
    <row r="18" spans="1:1880" ht="66" customHeight="1" x14ac:dyDescent="0.3">
      <c r="A18" s="391">
        <v>35</v>
      </c>
      <c r="B18" s="387" t="s">
        <v>321</v>
      </c>
      <c r="C18" s="404" t="s">
        <v>319</v>
      </c>
      <c r="D18" s="393" t="s">
        <v>331</v>
      </c>
      <c r="E18" s="195" t="e">
        <f>INDEX('PY1 Data(H)'!$A$1:$CY$258,MATCH('Unit Data from Audit Worksheet'!$A18,'PY1 Data(H)'!$A$1:$A$258,0),MATCH('Unit Data from Audit Worksheet'!$D$2,'PY1 Data(H)'!$A$1:$CY$1,0))</f>
        <v>#N/A</v>
      </c>
      <c r="F18" s="99">
        <v>0</v>
      </c>
      <c r="G18" s="223"/>
      <c r="H18" s="502"/>
      <c r="I18" s="503"/>
      <c r="J18" s="446"/>
      <c r="K18" s="310"/>
    </row>
    <row r="19" spans="1:1880" ht="61.2" customHeight="1" x14ac:dyDescent="0.3">
      <c r="A19" s="391">
        <v>37</v>
      </c>
      <c r="B19" s="387" t="s">
        <v>321</v>
      </c>
      <c r="C19" s="404" t="s">
        <v>319</v>
      </c>
      <c r="D19" s="393" t="s">
        <v>332</v>
      </c>
      <c r="E19" s="195" t="e">
        <f>INDEX('PY1 Data(H)'!$A$1:$CY$258,MATCH('Unit Data from Audit Worksheet'!$A19,'PY1 Data(H)'!$A$1:$A$258,0),MATCH('Unit Data from Audit Worksheet'!$D$2,'PY1 Data(H)'!$A$1:$CY$1,0))</f>
        <v>#N/A</v>
      </c>
      <c r="F19" s="99">
        <v>0</v>
      </c>
      <c r="G19" s="222"/>
      <c r="H19" s="502"/>
      <c r="I19" s="503"/>
      <c r="J19" s="446"/>
      <c r="K19" s="310"/>
    </row>
    <row r="20" spans="1:1880" ht="41.4" customHeight="1" x14ac:dyDescent="0.3">
      <c r="A20" s="391">
        <v>38</v>
      </c>
      <c r="B20" s="387" t="s">
        <v>321</v>
      </c>
      <c r="C20" s="404" t="s">
        <v>319</v>
      </c>
      <c r="D20" s="393" t="s">
        <v>333</v>
      </c>
      <c r="E20" s="195" t="e">
        <f>INDEX('PY1 Data(H)'!$A$1:$CY$258,MATCH('Unit Data from Audit Worksheet'!$A20,'PY1 Data(H)'!$A$1:$A$258,0),MATCH('Unit Data from Audit Worksheet'!$D$2,'PY1 Data(H)'!$A$1:$CY$1,0))</f>
        <v>#N/A</v>
      </c>
      <c r="F20" s="99">
        <v>0</v>
      </c>
      <c r="G20" s="416">
        <f>IF(F20&lt;0,"Error: Enter as positive.",)</f>
        <v>0</v>
      </c>
      <c r="H20" s="502"/>
      <c r="I20" s="503"/>
      <c r="J20" s="446"/>
      <c r="K20" s="310"/>
    </row>
    <row r="21" spans="1:1880" ht="85.2" customHeight="1" x14ac:dyDescent="0.3">
      <c r="A21" s="391">
        <v>32</v>
      </c>
      <c r="B21" s="387" t="s">
        <v>64</v>
      </c>
      <c r="C21" s="428" t="s">
        <v>325</v>
      </c>
      <c r="D21" s="390" t="s">
        <v>326</v>
      </c>
      <c r="E21" s="195" t="e">
        <f>INDEX('PY1 Data(H)'!$A$1:$CY$258,MATCH('Unit Data from Audit Worksheet'!$A21,'PY1 Data(H)'!$A$1:$A$258,0),MATCH('Unit Data from Audit Worksheet'!$D$2,'PY1 Data(H)'!$A$1:$CY$1,0))</f>
        <v>#N/A</v>
      </c>
      <c r="F21" s="99">
        <v>0</v>
      </c>
      <c r="G21" s="416">
        <f>IF(F21&lt;0,"Error: Enter as positive.",)</f>
        <v>0</v>
      </c>
      <c r="H21" s="502"/>
      <c r="I21" s="503"/>
      <c r="J21" s="446"/>
      <c r="K21" s="310"/>
      <c r="L21" s="94"/>
      <c r="Y21" s="94"/>
      <c r="Z21" s="94"/>
      <c r="AA21" s="94"/>
      <c r="AB21" s="94"/>
      <c r="AC21" s="94"/>
      <c r="AD21" s="94"/>
      <c r="AE21" s="94"/>
      <c r="AF21" s="94"/>
      <c r="AG21" s="94"/>
      <c r="AH21" s="94"/>
      <c r="AI21" s="94"/>
      <c r="AJ21" s="94"/>
      <c r="AK21" s="94"/>
      <c r="AL21" s="94"/>
      <c r="AM21" s="94"/>
      <c r="AN21" s="94"/>
      <c r="AO21" s="94"/>
      <c r="AP21" s="94"/>
      <c r="AQ21" s="94"/>
      <c r="AR21" s="94"/>
      <c r="AS21" s="94"/>
      <c r="AT21" s="94"/>
      <c r="AU21" s="94"/>
      <c r="AV21" s="94"/>
      <c r="AW21" s="94"/>
      <c r="AX21" s="94"/>
      <c r="AY21" s="94"/>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c r="DL21" s="94"/>
      <c r="DM21" s="94"/>
      <c r="DN21" s="94"/>
      <c r="DO21" s="94"/>
      <c r="DP21" s="94"/>
      <c r="DQ21" s="94"/>
      <c r="DR21" s="94"/>
    </row>
    <row r="22" spans="1:1880" ht="59.4" customHeight="1" x14ac:dyDescent="0.3">
      <c r="A22" s="391">
        <v>40</v>
      </c>
      <c r="B22" s="387" t="s">
        <v>321</v>
      </c>
      <c r="C22" s="428" t="s">
        <v>334</v>
      </c>
      <c r="D22" s="393" t="s">
        <v>335</v>
      </c>
      <c r="E22" s="195" t="e">
        <f>INDEX('PY1 Data(H)'!$A$1:$CY$258,MATCH('Unit Data from Audit Worksheet'!$A22,'PY1 Data(H)'!$A$1:$A$258,0),MATCH('Unit Data from Audit Worksheet'!$D$2,'PY1 Data(H)'!$A$1:$CY$1,0))</f>
        <v>#N/A</v>
      </c>
      <c r="F22" s="99">
        <v>0</v>
      </c>
      <c r="G22" s="222"/>
      <c r="H22" s="502"/>
      <c r="I22" s="503"/>
      <c r="J22" s="446"/>
      <c r="K22" s="310"/>
      <c r="L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c r="DL22" s="94"/>
      <c r="DM22" s="94"/>
      <c r="DN22" s="94"/>
      <c r="DO22" s="94"/>
      <c r="DP22" s="94"/>
      <c r="DQ22" s="94"/>
      <c r="DR22" s="94"/>
    </row>
    <row r="23" spans="1:1880" s="226" customFormat="1" ht="60.6" customHeight="1" x14ac:dyDescent="0.3">
      <c r="A23" s="391">
        <v>107</v>
      </c>
      <c r="B23" s="387" t="s">
        <v>321</v>
      </c>
      <c r="C23" s="428" t="s">
        <v>334</v>
      </c>
      <c r="D23" s="393" t="s">
        <v>336</v>
      </c>
      <c r="E23" s="195" t="e">
        <f>INDEX('PY1 Data(H)'!$A$1:$CY$258,MATCH('Unit Data from Audit Worksheet'!$A23,'PY1 Data(H)'!$A$1:$A$258,0),MATCH('Unit Data from Audit Worksheet'!$D$2,'PY1 Data(H)'!$A$1:$CY$1,0))</f>
        <v>#N/A</v>
      </c>
      <c r="F23" s="99">
        <v>0</v>
      </c>
      <c r="G23" s="222"/>
      <c r="H23" s="502"/>
      <c r="I23" s="503"/>
      <c r="J23" s="446"/>
      <c r="K23" s="310"/>
      <c r="L23"/>
      <c r="M23" s="16"/>
      <c r="N23" s="100"/>
      <c r="O23" s="16"/>
      <c r="P23" s="16"/>
      <c r="Q23" s="16"/>
      <c r="R23" s="16"/>
      <c r="S23" s="16"/>
      <c r="T23" s="16"/>
      <c r="U23" s="16"/>
      <c r="V23" s="16"/>
      <c r="W23" s="16"/>
      <c r="X23" s="1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c r="BDU23" s="16"/>
      <c r="BDV23" s="16"/>
      <c r="BDW23" s="16"/>
      <c r="BDX23" s="16"/>
      <c r="BDY23" s="16"/>
      <c r="BDZ23" s="16"/>
      <c r="BEA23" s="16"/>
      <c r="BEB23" s="16"/>
      <c r="BEC23" s="16"/>
      <c r="BED23" s="16"/>
      <c r="BEE23" s="16"/>
      <c r="BEF23" s="16"/>
      <c r="BEG23" s="16"/>
      <c r="BEH23" s="16"/>
      <c r="BEI23" s="16"/>
      <c r="BEJ23" s="16"/>
      <c r="BEK23" s="16"/>
      <c r="BEL23" s="16"/>
      <c r="BEM23" s="16"/>
      <c r="BEN23" s="16"/>
      <c r="BEO23" s="16"/>
      <c r="BEP23" s="16"/>
      <c r="BEQ23" s="16"/>
      <c r="BER23" s="16"/>
      <c r="BES23" s="16"/>
      <c r="BET23" s="16"/>
      <c r="BEU23" s="16"/>
      <c r="BEV23" s="16"/>
      <c r="BEW23" s="16"/>
      <c r="BEX23" s="16"/>
      <c r="BEY23" s="16"/>
      <c r="BEZ23" s="16"/>
      <c r="BFA23" s="16"/>
      <c r="BFB23" s="16"/>
      <c r="BFC23" s="16"/>
      <c r="BFD23" s="16"/>
      <c r="BFE23" s="16"/>
      <c r="BFF23" s="16"/>
      <c r="BFG23" s="16"/>
      <c r="BFH23" s="16"/>
      <c r="BFI23" s="16"/>
      <c r="BFJ23" s="16"/>
      <c r="BFK23" s="16"/>
      <c r="BFL23" s="16"/>
      <c r="BFM23" s="16"/>
      <c r="BFN23" s="16"/>
      <c r="BFO23" s="16"/>
      <c r="BFP23" s="16"/>
      <c r="BFQ23" s="16"/>
      <c r="BFR23" s="16"/>
      <c r="BFS23" s="16"/>
      <c r="BFT23" s="16"/>
      <c r="BFU23" s="16"/>
      <c r="BFV23" s="16"/>
      <c r="BFW23" s="16"/>
      <c r="BFX23" s="16"/>
      <c r="BFY23" s="16"/>
      <c r="BFZ23" s="16"/>
      <c r="BGA23" s="16"/>
      <c r="BGB23" s="16"/>
      <c r="BGC23" s="16"/>
      <c r="BGD23" s="16"/>
      <c r="BGE23" s="16"/>
      <c r="BGF23" s="16"/>
      <c r="BGG23" s="16"/>
      <c r="BGH23" s="16"/>
      <c r="BGI23" s="16"/>
      <c r="BGJ23" s="16"/>
      <c r="BGK23" s="16"/>
      <c r="BGL23" s="16"/>
      <c r="BGM23" s="16"/>
      <c r="BGN23" s="16"/>
      <c r="BGO23" s="16"/>
      <c r="BGP23" s="16"/>
      <c r="BGQ23" s="16"/>
      <c r="BGR23" s="16"/>
      <c r="BGS23" s="16"/>
      <c r="BGT23" s="16"/>
      <c r="BGU23" s="16"/>
      <c r="BGV23" s="16"/>
      <c r="BGW23" s="16"/>
      <c r="BGX23" s="16"/>
      <c r="BGY23" s="16"/>
      <c r="BGZ23" s="16"/>
      <c r="BHA23" s="16"/>
      <c r="BHB23" s="16"/>
      <c r="BHC23" s="16"/>
      <c r="BHD23" s="16"/>
      <c r="BHE23" s="16"/>
      <c r="BHF23" s="16"/>
      <c r="BHG23" s="16"/>
      <c r="BHH23" s="16"/>
      <c r="BHI23" s="16"/>
      <c r="BHJ23" s="16"/>
      <c r="BHK23" s="16"/>
      <c r="BHL23" s="16"/>
      <c r="BHM23" s="16"/>
      <c r="BHN23" s="16"/>
      <c r="BHO23" s="16"/>
      <c r="BHP23" s="16"/>
      <c r="BHQ23" s="16"/>
      <c r="BHR23" s="16"/>
      <c r="BHS23" s="16"/>
      <c r="BHT23" s="16"/>
      <c r="BHU23" s="16"/>
      <c r="BHV23" s="16"/>
      <c r="BHW23" s="16"/>
      <c r="BHX23" s="16"/>
      <c r="BHY23" s="16"/>
      <c r="BHZ23" s="16"/>
      <c r="BIA23" s="16"/>
      <c r="BIB23" s="16"/>
      <c r="BIC23" s="16"/>
      <c r="BID23" s="16"/>
      <c r="BIE23" s="16"/>
      <c r="BIF23" s="16"/>
      <c r="BIG23" s="16"/>
      <c r="BIH23" s="16"/>
      <c r="BII23" s="16"/>
      <c r="BIJ23" s="16"/>
      <c r="BIK23" s="16"/>
      <c r="BIL23" s="16"/>
      <c r="BIM23" s="16"/>
      <c r="BIN23" s="16"/>
      <c r="BIO23" s="16"/>
      <c r="BIP23" s="16"/>
      <c r="BIQ23" s="16"/>
      <c r="BIR23" s="16"/>
      <c r="BIS23" s="16"/>
      <c r="BIT23" s="16"/>
      <c r="BIU23" s="16"/>
      <c r="BIV23" s="16"/>
      <c r="BIW23" s="16"/>
      <c r="BIX23" s="16"/>
      <c r="BIY23" s="16"/>
      <c r="BIZ23" s="16"/>
      <c r="BJA23" s="16"/>
      <c r="BJB23" s="16"/>
      <c r="BJC23" s="16"/>
      <c r="BJD23" s="16"/>
      <c r="BJE23" s="16"/>
      <c r="BJF23" s="16"/>
      <c r="BJG23" s="16"/>
      <c r="BJH23" s="16"/>
      <c r="BJI23" s="16"/>
      <c r="BJJ23" s="16"/>
      <c r="BJK23" s="16"/>
      <c r="BJL23" s="16"/>
      <c r="BJM23" s="16"/>
      <c r="BJN23" s="16"/>
      <c r="BJO23" s="16"/>
      <c r="BJP23" s="16"/>
      <c r="BJQ23" s="16"/>
      <c r="BJR23" s="16"/>
      <c r="BJS23" s="16"/>
      <c r="BJT23" s="16"/>
      <c r="BJU23" s="16"/>
      <c r="BJV23" s="16"/>
      <c r="BJW23" s="16"/>
      <c r="BJX23" s="16"/>
      <c r="BJY23" s="16"/>
      <c r="BJZ23" s="16"/>
      <c r="BKA23" s="16"/>
      <c r="BKB23" s="16"/>
      <c r="BKC23" s="16"/>
      <c r="BKD23" s="16"/>
      <c r="BKE23" s="16"/>
      <c r="BKF23" s="16"/>
      <c r="BKG23" s="16"/>
      <c r="BKH23" s="16"/>
      <c r="BKI23" s="16"/>
      <c r="BKJ23" s="16"/>
      <c r="BKK23" s="16"/>
      <c r="BKL23" s="16"/>
      <c r="BKM23" s="16"/>
      <c r="BKN23" s="16"/>
      <c r="BKO23" s="16"/>
      <c r="BKP23" s="16"/>
      <c r="BKQ23" s="16"/>
      <c r="BKR23" s="16"/>
      <c r="BKS23" s="16"/>
      <c r="BKT23" s="16"/>
      <c r="BKU23" s="16"/>
      <c r="BKV23" s="16"/>
      <c r="BKW23" s="16"/>
      <c r="BKX23" s="16"/>
      <c r="BKY23" s="16"/>
      <c r="BKZ23" s="16"/>
      <c r="BLA23" s="16"/>
      <c r="BLB23" s="16"/>
      <c r="BLC23" s="16"/>
      <c r="BLD23" s="16"/>
      <c r="BLE23" s="16"/>
      <c r="BLF23" s="16"/>
      <c r="BLG23" s="16"/>
      <c r="BLH23" s="16"/>
      <c r="BLI23" s="16"/>
      <c r="BLJ23" s="16"/>
      <c r="BLK23" s="16"/>
      <c r="BLL23" s="16"/>
      <c r="BLM23" s="16"/>
      <c r="BLN23" s="16"/>
      <c r="BLO23" s="16"/>
      <c r="BLP23" s="16"/>
      <c r="BLQ23" s="16"/>
      <c r="BLR23" s="16"/>
      <c r="BLS23" s="16"/>
      <c r="BLT23" s="16"/>
      <c r="BLU23" s="16"/>
      <c r="BLV23" s="16"/>
      <c r="BLW23" s="16"/>
      <c r="BLX23" s="16"/>
      <c r="BLY23" s="16"/>
      <c r="BLZ23" s="16"/>
      <c r="BMA23" s="16"/>
      <c r="BMB23" s="16"/>
      <c r="BMC23" s="16"/>
      <c r="BMD23" s="16"/>
      <c r="BME23" s="16"/>
      <c r="BMF23" s="16"/>
      <c r="BMG23" s="16"/>
      <c r="BMH23" s="16"/>
      <c r="BMI23" s="16"/>
      <c r="BMJ23" s="16"/>
      <c r="BMK23" s="16"/>
      <c r="BML23" s="16"/>
      <c r="BMM23" s="16"/>
      <c r="BMN23" s="16"/>
      <c r="BMO23" s="16"/>
      <c r="BMP23" s="16"/>
      <c r="BMQ23" s="16"/>
      <c r="BMR23" s="16"/>
      <c r="BMS23" s="16"/>
      <c r="BMT23" s="16"/>
      <c r="BMU23" s="16"/>
      <c r="BMV23" s="16"/>
      <c r="BMW23" s="16"/>
      <c r="BMX23" s="16"/>
      <c r="BMY23" s="16"/>
      <c r="BMZ23" s="16"/>
      <c r="BNA23" s="16"/>
      <c r="BNB23" s="16"/>
      <c r="BNC23" s="16"/>
      <c r="BND23" s="16"/>
      <c r="BNE23" s="16"/>
      <c r="BNF23" s="16"/>
      <c r="BNG23" s="16"/>
      <c r="BNH23" s="16"/>
      <c r="BNI23" s="16"/>
      <c r="BNJ23" s="16"/>
      <c r="BNK23" s="16"/>
      <c r="BNL23" s="16"/>
      <c r="BNM23" s="16"/>
      <c r="BNN23" s="16"/>
      <c r="BNO23" s="16"/>
      <c r="BNP23" s="16"/>
      <c r="BNQ23" s="16"/>
      <c r="BNR23" s="16"/>
      <c r="BNS23" s="16"/>
      <c r="BNT23" s="16"/>
      <c r="BNU23" s="16"/>
      <c r="BNV23" s="16"/>
      <c r="BNW23" s="16"/>
      <c r="BNX23" s="16"/>
      <c r="BNY23" s="16"/>
      <c r="BNZ23" s="16"/>
      <c r="BOA23" s="16"/>
      <c r="BOB23" s="16"/>
      <c r="BOC23" s="16"/>
      <c r="BOD23" s="16"/>
      <c r="BOE23" s="16"/>
      <c r="BOF23" s="16"/>
      <c r="BOG23" s="16"/>
      <c r="BOH23" s="16"/>
      <c r="BOI23" s="16"/>
      <c r="BOJ23" s="16"/>
      <c r="BOK23" s="16"/>
      <c r="BOL23" s="16"/>
      <c r="BOM23" s="16"/>
      <c r="BON23" s="16"/>
      <c r="BOO23" s="16"/>
      <c r="BOP23" s="16"/>
      <c r="BOQ23" s="16"/>
      <c r="BOR23" s="16"/>
      <c r="BOS23" s="16"/>
      <c r="BOT23" s="16"/>
      <c r="BOU23" s="16"/>
      <c r="BOV23" s="16"/>
      <c r="BOW23" s="16"/>
      <c r="BOX23" s="16"/>
      <c r="BOY23" s="16"/>
      <c r="BOZ23" s="16"/>
      <c r="BPA23" s="16"/>
      <c r="BPB23" s="16"/>
      <c r="BPC23" s="16"/>
      <c r="BPD23" s="16"/>
      <c r="BPE23" s="16"/>
      <c r="BPF23" s="16"/>
      <c r="BPG23" s="16"/>
      <c r="BPH23" s="16"/>
      <c r="BPI23" s="16"/>
      <c r="BPJ23" s="16"/>
      <c r="BPK23" s="16"/>
      <c r="BPL23" s="16"/>
      <c r="BPM23" s="16"/>
      <c r="BPN23" s="16"/>
      <c r="BPO23" s="16"/>
      <c r="BPP23" s="16"/>
      <c r="BPQ23" s="16"/>
      <c r="BPR23" s="16"/>
      <c r="BPS23" s="16"/>
      <c r="BPT23" s="16"/>
      <c r="BPU23" s="16"/>
      <c r="BPV23" s="16"/>
      <c r="BPW23" s="16"/>
      <c r="BPX23" s="16"/>
      <c r="BPY23" s="16"/>
      <c r="BPZ23" s="16"/>
      <c r="BQA23" s="16"/>
      <c r="BQB23" s="16"/>
      <c r="BQC23" s="16"/>
      <c r="BQD23" s="16"/>
      <c r="BQE23" s="16"/>
      <c r="BQF23" s="16"/>
      <c r="BQG23" s="16"/>
      <c r="BQH23" s="16"/>
      <c r="BQI23" s="16"/>
      <c r="BQJ23" s="16"/>
      <c r="BQK23" s="16"/>
      <c r="BQL23" s="16"/>
      <c r="BQM23" s="16"/>
      <c r="BQN23" s="16"/>
      <c r="BQO23" s="16"/>
      <c r="BQP23" s="16"/>
      <c r="BQQ23" s="16"/>
      <c r="BQR23" s="16"/>
      <c r="BQS23" s="16"/>
      <c r="BQT23" s="16"/>
      <c r="BQU23" s="16"/>
      <c r="BQV23" s="16"/>
      <c r="BQW23" s="16"/>
      <c r="BQX23" s="16"/>
      <c r="BQY23" s="16"/>
      <c r="BQZ23" s="16"/>
      <c r="BRA23" s="16"/>
      <c r="BRB23" s="16"/>
      <c r="BRC23" s="16"/>
      <c r="BRD23" s="16"/>
      <c r="BRE23" s="16"/>
      <c r="BRF23" s="16"/>
      <c r="BRG23" s="16"/>
      <c r="BRH23" s="16"/>
      <c r="BRI23" s="16"/>
      <c r="BRJ23" s="16"/>
      <c r="BRK23" s="16"/>
      <c r="BRL23" s="16"/>
      <c r="BRM23" s="16"/>
      <c r="BRN23" s="16"/>
      <c r="BRO23" s="16"/>
      <c r="BRP23" s="16"/>
      <c r="BRQ23" s="16"/>
      <c r="BRR23" s="16"/>
      <c r="BRS23" s="16"/>
      <c r="BRT23" s="16"/>
      <c r="BRU23" s="16"/>
      <c r="BRV23" s="16"/>
      <c r="BRW23" s="16"/>
      <c r="BRX23" s="16"/>
      <c r="BRY23" s="16"/>
      <c r="BRZ23" s="16"/>
      <c r="BSA23" s="16"/>
      <c r="BSB23" s="16"/>
      <c r="BSC23" s="16"/>
      <c r="BSD23" s="16"/>
      <c r="BSE23" s="16"/>
      <c r="BSF23" s="16"/>
      <c r="BSG23" s="16"/>
      <c r="BSH23" s="16"/>
      <c r="BSI23" s="16"/>
      <c r="BSJ23" s="16"/>
      <c r="BSK23" s="16"/>
      <c r="BSL23" s="16"/>
      <c r="BSM23" s="16"/>
      <c r="BSN23" s="16"/>
      <c r="BSO23" s="16"/>
      <c r="BSP23" s="16"/>
      <c r="BSQ23" s="16"/>
      <c r="BSR23" s="16"/>
      <c r="BSS23" s="16"/>
      <c r="BST23" s="16"/>
      <c r="BSU23" s="16"/>
      <c r="BSV23" s="16"/>
      <c r="BSW23" s="16"/>
      <c r="BSX23" s="16"/>
      <c r="BSY23" s="16"/>
      <c r="BSZ23" s="16"/>
      <c r="BTA23" s="16"/>
      <c r="BTB23" s="16"/>
      <c r="BTC23" s="16"/>
      <c r="BTD23" s="16"/>
      <c r="BTE23" s="16"/>
      <c r="BTF23" s="16"/>
      <c r="BTG23" s="16"/>
      <c r="BTH23" s="16"/>
    </row>
    <row r="24" spans="1:1880" s="226" customFormat="1" ht="68.400000000000006" customHeight="1" x14ac:dyDescent="0.3">
      <c r="A24" s="391">
        <v>108</v>
      </c>
      <c r="B24" s="387" t="s">
        <v>321</v>
      </c>
      <c r="C24" s="428" t="s">
        <v>334</v>
      </c>
      <c r="D24" s="393" t="s">
        <v>337</v>
      </c>
      <c r="E24" s="195" t="e">
        <f>INDEX('PY1 Data(H)'!$A$1:$CY$258,MATCH('Unit Data from Audit Worksheet'!$A24,'PY1 Data(H)'!$A$1:$A$258,0),MATCH('Unit Data from Audit Worksheet'!$D$2,'PY1 Data(H)'!$A$1:$CY$1,0))</f>
        <v>#N/A</v>
      </c>
      <c r="F24" s="99">
        <v>0</v>
      </c>
      <c r="G24" s="416">
        <f>IF(F24&lt;0,"Error: Enter as positive.",)</f>
        <v>0</v>
      </c>
      <c r="H24" s="502"/>
      <c r="I24" s="503"/>
      <c r="J24" s="446"/>
      <c r="K24" s="310"/>
      <c r="L24"/>
      <c r="M24" s="16"/>
      <c r="N24" s="100"/>
      <c r="O24" s="16"/>
      <c r="P24" s="16"/>
      <c r="Q24" s="16"/>
      <c r="R24" s="16"/>
      <c r="S24" s="16"/>
      <c r="T24" s="16"/>
      <c r="U24" s="16"/>
      <c r="V24" s="16"/>
      <c r="W24" s="16"/>
      <c r="X24" s="1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c r="BDU24" s="16"/>
      <c r="BDV24" s="16"/>
      <c r="BDW24" s="16"/>
      <c r="BDX24" s="16"/>
      <c r="BDY24" s="16"/>
      <c r="BDZ24" s="16"/>
      <c r="BEA24" s="16"/>
      <c r="BEB24" s="16"/>
      <c r="BEC24" s="16"/>
      <c r="BED24" s="16"/>
      <c r="BEE24" s="16"/>
      <c r="BEF24" s="16"/>
      <c r="BEG24" s="16"/>
      <c r="BEH24" s="16"/>
      <c r="BEI24" s="16"/>
      <c r="BEJ24" s="16"/>
      <c r="BEK24" s="16"/>
      <c r="BEL24" s="16"/>
      <c r="BEM24" s="16"/>
      <c r="BEN24" s="16"/>
      <c r="BEO24" s="16"/>
      <c r="BEP24" s="16"/>
      <c r="BEQ24" s="16"/>
      <c r="BER24" s="16"/>
      <c r="BES24" s="16"/>
      <c r="BET24" s="16"/>
      <c r="BEU24" s="16"/>
      <c r="BEV24" s="16"/>
      <c r="BEW24" s="16"/>
      <c r="BEX24" s="16"/>
      <c r="BEY24" s="16"/>
      <c r="BEZ24" s="16"/>
      <c r="BFA24" s="16"/>
      <c r="BFB24" s="16"/>
      <c r="BFC24" s="16"/>
      <c r="BFD24" s="16"/>
      <c r="BFE24" s="16"/>
      <c r="BFF24" s="16"/>
      <c r="BFG24" s="16"/>
      <c r="BFH24" s="16"/>
      <c r="BFI24" s="16"/>
      <c r="BFJ24" s="16"/>
      <c r="BFK24" s="16"/>
      <c r="BFL24" s="16"/>
      <c r="BFM24" s="16"/>
      <c r="BFN24" s="16"/>
      <c r="BFO24" s="16"/>
      <c r="BFP24" s="16"/>
      <c r="BFQ24" s="16"/>
      <c r="BFR24" s="16"/>
      <c r="BFS24" s="16"/>
      <c r="BFT24" s="16"/>
      <c r="BFU24" s="16"/>
      <c r="BFV24" s="16"/>
      <c r="BFW24" s="16"/>
      <c r="BFX24" s="16"/>
      <c r="BFY24" s="16"/>
      <c r="BFZ24" s="16"/>
      <c r="BGA24" s="16"/>
      <c r="BGB24" s="16"/>
      <c r="BGC24" s="16"/>
      <c r="BGD24" s="16"/>
      <c r="BGE24" s="16"/>
      <c r="BGF24" s="16"/>
      <c r="BGG24" s="16"/>
      <c r="BGH24" s="16"/>
      <c r="BGI24" s="16"/>
      <c r="BGJ24" s="16"/>
      <c r="BGK24" s="16"/>
      <c r="BGL24" s="16"/>
      <c r="BGM24" s="16"/>
      <c r="BGN24" s="16"/>
      <c r="BGO24" s="16"/>
      <c r="BGP24" s="16"/>
      <c r="BGQ24" s="16"/>
      <c r="BGR24" s="16"/>
      <c r="BGS24" s="16"/>
      <c r="BGT24" s="16"/>
      <c r="BGU24" s="16"/>
      <c r="BGV24" s="16"/>
      <c r="BGW24" s="16"/>
      <c r="BGX24" s="16"/>
      <c r="BGY24" s="16"/>
      <c r="BGZ24" s="16"/>
      <c r="BHA24" s="16"/>
      <c r="BHB24" s="16"/>
      <c r="BHC24" s="16"/>
      <c r="BHD24" s="16"/>
      <c r="BHE24" s="16"/>
      <c r="BHF24" s="16"/>
      <c r="BHG24" s="16"/>
      <c r="BHH24" s="16"/>
      <c r="BHI24" s="16"/>
      <c r="BHJ24" s="16"/>
      <c r="BHK24" s="16"/>
      <c r="BHL24" s="16"/>
      <c r="BHM24" s="16"/>
      <c r="BHN24" s="16"/>
      <c r="BHO24" s="16"/>
      <c r="BHP24" s="16"/>
      <c r="BHQ24" s="16"/>
      <c r="BHR24" s="16"/>
      <c r="BHS24" s="16"/>
      <c r="BHT24" s="16"/>
      <c r="BHU24" s="16"/>
      <c r="BHV24" s="16"/>
      <c r="BHW24" s="16"/>
      <c r="BHX24" s="16"/>
      <c r="BHY24" s="16"/>
      <c r="BHZ24" s="16"/>
      <c r="BIA24" s="16"/>
      <c r="BIB24" s="16"/>
      <c r="BIC24" s="16"/>
      <c r="BID24" s="16"/>
      <c r="BIE24" s="16"/>
      <c r="BIF24" s="16"/>
      <c r="BIG24" s="16"/>
      <c r="BIH24" s="16"/>
      <c r="BII24" s="16"/>
      <c r="BIJ24" s="16"/>
      <c r="BIK24" s="16"/>
      <c r="BIL24" s="16"/>
      <c r="BIM24" s="16"/>
      <c r="BIN24" s="16"/>
      <c r="BIO24" s="16"/>
      <c r="BIP24" s="16"/>
      <c r="BIQ24" s="16"/>
      <c r="BIR24" s="16"/>
      <c r="BIS24" s="16"/>
      <c r="BIT24" s="16"/>
      <c r="BIU24" s="16"/>
      <c r="BIV24" s="16"/>
      <c r="BIW24" s="16"/>
      <c r="BIX24" s="16"/>
      <c r="BIY24" s="16"/>
      <c r="BIZ24" s="16"/>
      <c r="BJA24" s="16"/>
      <c r="BJB24" s="16"/>
      <c r="BJC24" s="16"/>
      <c r="BJD24" s="16"/>
      <c r="BJE24" s="16"/>
      <c r="BJF24" s="16"/>
      <c r="BJG24" s="16"/>
      <c r="BJH24" s="16"/>
      <c r="BJI24" s="16"/>
      <c r="BJJ24" s="16"/>
      <c r="BJK24" s="16"/>
      <c r="BJL24" s="16"/>
      <c r="BJM24" s="16"/>
      <c r="BJN24" s="16"/>
      <c r="BJO24" s="16"/>
      <c r="BJP24" s="16"/>
      <c r="BJQ24" s="16"/>
      <c r="BJR24" s="16"/>
      <c r="BJS24" s="16"/>
      <c r="BJT24" s="16"/>
      <c r="BJU24" s="16"/>
      <c r="BJV24" s="16"/>
      <c r="BJW24" s="16"/>
      <c r="BJX24" s="16"/>
      <c r="BJY24" s="16"/>
      <c r="BJZ24" s="16"/>
      <c r="BKA24" s="16"/>
      <c r="BKB24" s="16"/>
      <c r="BKC24" s="16"/>
      <c r="BKD24" s="16"/>
      <c r="BKE24" s="16"/>
      <c r="BKF24" s="16"/>
      <c r="BKG24" s="16"/>
      <c r="BKH24" s="16"/>
      <c r="BKI24" s="16"/>
      <c r="BKJ24" s="16"/>
      <c r="BKK24" s="16"/>
      <c r="BKL24" s="16"/>
      <c r="BKM24" s="16"/>
      <c r="BKN24" s="16"/>
      <c r="BKO24" s="16"/>
      <c r="BKP24" s="16"/>
      <c r="BKQ24" s="16"/>
      <c r="BKR24" s="16"/>
      <c r="BKS24" s="16"/>
      <c r="BKT24" s="16"/>
      <c r="BKU24" s="16"/>
      <c r="BKV24" s="16"/>
      <c r="BKW24" s="16"/>
      <c r="BKX24" s="16"/>
      <c r="BKY24" s="16"/>
      <c r="BKZ24" s="16"/>
      <c r="BLA24" s="16"/>
      <c r="BLB24" s="16"/>
      <c r="BLC24" s="16"/>
      <c r="BLD24" s="16"/>
      <c r="BLE24" s="16"/>
      <c r="BLF24" s="16"/>
      <c r="BLG24" s="16"/>
      <c r="BLH24" s="16"/>
      <c r="BLI24" s="16"/>
      <c r="BLJ24" s="16"/>
      <c r="BLK24" s="16"/>
      <c r="BLL24" s="16"/>
      <c r="BLM24" s="16"/>
      <c r="BLN24" s="16"/>
      <c r="BLO24" s="16"/>
      <c r="BLP24" s="16"/>
      <c r="BLQ24" s="16"/>
      <c r="BLR24" s="16"/>
      <c r="BLS24" s="16"/>
      <c r="BLT24" s="16"/>
      <c r="BLU24" s="16"/>
      <c r="BLV24" s="16"/>
      <c r="BLW24" s="16"/>
      <c r="BLX24" s="16"/>
      <c r="BLY24" s="16"/>
      <c r="BLZ24" s="16"/>
      <c r="BMA24" s="16"/>
      <c r="BMB24" s="16"/>
      <c r="BMC24" s="16"/>
      <c r="BMD24" s="16"/>
      <c r="BME24" s="16"/>
      <c r="BMF24" s="16"/>
      <c r="BMG24" s="16"/>
      <c r="BMH24" s="16"/>
      <c r="BMI24" s="16"/>
      <c r="BMJ24" s="16"/>
      <c r="BMK24" s="16"/>
      <c r="BML24" s="16"/>
      <c r="BMM24" s="16"/>
      <c r="BMN24" s="16"/>
      <c r="BMO24" s="16"/>
      <c r="BMP24" s="16"/>
      <c r="BMQ24" s="16"/>
      <c r="BMR24" s="16"/>
      <c r="BMS24" s="16"/>
      <c r="BMT24" s="16"/>
      <c r="BMU24" s="16"/>
      <c r="BMV24" s="16"/>
      <c r="BMW24" s="16"/>
      <c r="BMX24" s="16"/>
      <c r="BMY24" s="16"/>
      <c r="BMZ24" s="16"/>
      <c r="BNA24" s="16"/>
      <c r="BNB24" s="16"/>
      <c r="BNC24" s="16"/>
      <c r="BND24" s="16"/>
      <c r="BNE24" s="16"/>
      <c r="BNF24" s="16"/>
      <c r="BNG24" s="16"/>
      <c r="BNH24" s="16"/>
      <c r="BNI24" s="16"/>
      <c r="BNJ24" s="16"/>
      <c r="BNK24" s="16"/>
      <c r="BNL24" s="16"/>
      <c r="BNM24" s="16"/>
      <c r="BNN24" s="16"/>
      <c r="BNO24" s="16"/>
      <c r="BNP24" s="16"/>
      <c r="BNQ24" s="16"/>
      <c r="BNR24" s="16"/>
      <c r="BNS24" s="16"/>
      <c r="BNT24" s="16"/>
      <c r="BNU24" s="16"/>
      <c r="BNV24" s="16"/>
      <c r="BNW24" s="16"/>
      <c r="BNX24" s="16"/>
      <c r="BNY24" s="16"/>
      <c r="BNZ24" s="16"/>
      <c r="BOA24" s="16"/>
      <c r="BOB24" s="16"/>
      <c r="BOC24" s="16"/>
      <c r="BOD24" s="16"/>
      <c r="BOE24" s="16"/>
      <c r="BOF24" s="16"/>
      <c r="BOG24" s="16"/>
      <c r="BOH24" s="16"/>
      <c r="BOI24" s="16"/>
      <c r="BOJ24" s="16"/>
      <c r="BOK24" s="16"/>
      <c r="BOL24" s="16"/>
      <c r="BOM24" s="16"/>
      <c r="BON24" s="16"/>
      <c r="BOO24" s="16"/>
      <c r="BOP24" s="16"/>
      <c r="BOQ24" s="16"/>
      <c r="BOR24" s="16"/>
      <c r="BOS24" s="16"/>
      <c r="BOT24" s="16"/>
      <c r="BOU24" s="16"/>
      <c r="BOV24" s="16"/>
      <c r="BOW24" s="16"/>
      <c r="BOX24" s="16"/>
      <c r="BOY24" s="16"/>
      <c r="BOZ24" s="16"/>
      <c r="BPA24" s="16"/>
      <c r="BPB24" s="16"/>
      <c r="BPC24" s="16"/>
      <c r="BPD24" s="16"/>
      <c r="BPE24" s="16"/>
      <c r="BPF24" s="16"/>
      <c r="BPG24" s="16"/>
      <c r="BPH24" s="16"/>
      <c r="BPI24" s="16"/>
      <c r="BPJ24" s="16"/>
      <c r="BPK24" s="16"/>
      <c r="BPL24" s="16"/>
      <c r="BPM24" s="16"/>
      <c r="BPN24" s="16"/>
      <c r="BPO24" s="16"/>
      <c r="BPP24" s="16"/>
      <c r="BPQ24" s="16"/>
      <c r="BPR24" s="16"/>
      <c r="BPS24" s="16"/>
      <c r="BPT24" s="16"/>
      <c r="BPU24" s="16"/>
      <c r="BPV24" s="16"/>
      <c r="BPW24" s="16"/>
      <c r="BPX24" s="16"/>
      <c r="BPY24" s="16"/>
      <c r="BPZ24" s="16"/>
      <c r="BQA24" s="16"/>
      <c r="BQB24" s="16"/>
      <c r="BQC24" s="16"/>
      <c r="BQD24" s="16"/>
      <c r="BQE24" s="16"/>
      <c r="BQF24" s="16"/>
      <c r="BQG24" s="16"/>
      <c r="BQH24" s="16"/>
      <c r="BQI24" s="16"/>
      <c r="BQJ24" s="16"/>
      <c r="BQK24" s="16"/>
      <c r="BQL24" s="16"/>
      <c r="BQM24" s="16"/>
      <c r="BQN24" s="16"/>
      <c r="BQO24" s="16"/>
      <c r="BQP24" s="16"/>
      <c r="BQQ24" s="16"/>
      <c r="BQR24" s="16"/>
      <c r="BQS24" s="16"/>
      <c r="BQT24" s="16"/>
      <c r="BQU24" s="16"/>
      <c r="BQV24" s="16"/>
      <c r="BQW24" s="16"/>
      <c r="BQX24" s="16"/>
      <c r="BQY24" s="16"/>
      <c r="BQZ24" s="16"/>
      <c r="BRA24" s="16"/>
      <c r="BRB24" s="16"/>
      <c r="BRC24" s="16"/>
      <c r="BRD24" s="16"/>
      <c r="BRE24" s="16"/>
      <c r="BRF24" s="16"/>
      <c r="BRG24" s="16"/>
      <c r="BRH24" s="16"/>
      <c r="BRI24" s="16"/>
      <c r="BRJ24" s="16"/>
      <c r="BRK24" s="16"/>
      <c r="BRL24" s="16"/>
      <c r="BRM24" s="16"/>
      <c r="BRN24" s="16"/>
      <c r="BRO24" s="16"/>
      <c r="BRP24" s="16"/>
      <c r="BRQ24" s="16"/>
      <c r="BRR24" s="16"/>
      <c r="BRS24" s="16"/>
      <c r="BRT24" s="16"/>
      <c r="BRU24" s="16"/>
      <c r="BRV24" s="16"/>
      <c r="BRW24" s="16"/>
      <c r="BRX24" s="16"/>
      <c r="BRY24" s="16"/>
      <c r="BRZ24" s="16"/>
      <c r="BSA24" s="16"/>
      <c r="BSB24" s="16"/>
      <c r="BSC24" s="16"/>
      <c r="BSD24" s="16"/>
      <c r="BSE24" s="16"/>
      <c r="BSF24" s="16"/>
      <c r="BSG24" s="16"/>
      <c r="BSH24" s="16"/>
      <c r="BSI24" s="16"/>
      <c r="BSJ24" s="16"/>
      <c r="BSK24" s="16"/>
      <c r="BSL24" s="16"/>
      <c r="BSM24" s="16"/>
      <c r="BSN24" s="16"/>
      <c r="BSO24" s="16"/>
      <c r="BSP24" s="16"/>
      <c r="BSQ24" s="16"/>
      <c r="BSR24" s="16"/>
      <c r="BSS24" s="16"/>
      <c r="BST24" s="16"/>
      <c r="BSU24" s="16"/>
      <c r="BSV24" s="16"/>
      <c r="BSW24" s="16"/>
      <c r="BSX24" s="16"/>
      <c r="BSY24" s="16"/>
      <c r="BSZ24" s="16"/>
      <c r="BTA24" s="16"/>
      <c r="BTB24" s="16"/>
      <c r="BTC24" s="16"/>
      <c r="BTD24" s="16"/>
      <c r="BTE24" s="16"/>
      <c r="BTF24" s="16"/>
      <c r="BTG24" s="16"/>
      <c r="BTH24" s="16"/>
    </row>
    <row r="25" spans="1:1880" s="226" customFormat="1" ht="84.6" customHeight="1" x14ac:dyDescent="0.3">
      <c r="A25" s="391">
        <v>41</v>
      </c>
      <c r="B25" s="387" t="s">
        <v>321</v>
      </c>
      <c r="C25" s="428" t="s">
        <v>334</v>
      </c>
      <c r="D25" s="393" t="s">
        <v>338</v>
      </c>
      <c r="E25" s="195" t="e">
        <f>INDEX('PY1 Data(H)'!$A$1:$CY$258,MATCH('Unit Data from Audit Worksheet'!$A25,'PY1 Data(H)'!$A$1:$A$258,0),MATCH('Unit Data from Audit Worksheet'!$D$2,'PY1 Data(H)'!$A$1:$CY$1,0))</f>
        <v>#N/A</v>
      </c>
      <c r="F25" s="99">
        <v>0</v>
      </c>
      <c r="G25" s="416">
        <f>IF(F25&lt;0,"Error: Enter as positive.",)</f>
        <v>0</v>
      </c>
      <c r="H25" s="502"/>
      <c r="I25" s="503"/>
      <c r="J25" s="446"/>
      <c r="K25" s="310"/>
      <c r="L25"/>
      <c r="M25" s="16"/>
      <c r="N25" s="100"/>
      <c r="O25" s="16"/>
      <c r="P25" s="16"/>
      <c r="Q25" s="16"/>
      <c r="R25" s="16"/>
      <c r="S25" s="16"/>
      <c r="T25" s="16"/>
      <c r="U25" s="16"/>
      <c r="V25" s="16"/>
      <c r="W25" s="16"/>
      <c r="X25" s="1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row>
    <row r="26" spans="1:1880" ht="69" customHeight="1" x14ac:dyDescent="0.3">
      <c r="A26" s="391">
        <v>194</v>
      </c>
      <c r="B26" s="387" t="s">
        <v>321</v>
      </c>
      <c r="C26" s="428" t="s">
        <v>334</v>
      </c>
      <c r="D26" s="393" t="s">
        <v>339</v>
      </c>
      <c r="E26" s="195" t="e">
        <f>INDEX('PY1 Data(H)'!$A$1:$CY$258,MATCH('Unit Data from Audit Worksheet'!$A26,'PY1 Data(H)'!$A$1:$A$258,0),MATCH('Unit Data from Audit Worksheet'!$D$2,'PY1 Data(H)'!$A$1:$CY$1,0))</f>
        <v>#N/A</v>
      </c>
      <c r="F26" s="99">
        <v>0</v>
      </c>
      <c r="G26" s="223"/>
      <c r="H26" s="502"/>
      <c r="I26" s="503"/>
      <c r="J26" s="391"/>
      <c r="K26" s="310"/>
    </row>
    <row r="27" spans="1:1880" ht="81" customHeight="1" x14ac:dyDescent="0.3">
      <c r="A27" s="391">
        <v>294</v>
      </c>
      <c r="B27" s="387" t="s">
        <v>321</v>
      </c>
      <c r="C27" s="428" t="s">
        <v>334</v>
      </c>
      <c r="D27" s="393" t="s">
        <v>340</v>
      </c>
      <c r="E27" s="195" t="e">
        <f>INDEX('PY1 Data(H)'!$A$1:$CY$258,MATCH('Unit Data from Audit Worksheet'!$A27,'PY1 Data(H)'!$A$1:$A$258,0),MATCH('Unit Data from Audit Worksheet'!$D$2,'PY1 Data(H)'!$A$1:$CY$1,0))</f>
        <v>#N/A</v>
      </c>
      <c r="F27" s="99">
        <v>0</v>
      </c>
      <c r="G27" s="223"/>
      <c r="H27" s="502"/>
      <c r="I27" s="508"/>
      <c r="J27" s="446"/>
      <c r="K27" s="310"/>
    </row>
    <row r="28" spans="1:1880" ht="94.2" customHeight="1" x14ac:dyDescent="0.3">
      <c r="A28" s="391">
        <v>33</v>
      </c>
      <c r="B28" s="387" t="s">
        <v>64</v>
      </c>
      <c r="C28" s="428" t="s">
        <v>327</v>
      </c>
      <c r="D28" s="390" t="s">
        <v>33</v>
      </c>
      <c r="E28" s="195" t="e">
        <f>INDEX('PY1 Data(H)'!$A$1:$CY$258,MATCH('Unit Data from Audit Worksheet'!$A28,'PY1 Data(H)'!$A$1:$A$258,0),MATCH('Unit Data from Audit Worksheet'!$D$2,'PY1 Data(H)'!$A$1:$CY$1,0))</f>
        <v>#N/A</v>
      </c>
      <c r="F28" s="99">
        <v>0</v>
      </c>
      <c r="G28" s="223"/>
      <c r="H28" s="502"/>
      <c r="I28" s="508"/>
      <c r="J28" s="446"/>
      <c r="K28" s="310"/>
      <c r="L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BP28" s="94"/>
      <c r="BQ28" s="94"/>
      <c r="BR28" s="94"/>
      <c r="BS28" s="94"/>
      <c r="BT28" s="94"/>
      <c r="BU28" s="94"/>
      <c r="BV28" s="94"/>
      <c r="BW28" s="94"/>
      <c r="BX28" s="94"/>
      <c r="BY28" s="94"/>
      <c r="BZ28" s="94"/>
      <c r="CA28" s="94"/>
      <c r="CB28" s="94"/>
      <c r="CC28" s="94"/>
      <c r="CD28" s="94"/>
      <c r="CE28" s="94"/>
      <c r="CF28" s="94"/>
      <c r="CG28" s="94"/>
      <c r="CH28" s="94"/>
      <c r="CI28" s="94"/>
      <c r="CJ28" s="94"/>
      <c r="CK28" s="94"/>
      <c r="CL28" s="94"/>
      <c r="CM28" s="94"/>
      <c r="CN28" s="94"/>
      <c r="CO28" s="94"/>
      <c r="CP28" s="94"/>
      <c r="CQ28" s="94"/>
      <c r="CR28" s="94"/>
      <c r="CS28" s="94"/>
      <c r="CT28" s="94"/>
      <c r="CU28" s="94"/>
      <c r="CV28" s="94"/>
      <c r="CW28" s="94"/>
      <c r="CX28" s="94"/>
      <c r="CY28" s="94"/>
      <c r="CZ28" s="94"/>
      <c r="DA28" s="94"/>
      <c r="DB28" s="94"/>
      <c r="DC28" s="94"/>
      <c r="DD28" s="94"/>
      <c r="DE28" s="94"/>
      <c r="DF28" s="94"/>
      <c r="DG28" s="94"/>
      <c r="DH28" s="94"/>
      <c r="DI28" s="94"/>
      <c r="DJ28" s="94"/>
      <c r="DK28" s="94"/>
      <c r="DL28" s="94"/>
      <c r="DM28" s="94"/>
      <c r="DN28" s="94"/>
      <c r="DO28" s="94"/>
      <c r="DP28" s="94"/>
      <c r="DQ28" s="94"/>
      <c r="DR28" s="94"/>
    </row>
    <row r="29" spans="1:1880" ht="84" customHeight="1" x14ac:dyDescent="0.3">
      <c r="A29" s="391">
        <v>104</v>
      </c>
      <c r="B29" s="387" t="s">
        <v>64</v>
      </c>
      <c r="C29" s="404" t="s">
        <v>341</v>
      </c>
      <c r="D29" s="393" t="s">
        <v>342</v>
      </c>
      <c r="E29" s="195" t="e">
        <f>INDEX('PY1 Data(H)'!$A$1:$CY$258,MATCH('Unit Data from Audit Worksheet'!$A29,'PY1 Data(H)'!$A$1:$A$258,0),MATCH('Unit Data from Audit Worksheet'!$D$2,'PY1 Data(H)'!$A$1:$CY$1,0))</f>
        <v>#N/A</v>
      </c>
      <c r="F29" s="99">
        <v>0</v>
      </c>
      <c r="G29" s="223"/>
      <c r="H29" s="502"/>
      <c r="I29" s="508"/>
      <c r="J29" s="446"/>
      <c r="K29" s="310"/>
      <c r="L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c r="BT29" s="94"/>
      <c r="BU29" s="94"/>
      <c r="BV29" s="94"/>
      <c r="BW29" s="94"/>
      <c r="BX29" s="94"/>
      <c r="BY29" s="94"/>
      <c r="BZ29" s="94"/>
      <c r="CA29" s="94"/>
      <c r="CB29" s="94"/>
      <c r="CC29" s="94"/>
      <c r="CD29" s="94"/>
      <c r="CE29" s="94"/>
      <c r="CF29" s="94"/>
      <c r="CG29" s="94"/>
      <c r="CH29" s="94"/>
      <c r="CI29" s="94"/>
      <c r="CJ29" s="94"/>
      <c r="CK29" s="94"/>
      <c r="CL29" s="94"/>
      <c r="CM29" s="94"/>
      <c r="CN29" s="94"/>
      <c r="CO29" s="94"/>
      <c r="CP29" s="94"/>
      <c r="CQ29" s="94"/>
      <c r="CR29" s="94"/>
      <c r="CS29" s="94"/>
      <c r="CT29" s="94"/>
      <c r="CU29" s="94"/>
      <c r="CV29" s="94"/>
      <c r="CW29" s="94"/>
      <c r="CX29" s="94"/>
      <c r="CY29" s="94"/>
      <c r="CZ29" s="94"/>
      <c r="DA29" s="94"/>
      <c r="DB29" s="94"/>
      <c r="DC29" s="94"/>
      <c r="DD29" s="94"/>
      <c r="DE29" s="94"/>
      <c r="DF29" s="94"/>
      <c r="DG29" s="94"/>
      <c r="DH29" s="94"/>
      <c r="DI29" s="94"/>
      <c r="DJ29" s="94"/>
      <c r="DK29" s="94"/>
      <c r="DL29" s="94"/>
      <c r="DM29" s="94"/>
      <c r="DN29" s="94"/>
      <c r="DO29" s="94"/>
      <c r="DP29" s="94"/>
      <c r="DQ29" s="94"/>
      <c r="DR29" s="94"/>
    </row>
    <row r="30" spans="1:1880" ht="76.2" customHeight="1" x14ac:dyDescent="0.3">
      <c r="A30" s="391">
        <v>39</v>
      </c>
      <c r="B30" s="387" t="s">
        <v>64</v>
      </c>
      <c r="C30" s="404" t="s">
        <v>341</v>
      </c>
      <c r="D30" s="393" t="s">
        <v>343</v>
      </c>
      <c r="E30" s="195" t="e">
        <f>INDEX('PY1 Data(H)'!$A$1:$CY$258,MATCH('Unit Data from Audit Worksheet'!$A30,'PY1 Data(H)'!$A$1:$A$258,0),MATCH('Unit Data from Audit Worksheet'!$D$2,'PY1 Data(H)'!$A$1:$CY$1,0))</f>
        <v>#N/A</v>
      </c>
      <c r="F30" s="99">
        <v>0</v>
      </c>
      <c r="G30" s="223"/>
      <c r="H30" s="502"/>
      <c r="I30" s="508"/>
      <c r="J30" s="446"/>
      <c r="K30" s="310"/>
      <c r="L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c r="BT30" s="94"/>
      <c r="BU30" s="94"/>
      <c r="BV30" s="94"/>
      <c r="BW30" s="94"/>
      <c r="BX30" s="94"/>
      <c r="BY30" s="94"/>
      <c r="BZ30" s="94"/>
      <c r="CA30" s="94"/>
      <c r="CB30" s="94"/>
      <c r="CC30" s="94"/>
      <c r="CD30" s="94"/>
      <c r="CE30" s="94"/>
      <c r="CF30" s="94"/>
      <c r="CG30" s="94"/>
      <c r="CH30" s="94"/>
      <c r="CI30" s="94"/>
      <c r="CJ30" s="94"/>
      <c r="CK30" s="94"/>
      <c r="CL30" s="94"/>
      <c r="CM30" s="94"/>
      <c r="CN30" s="94"/>
      <c r="CO30" s="94"/>
      <c r="CP30" s="94"/>
      <c r="CQ30" s="94"/>
      <c r="CR30" s="94"/>
      <c r="CS30" s="94"/>
      <c r="CT30" s="94"/>
      <c r="CU30" s="94"/>
      <c r="CV30" s="94"/>
      <c r="CW30" s="94"/>
      <c r="CX30" s="94"/>
      <c r="CY30" s="94"/>
      <c r="CZ30" s="94"/>
      <c r="DA30" s="94"/>
      <c r="DB30" s="94"/>
      <c r="DC30" s="94"/>
      <c r="DD30" s="94"/>
      <c r="DE30" s="94"/>
      <c r="DF30" s="94"/>
      <c r="DG30" s="94"/>
      <c r="DH30" s="94"/>
      <c r="DI30" s="94"/>
      <c r="DJ30" s="94"/>
      <c r="DK30" s="94"/>
      <c r="DL30" s="94"/>
      <c r="DM30" s="94"/>
      <c r="DN30" s="94"/>
      <c r="DO30" s="94"/>
      <c r="DP30" s="94"/>
      <c r="DQ30" s="94"/>
      <c r="DR30" s="94"/>
    </row>
    <row r="31" spans="1:1880" ht="39" customHeight="1" x14ac:dyDescent="0.3">
      <c r="A31" s="49"/>
      <c r="B31" s="251" t="s">
        <v>62</v>
      </c>
      <c r="C31" s="429"/>
      <c r="D31" s="43"/>
      <c r="E31" s="225"/>
      <c r="F31" s="417"/>
      <c r="G31" s="221"/>
      <c r="H31" s="504"/>
      <c r="I31" s="509"/>
      <c r="J31" s="391"/>
      <c r="K31" s="310"/>
    </row>
    <row r="32" spans="1:1880" ht="107.4" customHeight="1" x14ac:dyDescent="0.3">
      <c r="A32" s="52">
        <v>622</v>
      </c>
      <c r="B32" s="227" t="s">
        <v>47</v>
      </c>
      <c r="C32" s="430" t="s">
        <v>61</v>
      </c>
      <c r="D32" s="52" t="s">
        <v>137</v>
      </c>
      <c r="E32" s="195" t="e">
        <f>INDEX('PY1 Data(H)'!$A$1:$CY$258,MATCH('Unit Data from Audit Worksheet'!$A32,'PY1 Data(H)'!$A$1:$A$258,0),MATCH('Unit Data from Audit Worksheet'!$D$2,'PY1 Data(H)'!$A$1:$CY$1,0))</f>
        <v>#N/A</v>
      </c>
      <c r="F32" s="99">
        <v>0</v>
      </c>
      <c r="G32" s="222"/>
      <c r="H32" s="510">
        <f>IF(F34&lt;0,"Error: Enter as positive.",)</f>
        <v>0</v>
      </c>
      <c r="I32" s="511"/>
      <c r="J32" s="392"/>
      <c r="K32" s="310"/>
    </row>
    <row r="33" spans="1:122" ht="191.4" customHeight="1" x14ac:dyDescent="0.3">
      <c r="A33" s="49">
        <v>577</v>
      </c>
      <c r="B33" s="196"/>
      <c r="C33" s="196" t="s">
        <v>37</v>
      </c>
      <c r="D33" s="393" t="s">
        <v>651</v>
      </c>
      <c r="E33" s="294"/>
      <c r="F33" s="98"/>
      <c r="G33" s="295" t="str">
        <f>IF(F33="Yes","In this cell - Please include the name of the plan, a brief description of the benefit and the population group that received the benefits."," ")</f>
        <v xml:space="preserve"> </v>
      </c>
      <c r="H33" s="510"/>
      <c r="I33" s="512"/>
      <c r="J33" s="399"/>
      <c r="K33" s="310"/>
    </row>
    <row r="34" spans="1:122" ht="34.799999999999997" customHeight="1" x14ac:dyDescent="0.3">
      <c r="A34" s="49"/>
      <c r="B34" s="264" t="s">
        <v>3</v>
      </c>
      <c r="C34" s="427"/>
      <c r="D34" s="265"/>
      <c r="E34" s="265"/>
      <c r="F34" s="267"/>
      <c r="G34" s="259"/>
      <c r="H34" s="509"/>
      <c r="I34" s="512"/>
      <c r="J34" s="392"/>
      <c r="K34" s="310"/>
    </row>
    <row r="35" spans="1:122" ht="97.2" customHeight="1" x14ac:dyDescent="0.3">
      <c r="A35" s="400">
        <v>621</v>
      </c>
      <c r="B35" s="400" t="s">
        <v>47</v>
      </c>
      <c r="C35" s="400" t="s">
        <v>344</v>
      </c>
      <c r="D35" s="399" t="s">
        <v>345</v>
      </c>
      <c r="E35" s="195" t="e">
        <f>INDEX('PY1 Data(H)'!$A$1:$CY$258,MATCH('Unit Data from Audit Worksheet'!$A35,'PY1 Data(H)'!$A$1:$A$258,0),MATCH('Unit Data from Audit Worksheet'!$D$2,'PY1 Data(H)'!$A$1:$CY$1,0))</f>
        <v>#N/A</v>
      </c>
      <c r="F35" s="99">
        <v>0</v>
      </c>
      <c r="G35" s="416">
        <f>IF(F35&lt;0,"Error: Enter as positive.",)</f>
        <v>0</v>
      </c>
      <c r="H35" s="509"/>
      <c r="I35" s="512"/>
      <c r="J35" s="392"/>
      <c r="K35" s="310"/>
      <c r="L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94"/>
      <c r="BQ35" s="94"/>
      <c r="BR35" s="94"/>
      <c r="BS35" s="94"/>
      <c r="BT35" s="94"/>
      <c r="BU35" s="94"/>
      <c r="BV35" s="94"/>
      <c r="BW35" s="94"/>
      <c r="BX35" s="94"/>
      <c r="BY35" s="94"/>
      <c r="BZ35" s="94"/>
      <c r="CA35" s="94"/>
      <c r="CB35" s="94"/>
      <c r="CC35" s="94"/>
      <c r="CD35" s="94"/>
      <c r="CE35" s="94"/>
      <c r="CF35" s="94"/>
      <c r="CG35" s="94"/>
      <c r="CH35" s="94"/>
      <c r="CI35" s="94"/>
      <c r="CJ35" s="94"/>
      <c r="CK35" s="94"/>
      <c r="CL35" s="94"/>
      <c r="CM35" s="94"/>
      <c r="CN35" s="94"/>
      <c r="CO35" s="94"/>
      <c r="CP35" s="94"/>
      <c r="CQ35" s="94"/>
      <c r="CR35" s="94"/>
      <c r="CS35" s="94"/>
      <c r="CT35" s="94"/>
      <c r="CU35" s="94"/>
      <c r="CV35" s="94"/>
      <c r="CW35" s="94"/>
      <c r="CX35" s="94"/>
      <c r="CY35" s="94"/>
      <c r="CZ35" s="94"/>
      <c r="DA35" s="94"/>
      <c r="DB35" s="94"/>
      <c r="DC35" s="94"/>
      <c r="DD35" s="94"/>
      <c r="DE35" s="94"/>
      <c r="DF35" s="94"/>
      <c r="DG35" s="94"/>
      <c r="DH35" s="94"/>
      <c r="DI35" s="94"/>
      <c r="DJ35" s="94"/>
      <c r="DK35" s="94"/>
      <c r="DL35" s="94"/>
      <c r="DM35" s="94"/>
      <c r="DN35" s="94"/>
      <c r="DO35" s="94"/>
      <c r="DP35" s="94"/>
      <c r="DQ35" s="94"/>
      <c r="DR35" s="94"/>
    </row>
    <row r="36" spans="1:122" ht="174" customHeight="1" x14ac:dyDescent="0.3">
      <c r="A36" s="49">
        <v>547</v>
      </c>
      <c r="B36" s="196"/>
      <c r="C36" s="196" t="s">
        <v>26</v>
      </c>
      <c r="D36" s="194" t="s">
        <v>556</v>
      </c>
      <c r="E36" s="195" t="e">
        <f>INDEX('PY1 Data(H)'!$A$1:$CY$258,MATCH('Unit Data from Audit Worksheet'!$A36,'PY1 Data(H)'!$A$1:$A$258,0),MATCH('Unit Data from Audit Worksheet'!$D$2,'PY1 Data(H)'!$A$1:$CY$1,0))</f>
        <v>#N/A</v>
      </c>
      <c r="F36" s="99"/>
      <c r="G36" s="228" t="str">
        <f>IF(F36&lt;1,"Please answer this question","")</f>
        <v>Please answer this question</v>
      </c>
      <c r="H36" s="509"/>
      <c r="I36" s="512"/>
      <c r="J36" s="400"/>
      <c r="K36" s="310"/>
    </row>
    <row r="37" spans="1:122" ht="98.4" customHeight="1" x14ac:dyDescent="0.3">
      <c r="A37" s="102">
        <v>659</v>
      </c>
      <c r="B37" s="250" t="s">
        <v>19</v>
      </c>
      <c r="C37" s="250" t="s">
        <v>56</v>
      </c>
      <c r="D37" s="103" t="s">
        <v>138</v>
      </c>
      <c r="E37" s="195" t="e">
        <f>INDEX('PY1 Data(H)'!$A$1:$CY$258,MATCH('Unit Data from Audit Worksheet'!$A37,'PY1 Data(H)'!$A$1:$A$258,0),MATCH('Unit Data from Audit Worksheet'!$D$2,'PY1 Data(H)'!$A$1:$CY$1,0))</f>
        <v>#N/A</v>
      </c>
      <c r="F37" s="99">
        <v>0</v>
      </c>
      <c r="G37" s="229" t="s">
        <v>139</v>
      </c>
      <c r="H37" s="502"/>
      <c r="I37" s="513"/>
      <c r="J37" s="445"/>
      <c r="K37" s="310"/>
      <c r="M37" s="100"/>
      <c r="O37" s="100"/>
    </row>
    <row r="38" spans="1:122" ht="64.8" customHeight="1" x14ac:dyDescent="0.3">
      <c r="A38" s="102">
        <v>660</v>
      </c>
      <c r="B38" s="250" t="s">
        <v>19</v>
      </c>
      <c r="C38" s="250" t="s">
        <v>56</v>
      </c>
      <c r="D38" s="103" t="s">
        <v>140</v>
      </c>
      <c r="E38" s="195" t="e">
        <f>INDEX('PY1 Data(H)'!$A$1:$CY$258,MATCH('Unit Data from Audit Worksheet'!$A38,'PY1 Data(H)'!$A$1:$A$258,0),MATCH('Unit Data from Audit Worksheet'!$D$2,'PY1 Data(H)'!$A$1:$CY$1,0))</f>
        <v>#N/A</v>
      </c>
      <c r="F38" s="99">
        <v>0</v>
      </c>
      <c r="G38" s="229" t="str">
        <f>IF(ISBLANK(F38),"Please do not leave blank","")</f>
        <v/>
      </c>
      <c r="H38" s="502"/>
      <c r="I38" s="513"/>
      <c r="J38" s="447"/>
      <c r="K38" s="310"/>
      <c r="M38" s="100"/>
      <c r="O38" s="100"/>
    </row>
    <row r="39" spans="1:122" ht="90.6" customHeight="1" x14ac:dyDescent="0.3">
      <c r="A39" s="102">
        <v>661</v>
      </c>
      <c r="B39" s="250" t="s">
        <v>19</v>
      </c>
      <c r="C39" s="250" t="s">
        <v>58</v>
      </c>
      <c r="D39" s="168" t="s">
        <v>652</v>
      </c>
      <c r="E39" s="195" t="e">
        <f>INDEX('PY1 Data(H)'!$A$1:$CY$258,MATCH('Unit Data from Audit Worksheet'!$A39,'PY1 Data(H)'!$A$1:$A$258,0),MATCH('Unit Data from Audit Worksheet'!$D$2,'PY1 Data(H)'!$A$1:$CY$1,0))</f>
        <v>#N/A</v>
      </c>
      <c r="F39" s="96">
        <v>0</v>
      </c>
      <c r="G39" s="229" t="str">
        <f>IF(ISBLANK(F39),"Please do not leave blank ",IF(F39=H34,"","Please review percentage"))</f>
        <v/>
      </c>
      <c r="H39" s="520">
        <f>ROUND(IFERROR((F38/F37)*100,0),1)</f>
        <v>0</v>
      </c>
      <c r="I39" s="514"/>
      <c r="J39" s="448"/>
      <c r="K39" s="310"/>
      <c r="M39" s="100"/>
      <c r="O39" s="100"/>
    </row>
    <row r="40" spans="1:122" ht="85.8" customHeight="1" x14ac:dyDescent="0.3">
      <c r="A40" s="49"/>
      <c r="B40" s="196"/>
      <c r="C40" s="196"/>
      <c r="D40" s="19" t="s">
        <v>4</v>
      </c>
      <c r="E40" s="198"/>
      <c r="F40" s="198"/>
      <c r="G40" s="229"/>
      <c r="H40" s="502"/>
      <c r="I40" s="513"/>
      <c r="J40" s="401"/>
      <c r="K40" s="310"/>
      <c r="M40" s="100"/>
      <c r="O40" s="100"/>
    </row>
    <row r="41" spans="1:122" ht="34.200000000000003" customHeight="1" x14ac:dyDescent="0.3">
      <c r="A41" s="49"/>
      <c r="B41" s="264" t="s">
        <v>59</v>
      </c>
      <c r="C41" s="426"/>
      <c r="D41" s="264"/>
      <c r="E41" s="268"/>
      <c r="F41" s="268"/>
      <c r="G41" s="269"/>
      <c r="H41" s="502"/>
      <c r="I41" s="515"/>
      <c r="J41" s="392"/>
      <c r="K41" s="310"/>
      <c r="M41" s="100"/>
      <c r="O41" s="100"/>
    </row>
    <row r="42" spans="1:122" ht="67.8" customHeight="1" x14ac:dyDescent="0.3">
      <c r="A42" s="49">
        <v>620</v>
      </c>
      <c r="B42" s="196" t="s">
        <v>19</v>
      </c>
      <c r="C42" s="196"/>
      <c r="D42" s="17" t="s">
        <v>557</v>
      </c>
      <c r="E42" s="280"/>
      <c r="F42" s="95"/>
      <c r="G42" s="228" t="str">
        <f>IF(F42&lt;1,"Please answer this question","")</f>
        <v>Please answer this question</v>
      </c>
      <c r="H42" s="502"/>
      <c r="I42" s="513"/>
      <c r="J42" s="392"/>
      <c r="K42" s="310"/>
      <c r="M42" s="100"/>
      <c r="O42" s="100"/>
    </row>
    <row r="43" spans="1:122" ht="98.25" customHeight="1" x14ac:dyDescent="0.3">
      <c r="A43" s="252"/>
      <c r="B43" s="535" t="s">
        <v>104</v>
      </c>
      <c r="C43" s="535"/>
      <c r="D43" s="535"/>
      <c r="E43" s="277"/>
      <c r="F43" s="277"/>
      <c r="G43" s="277"/>
      <c r="H43" s="502"/>
      <c r="I43" s="513"/>
      <c r="J43" s="392"/>
      <c r="K43" s="100"/>
      <c r="M43" s="100"/>
      <c r="O43" s="100"/>
    </row>
    <row r="44" spans="1:122" ht="60.6" customHeight="1" x14ac:dyDescent="0.3">
      <c r="A44" s="102">
        <v>947</v>
      </c>
      <c r="B44" s="250"/>
      <c r="C44" s="250"/>
      <c r="D44" s="168" t="s">
        <v>84</v>
      </c>
      <c r="E44" s="324"/>
      <c r="F44" s="525"/>
      <c r="G44" s="228" t="str">
        <f>IF(ISBLANK(F44),"Please do not leave blank","")</f>
        <v>Please do not leave blank</v>
      </c>
      <c r="H44" s="502"/>
      <c r="I44" s="513"/>
      <c r="J44" s="402"/>
      <c r="K44" s="100"/>
      <c r="M44" s="100"/>
      <c r="O44" s="100"/>
    </row>
    <row r="45" spans="1:122" ht="58.2" customHeight="1" x14ac:dyDescent="0.3">
      <c r="A45" s="102">
        <v>948</v>
      </c>
      <c r="B45" s="250"/>
      <c r="C45" s="250"/>
      <c r="D45" s="168" t="s">
        <v>85</v>
      </c>
      <c r="E45" s="324"/>
      <c r="F45" s="525"/>
      <c r="G45" s="228" t="str">
        <f t="shared" ref="G45:G47" si="0">IF(ISBLANK(F45),"Please do not leave blank","")</f>
        <v>Please do not leave blank</v>
      </c>
      <c r="H45" s="502"/>
      <c r="I45" s="513"/>
      <c r="J45" s="401"/>
      <c r="K45" s="100"/>
      <c r="M45" s="100"/>
      <c r="O45" s="100"/>
    </row>
    <row r="46" spans="1:122" ht="52.8" customHeight="1" x14ac:dyDescent="0.3">
      <c r="A46" s="102">
        <v>949</v>
      </c>
      <c r="B46" s="250"/>
      <c r="C46" s="250"/>
      <c r="D46" s="168" t="s">
        <v>86</v>
      </c>
      <c r="E46" s="324"/>
      <c r="F46" s="525"/>
      <c r="G46" s="228" t="str">
        <f t="shared" si="0"/>
        <v>Please do not leave blank</v>
      </c>
      <c r="H46" s="502"/>
      <c r="I46" s="512"/>
      <c r="J46" s="401"/>
    </row>
    <row r="47" spans="1:122" ht="58.2" customHeight="1" x14ac:dyDescent="0.3">
      <c r="A47" s="102">
        <v>950</v>
      </c>
      <c r="B47" s="250"/>
      <c r="C47" s="250"/>
      <c r="D47" s="168" t="s">
        <v>75</v>
      </c>
      <c r="E47" s="324"/>
      <c r="F47" s="525"/>
      <c r="G47" s="228" t="str">
        <f t="shared" si="0"/>
        <v>Please do not leave blank</v>
      </c>
      <c r="H47" s="502"/>
      <c r="I47" s="512"/>
      <c r="J47" s="401"/>
    </row>
    <row r="48" spans="1:122" ht="76.8" customHeight="1" x14ac:dyDescent="0.3">
      <c r="A48" s="102">
        <v>952</v>
      </c>
      <c r="B48" s="250"/>
      <c r="C48" s="250"/>
      <c r="D48" s="224" t="s">
        <v>558</v>
      </c>
      <c r="E48" s="324"/>
      <c r="F48" s="526"/>
      <c r="G48" s="228" t="s">
        <v>145</v>
      </c>
      <c r="H48" s="516"/>
      <c r="I48" s="512"/>
      <c r="J48" s="401"/>
    </row>
    <row r="49" spans="1:10" ht="31.8" customHeight="1" thickBot="1" x14ac:dyDescent="0.35">
      <c r="A49" s="49"/>
      <c r="B49" s="270"/>
      <c r="C49" s="271"/>
      <c r="D49" s="272" t="s">
        <v>79</v>
      </c>
      <c r="E49" s="266"/>
      <c r="F49" s="273"/>
      <c r="G49" s="274"/>
      <c r="H49" s="502"/>
      <c r="I49" s="512"/>
      <c r="J49" s="401"/>
    </row>
    <row r="50" spans="1:10" ht="30.75" customHeight="1" thickBot="1" x14ac:dyDescent="0.35">
      <c r="B50" s="532" t="s">
        <v>105</v>
      </c>
      <c r="C50" s="533"/>
      <c r="D50" s="533"/>
      <c r="E50" s="534"/>
      <c r="F50" s="38"/>
      <c r="G50" s="228"/>
      <c r="H50" s="502"/>
      <c r="I50" s="512"/>
      <c r="J50" s="392"/>
    </row>
    <row r="51" spans="1:10" ht="82.2" customHeight="1" x14ac:dyDescent="0.3">
      <c r="B51" s="536" t="s">
        <v>106</v>
      </c>
      <c r="C51" s="536"/>
      <c r="D51" s="536"/>
      <c r="E51" s="536"/>
      <c r="F51" s="38"/>
      <c r="G51" s="228"/>
      <c r="H51" s="502"/>
      <c r="I51" s="517"/>
      <c r="J51" s="94"/>
    </row>
    <row r="52" spans="1:10" ht="13.8" customHeight="1" thickBot="1" x14ac:dyDescent="0.35">
      <c r="A52" s="230"/>
      <c r="B52" s="231"/>
      <c r="C52" s="231"/>
      <c r="D52" s="232"/>
      <c r="E52" s="195"/>
      <c r="F52" s="38"/>
      <c r="G52" s="228"/>
      <c r="H52" s="504"/>
      <c r="I52" s="518"/>
      <c r="J52" s="94"/>
    </row>
    <row r="53" spans="1:10" ht="30.75" customHeight="1" thickBot="1" x14ac:dyDescent="0.35">
      <c r="B53" s="67" t="s">
        <v>67</v>
      </c>
      <c r="C53" s="68" t="s">
        <v>68</v>
      </c>
      <c r="D53" s="233"/>
      <c r="E53" s="234"/>
      <c r="F53" s="45"/>
      <c r="G53" s="228"/>
      <c r="H53" s="502"/>
      <c r="I53" s="512"/>
      <c r="J53"/>
    </row>
    <row r="54" spans="1:10" ht="30.75" customHeight="1" thickBot="1" x14ac:dyDescent="0.35">
      <c r="B54" s="71" t="s">
        <v>87</v>
      </c>
      <c r="C54" s="70"/>
      <c r="D54" s="69"/>
      <c r="E54" s="197"/>
      <c r="F54" s="235"/>
      <c r="G54" s="228"/>
      <c r="H54" s="502"/>
      <c r="I54" s="512"/>
      <c r="J54" s="94"/>
    </row>
    <row r="55" spans="1:10" ht="42.6" customHeight="1" thickBot="1" x14ac:dyDescent="0.35">
      <c r="B55" s="71"/>
      <c r="C55" s="76"/>
      <c r="D55" s="236" t="s">
        <v>97</v>
      </c>
      <c r="E55" s="237"/>
      <c r="F55" s="238"/>
      <c r="G55" s="238"/>
      <c r="H55" s="502"/>
      <c r="I55" s="512"/>
      <c r="J55" s="94"/>
    </row>
    <row r="56" spans="1:10" ht="32.4" customHeight="1" thickBot="1" x14ac:dyDescent="0.35">
      <c r="A56" s="139">
        <v>960</v>
      </c>
      <c r="B56" s="543" t="s">
        <v>88</v>
      </c>
      <c r="C56" s="544"/>
      <c r="D56" s="521"/>
      <c r="E56" s="373" t="str">
        <f>IF(ISBLANK($D56),"&lt;&lt;&lt;&lt;&lt;&lt;&lt;&lt;&lt;&lt;&lt;&lt;&lt;&lt;&lt;","")</f>
        <v>&lt;&lt;&lt;&lt;&lt;&lt;&lt;&lt;&lt;&lt;&lt;&lt;&lt;&lt;&lt;</v>
      </c>
      <c r="F56" s="374" t="str">
        <f>IF(ISBLANK($D56),"Required","")</f>
        <v>Required</v>
      </c>
      <c r="G56" s="278"/>
      <c r="H56" s="502"/>
      <c r="I56" s="512"/>
      <c r="J56" s="94"/>
    </row>
    <row r="57" spans="1:10" ht="32.4" customHeight="1" thickBot="1" x14ac:dyDescent="0.35">
      <c r="A57" s="139">
        <v>962</v>
      </c>
      <c r="B57" s="541" t="s">
        <v>69</v>
      </c>
      <c r="C57" s="542"/>
      <c r="D57" s="521"/>
      <c r="E57" s="373" t="str">
        <f>IF(ISBLANK($D57),"&lt;&lt;&lt;&lt;&lt;&lt;&lt;&lt;&lt;&lt;&lt;&lt;&lt;&lt;&lt;","")</f>
        <v>&lt;&lt;&lt;&lt;&lt;&lt;&lt;&lt;&lt;&lt;&lt;&lt;&lt;&lt;&lt;</v>
      </c>
      <c r="F57" s="374" t="str">
        <f>IF(ISBLANK($D57),"Required","")</f>
        <v>Required</v>
      </c>
      <c r="H57" s="518"/>
      <c r="I57" s="512"/>
      <c r="J57" s="392"/>
    </row>
    <row r="58" spans="1:10" ht="32.4" customHeight="1" thickBot="1" x14ac:dyDescent="0.35">
      <c r="A58" s="139">
        <v>964</v>
      </c>
      <c r="B58" s="541" t="s">
        <v>70</v>
      </c>
      <c r="C58" s="542"/>
      <c r="D58" s="522"/>
      <c r="E58" s="373" t="str">
        <f>IF(ISBLANK($D58),"&lt;&lt;&lt;&lt;&lt;&lt;&lt;&lt;&lt;&lt;&lt;&lt;&lt;&lt;&lt;","")</f>
        <v>&lt;&lt;&lt;&lt;&lt;&lt;&lt;&lt;&lt;&lt;&lt;&lt;&lt;&lt;&lt;</v>
      </c>
      <c r="F58" s="374" t="str">
        <f>IF(ISBLANK($D58),"Required","")</f>
        <v>Required</v>
      </c>
      <c r="H58" s="518"/>
      <c r="I58" s="514"/>
      <c r="J58" s="392"/>
    </row>
    <row r="59" spans="1:10" ht="32.4" customHeight="1" thickBot="1" x14ac:dyDescent="0.35">
      <c r="A59" s="372">
        <v>966</v>
      </c>
      <c r="B59" s="537" t="s">
        <v>559</v>
      </c>
      <c r="C59" s="538"/>
      <c r="D59" s="523"/>
      <c r="E59" s="373" t="str">
        <f>IF(ISBLANK($D59),"&lt;&lt;&lt;&lt;&lt;&lt;&lt;&lt;&lt;&lt;&lt;&lt;&lt;&lt;&lt;","")</f>
        <v>&lt;&lt;&lt;&lt;&lt;&lt;&lt;&lt;&lt;&lt;&lt;&lt;&lt;&lt;&lt;</v>
      </c>
      <c r="F59" s="374" t="str">
        <f>IF(ISBLANK($D59),"Required","")</f>
        <v>Required</v>
      </c>
      <c r="G59"/>
      <c r="H59" s="502"/>
      <c r="I59" s="512"/>
      <c r="J59" s="392"/>
    </row>
    <row r="60" spans="1:10" ht="32.4" customHeight="1" thickBot="1" x14ac:dyDescent="0.35">
      <c r="A60" s="372"/>
      <c r="B60" s="537" t="s">
        <v>560</v>
      </c>
      <c r="C60" s="538"/>
      <c r="D60" s="521"/>
      <c r="E60" s="375"/>
      <c r="F60" s="374"/>
      <c r="G60"/>
      <c r="H60" s="502"/>
      <c r="I60" s="512"/>
      <c r="J60" s="392"/>
    </row>
    <row r="61" spans="1:10" ht="32.4" customHeight="1" thickBot="1" x14ac:dyDescent="0.35">
      <c r="A61" s="139">
        <v>968</v>
      </c>
      <c r="B61" s="539" t="s">
        <v>72</v>
      </c>
      <c r="C61" s="540"/>
      <c r="D61" s="524"/>
      <c r="E61" s="376" t="str">
        <f>IF(ISBLANK($D61),"&lt;&lt;&lt;&lt;&lt;&lt;&lt;&lt;&lt;&lt;&lt;&lt;&lt;&lt;&lt;","")</f>
        <v>&lt;&lt;&lt;&lt;&lt;&lt;&lt;&lt;&lt;&lt;&lt;&lt;&lt;&lt;&lt;</v>
      </c>
      <c r="F61" s="374" t="str">
        <f>IF(ISBLANK($D61),"Required","")</f>
        <v>Required</v>
      </c>
      <c r="H61" s="519"/>
      <c r="I61" s="512"/>
      <c r="J61" s="392"/>
    </row>
    <row r="62" spans="1:10" x14ac:dyDescent="0.3">
      <c r="A62" s="49"/>
      <c r="B62" s="275"/>
      <c r="C62" s="275"/>
      <c r="D62" s="279" t="s">
        <v>13</v>
      </c>
      <c r="E62" s="276"/>
      <c r="F62" s="276"/>
      <c r="G62" s="276"/>
      <c r="H62" s="15"/>
      <c r="I62" s="49"/>
      <c r="J62"/>
    </row>
    <row r="63" spans="1:10" x14ac:dyDescent="0.3">
      <c r="A63" s="49"/>
      <c r="B63" s="196"/>
      <c r="C63" s="196"/>
      <c r="D63" s="74"/>
      <c r="E63" s="101"/>
      <c r="F63" s="239"/>
      <c r="G63" s="239"/>
      <c r="H63" s="15"/>
      <c r="I63" s="49"/>
      <c r="J63"/>
    </row>
    <row r="64" spans="1:10" x14ac:dyDescent="0.3">
      <c r="A64" s="49"/>
      <c r="B64" s="196"/>
      <c r="C64" s="196"/>
      <c r="D64" s="17"/>
      <c r="E64" s="195"/>
      <c r="F64" s="239"/>
      <c r="G64" s="239"/>
      <c r="H64" s="15"/>
      <c r="I64" s="49"/>
      <c r="J64"/>
    </row>
    <row r="65" spans="1:10" x14ac:dyDescent="0.3">
      <c r="A65" s="293">
        <f>SUBTOTAL(109,A6:A61)</f>
        <v>18454</v>
      </c>
      <c r="E65" s="310" t="e">
        <f>SUM(E7:E42)</f>
        <v>#N/A</v>
      </c>
      <c r="H65" s="15"/>
      <c r="I65" s="49"/>
      <c r="J65"/>
    </row>
    <row r="66" spans="1:10" x14ac:dyDescent="0.3">
      <c r="A66" s="49"/>
      <c r="B66" s="253"/>
      <c r="C66" s="253"/>
      <c r="D66" s="240"/>
      <c r="E66" s="135"/>
      <c r="F66" s="16"/>
      <c r="G66" s="241"/>
      <c r="H66" s="15"/>
      <c r="I66" s="49"/>
      <c r="J66" s="94"/>
    </row>
    <row r="67" spans="1:10" x14ac:dyDescent="0.3">
      <c r="A67" s="139"/>
      <c r="B67" s="139"/>
      <c r="C67" s="139"/>
      <c r="D67" s="240"/>
      <c r="E67" s="135"/>
      <c r="F67" s="100"/>
      <c r="G67" s="241"/>
      <c r="H67" s="15"/>
      <c r="I67" s="49"/>
      <c r="J67"/>
    </row>
    <row r="68" spans="1:10" x14ac:dyDescent="0.3">
      <c r="A68" s="139"/>
      <c r="B68" s="139"/>
      <c r="C68" s="139"/>
      <c r="D68" s="242"/>
      <c r="E68" s="135"/>
      <c r="F68" s="100"/>
      <c r="G68" s="241"/>
      <c r="H68" s="15"/>
      <c r="I68" s="49"/>
      <c r="J68"/>
    </row>
    <row r="69" spans="1:10" x14ac:dyDescent="0.3">
      <c r="A69" s="139"/>
      <c r="B69" s="139"/>
      <c r="C69" s="139"/>
      <c r="D69" s="242"/>
      <c r="E69" s="135"/>
      <c r="F69" s="100"/>
      <c r="G69" s="241"/>
      <c r="H69" s="15"/>
      <c r="I69" s="49"/>
      <c r="J69"/>
    </row>
    <row r="70" spans="1:10" x14ac:dyDescent="0.3">
      <c r="A70" s="139"/>
      <c r="B70" s="139"/>
      <c r="C70" s="139"/>
      <c r="D70" s="242"/>
      <c r="E70" s="135"/>
      <c r="F70" s="100"/>
      <c r="G70" s="241"/>
      <c r="H70" s="15"/>
      <c r="I70" s="49"/>
      <c r="J70"/>
    </row>
    <row r="71" spans="1:10" x14ac:dyDescent="0.3">
      <c r="A71" s="139"/>
      <c r="B71" s="139"/>
      <c r="C71" s="139"/>
      <c r="D71" s="242"/>
      <c r="E71" s="135"/>
      <c r="F71" s="100"/>
      <c r="G71" s="241"/>
      <c r="I71" s="49"/>
      <c r="J71"/>
    </row>
    <row r="72" spans="1:10" x14ac:dyDescent="0.3">
      <c r="A72" s="139"/>
      <c r="D72" s="154"/>
      <c r="E72" s="135"/>
      <c r="F72" s="100"/>
      <c r="I72" s="49"/>
      <c r="J72"/>
    </row>
    <row r="73" spans="1:10" x14ac:dyDescent="0.3">
      <c r="D73" s="154"/>
      <c r="E73" s="136"/>
      <c r="F73" s="100"/>
      <c r="I73" s="49"/>
      <c r="J73"/>
    </row>
    <row r="74" spans="1:10" x14ac:dyDescent="0.3">
      <c r="D74" s="154"/>
      <c r="E74" s="135"/>
      <c r="F74" s="100"/>
      <c r="I74" s="49"/>
      <c r="J74"/>
    </row>
    <row r="75" spans="1:10" x14ac:dyDescent="0.3">
      <c r="D75" s="154"/>
      <c r="E75" s="101"/>
      <c r="F75" s="100"/>
      <c r="I75" s="49"/>
      <c r="J75"/>
    </row>
    <row r="76" spans="1:10" x14ac:dyDescent="0.3">
      <c r="E76" s="134"/>
      <c r="F76" s="100"/>
      <c r="G76" s="244"/>
      <c r="I76" s="49"/>
      <c r="J76"/>
    </row>
    <row r="77" spans="1:10" x14ac:dyDescent="0.3">
      <c r="E77" s="101"/>
      <c r="F77" s="100"/>
      <c r="I77" s="49"/>
      <c r="J77"/>
    </row>
    <row r="78" spans="1:10" x14ac:dyDescent="0.3">
      <c r="E78" s="101"/>
      <c r="F78" s="100"/>
      <c r="I78" s="49"/>
      <c r="J78"/>
    </row>
    <row r="79" spans="1:10" x14ac:dyDescent="0.3">
      <c r="E79" s="101"/>
      <c r="F79" s="100"/>
      <c r="I79" s="49"/>
      <c r="J79"/>
    </row>
    <row r="80" spans="1:10" x14ac:dyDescent="0.3">
      <c r="I80" s="100"/>
      <c r="J80"/>
    </row>
    <row r="81" spans="9:11" x14ac:dyDescent="0.3">
      <c r="I81" s="100"/>
      <c r="J81"/>
      <c r="K81" s="101"/>
    </row>
    <row r="82" spans="9:11" x14ac:dyDescent="0.3">
      <c r="I82" s="100"/>
      <c r="J82"/>
      <c r="K82" s="101"/>
    </row>
    <row r="83" spans="9:11" x14ac:dyDescent="0.3">
      <c r="I83" s="100"/>
      <c r="J83"/>
      <c r="K83" s="101"/>
    </row>
    <row r="84" spans="9:11" x14ac:dyDescent="0.3">
      <c r="I84" s="100"/>
      <c r="J84"/>
      <c r="K84" s="101"/>
    </row>
    <row r="85" spans="9:11" x14ac:dyDescent="0.3">
      <c r="I85" s="100"/>
      <c r="J85"/>
      <c r="K85" s="101"/>
    </row>
    <row r="86" spans="9:11" x14ac:dyDescent="0.3">
      <c r="I86" s="100"/>
      <c r="J86"/>
      <c r="K86" s="101"/>
    </row>
    <row r="87" spans="9:11" x14ac:dyDescent="0.3">
      <c r="I87" s="49"/>
      <c r="J87"/>
      <c r="K87" s="101"/>
    </row>
    <row r="88" spans="9:11" x14ac:dyDescent="0.3">
      <c r="I88" s="49"/>
      <c r="J88"/>
      <c r="K88" s="101"/>
    </row>
    <row r="89" spans="9:11" x14ac:dyDescent="0.3">
      <c r="I89" s="49"/>
      <c r="J89"/>
      <c r="K89" s="101"/>
    </row>
    <row r="90" spans="9:11" x14ac:dyDescent="0.3">
      <c r="I90" s="49"/>
      <c r="J90"/>
      <c r="K90" s="101"/>
    </row>
    <row r="91" spans="9:11" x14ac:dyDescent="0.3">
      <c r="I91" s="49"/>
      <c r="J91"/>
      <c r="K91" s="101"/>
    </row>
    <row r="92" spans="9:11" x14ac:dyDescent="0.3">
      <c r="I92" s="49"/>
      <c r="J92"/>
      <c r="K92" s="101"/>
    </row>
    <row r="93" spans="9:11" x14ac:dyDescent="0.3">
      <c r="I93" s="49"/>
      <c r="J93"/>
      <c r="K93" s="101"/>
    </row>
    <row r="94" spans="9:11" x14ac:dyDescent="0.3">
      <c r="I94" s="49"/>
      <c r="J94"/>
      <c r="K94" s="101"/>
    </row>
    <row r="95" spans="9:11" x14ac:dyDescent="0.3">
      <c r="I95" s="49"/>
      <c r="J95"/>
      <c r="K95" s="101"/>
    </row>
    <row r="96" spans="9:11" x14ac:dyDescent="0.3">
      <c r="I96" s="100"/>
      <c r="J96"/>
      <c r="K96" s="101"/>
    </row>
    <row r="97" spans="9:11" x14ac:dyDescent="0.3">
      <c r="I97" s="100"/>
      <c r="J97"/>
      <c r="K97" s="101"/>
    </row>
    <row r="98" spans="9:11" x14ac:dyDescent="0.3">
      <c r="I98" s="100"/>
      <c r="J98"/>
      <c r="K98" s="101"/>
    </row>
    <row r="99" spans="9:11" x14ac:dyDescent="0.3">
      <c r="I99" s="100"/>
      <c r="J99"/>
      <c r="K99" s="101"/>
    </row>
    <row r="100" spans="9:11" x14ac:dyDescent="0.3">
      <c r="I100" s="100"/>
      <c r="J100"/>
      <c r="K100" s="101"/>
    </row>
    <row r="101" spans="9:11" x14ac:dyDescent="0.3">
      <c r="I101" s="100"/>
      <c r="J101"/>
      <c r="K101" s="101"/>
    </row>
    <row r="102" spans="9:11" x14ac:dyDescent="0.3">
      <c r="I102" s="100"/>
      <c r="J102"/>
      <c r="K102" s="101"/>
    </row>
    <row r="103" spans="9:11" x14ac:dyDescent="0.3">
      <c r="I103" s="100"/>
      <c r="J103"/>
      <c r="K103" s="101"/>
    </row>
    <row r="104" spans="9:11" x14ac:dyDescent="0.3">
      <c r="I104" s="100"/>
      <c r="J104"/>
      <c r="K104" s="101"/>
    </row>
    <row r="105" spans="9:11" x14ac:dyDescent="0.3">
      <c r="I105" s="100"/>
      <c r="J105"/>
      <c r="K105" s="101"/>
    </row>
    <row r="106" spans="9:11" x14ac:dyDescent="0.3">
      <c r="I106" s="100"/>
      <c r="J106"/>
      <c r="K106" s="101"/>
    </row>
    <row r="107" spans="9:11" x14ac:dyDescent="0.3">
      <c r="I107" s="100"/>
      <c r="J107"/>
      <c r="K107" s="101"/>
    </row>
    <row r="108" spans="9:11" x14ac:dyDescent="0.3">
      <c r="I108" s="100"/>
      <c r="J108"/>
      <c r="K108" s="101"/>
    </row>
    <row r="109" spans="9:11" x14ac:dyDescent="0.3">
      <c r="I109" s="100"/>
      <c r="J109"/>
      <c r="K109" s="101"/>
    </row>
    <row r="110" spans="9:11" x14ac:dyDescent="0.3">
      <c r="I110" s="100"/>
      <c r="J110"/>
      <c r="K110" s="101"/>
    </row>
    <row r="111" spans="9:11" x14ac:dyDescent="0.3">
      <c r="I111" s="100"/>
      <c r="J111"/>
      <c r="K111" s="101"/>
    </row>
    <row r="112" spans="9:11" x14ac:dyDescent="0.3">
      <c r="I112" s="100"/>
      <c r="J112"/>
      <c r="K112" s="101"/>
    </row>
    <row r="113" spans="9:11" x14ac:dyDescent="0.3">
      <c r="I113" s="100"/>
      <c r="J113"/>
      <c r="K113" s="101"/>
    </row>
    <row r="114" spans="9:11" x14ac:dyDescent="0.3">
      <c r="I114" s="100"/>
      <c r="J114"/>
      <c r="K114" s="101"/>
    </row>
    <row r="115" spans="9:11" x14ac:dyDescent="0.3">
      <c r="I115" s="100"/>
      <c r="J115"/>
      <c r="K115" s="101"/>
    </row>
    <row r="116" spans="9:11" x14ac:dyDescent="0.3">
      <c r="I116" s="100"/>
      <c r="J116"/>
      <c r="K116" s="101"/>
    </row>
    <row r="117" spans="9:11" x14ac:dyDescent="0.3">
      <c r="I117" s="100"/>
      <c r="J117"/>
      <c r="K117" s="101"/>
    </row>
    <row r="118" spans="9:11" x14ac:dyDescent="0.3">
      <c r="I118" s="100"/>
      <c r="J118"/>
      <c r="K118" s="101"/>
    </row>
    <row r="119" spans="9:11" x14ac:dyDescent="0.3">
      <c r="I119" s="100"/>
      <c r="J119"/>
      <c r="K119" s="101"/>
    </row>
    <row r="120" spans="9:11" x14ac:dyDescent="0.3">
      <c r="I120" s="100"/>
      <c r="J120"/>
      <c r="K120" s="101"/>
    </row>
    <row r="121" spans="9:11" x14ac:dyDescent="0.3">
      <c r="I121" s="100"/>
      <c r="J121"/>
      <c r="K121" s="101"/>
    </row>
    <row r="122" spans="9:11" x14ac:dyDescent="0.3">
      <c r="I122" s="100"/>
      <c r="J122"/>
      <c r="K122" s="101"/>
    </row>
    <row r="123" spans="9:11" x14ac:dyDescent="0.3">
      <c r="I123" s="100"/>
      <c r="J123"/>
      <c r="K123" s="101"/>
    </row>
    <row r="124" spans="9:11" x14ac:dyDescent="0.3">
      <c r="I124" s="100"/>
      <c r="J124"/>
      <c r="K124" s="101"/>
    </row>
    <row r="125" spans="9:11" x14ac:dyDescent="0.3">
      <c r="I125" s="100"/>
      <c r="J125"/>
      <c r="K125" s="101"/>
    </row>
    <row r="126" spans="9:11" x14ac:dyDescent="0.3">
      <c r="I126" s="100"/>
      <c r="J126"/>
      <c r="K126" s="101"/>
    </row>
    <row r="127" spans="9:11" x14ac:dyDescent="0.3">
      <c r="I127" s="100"/>
      <c r="J127"/>
      <c r="K127" s="101"/>
    </row>
    <row r="128" spans="9:11" x14ac:dyDescent="0.3">
      <c r="I128" s="100"/>
      <c r="J128"/>
      <c r="K128" s="101"/>
    </row>
    <row r="129" spans="9:11" x14ac:dyDescent="0.3">
      <c r="I129" s="100"/>
      <c r="J129" s="94"/>
      <c r="K129" s="101"/>
    </row>
    <row r="130" spans="9:11" x14ac:dyDescent="0.3">
      <c r="I130" s="100"/>
      <c r="J130"/>
      <c r="K130" s="101"/>
    </row>
    <row r="131" spans="9:11" x14ac:dyDescent="0.3">
      <c r="I131" s="100"/>
      <c r="J131"/>
      <c r="K131" s="101"/>
    </row>
    <row r="132" spans="9:11" x14ac:dyDescent="0.3">
      <c r="I132" s="100"/>
      <c r="J132"/>
      <c r="K132" s="101"/>
    </row>
    <row r="133" spans="9:11" x14ac:dyDescent="0.3">
      <c r="I133" s="100"/>
      <c r="J133"/>
      <c r="K133" s="101"/>
    </row>
    <row r="134" spans="9:11" x14ac:dyDescent="0.3">
      <c r="I134" s="100"/>
      <c r="J134"/>
      <c r="K134" s="101"/>
    </row>
    <row r="135" spans="9:11" x14ac:dyDescent="0.3">
      <c r="I135" s="100"/>
      <c r="J135"/>
      <c r="K135" s="101"/>
    </row>
    <row r="136" spans="9:11" x14ac:dyDescent="0.3">
      <c r="I136" s="100"/>
      <c r="J136"/>
      <c r="K136" s="101"/>
    </row>
    <row r="137" spans="9:11" x14ac:dyDescent="0.3">
      <c r="I137" s="100"/>
      <c r="J137"/>
      <c r="K137" s="101"/>
    </row>
    <row r="138" spans="9:11" x14ac:dyDescent="0.3">
      <c r="I138" s="100"/>
      <c r="J138"/>
      <c r="K138" s="101"/>
    </row>
    <row r="139" spans="9:11" x14ac:dyDescent="0.3">
      <c r="I139" s="100"/>
      <c r="J139"/>
      <c r="K139" s="101"/>
    </row>
    <row r="140" spans="9:11" x14ac:dyDescent="0.3">
      <c r="I140" s="100"/>
      <c r="J140"/>
      <c r="K140" s="101"/>
    </row>
    <row r="141" spans="9:11" x14ac:dyDescent="0.3">
      <c r="I141" s="100"/>
      <c r="J141"/>
      <c r="K141" s="101"/>
    </row>
    <row r="142" spans="9:11" x14ac:dyDescent="0.3">
      <c r="I142" s="100"/>
      <c r="J142"/>
      <c r="K142" s="101"/>
    </row>
    <row r="143" spans="9:11" x14ac:dyDescent="0.3">
      <c r="I143" s="100"/>
      <c r="J143"/>
      <c r="K143" s="101"/>
    </row>
    <row r="144" spans="9:11" x14ac:dyDescent="0.3">
      <c r="I144" s="100"/>
      <c r="J144"/>
      <c r="K144" s="101"/>
    </row>
    <row r="145" spans="9:11" x14ac:dyDescent="0.3">
      <c r="I145" s="100"/>
      <c r="J145"/>
      <c r="K145" s="101"/>
    </row>
    <row r="146" spans="9:11" x14ac:dyDescent="0.3">
      <c r="I146" s="100"/>
      <c r="J146"/>
      <c r="K146" s="101"/>
    </row>
    <row r="147" spans="9:11" x14ac:dyDescent="0.3">
      <c r="I147" s="100"/>
      <c r="J147" s="94"/>
      <c r="K147" s="101"/>
    </row>
    <row r="148" spans="9:11" x14ac:dyDescent="0.3">
      <c r="I148" s="100"/>
      <c r="J148"/>
      <c r="K148" s="101"/>
    </row>
    <row r="149" spans="9:11" x14ac:dyDescent="0.3">
      <c r="I149" s="100"/>
      <c r="J149"/>
      <c r="K149" s="101"/>
    </row>
    <row r="150" spans="9:11" x14ac:dyDescent="0.3">
      <c r="I150" s="100"/>
      <c r="J150"/>
    </row>
    <row r="151" spans="9:11" x14ac:dyDescent="0.3">
      <c r="I151" s="100"/>
      <c r="J151"/>
    </row>
    <row r="152" spans="9:11" x14ac:dyDescent="0.3">
      <c r="I152" s="100"/>
      <c r="J152"/>
    </row>
    <row r="153" spans="9:11" x14ac:dyDescent="0.3">
      <c r="I153" s="100"/>
      <c r="J153"/>
    </row>
    <row r="154" spans="9:11" x14ac:dyDescent="0.3">
      <c r="I154" s="100"/>
      <c r="J154"/>
    </row>
    <row r="155" spans="9:11" x14ac:dyDescent="0.3">
      <c r="I155" s="100"/>
      <c r="J155"/>
    </row>
    <row r="156" spans="9:11" x14ac:dyDescent="0.3">
      <c r="I156" s="100"/>
      <c r="J156"/>
    </row>
    <row r="157" spans="9:11" x14ac:dyDescent="0.3">
      <c r="I157" s="100"/>
      <c r="J157"/>
    </row>
    <row r="158" spans="9:11" x14ac:dyDescent="0.3">
      <c r="I158" s="100"/>
      <c r="J158"/>
    </row>
    <row r="159" spans="9:11" x14ac:dyDescent="0.3">
      <c r="I159" s="100"/>
      <c r="J159"/>
    </row>
    <row r="160" spans="9:11" x14ac:dyDescent="0.3">
      <c r="I160" s="100"/>
      <c r="J160"/>
    </row>
    <row r="161" spans="9:10" x14ac:dyDescent="0.3">
      <c r="I161" s="100"/>
      <c r="J161"/>
    </row>
    <row r="162" spans="9:10" x14ac:dyDescent="0.3">
      <c r="I162" s="100"/>
      <c r="J162"/>
    </row>
    <row r="163" spans="9:10" x14ac:dyDescent="0.3">
      <c r="I163" s="100"/>
      <c r="J163"/>
    </row>
    <row r="164" spans="9:10" x14ac:dyDescent="0.3">
      <c r="I164" s="100"/>
      <c r="J164"/>
    </row>
    <row r="165" spans="9:10" x14ac:dyDescent="0.3">
      <c r="I165" s="49"/>
      <c r="J165"/>
    </row>
    <row r="166" spans="9:10" x14ac:dyDescent="0.3">
      <c r="I166" s="49"/>
      <c r="J166"/>
    </row>
    <row r="167" spans="9:10" x14ac:dyDescent="0.3">
      <c r="I167" s="49"/>
      <c r="J167"/>
    </row>
    <row r="168" spans="9:10" x14ac:dyDescent="0.3">
      <c r="I168" s="49"/>
      <c r="J168"/>
    </row>
    <row r="169" spans="9:10" x14ac:dyDescent="0.3">
      <c r="I169" s="49"/>
      <c r="J169"/>
    </row>
    <row r="170" spans="9:10" x14ac:dyDescent="0.3">
      <c r="I170" s="49"/>
      <c r="J170"/>
    </row>
    <row r="171" spans="9:10" x14ac:dyDescent="0.3">
      <c r="I171" s="49"/>
      <c r="J171"/>
    </row>
    <row r="172" spans="9:10" x14ac:dyDescent="0.3">
      <c r="I172" s="49"/>
      <c r="J172"/>
    </row>
    <row r="173" spans="9:10" x14ac:dyDescent="0.3">
      <c r="I173" s="49"/>
      <c r="J173"/>
    </row>
    <row r="174" spans="9:10" x14ac:dyDescent="0.3">
      <c r="I174" s="49"/>
      <c r="J174"/>
    </row>
    <row r="175" spans="9:10" x14ac:dyDescent="0.3">
      <c r="J175"/>
    </row>
    <row r="176" spans="9:10" x14ac:dyDescent="0.3">
      <c r="J176"/>
    </row>
    <row r="177" spans="10:10" x14ac:dyDescent="0.3">
      <c r="J177"/>
    </row>
    <row r="178" spans="10:10" x14ac:dyDescent="0.3">
      <c r="J178"/>
    </row>
    <row r="179" spans="10:10" x14ac:dyDescent="0.3">
      <c r="J179"/>
    </row>
    <row r="180" spans="10:10" x14ac:dyDescent="0.3">
      <c r="J180"/>
    </row>
    <row r="181" spans="10:10" x14ac:dyDescent="0.3">
      <c r="J181"/>
    </row>
    <row r="182" spans="10:10" x14ac:dyDescent="0.3">
      <c r="J182"/>
    </row>
    <row r="183" spans="10:10" x14ac:dyDescent="0.3">
      <c r="J183"/>
    </row>
    <row r="184" spans="10:10" x14ac:dyDescent="0.3">
      <c r="J184"/>
    </row>
    <row r="185" spans="10:10" x14ac:dyDescent="0.3">
      <c r="J185"/>
    </row>
    <row r="186" spans="10:10" x14ac:dyDescent="0.3">
      <c r="J186"/>
    </row>
    <row r="187" spans="10:10" x14ac:dyDescent="0.3">
      <c r="J187"/>
    </row>
    <row r="188" spans="10:10" x14ac:dyDescent="0.3">
      <c r="J188"/>
    </row>
    <row r="189" spans="10:10" x14ac:dyDescent="0.3">
      <c r="J189"/>
    </row>
    <row r="190" spans="10:10" x14ac:dyDescent="0.3">
      <c r="J190"/>
    </row>
    <row r="191" spans="10:10" x14ac:dyDescent="0.3">
      <c r="J191"/>
    </row>
    <row r="192" spans="10:10" x14ac:dyDescent="0.3">
      <c r="J192"/>
    </row>
    <row r="193" spans="10:10" x14ac:dyDescent="0.3">
      <c r="J193"/>
    </row>
    <row r="194" spans="10:10" x14ac:dyDescent="0.3">
      <c r="J194"/>
    </row>
    <row r="195" spans="10:10" x14ac:dyDescent="0.3">
      <c r="J195"/>
    </row>
    <row r="196" spans="10:10" x14ac:dyDescent="0.3">
      <c r="J196"/>
    </row>
    <row r="197" spans="10:10" x14ac:dyDescent="0.3">
      <c r="J197"/>
    </row>
    <row r="198" spans="10:10" x14ac:dyDescent="0.3">
      <c r="J198"/>
    </row>
    <row r="199" spans="10:10" x14ac:dyDescent="0.3">
      <c r="J199"/>
    </row>
    <row r="200" spans="10:10" x14ac:dyDescent="0.3">
      <c r="J200"/>
    </row>
    <row r="201" spans="10:10" x14ac:dyDescent="0.3">
      <c r="J201"/>
    </row>
    <row r="202" spans="10:10" x14ac:dyDescent="0.3">
      <c r="J202"/>
    </row>
    <row r="203" spans="10:10" x14ac:dyDescent="0.3">
      <c r="J203"/>
    </row>
    <row r="204" spans="10:10" x14ac:dyDescent="0.3">
      <c r="J204"/>
    </row>
    <row r="205" spans="10:10" x14ac:dyDescent="0.3">
      <c r="J205"/>
    </row>
    <row r="206" spans="10:10" x14ac:dyDescent="0.3">
      <c r="J206"/>
    </row>
    <row r="207" spans="10:10" x14ac:dyDescent="0.3">
      <c r="J207"/>
    </row>
    <row r="208" spans="10:10" x14ac:dyDescent="0.3">
      <c r="J208"/>
    </row>
    <row r="209" spans="10:10" x14ac:dyDescent="0.3">
      <c r="J209"/>
    </row>
    <row r="210" spans="10:10" x14ac:dyDescent="0.3">
      <c r="J210"/>
    </row>
    <row r="211" spans="10:10" x14ac:dyDescent="0.3">
      <c r="J211"/>
    </row>
    <row r="212" spans="10:10" x14ac:dyDescent="0.3">
      <c r="J212"/>
    </row>
    <row r="213" spans="10:10" x14ac:dyDescent="0.3">
      <c r="J213"/>
    </row>
    <row r="214" spans="10:10" x14ac:dyDescent="0.3">
      <c r="J214"/>
    </row>
    <row r="215" spans="10:10" x14ac:dyDescent="0.3">
      <c r="J215"/>
    </row>
    <row r="216" spans="10:10" x14ac:dyDescent="0.3">
      <c r="J216"/>
    </row>
    <row r="217" spans="10:10" x14ac:dyDescent="0.3">
      <c r="J217"/>
    </row>
    <row r="218" spans="10:10" x14ac:dyDescent="0.3">
      <c r="J218"/>
    </row>
    <row r="219" spans="10:10" x14ac:dyDescent="0.3">
      <c r="J219"/>
    </row>
    <row r="220" spans="10:10" x14ac:dyDescent="0.3">
      <c r="J220"/>
    </row>
    <row r="221" spans="10:10" x14ac:dyDescent="0.3">
      <c r="J221"/>
    </row>
    <row r="222" spans="10:10" x14ac:dyDescent="0.3">
      <c r="J222"/>
    </row>
    <row r="223" spans="10:10" x14ac:dyDescent="0.3">
      <c r="J223"/>
    </row>
    <row r="224" spans="10:10" x14ac:dyDescent="0.3">
      <c r="J224"/>
    </row>
    <row r="225" spans="10:10" x14ac:dyDescent="0.3">
      <c r="J225"/>
    </row>
    <row r="226" spans="10:10" x14ac:dyDescent="0.3">
      <c r="J226"/>
    </row>
    <row r="227" spans="10:10" x14ac:dyDescent="0.3">
      <c r="J227"/>
    </row>
    <row r="228" spans="10:10" x14ac:dyDescent="0.3">
      <c r="J228"/>
    </row>
    <row r="229" spans="10:10" x14ac:dyDescent="0.3">
      <c r="J229" s="94"/>
    </row>
    <row r="230" spans="10:10" x14ac:dyDescent="0.3">
      <c r="J230"/>
    </row>
    <row r="231" spans="10:10" x14ac:dyDescent="0.3">
      <c r="J231"/>
    </row>
    <row r="232" spans="10:10" x14ac:dyDescent="0.3">
      <c r="J232"/>
    </row>
    <row r="233" spans="10:10" x14ac:dyDescent="0.3">
      <c r="J233"/>
    </row>
    <row r="234" spans="10:10" x14ac:dyDescent="0.3">
      <c r="J234"/>
    </row>
    <row r="235" spans="10:10" x14ac:dyDescent="0.3">
      <c r="J235"/>
    </row>
    <row r="236" spans="10:10" x14ac:dyDescent="0.3">
      <c r="J236"/>
    </row>
    <row r="237" spans="10:10" x14ac:dyDescent="0.3">
      <c r="J237"/>
    </row>
    <row r="238" spans="10:10" x14ac:dyDescent="0.3">
      <c r="J238"/>
    </row>
    <row r="239" spans="10:10" x14ac:dyDescent="0.3">
      <c r="J239"/>
    </row>
    <row r="240" spans="10:10" x14ac:dyDescent="0.3">
      <c r="J240"/>
    </row>
    <row r="241" spans="10:10" x14ac:dyDescent="0.3">
      <c r="J241"/>
    </row>
    <row r="242" spans="10:10" x14ac:dyDescent="0.3">
      <c r="J242"/>
    </row>
    <row r="243" spans="10:10" x14ac:dyDescent="0.3">
      <c r="J243"/>
    </row>
    <row r="244" spans="10:10" x14ac:dyDescent="0.3">
      <c r="J244"/>
    </row>
    <row r="245" spans="10:10" x14ac:dyDescent="0.3">
      <c r="J245"/>
    </row>
    <row r="246" spans="10:10" x14ac:dyDescent="0.3">
      <c r="J246"/>
    </row>
    <row r="247" spans="10:10" x14ac:dyDescent="0.3">
      <c r="J247"/>
    </row>
    <row r="248" spans="10:10" x14ac:dyDescent="0.3">
      <c r="J248"/>
    </row>
    <row r="249" spans="10:10" x14ac:dyDescent="0.3">
      <c r="J249"/>
    </row>
    <row r="250" spans="10:10" x14ac:dyDescent="0.3">
      <c r="J250"/>
    </row>
    <row r="251" spans="10:10" x14ac:dyDescent="0.3">
      <c r="J251"/>
    </row>
    <row r="252" spans="10:10" x14ac:dyDescent="0.3">
      <c r="J252"/>
    </row>
    <row r="253" spans="10:10" x14ac:dyDescent="0.3">
      <c r="J253"/>
    </row>
    <row r="254" spans="10:10" x14ac:dyDescent="0.3">
      <c r="J254"/>
    </row>
    <row r="255" spans="10:10" x14ac:dyDescent="0.3">
      <c r="J255"/>
    </row>
    <row r="256" spans="10:10" x14ac:dyDescent="0.3">
      <c r="J256"/>
    </row>
    <row r="257" spans="10:10" x14ac:dyDescent="0.3">
      <c r="J257"/>
    </row>
    <row r="258" spans="10:10" x14ac:dyDescent="0.3">
      <c r="J258"/>
    </row>
    <row r="259" spans="10:10" x14ac:dyDescent="0.3">
      <c r="J259"/>
    </row>
    <row r="260" spans="10:10" x14ac:dyDescent="0.3">
      <c r="J260"/>
    </row>
    <row r="261" spans="10:10" x14ac:dyDescent="0.3">
      <c r="J261"/>
    </row>
    <row r="262" spans="10:10" x14ac:dyDescent="0.3">
      <c r="J262"/>
    </row>
    <row r="263" spans="10:10" x14ac:dyDescent="0.3">
      <c r="J263"/>
    </row>
    <row r="304" spans="10:10" x14ac:dyDescent="0.3">
      <c r="J304" s="101"/>
    </row>
    <row r="305" spans="10:10" x14ac:dyDescent="0.3">
      <c r="J305" s="101"/>
    </row>
    <row r="306" spans="10:10" x14ac:dyDescent="0.3">
      <c r="J306" s="101"/>
    </row>
    <row r="307" spans="10:10" x14ac:dyDescent="0.3">
      <c r="J307" s="101"/>
    </row>
    <row r="308" spans="10:10" x14ac:dyDescent="0.3">
      <c r="J308" s="101"/>
    </row>
    <row r="309" spans="10:10" x14ac:dyDescent="0.3">
      <c r="J309" s="101"/>
    </row>
    <row r="310" spans="10:10" x14ac:dyDescent="0.3">
      <c r="J310" s="101"/>
    </row>
    <row r="311" spans="10:10" x14ac:dyDescent="0.3">
      <c r="J311" s="101"/>
    </row>
    <row r="312" spans="10:10" x14ac:dyDescent="0.3">
      <c r="J312" s="101"/>
    </row>
    <row r="313" spans="10:10" x14ac:dyDescent="0.3">
      <c r="J313" s="101"/>
    </row>
    <row r="314" spans="10:10" x14ac:dyDescent="0.3">
      <c r="J314" s="101"/>
    </row>
    <row r="315" spans="10:10" x14ac:dyDescent="0.3">
      <c r="J315" s="101"/>
    </row>
    <row r="316" spans="10:10" x14ac:dyDescent="0.3">
      <c r="J316" s="101"/>
    </row>
    <row r="317" spans="10:10" x14ac:dyDescent="0.3">
      <c r="J317" s="101"/>
    </row>
    <row r="318" spans="10:10" x14ac:dyDescent="0.3">
      <c r="J318" s="101"/>
    </row>
    <row r="319" spans="10:10" x14ac:dyDescent="0.3">
      <c r="J319" s="101"/>
    </row>
    <row r="320" spans="10:10" x14ac:dyDescent="0.3">
      <c r="J320" s="101"/>
    </row>
    <row r="321" spans="10:10" x14ac:dyDescent="0.3">
      <c r="J321" s="101"/>
    </row>
    <row r="322" spans="10:10" x14ac:dyDescent="0.3">
      <c r="J322" s="101"/>
    </row>
    <row r="323" spans="10:10" x14ac:dyDescent="0.3">
      <c r="J323" s="101"/>
    </row>
    <row r="324" spans="10:10" x14ac:dyDescent="0.3">
      <c r="J324" s="101"/>
    </row>
    <row r="325" spans="10:10" x14ac:dyDescent="0.3">
      <c r="J325" s="101"/>
    </row>
    <row r="326" spans="10:10" x14ac:dyDescent="0.3">
      <c r="J326" s="101"/>
    </row>
    <row r="327" spans="10:10" x14ac:dyDescent="0.3">
      <c r="J327" s="101"/>
    </row>
    <row r="328" spans="10:10" x14ac:dyDescent="0.3">
      <c r="J328" s="101"/>
    </row>
    <row r="329" spans="10:10" x14ac:dyDescent="0.3">
      <c r="J329" s="101"/>
    </row>
    <row r="330" spans="10:10" x14ac:dyDescent="0.3">
      <c r="J330" s="101"/>
    </row>
    <row r="331" spans="10:10" x14ac:dyDescent="0.3">
      <c r="J331" s="101"/>
    </row>
    <row r="332" spans="10:10" x14ac:dyDescent="0.3">
      <c r="J332" s="101"/>
    </row>
    <row r="333" spans="10:10" x14ac:dyDescent="0.3">
      <c r="J333" s="101"/>
    </row>
    <row r="334" spans="10:10" x14ac:dyDescent="0.3">
      <c r="J334" s="101"/>
    </row>
    <row r="335" spans="10:10" x14ac:dyDescent="0.3">
      <c r="J335" s="101"/>
    </row>
    <row r="336" spans="10:10" x14ac:dyDescent="0.3">
      <c r="J336" s="101"/>
    </row>
    <row r="337" spans="10:10" x14ac:dyDescent="0.3">
      <c r="J337" s="101"/>
    </row>
    <row r="338" spans="10:10" x14ac:dyDescent="0.3">
      <c r="J338" s="101"/>
    </row>
    <row r="339" spans="10:10" x14ac:dyDescent="0.3">
      <c r="J339" s="101"/>
    </row>
    <row r="340" spans="10:10" x14ac:dyDescent="0.3">
      <c r="J340" s="101"/>
    </row>
    <row r="341" spans="10:10" x14ac:dyDescent="0.3">
      <c r="J341" s="101"/>
    </row>
    <row r="342" spans="10:10" x14ac:dyDescent="0.3">
      <c r="J342" s="101"/>
    </row>
    <row r="343" spans="10:10" x14ac:dyDescent="0.3">
      <c r="J343" s="101"/>
    </row>
    <row r="344" spans="10:10" x14ac:dyDescent="0.3">
      <c r="J344" s="101"/>
    </row>
    <row r="345" spans="10:10" x14ac:dyDescent="0.3">
      <c r="J345" s="101"/>
    </row>
    <row r="346" spans="10:10" x14ac:dyDescent="0.3">
      <c r="J346" s="101"/>
    </row>
    <row r="347" spans="10:10" x14ac:dyDescent="0.3">
      <c r="J347" s="101"/>
    </row>
    <row r="348" spans="10:10" x14ac:dyDescent="0.3">
      <c r="J348" s="101"/>
    </row>
    <row r="349" spans="10:10" x14ac:dyDescent="0.3">
      <c r="J349" s="101"/>
    </row>
    <row r="350" spans="10:10" x14ac:dyDescent="0.3">
      <c r="J350" s="101"/>
    </row>
    <row r="351" spans="10:10" x14ac:dyDescent="0.3">
      <c r="J351" s="101"/>
    </row>
    <row r="352" spans="10:10" x14ac:dyDescent="0.3">
      <c r="J352" s="101"/>
    </row>
    <row r="353" spans="10:10" x14ac:dyDescent="0.3">
      <c r="J353" s="101"/>
    </row>
    <row r="354" spans="10:10" x14ac:dyDescent="0.3">
      <c r="J354" s="101"/>
    </row>
    <row r="355" spans="10:10" x14ac:dyDescent="0.3">
      <c r="J355" s="101"/>
    </row>
    <row r="356" spans="10:10" x14ac:dyDescent="0.3">
      <c r="J356" s="101"/>
    </row>
    <row r="357" spans="10:10" x14ac:dyDescent="0.3">
      <c r="J357" s="101"/>
    </row>
    <row r="358" spans="10:10" x14ac:dyDescent="0.3">
      <c r="J358" s="101"/>
    </row>
    <row r="359" spans="10:10" x14ac:dyDescent="0.3">
      <c r="J359" s="101"/>
    </row>
    <row r="360" spans="10:10" x14ac:dyDescent="0.3">
      <c r="J360" s="101"/>
    </row>
    <row r="361" spans="10:10" x14ac:dyDescent="0.3">
      <c r="J361" s="101"/>
    </row>
    <row r="362" spans="10:10" x14ac:dyDescent="0.3">
      <c r="J362" s="101"/>
    </row>
    <row r="363" spans="10:10" x14ac:dyDescent="0.3">
      <c r="J363" s="101"/>
    </row>
    <row r="364" spans="10:10" x14ac:dyDescent="0.3">
      <c r="J364" s="101"/>
    </row>
    <row r="365" spans="10:10" x14ac:dyDescent="0.3">
      <c r="J365" s="101"/>
    </row>
    <row r="366" spans="10:10" x14ac:dyDescent="0.3">
      <c r="J366" s="101"/>
    </row>
    <row r="367" spans="10:10" x14ac:dyDescent="0.3">
      <c r="J367" s="101"/>
    </row>
    <row r="368" spans="10:10" x14ac:dyDescent="0.3">
      <c r="J368" s="101"/>
    </row>
    <row r="369" spans="10:10" x14ac:dyDescent="0.3">
      <c r="J369" s="101"/>
    </row>
    <row r="370" spans="10:10" x14ac:dyDescent="0.3">
      <c r="J370" s="101"/>
    </row>
    <row r="371" spans="10:10" x14ac:dyDescent="0.3">
      <c r="J371" s="101"/>
    </row>
    <row r="372" spans="10:10" x14ac:dyDescent="0.3">
      <c r="J372" s="101"/>
    </row>
  </sheetData>
  <sheetProtection algorithmName="SHA-512" hashValue="fjtRzdHt1YKstQ/z/RXqkbWv7zgqxTaUiC4Of447IuiuM8xz7+zPgMHPbE1UQw2A7VC+nUyz82SWNLp4TWuMqw==" saltValue="xdeYZKiTRCnDGGSe6oxsBw==" spinCount="100000" sheet="1" formatCells="0"/>
  <dataConsolidate link="1"/>
  <mergeCells count="11">
    <mergeCell ref="B59:C59"/>
    <mergeCell ref="B61:C61"/>
    <mergeCell ref="B58:C58"/>
    <mergeCell ref="B56:C56"/>
    <mergeCell ref="B57:C57"/>
    <mergeCell ref="B60:C60"/>
    <mergeCell ref="E2:G2"/>
    <mergeCell ref="B2:C2"/>
    <mergeCell ref="B50:E50"/>
    <mergeCell ref="B43:D43"/>
    <mergeCell ref="B51:E51"/>
  </mergeCells>
  <phoneticPr fontId="54" type="noConversion"/>
  <conditionalFormatting sqref="G40">
    <cfRule type="cellIs" priority="68" stopIfTrue="1" operator="equal">
      <formula>";;;"</formula>
    </cfRule>
  </conditionalFormatting>
  <conditionalFormatting sqref="G40">
    <cfRule type="cellIs" dxfId="14" priority="67" stopIfTrue="1" operator="equal">
      <formula>0</formula>
    </cfRule>
  </conditionalFormatting>
  <conditionalFormatting sqref="G39">
    <cfRule type="cellIs" priority="65" stopIfTrue="1" operator="equal">
      <formula>";;;"</formula>
    </cfRule>
  </conditionalFormatting>
  <conditionalFormatting sqref="G39">
    <cfRule type="cellIs" dxfId="13" priority="64" stopIfTrue="1" operator="equal">
      <formula>0</formula>
    </cfRule>
  </conditionalFormatting>
  <conditionalFormatting sqref="G39">
    <cfRule type="cellIs" dxfId="12" priority="63" stopIfTrue="1" operator="equal">
      <formula>0</formula>
    </cfRule>
  </conditionalFormatting>
  <conditionalFormatting sqref="G38">
    <cfRule type="cellIs" priority="53" stopIfTrue="1" operator="equal">
      <formula>";;;"</formula>
    </cfRule>
  </conditionalFormatting>
  <conditionalFormatting sqref="G38">
    <cfRule type="cellIs" dxfId="11" priority="52" stopIfTrue="1" operator="equal">
      <formula>0</formula>
    </cfRule>
  </conditionalFormatting>
  <conditionalFormatting sqref="G38">
    <cfRule type="cellIs" dxfId="10" priority="51" stopIfTrue="1" operator="equal">
      <formula>0</formula>
    </cfRule>
  </conditionalFormatting>
  <conditionalFormatting sqref="G37">
    <cfRule type="cellIs" priority="3" stopIfTrue="1" operator="equal">
      <formula>";;;"</formula>
    </cfRule>
  </conditionalFormatting>
  <conditionalFormatting sqref="G37">
    <cfRule type="cellIs" dxfId="9" priority="2" stopIfTrue="1" operator="equal">
      <formula>0</formula>
    </cfRule>
  </conditionalFormatting>
  <conditionalFormatting sqref="G37">
    <cfRule type="cellIs" dxfId="8" priority="1" stopIfTrue="1" operator="equal">
      <formula>0</formula>
    </cfRule>
  </conditionalFormatting>
  <dataValidations xWindow="829" yWindow="690" count="9">
    <dataValidation type="list" allowBlank="1" showInputMessage="1" showErrorMessage="1" sqref="F47" xr:uid="{9CC5535C-800A-4D03-A86E-273A5BC3EBB6}">
      <formula1>$M$1:$M$2</formula1>
    </dataValidation>
    <dataValidation type="list" allowBlank="1" showErrorMessage="1" prompt="Please select from the drop down list." sqref="F33" xr:uid="{FCE57F22-20D9-4CFA-AFE5-1751E216D3C1}">
      <formula1>$O$1:$O$2</formula1>
    </dataValidation>
    <dataValidation type="list" allowBlank="1" showErrorMessage="1" prompt="Please select from the drop down list." sqref="F36" xr:uid="{2CD3BDAD-30EF-425F-BB01-D3FF43CDAA81}">
      <formula1>$O$1:$O$4</formula1>
    </dataValidation>
    <dataValidation type="list" allowBlank="1" showErrorMessage="1" prompt="Please select from the drop down list._x000a_" sqref="F42" xr:uid="{7584867B-76E5-42C2-B404-3B1B6C94E6E2}">
      <formula1>$O$1:$O$2</formula1>
    </dataValidation>
    <dataValidation type="list" allowBlank="1" showInputMessage="1" showErrorMessage="1" sqref="F46"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7:F8 F10:F11 F13:F30" xr:uid="{B5815DCD-160E-4CA9-A461-76D5F396E4F1}">
      <formula1>ISNUMBER(F7)</formula1>
    </dataValidation>
    <dataValidation type="custom" allowBlank="1" showErrorMessage="1" error="Please enter a numeric value.  If this data is not applicable to your unit of government, the cell should be populated with zero." sqref="F37:F39 F35" xr:uid="{6656F482-2030-43E8-B669-24F0F4187CE8}">
      <formula1>ISNUMBER(F35)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34" xr:uid="{8DAFED68-C7CC-4E4B-B0DE-1B3BA6E17585}">
      <formula1>-ISNUMBER(221)</formula1>
    </dataValidation>
    <dataValidation type="custom" allowBlank="1" showErrorMessage="1" error="Please enter a numeric value.  If this data is not applicable to your unit of government the cell should be populated with zero." sqref="F32" xr:uid="{CB641EB2-3894-4A74-BBEC-CDF7A3E8D5D8}">
      <formula1>ISNUMBER(F32)</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Names(H)'!$A$1:$A$15</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M46"/>
  <sheetViews>
    <sheetView topLeftCell="A18" zoomScaleNormal="100" workbookViewId="0">
      <selection activeCell="C9" sqref="C9"/>
    </sheetView>
  </sheetViews>
  <sheetFormatPr defaultRowHeight="14.4" x14ac:dyDescent="0.3"/>
  <cols>
    <col min="1" max="1" width="7.6640625" style="72" customWidth="1"/>
    <col min="2" max="2" width="103.109375" customWidth="1"/>
    <col min="3" max="3" width="19" customWidth="1"/>
    <col min="4" max="4" width="50.33203125" style="282" customWidth="1"/>
    <col min="5" max="5" width="42.21875" customWidth="1"/>
    <col min="8" max="9" width="8.88671875" style="369"/>
    <col min="10" max="10" width="1.6640625" style="369" customWidth="1"/>
    <col min="11" max="12" width="8.88671875" style="369" hidden="1" customWidth="1"/>
    <col min="13" max="13" width="13" style="369" customWidth="1"/>
  </cols>
  <sheetData>
    <row r="1" spans="1:13" s="319" customFormat="1" ht="12" customHeight="1" thickBot="1" x14ac:dyDescent="0.35">
      <c r="A1" s="318"/>
      <c r="D1" s="358"/>
      <c r="E1"/>
      <c r="F1"/>
      <c r="G1"/>
      <c r="H1" s="368"/>
      <c r="I1" s="368"/>
      <c r="J1" s="368"/>
      <c r="K1" s="368"/>
      <c r="L1" s="368"/>
      <c r="M1" s="368"/>
    </row>
    <row r="2" spans="1:13" ht="42" customHeight="1" thickBot="1" x14ac:dyDescent="0.35">
      <c r="A2" s="545" t="s">
        <v>311</v>
      </c>
      <c r="B2" s="546"/>
      <c r="C2" s="546"/>
      <c r="D2" s="546"/>
    </row>
    <row r="3" spans="1:13" s="319" customFormat="1" ht="9" customHeight="1" thickBot="1" x14ac:dyDescent="0.35">
      <c r="A3" s="357"/>
      <c r="D3" s="358"/>
      <c r="E3"/>
      <c r="F3"/>
      <c r="G3"/>
      <c r="H3" s="368"/>
      <c r="I3" s="368"/>
      <c r="J3" s="368"/>
      <c r="K3" s="368"/>
      <c r="L3" s="368"/>
      <c r="M3" s="368"/>
    </row>
    <row r="4" spans="1:13" ht="27.6" customHeight="1" thickBot="1" x14ac:dyDescent="0.35">
      <c r="A4" s="547" t="s">
        <v>312</v>
      </c>
      <c r="B4" s="548"/>
      <c r="C4" s="548"/>
      <c r="D4" s="548"/>
    </row>
    <row r="5" spans="1:13" s="319" customFormat="1" ht="8.4" customHeight="1" thickBot="1" x14ac:dyDescent="0.35">
      <c r="A5" s="359"/>
      <c r="B5" s="362"/>
      <c r="C5" s="362"/>
      <c r="D5" s="365"/>
      <c r="E5"/>
      <c r="F5"/>
      <c r="G5"/>
      <c r="H5" s="368"/>
      <c r="I5" s="368"/>
      <c r="J5" s="368"/>
      <c r="K5" s="368"/>
      <c r="L5" s="368"/>
      <c r="M5" s="368"/>
    </row>
    <row r="6" spans="1:13" ht="25.2" customHeight="1" thickBot="1" x14ac:dyDescent="0.35">
      <c r="A6" s="549" t="s">
        <v>153</v>
      </c>
      <c r="B6" s="550"/>
      <c r="C6" s="550"/>
      <c r="D6" s="550"/>
    </row>
    <row r="7" spans="1:13" s="319" customFormat="1" ht="7.2" customHeight="1" thickBot="1" x14ac:dyDescent="0.35">
      <c r="A7" s="360"/>
      <c r="B7" s="361"/>
      <c r="C7" s="361"/>
      <c r="D7" s="366"/>
      <c r="E7"/>
      <c r="F7"/>
      <c r="G7"/>
      <c r="H7" s="368"/>
      <c r="I7" s="368"/>
      <c r="J7" s="368"/>
      <c r="K7" s="368"/>
      <c r="L7" s="368"/>
      <c r="M7" s="368"/>
    </row>
    <row r="8" spans="1:13" ht="46.8" customHeight="1" x14ac:dyDescent="0.3">
      <c r="A8" s="363" t="s">
        <v>148</v>
      </c>
      <c r="B8" s="364"/>
      <c r="C8" s="364"/>
      <c r="D8" s="367"/>
      <c r="E8" s="450" t="s">
        <v>628</v>
      </c>
    </row>
    <row r="9" spans="1:13" s="300" customFormat="1" ht="40.200000000000003" customHeight="1" x14ac:dyDescent="0.3">
      <c r="A9" s="379">
        <v>906</v>
      </c>
      <c r="B9" s="380" t="s">
        <v>107</v>
      </c>
      <c r="C9" s="439"/>
      <c r="D9" s="411" t="str">
        <f t="shared" ref="D9:D12" si="0">IF(C9="","This Question must be answered before uploading, the report will not be processed if left blank","")</f>
        <v>This Question must be answered before uploading, the report will not be processed if left blank</v>
      </c>
      <c r="E9" s="500"/>
      <c r="F9"/>
      <c r="G9"/>
      <c r="H9" s="370"/>
      <c r="I9" s="370"/>
      <c r="J9" s="370"/>
      <c r="K9" s="370"/>
      <c r="L9" s="370"/>
      <c r="M9" s="370"/>
    </row>
    <row r="10" spans="1:13" ht="40.200000000000003" customHeight="1" x14ac:dyDescent="0.3">
      <c r="A10" s="379">
        <v>907</v>
      </c>
      <c r="B10" s="380" t="s">
        <v>307</v>
      </c>
      <c r="C10" s="439"/>
      <c r="D10" s="411" t="str">
        <f t="shared" si="0"/>
        <v>This Question must be answered before uploading, the report will not be processed if left blank</v>
      </c>
      <c r="E10" s="500"/>
      <c r="H10" s="370"/>
      <c r="I10" s="370"/>
      <c r="J10" s="370"/>
      <c r="K10" s="370"/>
      <c r="L10" s="370"/>
    </row>
    <row r="11" spans="1:13" ht="40.200000000000003" customHeight="1" x14ac:dyDescent="0.3">
      <c r="A11" s="379">
        <v>951</v>
      </c>
      <c r="B11" s="380" t="s">
        <v>308</v>
      </c>
      <c r="C11" s="439"/>
      <c r="D11" s="411" t="str">
        <f t="shared" si="0"/>
        <v>This Question must be answered before uploading, the report will not be processed if left blank</v>
      </c>
      <c r="E11" s="500"/>
      <c r="H11" s="370"/>
      <c r="I11" s="370"/>
      <c r="J11" s="370"/>
      <c r="K11" s="370"/>
      <c r="L11" s="370"/>
    </row>
    <row r="12" spans="1:13" ht="40.200000000000003" customHeight="1" x14ac:dyDescent="0.3">
      <c r="A12" s="379">
        <v>953</v>
      </c>
      <c r="B12" s="380" t="s">
        <v>643</v>
      </c>
      <c r="C12" s="439"/>
      <c r="D12" s="411" t="str">
        <f t="shared" si="0"/>
        <v>This Question must be answered before uploading, the report will not be processed if left blank</v>
      </c>
      <c r="E12" s="500"/>
      <c r="H12" s="370"/>
      <c r="I12" s="370"/>
      <c r="J12" s="370"/>
      <c r="K12" s="370"/>
      <c r="L12" s="370"/>
    </row>
    <row r="13" spans="1:13" ht="43.2" customHeight="1" x14ac:dyDescent="0.3">
      <c r="A13" s="379">
        <v>955</v>
      </c>
      <c r="B13" s="380" t="s">
        <v>625</v>
      </c>
      <c r="C13" s="439"/>
      <c r="D13" s="451" t="str">
        <f>IF(C13="","This question must be answered before uploading. The report will not be processed if left blank.",IF(C13&gt;0,"Financial Performance Indicator of Concern that requires a response.  Please provide source document and page number in E13.",""))</f>
        <v>This question must be answered before uploading. The report will not be processed if left blank.</v>
      </c>
      <c r="E13" s="500"/>
      <c r="H13" s="370"/>
      <c r="I13" s="370"/>
      <c r="J13" s="370"/>
      <c r="K13" s="370"/>
      <c r="L13" s="370"/>
    </row>
    <row r="14" spans="1:13" ht="51" customHeight="1" x14ac:dyDescent="0.3">
      <c r="A14" s="379">
        <v>957</v>
      </c>
      <c r="B14" s="380" t="s">
        <v>626</v>
      </c>
      <c r="C14" s="439"/>
      <c r="D14" s="451" t="str">
        <f>IF(C14="","This question must be answered before uploading. The report will not be processed if left blank.",IF(C14&gt;0,"Financial Performance Indicator of Concern that requires a response.  Please provide source document and page number in E14.",""))</f>
        <v>This question must be answered before uploading. The report will not be processed if left blank.</v>
      </c>
      <c r="E14" s="500"/>
      <c r="H14" s="370"/>
      <c r="I14" s="370"/>
      <c r="J14" s="370"/>
      <c r="K14" s="370"/>
      <c r="L14" s="370"/>
    </row>
    <row r="15" spans="1:13" s="94" customFormat="1" ht="121.2" customHeight="1" x14ac:dyDescent="0.3">
      <c r="A15" s="379">
        <v>973</v>
      </c>
      <c r="B15" s="380" t="s">
        <v>627</v>
      </c>
      <c r="C15" s="439"/>
      <c r="D15" s="411" t="str">
        <f>IF(C15="","This Question must be answered before uploading, the report will not be processed if left blank","")</f>
        <v>This Question must be answered before uploading, the report will not be processed if left blank</v>
      </c>
      <c r="E15" s="500"/>
      <c r="F15"/>
      <c r="G15"/>
      <c r="H15" s="370"/>
      <c r="I15" s="370"/>
      <c r="J15" s="370"/>
      <c r="K15" s="370"/>
      <c r="L15" s="370"/>
      <c r="M15" s="369"/>
    </row>
    <row r="16" spans="1:13" s="94" customFormat="1" ht="51.6" customHeight="1" x14ac:dyDescent="0.3">
      <c r="A16" s="379">
        <v>959</v>
      </c>
      <c r="B16" s="380" t="s">
        <v>134</v>
      </c>
      <c r="C16" s="439"/>
      <c r="D16" s="451"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500"/>
      <c r="F16"/>
      <c r="G16"/>
      <c r="H16" s="370"/>
      <c r="I16" s="370"/>
      <c r="J16" s="370"/>
      <c r="K16" s="370"/>
      <c r="L16" s="370"/>
      <c r="M16" s="369"/>
    </row>
    <row r="17" spans="1:13" ht="61.8" customHeight="1" x14ac:dyDescent="0.3">
      <c r="A17" s="379">
        <v>974</v>
      </c>
      <c r="B17" s="380" t="s">
        <v>136</v>
      </c>
      <c r="C17" s="439"/>
      <c r="D17" s="451" t="str">
        <f>IF(C17="","This question must be answered before uploading. The report will not be processed if left blank.",IF(C17="Yes","Financial Performance Indicator of Concern that requires a response.  Please provide source document and page number in cell E17.",""))</f>
        <v>This question must be answered before uploading. The report will not be processed if left blank.</v>
      </c>
      <c r="E17" s="500"/>
      <c r="H17" s="370"/>
      <c r="I17" s="370"/>
      <c r="J17" s="370"/>
      <c r="K17" s="370"/>
      <c r="L17" s="370"/>
    </row>
    <row r="18" spans="1:13" ht="40.200000000000003" customHeight="1" x14ac:dyDescent="0.3">
      <c r="A18" s="379" t="s">
        <v>125</v>
      </c>
      <c r="B18" s="380" t="s">
        <v>108</v>
      </c>
      <c r="C18" s="439"/>
      <c r="D18" s="411" t="str">
        <f>IF(C18="","This Question must be answered before uploading, the report will not be processed if left blank",IF(C18="Yes","Please submit copy via LGC File Portal.",""))</f>
        <v>This Question must be answered before uploading, the report will not be processed if left blank</v>
      </c>
      <c r="E18" s="500"/>
      <c r="H18" s="370"/>
      <c r="I18" s="370"/>
      <c r="J18" s="370"/>
      <c r="K18" s="370"/>
      <c r="L18" s="370"/>
    </row>
    <row r="19" spans="1:13" ht="40.200000000000003" customHeight="1" x14ac:dyDescent="0.3">
      <c r="A19" s="379" t="s">
        <v>126</v>
      </c>
      <c r="B19" s="380" t="s">
        <v>629</v>
      </c>
      <c r="C19" s="439"/>
      <c r="D19" s="411" t="str">
        <f t="shared" ref="D19:D20" si="1">IF(C19="","This Question must be answered before uploading, the report will not be processed if left blank",IF(C19="Yes","Please submit copy via LGC File Portal.",""))</f>
        <v>This Question must be answered before uploading, the report will not be processed if left blank</v>
      </c>
      <c r="E19" s="500"/>
      <c r="H19" s="370"/>
      <c r="I19" s="370"/>
      <c r="J19" s="370"/>
      <c r="K19" s="370"/>
      <c r="L19" s="370"/>
    </row>
    <row r="20" spans="1:13" ht="46.8" customHeight="1" x14ac:dyDescent="0.3">
      <c r="A20" s="379" t="s">
        <v>127</v>
      </c>
      <c r="B20" s="380" t="s">
        <v>630</v>
      </c>
      <c r="C20" s="439"/>
      <c r="D20" s="411" t="str">
        <f t="shared" si="1"/>
        <v>This Question must be answered before uploading, the report will not be processed if left blank</v>
      </c>
      <c r="E20" s="500"/>
      <c r="H20" s="370"/>
      <c r="I20" s="370"/>
      <c r="J20" s="370"/>
      <c r="K20" s="370"/>
      <c r="L20" s="370"/>
    </row>
    <row r="21" spans="1:13" s="94" customFormat="1" ht="42.6" customHeight="1" x14ac:dyDescent="0.3">
      <c r="A21" s="455" t="s">
        <v>637</v>
      </c>
      <c r="B21" s="456" t="s">
        <v>638</v>
      </c>
      <c r="C21" s="457">
        <v>45107</v>
      </c>
      <c r="D21" s="458" t="s">
        <v>639</v>
      </c>
      <c r="E21" s="500"/>
      <c r="H21" s="370"/>
      <c r="I21" s="370"/>
      <c r="J21" s="370"/>
      <c r="K21" s="370"/>
      <c r="L21" s="370"/>
      <c r="M21" s="369"/>
    </row>
    <row r="22" spans="1:13" s="94" customFormat="1" ht="45" customHeight="1" x14ac:dyDescent="0.3">
      <c r="A22" s="452">
        <v>1079</v>
      </c>
      <c r="B22" s="449" t="s">
        <v>659</v>
      </c>
      <c r="C22" s="457"/>
      <c r="D22" s="459" t="str">
        <f>IF(C22="","This question must be answered before uploading. The report will not be processed if left blank.",IF(C22&gt;'Performance  Indicators Print'!N7,"Financial Performance Indicator of Concern that requires a response.",""))</f>
        <v>This question must be answered before uploading. The report will not be processed if left blank.</v>
      </c>
      <c r="E22" s="500"/>
      <c r="H22" s="370"/>
      <c r="I22" s="370"/>
      <c r="J22" s="370"/>
      <c r="K22" s="370"/>
      <c r="L22" s="370"/>
      <c r="M22" s="369"/>
    </row>
    <row r="23" spans="1:13" ht="52.95" customHeight="1" x14ac:dyDescent="0.3">
      <c r="A23" s="379">
        <v>980</v>
      </c>
      <c r="B23" s="380" t="s">
        <v>631</v>
      </c>
      <c r="C23" s="440"/>
      <c r="D23" s="411" t="str">
        <f>IF(C23="","This Question must be answered before uploading, the report will not be processed if left blank","")</f>
        <v>This Question must be answered before uploading, the report will not be processed if left blank</v>
      </c>
      <c r="E23" s="500"/>
      <c r="H23"/>
      <c r="I23"/>
      <c r="J23"/>
      <c r="K23"/>
      <c r="L23"/>
      <c r="M23"/>
    </row>
    <row r="24" spans="1:13" ht="40.200000000000003" customHeight="1" x14ac:dyDescent="0.3">
      <c r="A24" s="489">
        <v>975</v>
      </c>
      <c r="B24" s="490" t="s">
        <v>632</v>
      </c>
      <c r="C24" s="491"/>
      <c r="D24" s="492" t="str">
        <f>IF(C24="","This Question must be answered before uploading, the report will not be processed if left blank","")</f>
        <v>This Question must be answered before uploading, the report will not be processed if left blank</v>
      </c>
      <c r="E24" s="500"/>
      <c r="H24" s="370"/>
      <c r="I24" s="370"/>
      <c r="J24" s="370"/>
      <c r="K24" s="370"/>
      <c r="L24" s="370"/>
    </row>
    <row r="25" spans="1:13" ht="27" customHeight="1" x14ac:dyDescent="0.3">
      <c r="A25" s="496" t="s">
        <v>633</v>
      </c>
      <c r="B25" s="497"/>
      <c r="C25" s="498"/>
      <c r="D25" s="499"/>
      <c r="E25" s="501"/>
    </row>
    <row r="26" spans="1:13" s="94" customFormat="1" ht="40.799999999999997" customHeight="1" x14ac:dyDescent="0.3">
      <c r="A26" s="493">
        <v>1068</v>
      </c>
      <c r="B26" s="494" t="s">
        <v>634</v>
      </c>
      <c r="C26" s="495"/>
      <c r="D26" s="527" t="str">
        <f>IF(C26="","This Question must be answered before uploading, the report will not be processed if left blank","")</f>
        <v>This Question must be answered before uploading, the report will not be processed if left blank</v>
      </c>
      <c r="E26" s="501"/>
      <c r="H26" s="369"/>
      <c r="I26" s="369"/>
      <c r="J26" s="369"/>
      <c r="K26" s="369"/>
      <c r="L26" s="369"/>
      <c r="M26" s="369"/>
    </row>
    <row r="27" spans="1:13" s="94" customFormat="1" ht="34.799999999999997" customHeight="1" x14ac:dyDescent="0.3">
      <c r="A27" s="452">
        <v>1069</v>
      </c>
      <c r="B27" s="449" t="s">
        <v>635</v>
      </c>
      <c r="C27" s="453"/>
      <c r="D27" s="411" t="str">
        <f t="shared" ref="D27:D29" si="2">IF(C27="","This Question must be answered before uploading, the report will not be processed if left blank","")</f>
        <v>This Question must be answered before uploading, the report will not be processed if left blank</v>
      </c>
      <c r="E27" s="501"/>
      <c r="H27" s="369"/>
      <c r="I27" s="369"/>
      <c r="J27" s="369"/>
      <c r="K27" s="369"/>
      <c r="L27" s="369"/>
      <c r="M27" s="369"/>
    </row>
    <row r="28" spans="1:13" s="94" customFormat="1" ht="40.200000000000003" customHeight="1" x14ac:dyDescent="0.3">
      <c r="A28" s="452">
        <v>1070</v>
      </c>
      <c r="B28" s="449" t="s">
        <v>636</v>
      </c>
      <c r="C28" s="453"/>
      <c r="D28" s="411" t="str">
        <f t="shared" si="2"/>
        <v>This Question must be answered before uploading, the report will not be processed if left blank</v>
      </c>
      <c r="E28" s="501"/>
      <c r="H28" s="369"/>
      <c r="I28" s="369"/>
      <c r="J28" s="369"/>
      <c r="K28" s="369"/>
      <c r="L28" s="369"/>
      <c r="M28" s="369"/>
    </row>
    <row r="29" spans="1:13" s="94" customFormat="1" ht="43.8" customHeight="1" x14ac:dyDescent="0.3">
      <c r="A29" s="452">
        <v>1071</v>
      </c>
      <c r="B29" s="449" t="s">
        <v>660</v>
      </c>
      <c r="C29" s="454"/>
      <c r="D29" s="411" t="str">
        <f t="shared" si="2"/>
        <v>This Question must be answered before uploading, the report will not be processed if left blank</v>
      </c>
      <c r="E29" s="501"/>
      <c r="H29" s="369"/>
      <c r="I29" s="369"/>
      <c r="J29" s="369"/>
      <c r="K29" s="369"/>
      <c r="L29" s="369"/>
      <c r="M29" s="369"/>
    </row>
    <row r="30" spans="1:13" s="94" customFormat="1" x14ac:dyDescent="0.3">
      <c r="A30" s="318"/>
      <c r="B30" s="358"/>
      <c r="C30" s="319"/>
      <c r="D30" s="382"/>
      <c r="E30" s="501"/>
      <c r="H30" s="369"/>
      <c r="I30" s="369"/>
      <c r="J30" s="369"/>
      <c r="K30" s="369"/>
      <c r="L30" s="369"/>
      <c r="M30" s="369"/>
    </row>
    <row r="31" spans="1:13" s="94" customFormat="1" ht="40.200000000000003" customHeight="1" x14ac:dyDescent="0.3">
      <c r="A31" s="381" t="s">
        <v>128</v>
      </c>
      <c r="B31" s="412" t="str">
        <f>IF(D31="","This Question must be answered before uploading, the report will not be processed if left blank","")</f>
        <v>This Question must be answered before uploading, the report will not be processed if left blank</v>
      </c>
      <c r="C31" s="486" t="s">
        <v>109</v>
      </c>
      <c r="D31" s="441"/>
      <c r="E31" s="501"/>
      <c r="F31"/>
      <c r="G31"/>
      <c r="H31" s="369"/>
      <c r="I31" s="369"/>
      <c r="J31" s="369"/>
      <c r="K31" s="369"/>
      <c r="L31" s="369"/>
      <c r="M31" s="369"/>
    </row>
    <row r="32" spans="1:13" ht="14.4" customHeight="1" x14ac:dyDescent="0.3">
      <c r="A32" s="318"/>
      <c r="B32" s="358"/>
      <c r="C32" s="487"/>
      <c r="D32" s="382"/>
      <c r="E32" s="501"/>
    </row>
    <row r="33" spans="1:13" ht="40.200000000000003" customHeight="1" x14ac:dyDescent="0.3">
      <c r="A33" s="381" t="s">
        <v>129</v>
      </c>
      <c r="B33" s="412" t="str">
        <f>IF(D33="","This Question must be answered before uploading, the report will not be processed if left blank","")</f>
        <v>This Question must be answered before uploading, the report will not be processed if left blank</v>
      </c>
      <c r="C33" s="486" t="s">
        <v>110</v>
      </c>
      <c r="D33" s="441"/>
      <c r="E33" s="501"/>
    </row>
    <row r="34" spans="1:13" ht="14.4" customHeight="1" x14ac:dyDescent="0.3">
      <c r="A34" s="318"/>
      <c r="B34" s="358"/>
      <c r="C34" s="487"/>
      <c r="D34" s="382"/>
      <c r="E34" s="501"/>
    </row>
    <row r="35" spans="1:13" s="94" customFormat="1" ht="40.200000000000003" customHeight="1" x14ac:dyDescent="0.3">
      <c r="A35" s="381" t="s">
        <v>152</v>
      </c>
      <c r="B35" s="412" t="str">
        <f>IF(D35="","This Question must be answered before uploading, the report will not be processed if left blank","")</f>
        <v>This Question must be answered before uploading, the report will not be processed if left blank</v>
      </c>
      <c r="C35" s="486" t="s">
        <v>309</v>
      </c>
      <c r="D35" s="442"/>
      <c r="E35" s="501"/>
      <c r="F35"/>
      <c r="G35"/>
      <c r="H35" s="369"/>
      <c r="I35" s="369"/>
      <c r="J35" s="369"/>
      <c r="K35" s="369"/>
      <c r="L35" s="369"/>
      <c r="M35" s="369"/>
    </row>
    <row r="36" spans="1:13" x14ac:dyDescent="0.3">
      <c r="E36" s="501"/>
    </row>
    <row r="39" spans="1:13" x14ac:dyDescent="0.3">
      <c r="D39" s="282" t="s">
        <v>60</v>
      </c>
    </row>
    <row r="43" spans="1:13" x14ac:dyDescent="0.3">
      <c r="A43" s="431">
        <f>SUM(A9:A42)</f>
        <v>15847</v>
      </c>
      <c r="B43" s="432" t="s">
        <v>111</v>
      </c>
      <c r="C43" s="433">
        <v>1</v>
      </c>
      <c r="D43" s="434"/>
    </row>
    <row r="44" spans="1:13" x14ac:dyDescent="0.3">
      <c r="A44" s="435"/>
      <c r="B44" s="436" t="s">
        <v>112</v>
      </c>
      <c r="C44" s="437">
        <v>45212</v>
      </c>
      <c r="D44" s="438"/>
    </row>
    <row r="45" spans="1:13" x14ac:dyDescent="0.3">
      <c r="B45" s="319"/>
      <c r="C45" s="358"/>
    </row>
    <row r="46" spans="1:13" x14ac:dyDescent="0.3">
      <c r="B46" s="319"/>
      <c r="C46" s="358"/>
    </row>
  </sheetData>
  <sheetProtection algorithmName="SHA-512" hashValue="bb6q5DciFOrEaZSJYAO/mG5Vy03DGYi+1iKZdDl73m4S8Nm0U+iTX+hPZt4lOAGZfK9b+wvRHe1Uv/QB6wpfAQ==" saltValue="aL9y/jkIjLybpPMZ7WvJpw==" spinCount="100000" sheet="1" objects="1" scenarios="1"/>
  <mergeCells count="3">
    <mergeCell ref="A2:D2"/>
    <mergeCell ref="A4:D4"/>
    <mergeCell ref="A6:D6"/>
  </mergeCells>
  <conditionalFormatting sqref="D35">
    <cfRule type="expression" dxfId="7" priority="8">
      <formula>$T35</formula>
    </cfRule>
  </conditionalFormatting>
  <conditionalFormatting sqref="E13">
    <cfRule type="expression" dxfId="6" priority="7">
      <formula>$C$13&gt;0</formula>
    </cfRule>
  </conditionalFormatting>
  <conditionalFormatting sqref="E14">
    <cfRule type="expression" dxfId="5" priority="6">
      <formula>$C$14&gt;0</formula>
    </cfRule>
  </conditionalFormatting>
  <conditionalFormatting sqref="E16">
    <cfRule type="expression" dxfId="4" priority="2">
      <formula>$C$16="Yes"</formula>
    </cfRule>
  </conditionalFormatting>
  <conditionalFormatting sqref="E17">
    <cfRule type="expression" dxfId="3" priority="1">
      <formula>$C$17="Yes"</formula>
    </cfRule>
  </conditionalFormatting>
  <dataValidations count="10">
    <dataValidation type="list" allowBlank="1" showInputMessage="1" showErrorMessage="1" prompt="Please select Yes or No from the drop down list" sqref="C12 C24 C26 C28 C18:C20" xr:uid="{42DC82DB-0AE6-4795-B8A2-67794DECDEAD}">
      <formula1>"Yes, No"</formula1>
    </dataValidation>
    <dataValidation type="whole" operator="greaterThan" allowBlank="1" showInputMessage="1" showErrorMessage="1" prompt="Please enter a whole number.  If there are no findings please enter 0" sqref="C13:C15" xr:uid="{22039F36-BF2D-4D90-ACF3-F17B7FAD9827}">
      <formula1>-1</formula1>
    </dataValidation>
    <dataValidation type="list" allowBlank="1" showInputMessage="1" showErrorMessage="1" prompt="Please select Yes, No or N/A from the drop down list" sqref="C16:C17 C27" xr:uid="{1338E819-A8A7-4AB4-965C-9AAE0E62C78A}">
      <formula1>"Yes, No, N/A"</formula1>
    </dataValidation>
    <dataValidation type="date" operator="greaterThan" showInputMessage="1" showErrorMessage="1" promptTitle="MM/DD/YYYY" prompt="This cannot be blank" sqref="C23" xr:uid="{F2F609DE-2DD8-4C56-AEA4-B39EA636E384}">
      <formula1>45107</formula1>
    </dataValidation>
    <dataValidation type="list" allowBlank="1" showInputMessage="1" showErrorMessage="1" prompt="Please select Yes or No from the drop down list" sqref="C23" xr:uid="{B4C96C02-4742-4E38-B12A-360ABBD230F0}">
      <formula1>"Yes,No"</formula1>
    </dataValidation>
    <dataValidation type="list" allowBlank="1" showInputMessage="1" showErrorMessage="1" sqref="C23" xr:uid="{C1CF9E65-608C-4B9B-B8C1-8E5A300F6B99}">
      <formula1>"Yes, No"</formula1>
    </dataValidation>
    <dataValidation type="list" allowBlank="1" showInputMessage="1" showErrorMessage="1" sqref="C23" xr:uid="{2F6B1B33-D794-41C2-9ACB-1601D80589F6}">
      <formula1>"Yes,No"</formula1>
    </dataValidation>
    <dataValidation type="date" operator="greaterThan" allowBlank="1" showInputMessage="1" showErrorMessage="1" sqref="D35" xr:uid="{C03418DF-3B42-4CD5-A316-291388505573}">
      <formula1>45107</formula1>
    </dataValidation>
    <dataValidation type="list" allowBlank="1" showInputMessage="1" showErrorMessage="1" prompt="Please select Yes or No from the drop down list." sqref="C9:C11" xr:uid="{09FCC64E-5331-4E1E-8B61-60F4B5075DD5}">
      <formula1>"Yes, No"</formula1>
    </dataValidation>
    <dataValidation type="custom" allowBlank="1" showInputMessage="1" showErrorMessage="1" error="Submit Date is equal or prior to fiscal year-end date." sqref="C22" xr:uid="{1B20BD7E-4AA7-414E-8A3A-AB13F841E0B9}">
      <formula1>C21&lt;C22</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2"/>
  <sheetViews>
    <sheetView showGridLines="0" zoomScale="80" zoomScaleNormal="80" workbookViewId="0">
      <selection activeCell="J8" sqref="J8"/>
    </sheetView>
  </sheetViews>
  <sheetFormatPr defaultColWidth="9.109375" defaultRowHeight="14.4" x14ac:dyDescent="0.3"/>
  <cols>
    <col min="1" max="1" width="6.33203125" style="283" customWidth="1"/>
    <col min="2" max="2" width="57.6640625" style="283" customWidth="1"/>
    <col min="3" max="4" width="14.33203125" style="283" customWidth="1"/>
    <col min="5" max="7" width="17.33203125" style="283" customWidth="1"/>
    <col min="8" max="8" width="71.44140625" style="283" customWidth="1"/>
    <col min="9" max="9" width="56.77734375" style="284" customWidth="1"/>
    <col min="10" max="10" width="46.109375" style="284" customWidth="1"/>
    <col min="11" max="11" width="9.109375" style="356" hidden="1" customWidth="1"/>
    <col min="12" max="12" width="27" style="348" hidden="1" customWidth="1"/>
    <col min="13" max="14" width="15.6640625" style="348" hidden="1" customWidth="1"/>
    <col min="15" max="15" width="56.33203125" style="348" hidden="1" customWidth="1"/>
    <col min="16" max="16" width="11.109375" style="349" customWidth="1"/>
    <col min="17" max="18" width="9.109375" style="350" customWidth="1"/>
    <col min="19" max="59" width="9.109375" style="350"/>
    <col min="60" max="16384" width="9.109375" style="283"/>
  </cols>
  <sheetData>
    <row r="1" spans="1:81" ht="40.5" customHeight="1" thickBot="1" x14ac:dyDescent="0.35">
      <c r="A1" s="328"/>
      <c r="B1" s="557" t="s">
        <v>301</v>
      </c>
      <c r="C1" s="557"/>
      <c r="D1" s="557"/>
      <c r="E1" s="557"/>
      <c r="F1" s="557"/>
      <c r="G1" s="557"/>
      <c r="H1" s="558"/>
      <c r="I1" s="555"/>
      <c r="J1" s="556"/>
      <c r="K1" s="347"/>
    </row>
    <row r="2" spans="1:81" ht="72" customHeight="1" thickBot="1" x14ac:dyDescent="0.35">
      <c r="A2" s="329"/>
      <c r="B2" s="559" t="s">
        <v>302</v>
      </c>
      <c r="C2" s="554"/>
      <c r="D2" s="554"/>
      <c r="E2" s="554"/>
      <c r="F2" s="554"/>
      <c r="G2" s="554"/>
      <c r="H2" s="551"/>
      <c r="I2" s="572" t="s">
        <v>303</v>
      </c>
      <c r="J2" s="574" t="s">
        <v>314</v>
      </c>
      <c r="K2" s="351"/>
    </row>
    <row r="3" spans="1:81" ht="15" customHeight="1" thickBot="1" x14ac:dyDescent="0.35">
      <c r="A3" s="330"/>
      <c r="B3" s="331"/>
      <c r="C3" s="332"/>
      <c r="D3" s="332"/>
      <c r="E3" s="332"/>
      <c r="F3" s="332"/>
      <c r="G3" s="333"/>
      <c r="H3" s="346"/>
      <c r="I3" s="573"/>
      <c r="J3" s="575"/>
      <c r="K3" s="351"/>
    </row>
    <row r="4" spans="1:81" ht="21.75" customHeight="1" thickBot="1" x14ac:dyDescent="0.35">
      <c r="A4" s="334"/>
      <c r="B4" s="335" t="s">
        <v>124</v>
      </c>
      <c r="C4" s="560" t="str">
        <f>'Unit Data from Audit Worksheet'!D2</f>
        <v>Select Unit Name from Drop Down List</v>
      </c>
      <c r="D4" s="561"/>
      <c r="E4" s="562"/>
      <c r="F4" s="563" t="s">
        <v>650</v>
      </c>
      <c r="G4" s="564"/>
      <c r="H4" s="567" t="s">
        <v>313</v>
      </c>
      <c r="I4" s="573"/>
      <c r="J4" s="575"/>
      <c r="K4" s="352"/>
      <c r="L4" s="353"/>
    </row>
    <row r="5" spans="1:81" ht="21.6" thickBot="1" x14ac:dyDescent="0.35">
      <c r="A5" s="336"/>
      <c r="B5" s="337" t="s">
        <v>116</v>
      </c>
      <c r="C5" s="569" t="e">
        <f>'Unit Data from Audit Worksheet'!D3</f>
        <v>#N/A</v>
      </c>
      <c r="D5" s="570"/>
      <c r="E5" s="571"/>
      <c r="F5" s="565"/>
      <c r="G5" s="566"/>
      <c r="H5" s="568"/>
      <c r="I5" s="573"/>
      <c r="J5" s="575"/>
      <c r="K5" s="354"/>
      <c r="L5" s="355" t="s">
        <v>118</v>
      </c>
    </row>
    <row r="6" spans="1:81" s="94" customFormat="1" ht="18.600000000000001" thickBot="1" x14ac:dyDescent="0.35">
      <c r="A6" s="292"/>
      <c r="B6" s="553" t="s">
        <v>149</v>
      </c>
      <c r="C6" s="553"/>
      <c r="D6" s="553"/>
      <c r="E6" s="286">
        <v>2023</v>
      </c>
      <c r="F6" s="341" t="s">
        <v>150</v>
      </c>
      <c r="G6" s="342"/>
      <c r="H6" s="285"/>
      <c r="I6" s="291"/>
      <c r="J6" s="285"/>
      <c r="K6" s="354"/>
      <c r="L6" s="348"/>
      <c r="M6" s="348"/>
      <c r="N6" s="348"/>
      <c r="O6" s="348"/>
      <c r="P6" s="349"/>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283"/>
      <c r="BI6" s="283"/>
      <c r="BJ6" s="283"/>
      <c r="BK6" s="283"/>
      <c r="BL6" s="283"/>
      <c r="BM6" s="283"/>
      <c r="BN6" s="283"/>
      <c r="BO6" s="283"/>
      <c r="BP6" s="283"/>
      <c r="BQ6" s="283"/>
      <c r="BR6" s="283"/>
      <c r="BS6" s="283"/>
      <c r="BT6" s="283"/>
      <c r="BU6" s="283"/>
      <c r="BV6" s="283"/>
      <c r="BW6" s="283"/>
      <c r="BX6" s="283"/>
      <c r="BY6" s="283"/>
      <c r="BZ6" s="283"/>
      <c r="CA6" s="283"/>
      <c r="CB6" s="283"/>
      <c r="CC6" s="283"/>
    </row>
    <row r="7" spans="1:81" s="94" customFormat="1" ht="114.6" customHeight="1" thickBot="1" x14ac:dyDescent="0.35">
      <c r="A7" s="343" t="s">
        <v>304</v>
      </c>
      <c r="B7" s="551" t="s">
        <v>640</v>
      </c>
      <c r="C7" s="552"/>
      <c r="D7" s="552"/>
      <c r="E7" s="470">
        <f>'TD Info Completed by Auditor'!C22</f>
        <v>0</v>
      </c>
      <c r="F7" s="344"/>
      <c r="G7" s="470" t="str">
        <f>IF('TD Info Completed by Auditor'!C22&gt;N7,"Late","Response Not Required")</f>
        <v>Response Not Required</v>
      </c>
      <c r="H7" s="289" t="s">
        <v>151</v>
      </c>
      <c r="I7" s="340" t="s">
        <v>655</v>
      </c>
      <c r="J7" s="488"/>
      <c r="K7" s="354"/>
      <c r="L7" s="460">
        <f>'TD Info Completed by Auditor'!C22</f>
        <v>0</v>
      </c>
      <c r="M7" s="461">
        <f>'TD Info Completed by Auditor'!C21</f>
        <v>45107</v>
      </c>
      <c r="N7" s="462">
        <f>IF(M7=DATEVALUE("6/30/2023"),N9,IF(M7=DATEVALUE("9/30/2023"),N10,IF(M7=DATEVALUE("12/31/2023"),N11,IF(M7=DATEVALUE("3/31/2024"),N12))))</f>
        <v>45291</v>
      </c>
      <c r="O7" s="348"/>
      <c r="P7" s="349"/>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283"/>
      <c r="BI7" s="283"/>
      <c r="BJ7" s="283"/>
      <c r="BK7" s="283"/>
      <c r="BL7" s="283"/>
      <c r="BM7" s="283"/>
      <c r="BN7" s="283"/>
      <c r="BO7" s="283"/>
      <c r="BP7" s="283"/>
      <c r="BQ7" s="283"/>
      <c r="BR7" s="283"/>
      <c r="BS7" s="283"/>
      <c r="BT7" s="283"/>
      <c r="BU7" s="283"/>
      <c r="BV7" s="283"/>
      <c r="BW7" s="283"/>
      <c r="BX7" s="283"/>
      <c r="BY7" s="283"/>
      <c r="BZ7" s="283"/>
      <c r="CA7" s="283"/>
      <c r="CB7" s="283"/>
      <c r="CC7" s="283"/>
    </row>
    <row r="8" spans="1:81" s="94" customFormat="1" ht="90.6" customHeight="1" thickBot="1" x14ac:dyDescent="0.35">
      <c r="A8" s="338" t="s">
        <v>305</v>
      </c>
      <c r="B8" s="554" t="s">
        <v>653</v>
      </c>
      <c r="C8" s="554"/>
      <c r="D8" s="551"/>
      <c r="E8" s="339" t="str">
        <f>IF(AND(Import!L39&lt;=0,Import!L40&lt;=0),"No","Yes")</f>
        <v>No</v>
      </c>
      <c r="F8" s="344"/>
      <c r="G8" s="339" t="str">
        <f>E8</f>
        <v>No</v>
      </c>
      <c r="H8" s="483" t="s">
        <v>654</v>
      </c>
      <c r="I8" s="290" t="s">
        <v>553</v>
      </c>
      <c r="J8" s="488"/>
      <c r="K8" s="354"/>
      <c r="L8" s="463" t="s">
        <v>641</v>
      </c>
      <c r="M8" s="348" t="s">
        <v>642</v>
      </c>
      <c r="N8" s="464"/>
      <c r="O8" s="348"/>
      <c r="P8" s="349"/>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283"/>
      <c r="BI8" s="283"/>
      <c r="BJ8" s="283"/>
      <c r="BK8" s="283"/>
      <c r="BL8" s="283"/>
      <c r="BM8" s="283"/>
      <c r="BN8" s="283"/>
      <c r="BO8" s="283"/>
      <c r="BP8" s="283"/>
      <c r="BQ8" s="283"/>
      <c r="BR8" s="283"/>
      <c r="BS8" s="283"/>
      <c r="BT8" s="283"/>
      <c r="BU8" s="283"/>
      <c r="BV8" s="283"/>
      <c r="BW8" s="283"/>
      <c r="BX8" s="283"/>
      <c r="BY8" s="283"/>
      <c r="BZ8" s="283"/>
      <c r="CA8" s="283"/>
      <c r="CB8" s="283"/>
      <c r="CC8" s="283"/>
    </row>
    <row r="9" spans="1:81" s="284" customFormat="1" x14ac:dyDescent="0.3">
      <c r="A9" s="345"/>
      <c r="B9" s="287"/>
      <c r="C9" s="287"/>
      <c r="D9" s="287"/>
      <c r="E9" s="287"/>
      <c r="F9" s="287"/>
      <c r="G9" s="287"/>
      <c r="H9" s="287"/>
      <c r="I9" s="288"/>
      <c r="J9" s="288"/>
      <c r="K9" s="356"/>
      <c r="L9" s="463"/>
      <c r="M9" s="465">
        <v>45107</v>
      </c>
      <c r="N9" s="466">
        <v>45291</v>
      </c>
      <c r="O9" s="348"/>
      <c r="P9" s="349"/>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283"/>
      <c r="BI9" s="283"/>
      <c r="BJ9" s="283"/>
      <c r="BK9" s="283"/>
      <c r="BL9" s="283"/>
      <c r="BM9" s="283"/>
      <c r="BN9" s="283"/>
      <c r="BO9" s="283"/>
      <c r="BP9" s="283"/>
      <c r="BQ9" s="283"/>
      <c r="BR9" s="283"/>
      <c r="BS9" s="283"/>
      <c r="BT9" s="283"/>
      <c r="BU9" s="283"/>
      <c r="BV9" s="283"/>
      <c r="BW9" s="283"/>
      <c r="BX9" s="283"/>
      <c r="BY9" s="283"/>
      <c r="BZ9" s="283"/>
      <c r="CA9" s="283"/>
      <c r="CB9" s="283"/>
      <c r="CC9" s="283"/>
    </row>
    <row r="10" spans="1:81" x14ac:dyDescent="0.3">
      <c r="L10" s="463"/>
      <c r="M10" s="465">
        <v>45199</v>
      </c>
      <c r="N10" s="466">
        <v>45382</v>
      </c>
    </row>
    <row r="11" spans="1:81" x14ac:dyDescent="0.3">
      <c r="L11" s="463"/>
      <c r="M11" s="465">
        <v>45291</v>
      </c>
      <c r="N11" s="466">
        <v>45473</v>
      </c>
    </row>
    <row r="12" spans="1:81" x14ac:dyDescent="0.3">
      <c r="L12" s="467"/>
      <c r="M12" s="468">
        <v>45382</v>
      </c>
      <c r="N12" s="469">
        <v>45565</v>
      </c>
    </row>
  </sheetData>
  <sheetProtection algorithmName="SHA-512" hashValue="P2t77HlisOGz/OpLaxLhxuOH3ItSJvYztEz6NSICEW3ABopnbEXlMKJvY/219PhcXpNkIrSExmDijeUhBYrLVQ==" saltValue="0nuD6/U4v7sUJuzYjTJYVQ==" spinCount="100000" sheet="1" objects="1" scenarios="1"/>
  <mergeCells count="12">
    <mergeCell ref="B7:D7"/>
    <mergeCell ref="B6:D6"/>
    <mergeCell ref="B8:D8"/>
    <mergeCell ref="I1:J1"/>
    <mergeCell ref="B1:H1"/>
    <mergeCell ref="B2:H2"/>
    <mergeCell ref="C4:E4"/>
    <mergeCell ref="F4:G5"/>
    <mergeCell ref="H4:H5"/>
    <mergeCell ref="C5:E5"/>
    <mergeCell ref="I2:I5"/>
    <mergeCell ref="J2:J5"/>
  </mergeCells>
  <conditionalFormatting sqref="G7">
    <cfRule type="cellIs" dxfId="2" priority="30" operator="equal">
      <formula>"Late"</formula>
    </cfRule>
  </conditionalFormatting>
  <conditionalFormatting sqref="G8">
    <cfRule type="cellIs" dxfId="1" priority="27" operator="equal">
      <formula>"Yes"</formula>
    </cfRule>
  </conditionalFormatting>
  <conditionalFormatting sqref="E7 G7">
    <cfRule type="containsText" dxfId="0" priority="11" operator="containsText" text="This question must be answered">
      <formula>NOT(ISERROR(SEARCH("This question must be answered",E7)))</formula>
    </cfRule>
  </conditionalFormatting>
  <pageMargins left="0.25" right="0.25" top="0.05" bottom="0.25" header="0.3" footer="0.25"/>
  <pageSetup scale="61" fitToHeight="0" orientation="landscape" r:id="rId1"/>
  <headerFooter>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522"/>
  <sheetViews>
    <sheetView zoomScaleNormal="100" workbookViewId="0">
      <pane xSplit="3" ySplit="3" topLeftCell="D44" activePane="bottomRight" state="frozen"/>
      <selection activeCell="K179" sqref="K179"/>
      <selection pane="topRight" activeCell="K179" sqref="K179"/>
      <selection pane="bottomLeft" activeCell="K179" sqref="K179"/>
      <selection pane="bottomRight" activeCell="L48" sqref="L48"/>
    </sheetView>
  </sheetViews>
  <sheetFormatPr defaultColWidth="9.109375" defaultRowHeight="14.4" x14ac:dyDescent="0.3"/>
  <cols>
    <col min="1" max="1" width="8.77734375" style="2" customWidth="1"/>
    <col min="2" max="2" width="17.5546875" style="27" bestFit="1" customWidth="1"/>
    <col min="3" max="3" width="36.6640625" style="186" customWidth="1"/>
    <col min="4" max="4" width="20.88671875" style="2" bestFit="1" customWidth="1"/>
    <col min="5" max="5" width="17.5546875" style="2" customWidth="1"/>
    <col min="6" max="6" width="22.6640625" style="2" customWidth="1"/>
    <col min="7" max="7" width="17.44140625" style="137" customWidth="1"/>
    <col min="8" max="8" width="9.6640625" style="2" customWidth="1"/>
    <col min="9" max="9" width="1" style="150" customWidth="1"/>
    <col min="10" max="10" width="18.109375" style="4" customWidth="1"/>
    <col min="11" max="11" width="36.88671875" style="7" customWidth="1"/>
    <col min="12" max="12" width="23.44140625" style="193" customWidth="1"/>
    <col min="13" max="13" width="8.44140625" customWidth="1"/>
    <col min="14" max="14" width="18.109375" style="2" customWidth="1"/>
    <col min="15" max="15" width="17.88671875" style="2" customWidth="1"/>
    <col min="16" max="16" width="9.109375" style="101" customWidth="1"/>
    <col min="17" max="17" width="10.33203125" style="139"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customWidth="1"/>
    <col min="24" max="24" width="10.5546875" customWidth="1"/>
    <col min="25" max="25" width="9.88671875" customWidth="1"/>
    <col min="26" max="26" width="9.109375" customWidth="1"/>
    <col min="31" max="16384" width="9.109375" style="2"/>
  </cols>
  <sheetData>
    <row r="1" spans="1:30" ht="36" x14ac:dyDescent="0.3">
      <c r="C1" s="25" t="s">
        <v>80</v>
      </c>
      <c r="D1" s="11"/>
      <c r="I1" s="138"/>
      <c r="J1" s="24"/>
      <c r="K1" s="12" t="s">
        <v>14</v>
      </c>
      <c r="L1" s="31"/>
      <c r="S1" s="2">
        <v>100</v>
      </c>
      <c r="T1" s="2">
        <v>1</v>
      </c>
    </row>
    <row r="2" spans="1:30" ht="36" x14ac:dyDescent="0.4">
      <c r="C2" s="36" t="str">
        <f>'Unit Data from Audit Worksheet'!D2</f>
        <v>Select Unit Name from Drop Down List</v>
      </c>
      <c r="D2" s="61">
        <v>2023</v>
      </c>
      <c r="E2" s="10">
        <v>2023</v>
      </c>
      <c r="F2" s="10"/>
      <c r="G2" s="34"/>
      <c r="H2" s="10"/>
      <c r="I2" s="138"/>
      <c r="J2" s="21" t="s">
        <v>10</v>
      </c>
      <c r="K2" s="6" t="s">
        <v>9</v>
      </c>
      <c r="L2" s="33" t="s">
        <v>5</v>
      </c>
      <c r="S2" s="2">
        <v>200</v>
      </c>
      <c r="T2" s="2">
        <v>2</v>
      </c>
    </row>
    <row r="3" spans="1:30" ht="31.2" x14ac:dyDescent="0.3">
      <c r="A3" s="140" t="s">
        <v>10</v>
      </c>
      <c r="B3" s="141"/>
      <c r="C3" s="23" t="s">
        <v>1</v>
      </c>
      <c r="D3" s="13" t="s">
        <v>11</v>
      </c>
      <c r="E3" s="13" t="s">
        <v>12</v>
      </c>
      <c r="F3" s="14" t="s">
        <v>15</v>
      </c>
      <c r="G3" s="37" t="s">
        <v>39</v>
      </c>
      <c r="H3" s="14" t="s">
        <v>57</v>
      </c>
      <c r="I3" s="138"/>
      <c r="J3" s="142"/>
      <c r="K3" s="62"/>
      <c r="L3" s="143"/>
      <c r="O3" s="2" t="s">
        <v>32</v>
      </c>
      <c r="Q3" s="41" t="s">
        <v>40</v>
      </c>
      <c r="S3" s="2">
        <v>300</v>
      </c>
      <c r="T3" s="2">
        <v>3</v>
      </c>
    </row>
    <row r="4" spans="1:30" ht="18" x14ac:dyDescent="0.35">
      <c r="A4" s="144"/>
      <c r="B4" s="145"/>
      <c r="C4" s="26"/>
      <c r="D4" s="5"/>
      <c r="E4" s="5"/>
      <c r="F4" s="5"/>
      <c r="G4" s="35"/>
      <c r="H4" s="5"/>
      <c r="I4" s="138"/>
      <c r="J4" s="22">
        <v>999</v>
      </c>
      <c r="K4" s="9" t="s">
        <v>31</v>
      </c>
      <c r="L4" s="422" t="e">
        <f>'Unit Data from Audit Worksheet'!D3</f>
        <v>#N/A</v>
      </c>
      <c r="S4" s="2">
        <v>400</v>
      </c>
      <c r="T4" s="2">
        <v>4</v>
      </c>
    </row>
    <row r="5" spans="1:30" ht="60.6" customHeight="1" x14ac:dyDescent="0.3">
      <c r="A5" s="112">
        <f>'Unit Data from Audit Worksheet'!A7</f>
        <v>502</v>
      </c>
      <c r="B5" s="120" t="str">
        <f>'Unit Data from Audit Worksheet'!C7</f>
        <v>Net Position-Business Activities</v>
      </c>
      <c r="C5" s="111" t="str">
        <f>'Unit Data from Audit Worksheet'!D7</f>
        <v xml:space="preserve">All unrestricted Cash and investments. 
Exclude restricted cash and cash held by a third party. </v>
      </c>
      <c r="D5" s="50"/>
      <c r="E5" s="124">
        <f>'Unit Data from Audit Worksheet'!F7</f>
        <v>0</v>
      </c>
      <c r="F5" s="119">
        <f>IF(L5&lt;0,"Error: Number is normally positive.",)</f>
        <v>0</v>
      </c>
      <c r="G5" s="121"/>
      <c r="H5" s="118"/>
      <c r="I5" s="20"/>
      <c r="J5" s="117">
        <v>502</v>
      </c>
      <c r="K5" s="116" t="s">
        <v>27</v>
      </c>
      <c r="L5" s="146">
        <f t="shared" ref="L5:L9" si="0">IF(D5="",E5,D5)</f>
        <v>0</v>
      </c>
      <c r="P5" s="105"/>
    </row>
    <row r="6" spans="1:30" ht="40.5" customHeight="1" x14ac:dyDescent="0.3">
      <c r="A6" s="112">
        <f>'Unit Data from Audit Worksheet'!A8</f>
        <v>503</v>
      </c>
      <c r="B6" s="120" t="str">
        <f>'Unit Data from Audit Worksheet'!C8</f>
        <v>Net Position-Business Activities</v>
      </c>
      <c r="C6" s="111" t="str">
        <f>'Unit Data from Audit Worksheet'!D8</f>
        <v>All restricted Cash and investments</v>
      </c>
      <c r="D6" s="50"/>
      <c r="E6" s="124">
        <f>'Unit Data from Audit Worksheet'!F8</f>
        <v>0</v>
      </c>
      <c r="F6" s="119">
        <f>IF(L6&lt;0,"Error: Number is normally positive.",)</f>
        <v>0</v>
      </c>
      <c r="G6" s="121"/>
      <c r="H6" s="118"/>
      <c r="I6" s="20"/>
      <c r="J6" s="117">
        <v>503</v>
      </c>
      <c r="K6" s="116" t="s">
        <v>28</v>
      </c>
      <c r="L6" s="146">
        <f t="shared" si="0"/>
        <v>0</v>
      </c>
      <c r="P6" s="105"/>
    </row>
    <row r="7" spans="1:30" ht="90" customHeight="1" x14ac:dyDescent="0.3">
      <c r="A7" s="112">
        <f>'Unit Data from Audit Worksheet'!A10</f>
        <v>592</v>
      </c>
      <c r="B7" s="120" t="str">
        <f>'Unit Data from Audit Worksheet'!C10</f>
        <v>Statement of Activities - Business Activities</v>
      </c>
      <c r="C7" s="111" t="str">
        <f>'Unit Data from Audit Worksheet'!D10</f>
        <v>Total Change in net position Business Type 
(Increase in net position is recorded as a positive and a decrease in net position is recorded as a negative)</v>
      </c>
      <c r="D7" s="50"/>
      <c r="E7" s="124">
        <f>'Unit Data from Audit Worksheet'!F10</f>
        <v>0</v>
      </c>
      <c r="F7" s="119"/>
      <c r="G7" s="121"/>
      <c r="H7" s="118"/>
      <c r="I7" s="20"/>
      <c r="J7" s="117">
        <v>592</v>
      </c>
      <c r="K7" s="116" t="s">
        <v>51</v>
      </c>
      <c r="L7" s="146">
        <f t="shared" si="0"/>
        <v>0</v>
      </c>
      <c r="O7" s="148"/>
      <c r="P7" s="105"/>
      <c r="R7" s="201"/>
      <c r="S7" s="201"/>
      <c r="T7" s="201"/>
      <c r="U7" s="201"/>
      <c r="V7" s="201"/>
    </row>
    <row r="8" spans="1:30" ht="66" customHeight="1" x14ac:dyDescent="0.3">
      <c r="A8" s="112">
        <f>'Unit Data from Audit Worksheet'!A11</f>
        <v>591</v>
      </c>
      <c r="B8" s="120" t="str">
        <f>'Unit Data from Audit Worksheet'!C11</f>
        <v>Statement of Activities - Business Activities</v>
      </c>
      <c r="C8" s="111" t="str">
        <f>'Unit Data from Audit Worksheet'!D11</f>
        <v>Total Expenses - Exclude Transfers</v>
      </c>
      <c r="D8" s="50"/>
      <c r="E8" s="124">
        <f>'Unit Data from Audit Worksheet'!F11</f>
        <v>0</v>
      </c>
      <c r="F8" s="119">
        <f>IF(L8&lt;0,"Error: Enter as a positive.",)</f>
        <v>0</v>
      </c>
      <c r="G8" s="121"/>
      <c r="H8" s="118"/>
      <c r="I8" s="20"/>
      <c r="J8" s="117">
        <v>591</v>
      </c>
      <c r="K8" s="116" t="s">
        <v>50</v>
      </c>
      <c r="L8" s="146">
        <f t="shared" si="0"/>
        <v>0</v>
      </c>
      <c r="O8" s="148"/>
      <c r="P8" s="105"/>
      <c r="R8" s="201"/>
      <c r="S8" s="201"/>
      <c r="T8" s="201"/>
      <c r="U8" s="201"/>
      <c r="V8" s="201"/>
    </row>
    <row r="9" spans="1:30" s="203" customFormat="1" ht="66" customHeight="1" x14ac:dyDescent="0.3">
      <c r="A9" s="112">
        <f>'Unit Data from Audit Worksheet'!A13</f>
        <v>36</v>
      </c>
      <c r="B9" s="120" t="str">
        <f>'Unit Data from Audit Worksheet'!C13</f>
        <v>Net Position</v>
      </c>
      <c r="C9" s="111" t="str">
        <f>'Unit Data from Audit Worksheet'!D13</f>
        <v>Total Gross Capital Assets - without accumulated depreciation</v>
      </c>
      <c r="D9" s="50"/>
      <c r="E9" s="124">
        <f>'Unit Data from Audit Worksheet'!F13</f>
        <v>0</v>
      </c>
      <c r="F9" s="119"/>
      <c r="G9" s="121"/>
      <c r="H9" s="118"/>
      <c r="I9" s="20"/>
      <c r="J9" s="405">
        <v>36</v>
      </c>
      <c r="K9" s="406" t="s">
        <v>174</v>
      </c>
      <c r="L9" s="146">
        <f t="shared" si="0"/>
        <v>0</v>
      </c>
      <c r="M9"/>
      <c r="O9" s="148"/>
      <c r="P9" s="105"/>
      <c r="Q9" s="139"/>
      <c r="W9"/>
      <c r="X9"/>
      <c r="Y9"/>
      <c r="Z9"/>
      <c r="AA9"/>
      <c r="AB9"/>
      <c r="AC9"/>
      <c r="AD9"/>
    </row>
    <row r="10" spans="1:30" ht="56.25" customHeight="1" x14ac:dyDescent="0.3">
      <c r="A10" s="112">
        <f>'Unit Data from Audit Worksheet'!A14</f>
        <v>534</v>
      </c>
      <c r="B10" s="120" t="str">
        <f>'Unit Data from Audit Worksheet'!C14</f>
        <v>Net Position</v>
      </c>
      <c r="C10" s="111" t="str">
        <f>'Unit Data from Audit Worksheet'!D14</f>
        <v>Combined Totals of all Proprietary Funds - Amount of Inventories and Prepaids in current assets</v>
      </c>
      <c r="D10" s="60"/>
      <c r="E10" s="124">
        <f>'Unit Data from Audit Worksheet'!F14</f>
        <v>0</v>
      </c>
      <c r="F10" s="119">
        <f>IF(L10&lt;0,"Error: Number is normally positive.",)</f>
        <v>0</v>
      </c>
      <c r="G10" s="121"/>
      <c r="H10" s="118"/>
      <c r="I10" s="20"/>
      <c r="J10" s="397">
        <v>534</v>
      </c>
      <c r="K10" s="398" t="s">
        <v>185</v>
      </c>
      <c r="L10" s="146">
        <f t="shared" ref="L10:L13" si="1">IF(D10="",E10,D10)</f>
        <v>0</v>
      </c>
      <c r="P10" s="105"/>
    </row>
    <row r="11" spans="1:30" ht="56.25" customHeight="1" x14ac:dyDescent="0.3">
      <c r="A11" s="112">
        <f>'Unit Data from Audit Worksheet'!A15</f>
        <v>13</v>
      </c>
      <c r="B11" s="120" t="str">
        <f>'Unit Data from Audit Worksheet'!C15</f>
        <v>Combined Proprietary Funds - Net Position</v>
      </c>
      <c r="C11" s="111" t="str">
        <f>'Unit Data from Audit Worksheet'!D15</f>
        <v>Comb-Proprietary Funds-Current Assets 
Exclude: any restricted assets
                  deferred outflows</v>
      </c>
      <c r="D11" s="60"/>
      <c r="E11" s="124">
        <f>'Unit Data from Audit Worksheet'!F15</f>
        <v>0</v>
      </c>
      <c r="F11" s="119">
        <f>IF(L11&lt;0,"Error: Number is normally positive.",)</f>
        <v>0</v>
      </c>
      <c r="G11" s="121"/>
      <c r="H11" s="118"/>
      <c r="I11" s="20"/>
      <c r="J11" s="397">
        <v>13</v>
      </c>
      <c r="K11" s="398" t="s">
        <v>328</v>
      </c>
      <c r="L11" s="146">
        <f t="shared" si="1"/>
        <v>0</v>
      </c>
      <c r="P11" s="105"/>
    </row>
    <row r="12" spans="1:30" ht="189.6" customHeight="1" x14ac:dyDescent="0.3">
      <c r="A12" s="112">
        <f>'Unit Data from Audit Worksheet'!A16</f>
        <v>14</v>
      </c>
      <c r="B12" s="120" t="str">
        <f>'Unit Data from Audit Worksheet'!C16</f>
        <v>Combined Proprietary Funds - Net Position</v>
      </c>
      <c r="C12" s="111" t="str">
        <f>'Unit Data from Audit Worksheet'!D16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2" s="60"/>
      <c r="E12" s="124">
        <f>'Unit Data from Audit Worksheet'!F16</f>
        <v>0</v>
      </c>
      <c r="F12" s="119"/>
      <c r="G12" s="121"/>
      <c r="H12" s="118"/>
      <c r="I12" s="20"/>
      <c r="J12" s="397">
        <v>14</v>
      </c>
      <c r="K12" s="398" t="s">
        <v>324</v>
      </c>
      <c r="L12" s="146">
        <f t="shared" si="1"/>
        <v>0</v>
      </c>
      <c r="P12" s="105"/>
    </row>
    <row r="13" spans="1:30" ht="56.25" customHeight="1" x14ac:dyDescent="0.3">
      <c r="A13" s="112">
        <f>'Unit Data from Audit Worksheet'!A17</f>
        <v>34</v>
      </c>
      <c r="B13" s="120" t="str">
        <f>'Unit Data from Audit Worksheet'!C17</f>
        <v>Net Position</v>
      </c>
      <c r="C13" s="111" t="str">
        <f>'Unit Data from Audit Worksheet'!D17</f>
        <v>Hospital-EF- Unrestricted Cash &amp; Invest. [Incl.all but Held by Trustee or 3rd party restricted](BS)</v>
      </c>
      <c r="D13" s="60"/>
      <c r="E13" s="124">
        <f>'Unit Data from Audit Worksheet'!F17</f>
        <v>0</v>
      </c>
      <c r="F13" s="119">
        <f t="shared" ref="F13:F15" si="2">IF(L13&lt;0,"Error: Number is normally positive.",)</f>
        <v>0</v>
      </c>
      <c r="G13" s="121"/>
      <c r="H13" s="118"/>
      <c r="I13" s="20"/>
      <c r="J13" s="397">
        <v>34</v>
      </c>
      <c r="K13" s="398" t="s">
        <v>549</v>
      </c>
      <c r="L13" s="146">
        <f t="shared" si="1"/>
        <v>0</v>
      </c>
      <c r="P13" s="105"/>
    </row>
    <row r="14" spans="1:30" ht="90.6" customHeight="1" x14ac:dyDescent="0.3">
      <c r="A14" s="112">
        <f>'Unit Data from Audit Worksheet'!A18</f>
        <v>35</v>
      </c>
      <c r="B14" s="120" t="str">
        <f>'Unit Data from Audit Worksheet'!C18</f>
        <v>Net Position</v>
      </c>
      <c r="C14" s="111" t="str">
        <f>'Unit Data from Audit Worksheet'!D18</f>
        <v>Mental Health or Hospital-EF- Patient Accounts Receivable, Net of Allowance for Bad Debt</v>
      </c>
      <c r="D14" s="60"/>
      <c r="E14" s="124">
        <f>'Unit Data from Audit Worksheet'!F18</f>
        <v>0</v>
      </c>
      <c r="F14" s="119">
        <f t="shared" si="2"/>
        <v>0</v>
      </c>
      <c r="G14" s="121"/>
      <c r="H14" s="118"/>
      <c r="I14" s="20"/>
      <c r="J14" s="397">
        <v>35</v>
      </c>
      <c r="K14" s="398" t="s">
        <v>550</v>
      </c>
      <c r="L14" s="149">
        <f>IF(D14="",E14,D14)</f>
        <v>0</v>
      </c>
      <c r="P14" s="105"/>
    </row>
    <row r="15" spans="1:30" ht="62.25" customHeight="1" x14ac:dyDescent="0.3">
      <c r="A15" s="112">
        <f>'Unit Data from Audit Worksheet'!A19</f>
        <v>37</v>
      </c>
      <c r="B15" s="120" t="str">
        <f>'Unit Data from Audit Worksheet'!C19</f>
        <v>Net Position</v>
      </c>
      <c r="C15" s="111" t="str">
        <f>'Unit Data from Audit Worksheet'!D19</f>
        <v>Total Long-term debt (non current portion only) - enter as a positive</v>
      </c>
      <c r="D15" s="60"/>
      <c r="E15" s="124">
        <f>'Unit Data from Audit Worksheet'!F19</f>
        <v>0</v>
      </c>
      <c r="F15" s="119">
        <f t="shared" si="2"/>
        <v>0</v>
      </c>
      <c r="G15" s="121"/>
      <c r="H15" s="118"/>
      <c r="I15" s="20"/>
      <c r="J15" s="397">
        <v>37</v>
      </c>
      <c r="K15" s="398" t="s">
        <v>548</v>
      </c>
      <c r="L15" s="149">
        <f>IF(D15="",E15,D15)</f>
        <v>0</v>
      </c>
      <c r="P15" s="105"/>
    </row>
    <row r="16" spans="1:30" s="203" customFormat="1" ht="62.25" customHeight="1" x14ac:dyDescent="0.3">
      <c r="A16" s="112">
        <f>'Unit Data from Audit Worksheet'!A20</f>
        <v>38</v>
      </c>
      <c r="B16" s="120" t="str">
        <f>'Unit Data from Audit Worksheet'!C20</f>
        <v>Net Position</v>
      </c>
      <c r="C16" s="111" t="str">
        <f>'Unit Data from Audit Worksheet'!D20</f>
        <v>Unrestricted fund equity or net position</v>
      </c>
      <c r="D16" s="60"/>
      <c r="E16" s="124">
        <f>'Unit Data from Audit Worksheet'!F20</f>
        <v>0</v>
      </c>
      <c r="F16" s="119"/>
      <c r="G16" s="121"/>
      <c r="H16" s="118"/>
      <c r="I16" s="20"/>
      <c r="J16" s="397">
        <v>38</v>
      </c>
      <c r="K16" s="398" t="s">
        <v>333</v>
      </c>
      <c r="L16" s="149">
        <f t="shared" ref="L16:L19" si="3">IF(D16="",E16,D16)</f>
        <v>0</v>
      </c>
      <c r="M16"/>
      <c r="P16" s="105"/>
      <c r="Q16" s="139"/>
      <c r="W16"/>
      <c r="X16"/>
      <c r="Y16"/>
      <c r="Z16"/>
      <c r="AA16"/>
      <c r="AB16"/>
      <c r="AC16"/>
      <c r="AD16"/>
    </row>
    <row r="17" spans="1:30" s="203" customFormat="1" ht="62.25" customHeight="1" x14ac:dyDescent="0.3">
      <c r="A17" s="112">
        <f>'Unit Data from Audit Worksheet'!A21</f>
        <v>32</v>
      </c>
      <c r="B17" s="120" t="str">
        <f>'Unit Data from Audit Worksheet'!C21</f>
        <v>Combined Totals of all Proprietary Funds - Revenue, Expenses, Changes in Net Position</v>
      </c>
      <c r="C17" s="111" t="str">
        <f>'Unit Data from Audit Worksheet'!D21</f>
        <v>Combined Totals of all proprietary Funds - Depreciation &amp; Amortization Expense</v>
      </c>
      <c r="D17" s="60"/>
      <c r="E17" s="124">
        <f>'Unit Data from Audit Worksheet'!F21</f>
        <v>0</v>
      </c>
      <c r="F17" s="119"/>
      <c r="G17" s="121"/>
      <c r="H17" s="118"/>
      <c r="I17" s="20"/>
      <c r="J17" s="397">
        <v>32</v>
      </c>
      <c r="K17" s="398" t="s">
        <v>326</v>
      </c>
      <c r="L17" s="149">
        <f t="shared" si="3"/>
        <v>0</v>
      </c>
      <c r="M17"/>
      <c r="P17" s="105"/>
      <c r="Q17" s="139"/>
      <c r="W17"/>
      <c r="X17"/>
      <c r="Y17"/>
      <c r="Z17"/>
      <c r="AA17"/>
      <c r="AB17"/>
      <c r="AC17"/>
      <c r="AD17"/>
    </row>
    <row r="18" spans="1:30" s="203" customFormat="1" ht="62.25" customHeight="1" x14ac:dyDescent="0.3">
      <c r="A18" s="112">
        <f>'Unit Data from Audit Worksheet'!A22</f>
        <v>40</v>
      </c>
      <c r="B18" s="120" t="str">
        <f>'Unit Data from Audit Worksheet'!C22</f>
        <v>Revenue, Expenses, Changes in Net Position</v>
      </c>
      <c r="C18" s="111" t="str">
        <f>'Unit Data from Audit Worksheet'!D22</f>
        <v>Net Patient Revenues</v>
      </c>
      <c r="D18" s="60"/>
      <c r="E18" s="124">
        <f>'Unit Data from Audit Worksheet'!F22</f>
        <v>0</v>
      </c>
      <c r="F18" s="119"/>
      <c r="G18" s="121"/>
      <c r="H18" s="118"/>
      <c r="I18" s="20"/>
      <c r="J18" s="114">
        <v>40</v>
      </c>
      <c r="K18" s="111" t="s">
        <v>335</v>
      </c>
      <c r="L18" s="149">
        <f t="shared" si="3"/>
        <v>0</v>
      </c>
      <c r="M18"/>
      <c r="P18" s="105"/>
      <c r="Q18" s="139"/>
      <c r="W18"/>
      <c r="X18"/>
      <c r="Y18"/>
      <c r="Z18"/>
      <c r="AA18"/>
      <c r="AB18"/>
      <c r="AC18"/>
      <c r="AD18"/>
    </row>
    <row r="19" spans="1:30" s="203" customFormat="1" ht="62.25" customHeight="1" x14ac:dyDescent="0.3">
      <c r="A19" s="112">
        <f>'Unit Data from Audit Worksheet'!A23</f>
        <v>107</v>
      </c>
      <c r="B19" s="120" t="str">
        <f>'Unit Data from Audit Worksheet'!C23</f>
        <v>Revenue, Expenses, Changes in Net Position</v>
      </c>
      <c r="C19" s="111" t="str">
        <f>'Unit Data from Audit Worksheet'!D23</f>
        <v>Total Operating Revenues</v>
      </c>
      <c r="D19" s="60"/>
      <c r="E19" s="124">
        <f>'Unit Data from Audit Worksheet'!F23</f>
        <v>0</v>
      </c>
      <c r="F19" s="119"/>
      <c r="G19" s="121"/>
      <c r="H19" s="118"/>
      <c r="I19" s="20"/>
      <c r="J19" s="114">
        <v>107</v>
      </c>
      <c r="K19" s="111" t="s">
        <v>336</v>
      </c>
      <c r="L19" s="149">
        <f t="shared" si="3"/>
        <v>0</v>
      </c>
      <c r="M19"/>
      <c r="P19" s="105"/>
      <c r="Q19" s="139"/>
      <c r="W19"/>
      <c r="X19"/>
      <c r="Y19"/>
      <c r="Z19"/>
      <c r="AA19"/>
      <c r="AB19"/>
      <c r="AC19"/>
      <c r="AD19"/>
    </row>
    <row r="20" spans="1:30" ht="44.4" customHeight="1" x14ac:dyDescent="0.3">
      <c r="A20" s="112">
        <f>'Unit Data from Audit Worksheet'!A24</f>
        <v>108</v>
      </c>
      <c r="B20" s="120" t="str">
        <f>'Unit Data from Audit Worksheet'!C24</f>
        <v>Revenue, Expenses, Changes in Net Position</v>
      </c>
      <c r="C20" s="111" t="str">
        <f>'Unit Data from Audit Worksheet'!D24</f>
        <v>Total Operating Expenses. May include Interest Expense - Enter as a positive</v>
      </c>
      <c r="D20" s="60"/>
      <c r="E20" s="124">
        <f>'Unit Data from Audit Worksheet'!F24</f>
        <v>0</v>
      </c>
      <c r="F20" s="119"/>
      <c r="G20" s="121"/>
      <c r="H20" s="118"/>
      <c r="I20" s="20"/>
      <c r="J20" s="397">
        <v>108</v>
      </c>
      <c r="K20" s="398" t="s">
        <v>551</v>
      </c>
      <c r="L20" s="146">
        <f>IF(D20="",E20,D20)</f>
        <v>0</v>
      </c>
      <c r="P20" s="105"/>
    </row>
    <row r="21" spans="1:30" s="203" customFormat="1" ht="45.6" customHeight="1" x14ac:dyDescent="0.3">
      <c r="A21" s="112">
        <f>'Unit Data from Audit Worksheet'!A25</f>
        <v>41</v>
      </c>
      <c r="B21" s="112" t="str">
        <f>'Unit Data from Audit Worksheet'!C25</f>
        <v>Revenue, Expenses, Changes in Net Position</v>
      </c>
      <c r="C21" s="111" t="str">
        <f>'Unit Data from Audit Worksheet'!D25</f>
        <v xml:space="preserve">Interest Expense - Enter as a positive </v>
      </c>
      <c r="D21" s="60"/>
      <c r="E21" s="124">
        <f>'Unit Data from Audit Worksheet'!F25</f>
        <v>0</v>
      </c>
      <c r="F21" s="119"/>
      <c r="G21" s="121"/>
      <c r="H21" s="118"/>
      <c r="I21" s="20"/>
      <c r="J21" s="397">
        <v>41</v>
      </c>
      <c r="K21" s="407" t="s">
        <v>547</v>
      </c>
      <c r="L21" s="146">
        <f t="shared" ref="L21:L26" si="4">IF(D21="",E21,D21)</f>
        <v>0</v>
      </c>
      <c r="M21"/>
      <c r="P21" s="105"/>
      <c r="Q21" s="139"/>
      <c r="W21"/>
      <c r="X21"/>
      <c r="Y21"/>
      <c r="Z21"/>
      <c r="AA21"/>
      <c r="AB21"/>
      <c r="AC21"/>
      <c r="AD21"/>
    </row>
    <row r="22" spans="1:30" s="203" customFormat="1" ht="52.2" customHeight="1" x14ac:dyDescent="0.3">
      <c r="A22" s="112">
        <f>'Unit Data from Audit Worksheet'!A26</f>
        <v>194</v>
      </c>
      <c r="B22" s="112" t="str">
        <f>'Unit Data from Audit Worksheet'!C26</f>
        <v>Revenue, Expenses, Changes in Net Position</v>
      </c>
      <c r="C22" s="111" t="str">
        <f>'Unit Data from Audit Worksheet'!D26</f>
        <v xml:space="preserve">Capital Contributions </v>
      </c>
      <c r="D22" s="60"/>
      <c r="E22" s="124">
        <f>'Unit Data from Audit Worksheet'!F26</f>
        <v>0</v>
      </c>
      <c r="F22" s="119"/>
      <c r="G22" s="121"/>
      <c r="H22" s="118"/>
      <c r="I22" s="20"/>
      <c r="J22" s="397">
        <v>194</v>
      </c>
      <c r="K22" s="407" t="s">
        <v>339</v>
      </c>
      <c r="L22" s="146">
        <f t="shared" si="4"/>
        <v>0</v>
      </c>
      <c r="M22"/>
      <c r="P22" s="105"/>
      <c r="Q22" s="139"/>
      <c r="W22"/>
      <c r="X22"/>
      <c r="Y22"/>
      <c r="Z22"/>
      <c r="AA22"/>
      <c r="AB22"/>
      <c r="AC22"/>
      <c r="AD22"/>
    </row>
    <row r="23" spans="1:30" s="203" customFormat="1" ht="57.6" customHeight="1" x14ac:dyDescent="0.3">
      <c r="A23" s="112">
        <f>'Unit Data from Audit Worksheet'!A27</f>
        <v>294</v>
      </c>
      <c r="B23" s="112" t="str">
        <f>'Unit Data from Audit Worksheet'!C27</f>
        <v>Revenue, Expenses, Changes in Net Position</v>
      </c>
      <c r="C23" s="111" t="str">
        <f>'Unit Data from Audit Worksheet'!D27</f>
        <v>Change in Net Position</v>
      </c>
      <c r="D23" s="60"/>
      <c r="E23" s="124">
        <f>'Unit Data from Audit Worksheet'!F27</f>
        <v>0</v>
      </c>
      <c r="F23" s="119"/>
      <c r="G23" s="121"/>
      <c r="H23" s="118"/>
      <c r="I23" s="20"/>
      <c r="J23" s="397">
        <v>294</v>
      </c>
      <c r="K23" s="407" t="s">
        <v>340</v>
      </c>
      <c r="L23" s="146">
        <f t="shared" si="4"/>
        <v>0</v>
      </c>
      <c r="M23"/>
      <c r="P23" s="105"/>
      <c r="Q23" s="139"/>
      <c r="W23"/>
      <c r="X23"/>
      <c r="Y23"/>
      <c r="Z23"/>
      <c r="AA23"/>
      <c r="AB23"/>
      <c r="AC23"/>
      <c r="AD23"/>
    </row>
    <row r="24" spans="1:30" s="203" customFormat="1" ht="60.6" customHeight="1" x14ac:dyDescent="0.3">
      <c r="A24" s="112">
        <f>'Unit Data from Audit Worksheet'!A28</f>
        <v>33</v>
      </c>
      <c r="B24" s="112" t="str">
        <f>'Unit Data from Audit Worksheet'!C28</f>
        <v>Combined Proprietary Funds - Change in Cash Flow Statement</v>
      </c>
      <c r="C24" s="111" t="str">
        <f>'Unit Data from Audit Worksheet'!D28</f>
        <v>Combined Totals of all Proprietary Funds - Cash Flow from Operating</v>
      </c>
      <c r="D24" s="60"/>
      <c r="E24" s="124">
        <f>'Unit Data from Audit Worksheet'!F28</f>
        <v>0</v>
      </c>
      <c r="F24" s="119"/>
      <c r="G24" s="121"/>
      <c r="H24" s="118"/>
      <c r="I24" s="20"/>
      <c r="J24" s="397">
        <v>33</v>
      </c>
      <c r="K24" s="407" t="s">
        <v>33</v>
      </c>
      <c r="L24" s="146">
        <f t="shared" si="4"/>
        <v>0</v>
      </c>
      <c r="M24"/>
      <c r="P24" s="105"/>
      <c r="Q24" s="139"/>
      <c r="W24"/>
      <c r="X24"/>
      <c r="Y24"/>
      <c r="Z24"/>
      <c r="AA24"/>
      <c r="AB24"/>
      <c r="AC24"/>
      <c r="AD24"/>
    </row>
    <row r="25" spans="1:30" s="203" customFormat="1" ht="39.75" customHeight="1" x14ac:dyDescent="0.3">
      <c r="A25" s="112">
        <f>'Unit Data from Audit Worksheet'!A29</f>
        <v>104</v>
      </c>
      <c r="B25" s="112" t="str">
        <f>'Unit Data from Audit Worksheet'!C29</f>
        <v>Cash Flows</v>
      </c>
      <c r="C25" s="111" t="str">
        <f>'Unit Data from Audit Worksheet'!D29</f>
        <v>Capital Outlays</v>
      </c>
      <c r="D25" s="60"/>
      <c r="E25" s="124">
        <f>'Unit Data from Audit Worksheet'!F29</f>
        <v>0</v>
      </c>
      <c r="F25" s="119"/>
      <c r="G25" s="121"/>
      <c r="H25" s="118"/>
      <c r="I25" s="20"/>
      <c r="J25" s="397">
        <v>104</v>
      </c>
      <c r="K25" s="407" t="s">
        <v>342</v>
      </c>
      <c r="L25" s="146">
        <f t="shared" si="4"/>
        <v>0</v>
      </c>
      <c r="M25"/>
      <c r="P25" s="105"/>
      <c r="Q25" s="139"/>
      <c r="W25"/>
      <c r="X25"/>
      <c r="Y25"/>
      <c r="Z25"/>
      <c r="AA25"/>
      <c r="AB25"/>
      <c r="AC25"/>
      <c r="AD25"/>
    </row>
    <row r="26" spans="1:30" s="203" customFormat="1" ht="39.75" customHeight="1" x14ac:dyDescent="0.3">
      <c r="A26" s="112">
        <f>'Unit Data from Audit Worksheet'!A30</f>
        <v>39</v>
      </c>
      <c r="B26" s="112" t="str">
        <f>'Unit Data from Audit Worksheet'!C30</f>
        <v>Cash Flows</v>
      </c>
      <c r="C26" s="111" t="str">
        <f>'Unit Data from Audit Worksheet'!D30</f>
        <v>Principal Paid - Long-term Debt</v>
      </c>
      <c r="D26" s="60"/>
      <c r="E26" s="124">
        <f>'Unit Data from Audit Worksheet'!F30</f>
        <v>0</v>
      </c>
      <c r="F26" s="119"/>
      <c r="G26" s="121"/>
      <c r="H26" s="118"/>
      <c r="I26" s="20"/>
      <c r="J26" s="397">
        <v>39</v>
      </c>
      <c r="K26" s="407" t="s">
        <v>343</v>
      </c>
      <c r="L26" s="146">
        <f t="shared" si="4"/>
        <v>0</v>
      </c>
      <c r="M26"/>
      <c r="P26" s="105"/>
      <c r="Q26" s="139"/>
      <c r="W26"/>
      <c r="X26"/>
      <c r="Y26"/>
      <c r="Z26"/>
      <c r="AA26"/>
      <c r="AB26"/>
      <c r="AC26"/>
      <c r="AD26"/>
    </row>
    <row r="27" spans="1:30" ht="76.5" customHeight="1" x14ac:dyDescent="0.3">
      <c r="A27" s="112">
        <f>'Unit Data from Audit Worksheet'!A32</f>
        <v>622</v>
      </c>
      <c r="B27" s="120" t="str">
        <f>'Unit Data from Audit Worksheet'!C32</f>
        <v>FS., Pension note or RSI</v>
      </c>
      <c r="C27" s="120" t="str">
        <f>'Unit Data from Audit Worksheet'!D32</f>
        <v xml:space="preserve">Unit's Share of Net Pension Liability ($s)
- unit of government is a participating employer in the State's TSERS (Teachers' and State Employees' Retirement System) or the LGERS (Local Governmental Employees' Retirement System).  </v>
      </c>
      <c r="D27" s="123"/>
      <c r="E27" s="124">
        <f>'Unit Data from Audit Worksheet'!F32</f>
        <v>0</v>
      </c>
      <c r="F27" s="119"/>
      <c r="G27" s="121"/>
      <c r="H27" s="118"/>
      <c r="I27" s="20"/>
      <c r="J27" s="117">
        <v>622</v>
      </c>
      <c r="K27" s="122" t="s">
        <v>63</v>
      </c>
      <c r="L27" s="146">
        <f t="shared" ref="L27:L32" si="5">IF(D27="",E27,D27)</f>
        <v>0</v>
      </c>
      <c r="P27" s="105"/>
      <c r="S27" s="16"/>
      <c r="T27" s="16"/>
      <c r="U27" s="16"/>
      <c r="V27" s="16"/>
    </row>
    <row r="28" spans="1:30" ht="138.75" customHeight="1" x14ac:dyDescent="0.3">
      <c r="A28" s="112">
        <f>'Unit Data from Audit Worksheet'!A33</f>
        <v>577</v>
      </c>
      <c r="B28" s="120" t="str">
        <f>'Unit Data from Audit Worksheet'!C33</f>
        <v>Pension Notes</v>
      </c>
      <c r="C28" s="120" t="str">
        <f>'Unit Data from Audit Worksheet'!D33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28" s="123"/>
      <c r="E28" s="124">
        <f>'Unit Data from Audit Worksheet'!F33</f>
        <v>0</v>
      </c>
      <c r="F28" s="119"/>
      <c r="G28" s="121"/>
      <c r="H28" s="118"/>
      <c r="I28" s="20"/>
      <c r="J28" s="117">
        <v>577</v>
      </c>
      <c r="K28" s="122" t="s">
        <v>52</v>
      </c>
      <c r="L28" s="146">
        <f t="shared" si="5"/>
        <v>0</v>
      </c>
      <c r="P28" s="105"/>
      <c r="S28" s="16"/>
      <c r="T28" s="16"/>
      <c r="U28" s="16"/>
      <c r="V28" s="16"/>
    </row>
    <row r="29" spans="1:30" s="203" customFormat="1" ht="77.400000000000006" customHeight="1" x14ac:dyDescent="0.3">
      <c r="A29" s="112">
        <f>'Unit Data from Audit Worksheet'!A35</f>
        <v>621</v>
      </c>
      <c r="B29" s="120" t="str">
        <f>'Unit Data from Audit Worksheet'!C35</f>
        <v>FS., OPEB note or RSI</v>
      </c>
      <c r="C29" s="120" t="str">
        <f>'Unit Data from Audit Worksheet'!D35</f>
        <v xml:space="preserve">Unit's share of Retirement Health Benefit Fund Net OPEB Liability ($s)
- unit of government is a participating employer in the State's RHBF </v>
      </c>
      <c r="D29" s="123"/>
      <c r="E29" s="124">
        <f>'Unit Data from Audit Worksheet'!F35</f>
        <v>0</v>
      </c>
      <c r="F29" s="119"/>
      <c r="G29" s="121"/>
      <c r="H29" s="118"/>
      <c r="I29" s="20"/>
      <c r="J29" s="117">
        <v>621</v>
      </c>
      <c r="K29" s="418" t="s">
        <v>554</v>
      </c>
      <c r="L29" s="146">
        <f t="shared" si="5"/>
        <v>0</v>
      </c>
      <c r="M29"/>
      <c r="P29" s="106"/>
      <c r="Q29" s="139"/>
      <c r="S29" s="16"/>
      <c r="T29" s="16"/>
      <c r="U29" s="16"/>
      <c r="V29" s="16"/>
      <c r="W29"/>
      <c r="X29"/>
      <c r="Y29"/>
      <c r="Z29"/>
      <c r="AA29"/>
      <c r="AB29"/>
      <c r="AC29"/>
      <c r="AD29"/>
    </row>
    <row r="30" spans="1:30" s="16" customFormat="1" ht="127.5" customHeight="1" x14ac:dyDescent="0.3">
      <c r="A30" s="153">
        <f>'Unit Data from Audit Worksheet'!A36</f>
        <v>547</v>
      </c>
      <c r="B30" s="120" t="str">
        <f>'Unit Data from Audit Worksheet'!C36</f>
        <v>OPEB Note</v>
      </c>
      <c r="C30" s="120" t="str">
        <f>'Unit Data from Audit Worksheet'!D36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30" s="123"/>
      <c r="E30" s="124">
        <f>'Unit Data from Audit Worksheet'!F36</f>
        <v>0</v>
      </c>
      <c r="F30" s="119"/>
      <c r="G30" s="121"/>
      <c r="H30" s="118"/>
      <c r="I30" s="20"/>
      <c r="J30" s="117">
        <v>547</v>
      </c>
      <c r="K30" s="156" t="s">
        <v>36</v>
      </c>
      <c r="L30" s="146">
        <f t="shared" si="5"/>
        <v>0</v>
      </c>
      <c r="M30"/>
      <c r="P30" s="106"/>
      <c r="Q30" s="139"/>
      <c r="R30" s="2"/>
      <c r="S30" s="2"/>
      <c r="T30" s="2"/>
      <c r="U30" s="2"/>
      <c r="V30" s="2"/>
      <c r="W30"/>
      <c r="X30"/>
      <c r="Y30"/>
      <c r="Z30"/>
      <c r="AA30"/>
      <c r="AB30"/>
      <c r="AC30"/>
      <c r="AD30"/>
    </row>
    <row r="31" spans="1:30" s="16" customFormat="1" ht="99" customHeight="1" x14ac:dyDescent="0.3">
      <c r="A31" s="112">
        <f>'Unit Data from Audit Worksheet'!A37</f>
        <v>659</v>
      </c>
      <c r="B31" s="120" t="str">
        <f>'Unit Data from Audit Worksheet'!C37</f>
        <v>OPEB
 Note or RSI</v>
      </c>
      <c r="C31" s="111" t="str">
        <f>'Unit Data from Audit Worksheet'!D37</f>
        <v>Total OPEB benefits - total OPEB liability
If you do not provide benefit, please enter 0</v>
      </c>
      <c r="D31" s="123"/>
      <c r="E31" s="124">
        <f>'Unit Data from Audit Worksheet'!F37</f>
        <v>0</v>
      </c>
      <c r="F31" s="119">
        <f>IF(L31&lt;0,"Error: Enter as a positive.",)</f>
        <v>0</v>
      </c>
      <c r="G31" s="157" t="s">
        <v>555</v>
      </c>
      <c r="H31" s="118"/>
      <c r="I31" s="20"/>
      <c r="J31" s="114">
        <v>659</v>
      </c>
      <c r="K31" s="113" t="s">
        <v>81</v>
      </c>
      <c r="L31" s="149">
        <f t="shared" si="5"/>
        <v>0</v>
      </c>
      <c r="M31"/>
      <c r="P31" s="106"/>
      <c r="Q31" s="139"/>
      <c r="R31" s="2"/>
      <c r="S31" s="2"/>
      <c r="T31" s="2"/>
      <c r="U31" s="2"/>
      <c r="V31" s="2"/>
      <c r="W31"/>
      <c r="X31"/>
      <c r="Y31"/>
      <c r="Z31"/>
      <c r="AA31"/>
      <c r="AB31"/>
      <c r="AC31"/>
      <c r="AD31"/>
    </row>
    <row r="32" spans="1:30" s="16" customFormat="1" ht="131.25" customHeight="1" x14ac:dyDescent="0.3">
      <c r="A32" s="112">
        <f>'Unit Data from Audit Worksheet'!A38</f>
        <v>660</v>
      </c>
      <c r="B32" s="120" t="str">
        <f>'Unit Data from Audit Worksheet'!C38</f>
        <v>OPEB
 Note or RSI</v>
      </c>
      <c r="C32" s="111" t="str">
        <f>'Unit Data from Audit Worksheet'!D38</f>
        <v>Total OPEB benefits- OPEB plan fiduciary net position
If no fiduciary net position, enter 0</v>
      </c>
      <c r="D32" s="123"/>
      <c r="E32" s="124">
        <f>'Unit Data from Audit Worksheet'!F38</f>
        <v>0</v>
      </c>
      <c r="F32" s="115">
        <f>IF(L32&lt;0,"Note: Number is normally positive.",)</f>
        <v>0</v>
      </c>
      <c r="G32" s="157" t="s">
        <v>555</v>
      </c>
      <c r="H32" s="118"/>
      <c r="I32" s="20"/>
      <c r="J32" s="114">
        <v>660</v>
      </c>
      <c r="K32" s="113" t="s">
        <v>82</v>
      </c>
      <c r="L32" s="149">
        <f t="shared" si="5"/>
        <v>0</v>
      </c>
      <c r="M32"/>
      <c r="P32" s="106"/>
      <c r="Q32" s="139"/>
      <c r="R32" s="2"/>
      <c r="S32" s="2"/>
      <c r="T32" s="2"/>
      <c r="U32" s="2"/>
      <c r="V32" s="2"/>
      <c r="W32"/>
      <c r="X32"/>
      <c r="Y32"/>
      <c r="Z32"/>
      <c r="AA32"/>
      <c r="AB32"/>
      <c r="AC32"/>
      <c r="AD32"/>
    </row>
    <row r="33" spans="1:30" ht="134.25" customHeight="1" x14ac:dyDescent="0.3">
      <c r="A33" s="112">
        <f>'Unit Data from Audit Worksheet'!A39</f>
        <v>661</v>
      </c>
      <c r="B33" s="120" t="str">
        <f>'Unit Data from Audit Worksheet'!C39</f>
        <v>OPEB
RSI</v>
      </c>
      <c r="C33" s="111" t="str">
        <f>'Unit Data from Audit Worksheet'!D39</f>
        <v>Total OPEB benefits - What is the plan’s fiduciary net position as a percentage of the total OPEB liability?  Please enter as percentage value; for example, 83.5% should be entered as 83.5.  If assets have not been set aside in a trust, please enter 0.0</v>
      </c>
      <c r="D33" s="42"/>
      <c r="E33" s="110">
        <f>'Unit Data from Audit Worksheet'!F39</f>
        <v>0</v>
      </c>
      <c r="F33" s="119" t="str">
        <f>IF(H33=L33,"","Column L does not equal Column H")</f>
        <v/>
      </c>
      <c r="G33" s="157" t="s">
        <v>555</v>
      </c>
      <c r="H33" s="77">
        <f>ROUND(IFERROR((L32/L31)*100,0),1)</f>
        <v>0</v>
      </c>
      <c r="I33" s="20"/>
      <c r="J33" s="114">
        <v>661</v>
      </c>
      <c r="K33" s="122" t="s">
        <v>83</v>
      </c>
      <c r="L33" s="419">
        <f>IF(D33="",E33,D33)</f>
        <v>0</v>
      </c>
      <c r="P33" s="106"/>
    </row>
    <row r="34" spans="1:30" ht="87.75" customHeight="1" x14ac:dyDescent="0.3">
      <c r="A34" s="112">
        <f>'Unit Data from Audit Worksheet'!A42</f>
        <v>620</v>
      </c>
      <c r="B34" s="120"/>
      <c r="C34" s="111" t="str">
        <f>'Unit Data from Audit Worksheet'!D42</f>
        <v>Do you expect to issue debt requiring LGC approval within 12 months from the date that the audit is submitted - select "1" for yes and "2" for no from drop down list.</v>
      </c>
      <c r="D34" s="123"/>
      <c r="E34" s="64">
        <f>'Unit Data from Audit Worksheet'!F42</f>
        <v>0</v>
      </c>
      <c r="F34" s="119"/>
      <c r="G34" s="121"/>
      <c r="H34" s="118"/>
      <c r="I34" s="20"/>
      <c r="J34" s="47">
        <v>620</v>
      </c>
      <c r="K34" s="30" t="s">
        <v>120</v>
      </c>
      <c r="L34" s="146">
        <f t="shared" ref="L34:L42" si="6">IF(D34="",E34,D34)</f>
        <v>0</v>
      </c>
      <c r="N34" s="54"/>
      <c r="P34" s="107"/>
    </row>
    <row r="35" spans="1:30" ht="87.75" customHeight="1" x14ac:dyDescent="0.3">
      <c r="A35" s="112">
        <f>'TD Info Completed by Auditor'!A9</f>
        <v>906</v>
      </c>
      <c r="B35" s="53" t="s">
        <v>119</v>
      </c>
      <c r="C35" s="112" t="str">
        <f>'TD Info Completed by Auditor'!B9</f>
        <v>Is the Independent Auditor's Report Opinion Unmodified?</v>
      </c>
      <c r="D35" s="123"/>
      <c r="E35" s="114">
        <f>IF(+'TD Info Completed by Auditor'!C9="Yes",1,IF(+'TD Info Completed by Auditor'!C9="No",2,IF(+'TD Info Completed by Auditor'!C9="N/A",3,0)))</f>
        <v>0</v>
      </c>
      <c r="F35" s="119"/>
      <c r="G35" s="121"/>
      <c r="H35" s="118"/>
      <c r="I35" s="20"/>
      <c r="J35" s="97">
        <v>906</v>
      </c>
      <c r="K35" s="30" t="s">
        <v>113</v>
      </c>
      <c r="L35" s="147">
        <f t="shared" si="6"/>
        <v>0</v>
      </c>
      <c r="N35" s="129" t="s">
        <v>133</v>
      </c>
      <c r="P35" s="104"/>
    </row>
    <row r="36" spans="1:30" ht="87.75" customHeight="1" x14ac:dyDescent="0.3">
      <c r="A36" s="112">
        <f>'TD Info Completed by Auditor'!A10</f>
        <v>907</v>
      </c>
      <c r="B36" s="53" t="s">
        <v>119</v>
      </c>
      <c r="C36" s="112" t="str">
        <f>'TD Info Completed by Auditor'!B10</f>
        <v xml:space="preserve">Is there a finding for lack of segregation of duties at this unit? </v>
      </c>
      <c r="D36" s="123"/>
      <c r="E36" s="114">
        <f>IF(+'TD Info Completed by Auditor'!C10="Yes",1,IF(+'TD Info Completed by Auditor'!C10="No",2,IF(+'TD Info Completed by Auditor'!C10="N/A",3,0)))</f>
        <v>0</v>
      </c>
      <c r="F36" s="119"/>
      <c r="G36" s="121"/>
      <c r="H36" s="118"/>
      <c r="I36" s="20"/>
      <c r="J36" s="97">
        <v>907</v>
      </c>
      <c r="K36" s="30" t="s">
        <v>114</v>
      </c>
      <c r="L36" s="147">
        <f t="shared" si="6"/>
        <v>0</v>
      </c>
      <c r="N36" s="129" t="s">
        <v>133</v>
      </c>
      <c r="P36" s="105"/>
    </row>
    <row r="37" spans="1:30" s="203" customFormat="1" ht="87.75" customHeight="1" x14ac:dyDescent="0.3">
      <c r="A37" s="112">
        <f>'TD Info Completed by Auditor'!A11</f>
        <v>951</v>
      </c>
      <c r="B37" s="53" t="s">
        <v>119</v>
      </c>
      <c r="C37" s="112" t="str">
        <f>'TD Info Completed by Auditor'!B11</f>
        <v>Is there a finding for lack of technical skills, knowledge and experience (SKE) at this unit?</v>
      </c>
      <c r="D37" s="123"/>
      <c r="E37" s="114">
        <f>IF(+'TD Info Completed by Auditor'!C11="Yes",1,IF(+'TD Info Completed by Auditor'!C11="No",2,IF(+'TD Info Completed by Auditor'!C11="N/A",3,0)))</f>
        <v>0</v>
      </c>
      <c r="F37" s="119"/>
      <c r="G37" s="121"/>
      <c r="H37" s="118"/>
      <c r="I37" s="20"/>
      <c r="J37" s="97">
        <v>951</v>
      </c>
      <c r="K37" s="30" t="s">
        <v>115</v>
      </c>
      <c r="L37" s="147">
        <f>IF(D37="",E37,D37)</f>
        <v>0</v>
      </c>
      <c r="M37"/>
      <c r="N37" s="312"/>
      <c r="P37" s="106"/>
      <c r="Q37" s="139"/>
      <c r="W37"/>
      <c r="X37"/>
      <c r="Y37"/>
      <c r="Z37"/>
      <c r="AA37"/>
      <c r="AB37"/>
      <c r="AC37"/>
      <c r="AD37"/>
    </row>
    <row r="38" spans="1:30" ht="87.75" customHeight="1" x14ac:dyDescent="0.3">
      <c r="A38" s="112">
        <f>'TD Info Completed by Auditor'!A12</f>
        <v>953</v>
      </c>
      <c r="B38" s="53" t="s">
        <v>119</v>
      </c>
      <c r="C38" s="112" t="str">
        <f>'TD Info Completed by Auditor'!B12</f>
        <v xml:space="preserve">Is there is a going concern noted in the audit report? </v>
      </c>
      <c r="D38" s="123"/>
      <c r="E38" s="114">
        <f>IF(+'TD Info Completed by Auditor'!C12="Yes",1,IF(+'TD Info Completed by Auditor'!C12="No",2,IF(+'TD Info Completed by Auditor'!C12="N/A",3,0)))</f>
        <v>0</v>
      </c>
      <c r="F38" s="119"/>
      <c r="G38" s="121"/>
      <c r="H38" s="118"/>
      <c r="I38" s="20"/>
      <c r="J38" s="97">
        <v>953</v>
      </c>
      <c r="K38" s="30" t="s">
        <v>644</v>
      </c>
      <c r="L38" s="147">
        <f t="shared" si="6"/>
        <v>0</v>
      </c>
      <c r="N38" s="129" t="s">
        <v>133</v>
      </c>
      <c r="P38" s="106"/>
    </row>
    <row r="39" spans="1:30" ht="87.75" customHeight="1" x14ac:dyDescent="0.3">
      <c r="A39" s="112">
        <f>'TD Info Completed by Auditor'!A13</f>
        <v>955</v>
      </c>
      <c r="B39" s="53" t="s">
        <v>119</v>
      </c>
      <c r="C39" s="112" t="str">
        <f>'TD Info Completed by Auditor'!B13</f>
        <v>Number of significant deficiency findings (financial statement findings only)
Exclude findings reported in questions  907, 951</v>
      </c>
      <c r="D39" s="123"/>
      <c r="E39" s="114">
        <f>'TD Info Completed by Auditor'!C13</f>
        <v>0</v>
      </c>
      <c r="F39" s="119"/>
      <c r="G39" s="121"/>
      <c r="H39" s="118"/>
      <c r="I39" s="20"/>
      <c r="J39" s="97">
        <v>955</v>
      </c>
      <c r="K39" s="30" t="s">
        <v>121</v>
      </c>
      <c r="L39" s="147">
        <f t="shared" si="6"/>
        <v>0</v>
      </c>
      <c r="N39" s="129" t="s">
        <v>133</v>
      </c>
      <c r="P39" s="106"/>
    </row>
    <row r="40" spans="1:30" ht="87.75" customHeight="1" x14ac:dyDescent="0.3">
      <c r="A40" s="112">
        <f>'TD Info Completed by Auditor'!A14</f>
        <v>957</v>
      </c>
      <c r="B40" s="53" t="s">
        <v>119</v>
      </c>
      <c r="C40" s="112" t="str">
        <f>'TD Info Completed by Auditor'!B14</f>
        <v>Number of material weaknesses findings (financial statements findings only)
Exclude findings reported in questions 907, 951</v>
      </c>
      <c r="D40" s="123"/>
      <c r="E40" s="114">
        <f>'TD Info Completed by Auditor'!C14</f>
        <v>0</v>
      </c>
      <c r="F40" s="119"/>
      <c r="G40" s="121"/>
      <c r="H40" s="118"/>
      <c r="I40" s="20"/>
      <c r="J40" s="97">
        <v>957</v>
      </c>
      <c r="K40" s="30" t="s">
        <v>122</v>
      </c>
      <c r="L40" s="147">
        <f t="shared" si="6"/>
        <v>0</v>
      </c>
      <c r="N40" s="129" t="s">
        <v>133</v>
      </c>
      <c r="P40" s="106"/>
    </row>
    <row r="41" spans="1:30" ht="238.2" customHeight="1" x14ac:dyDescent="0.3">
      <c r="A41" s="112">
        <f>'TD Info Completed by Auditor'!A15</f>
        <v>973</v>
      </c>
      <c r="B41" s="53" t="s">
        <v>119</v>
      </c>
      <c r="C41" s="112" t="str">
        <f>'TD Info Completed by Auditor'!B15</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41" s="123"/>
      <c r="E41" s="114">
        <f>'TD Info Completed by Auditor'!C15</f>
        <v>0</v>
      </c>
      <c r="F41" s="119"/>
      <c r="G41" s="121"/>
      <c r="H41" s="118"/>
      <c r="I41" s="20"/>
      <c r="J41" s="97">
        <v>973</v>
      </c>
      <c r="K41" s="30" t="s">
        <v>130</v>
      </c>
      <c r="L41" s="147">
        <f>IF(D41="",E41,D41)</f>
        <v>0</v>
      </c>
      <c r="N41" s="129" t="s">
        <v>133</v>
      </c>
      <c r="P41" s="108"/>
    </row>
    <row r="42" spans="1:30" ht="87.75" customHeight="1" x14ac:dyDescent="0.3">
      <c r="A42" s="112">
        <f>'TD Info Completed by Auditor'!A16</f>
        <v>959</v>
      </c>
      <c r="B42" s="53" t="s">
        <v>119</v>
      </c>
      <c r="C42" s="112" t="str">
        <f>'TD Info Completed by Auditor'!B16</f>
        <v>Did the Unit have debt service payments deferred or restructured in this fiscal year? (does not include refinancings designed to take advantage of lower interest rates)  Select Yes, No, or NA</v>
      </c>
      <c r="D42" s="123"/>
      <c r="E42" s="114">
        <f>IF(+'TD Info Completed by Auditor'!C16="Yes",1,IF(+'TD Info Completed by Auditor'!C16="No",2,IF(+'TD Info Completed by Auditor'!C16="N/A",3,0)))</f>
        <v>0</v>
      </c>
      <c r="F42" s="119"/>
      <c r="G42" s="121"/>
      <c r="H42" s="118"/>
      <c r="I42" s="20"/>
      <c r="J42" s="97">
        <v>959</v>
      </c>
      <c r="K42" s="30" t="s">
        <v>135</v>
      </c>
      <c r="L42" s="147">
        <f t="shared" si="6"/>
        <v>0</v>
      </c>
      <c r="N42" s="129" t="s">
        <v>133</v>
      </c>
      <c r="P42" s="106"/>
    </row>
    <row r="43" spans="1:30" s="203" customFormat="1" ht="177.75" customHeight="1" x14ac:dyDescent="0.3">
      <c r="A43" s="112">
        <f>'TD Info Completed by Auditor'!A17</f>
        <v>974</v>
      </c>
      <c r="B43" s="53" t="s">
        <v>119</v>
      </c>
      <c r="C43" s="112" t="str">
        <f>'TD Info Completed by Auditor'!B17</f>
        <v>Did the Unit have any of the following occur:
1.  Bond covenants were not met
2.  Debt service payments made late?  Deferred payments authorized by LGC or other state
     agencies should not be counted as late for purposes of this question.</v>
      </c>
      <c r="D43" s="123"/>
      <c r="E43" s="114">
        <f>IF(+'TD Info Completed by Auditor'!C17="Yes",1,IF(+'TD Info Completed by Auditor'!C17="No",2,IF(+'TD Info Completed by Auditor'!C17="N/A",3,0)))</f>
        <v>0</v>
      </c>
      <c r="F43" s="119"/>
      <c r="G43" s="121"/>
      <c r="H43" s="118"/>
      <c r="I43" s="20"/>
      <c r="J43" s="97">
        <v>974</v>
      </c>
      <c r="K43" s="30" t="s">
        <v>146</v>
      </c>
      <c r="L43" s="147">
        <f t="shared" ref="L43" si="7">IF(D43="",E43,D43)</f>
        <v>0</v>
      </c>
      <c r="M43"/>
      <c r="N43" s="129" t="s">
        <v>133</v>
      </c>
      <c r="P43" s="108"/>
      <c r="Q43" s="139"/>
      <c r="W43"/>
      <c r="X43"/>
      <c r="Y43"/>
      <c r="Z43"/>
      <c r="AA43"/>
      <c r="AB43"/>
      <c r="AC43"/>
      <c r="AD43"/>
    </row>
    <row r="44" spans="1:30" ht="87.75" customHeight="1" x14ac:dyDescent="0.3">
      <c r="A44" s="112">
        <f>'TD Info Completed by Auditor'!A24</f>
        <v>975</v>
      </c>
      <c r="B44" s="53" t="s">
        <v>119</v>
      </c>
      <c r="C44" s="111" t="str">
        <f>'TD Info Completed by Auditor'!B24</f>
        <v>Does the Performance Indicator Print worksheet in this workbook have a red shaded cell?</v>
      </c>
      <c r="D44" s="123"/>
      <c r="E44" s="114">
        <f>IF(+'TD Info Completed by Auditor'!C24="Yes",1,IF(+'TD Info Completed by Auditor'!C24="No",2,IF(+'TD Info Completed by Auditor'!C24="N/A",3,0)))</f>
        <v>0</v>
      </c>
      <c r="F44" s="119"/>
      <c r="G44" s="121"/>
      <c r="H44" s="118"/>
      <c r="I44" s="20"/>
      <c r="J44" s="97">
        <v>975</v>
      </c>
      <c r="K44" s="472" t="s">
        <v>645</v>
      </c>
      <c r="L44" s="147">
        <f>IF(D44="",E44,D44)</f>
        <v>0</v>
      </c>
      <c r="N44" s="129" t="s">
        <v>133</v>
      </c>
      <c r="P44" s="108"/>
      <c r="Q44" s="155"/>
    </row>
    <row r="45" spans="1:30" s="203" customFormat="1" ht="87.75" customHeight="1" x14ac:dyDescent="0.3">
      <c r="A45" s="473">
        <f>'TD Info Completed by Auditor'!A26</f>
        <v>1068</v>
      </c>
      <c r="B45" s="474"/>
      <c r="C45" s="475" t="str">
        <f>'TD Info Completed by Auditor'!B26</f>
        <v xml:space="preserve">Does the unit have a self-insurance fund? </v>
      </c>
      <c r="D45" s="123"/>
      <c r="E45" s="114">
        <f>IF(+'TD Info Completed by Auditor'!C26="Yes",1,IF(+'TD Info Completed by Auditor'!C26="No",2,IF(+'TD Info Completed by Auditor'!C26="N/A",3,0)))</f>
        <v>0</v>
      </c>
      <c r="F45" s="119"/>
      <c r="G45" s="121"/>
      <c r="H45" s="118"/>
      <c r="I45" s="20"/>
      <c r="J45" s="477">
        <v>1068</v>
      </c>
      <c r="K45" s="471" t="s">
        <v>646</v>
      </c>
      <c r="L45" s="147">
        <f t="shared" ref="L45:L48" si="8">IF(D45="",E45,D45)</f>
        <v>0</v>
      </c>
      <c r="M45" s="94"/>
      <c r="N45" s="129"/>
      <c r="P45" s="108"/>
      <c r="Q45" s="155"/>
      <c r="W45" s="94"/>
      <c r="X45" s="94"/>
      <c r="Y45" s="94"/>
      <c r="Z45" s="94"/>
      <c r="AA45" s="94"/>
      <c r="AB45" s="94"/>
      <c r="AC45" s="94"/>
      <c r="AD45" s="94"/>
    </row>
    <row r="46" spans="1:30" s="203" customFormat="1" ht="87.75" customHeight="1" x14ac:dyDescent="0.3">
      <c r="A46" s="473">
        <f>'TD Info Completed by Auditor'!A27</f>
        <v>1069</v>
      </c>
      <c r="B46" s="474"/>
      <c r="C46" s="475" t="str">
        <f>'TD Info Completed by Auditor'!B27</f>
        <v>If the unit is self-insured for employee health care, does the unit use a qualified consultant to establish rates and appropriate reserve levels?</v>
      </c>
      <c r="D46" s="123"/>
      <c r="E46" s="114">
        <f>IF(+'TD Info Completed by Auditor'!C27="Yes",1,IF(+'TD Info Completed by Auditor'!C27="No",2,IF(+'TD Info Completed by Auditor'!C27="N/A",3,0)))</f>
        <v>0</v>
      </c>
      <c r="F46" s="119"/>
      <c r="G46" s="121"/>
      <c r="H46" s="118"/>
      <c r="I46" s="20"/>
      <c r="J46" s="477">
        <v>1069</v>
      </c>
      <c r="K46" s="471" t="s">
        <v>647</v>
      </c>
      <c r="L46" s="147">
        <f t="shared" si="8"/>
        <v>0</v>
      </c>
      <c r="M46" s="94"/>
      <c r="N46" s="129"/>
      <c r="P46" s="108"/>
      <c r="Q46" s="155"/>
      <c r="W46" s="94"/>
      <c r="X46" s="94"/>
      <c r="Y46" s="94"/>
      <c r="Z46" s="94"/>
      <c r="AA46" s="94"/>
      <c r="AB46" s="94"/>
      <c r="AC46" s="94"/>
      <c r="AD46" s="94"/>
    </row>
    <row r="47" spans="1:30" s="203" customFormat="1" ht="87.75" customHeight="1" x14ac:dyDescent="0.3">
      <c r="A47" s="473">
        <f>'TD Info Completed by Auditor'!A28</f>
        <v>1070</v>
      </c>
      <c r="B47" s="474"/>
      <c r="C47" s="475" t="str">
        <f>'TD Info Completed by Auditor'!B28</f>
        <v>Does the Unit have a non-state administered pension plan?
(Note - OPEB is not a pension plan.)</v>
      </c>
      <c r="D47" s="123"/>
      <c r="E47" s="114">
        <f>IF(+'TD Info Completed by Auditor'!C28="Yes",1,IF(+'TD Info Completed by Auditor'!C28="No",2,IF(+'TD Info Completed by Auditor'!C28="N/A",3,0)))</f>
        <v>0</v>
      </c>
      <c r="F47" s="119"/>
      <c r="G47" s="121"/>
      <c r="H47" s="118"/>
      <c r="I47" s="20"/>
      <c r="J47" s="477">
        <v>1070</v>
      </c>
      <c r="K47" s="471" t="s">
        <v>657</v>
      </c>
      <c r="L47" s="147">
        <f t="shared" si="8"/>
        <v>0</v>
      </c>
      <c r="M47" s="94"/>
      <c r="N47" s="129"/>
      <c r="P47" s="108"/>
      <c r="Q47" s="155"/>
      <c r="W47" s="94"/>
      <c r="X47" s="94"/>
      <c r="Y47" s="94"/>
      <c r="Z47" s="94"/>
      <c r="AA47" s="94"/>
      <c r="AB47" s="94"/>
      <c r="AC47" s="94"/>
      <c r="AD47" s="94"/>
    </row>
    <row r="48" spans="1:30" s="203" customFormat="1" ht="87.75" customHeight="1" x14ac:dyDescent="0.3">
      <c r="A48" s="473">
        <f>'TD Info Completed by Auditor'!A29</f>
        <v>1071</v>
      </c>
      <c r="B48" s="474"/>
      <c r="C48" s="475" t="str">
        <f>'TD Info Completed by Auditor'!B29</f>
        <v>Please list the amount of ARPA funds expended in total this fiscal year for non-capital purposes.  Enter "0" if no ARPA funds expended for this fiscal year for non-capital purposes.</v>
      </c>
      <c r="D48" s="123"/>
      <c r="E48" s="476">
        <f>'TD Info Completed by Auditor'!C29</f>
        <v>0</v>
      </c>
      <c r="F48" s="119"/>
      <c r="G48" s="121"/>
      <c r="H48" s="118"/>
      <c r="I48" s="20"/>
      <c r="J48" s="477">
        <v>1071</v>
      </c>
      <c r="K48" s="471" t="s">
        <v>648</v>
      </c>
      <c r="L48" s="147">
        <f t="shared" si="8"/>
        <v>0</v>
      </c>
      <c r="M48" s="94"/>
      <c r="N48" s="129"/>
      <c r="P48" s="108"/>
      <c r="Q48" s="155"/>
      <c r="W48" s="94"/>
      <c r="X48" s="94"/>
      <c r="Y48" s="94"/>
      <c r="Z48" s="94"/>
      <c r="AA48" s="94"/>
      <c r="AB48" s="94"/>
      <c r="AC48" s="94"/>
      <c r="AD48" s="94"/>
    </row>
    <row r="49" spans="1:30" ht="113.4" customHeight="1" x14ac:dyDescent="0.3">
      <c r="A49" s="158"/>
      <c r="B49" s="44"/>
      <c r="C49" s="159"/>
      <c r="D49" s="55"/>
      <c r="E49" s="63"/>
      <c r="F49" s="32"/>
      <c r="G49" s="57"/>
      <c r="H49" s="58"/>
      <c r="I49" s="20"/>
      <c r="J49" s="127">
        <v>998</v>
      </c>
      <c r="K49" s="128" t="s">
        <v>30</v>
      </c>
      <c r="L49" s="413" t="e">
        <f>VLOOKUP('Unit Data from Audit Worksheet'!D2,'Unit Names(H)'!$A$2:$C$93,3,FALSE)</f>
        <v>#N/A</v>
      </c>
      <c r="N49" s="130"/>
      <c r="P49" s="108"/>
      <c r="Q49" s="155"/>
    </row>
    <row r="50" spans="1:30" ht="54" customHeight="1" x14ac:dyDescent="0.3">
      <c r="A50" s="158"/>
      <c r="B50" s="44"/>
      <c r="C50" s="159"/>
      <c r="D50" s="160"/>
      <c r="E50" s="161"/>
      <c r="F50" s="162"/>
      <c r="G50" s="163"/>
      <c r="H50" s="165"/>
      <c r="I50" s="20"/>
      <c r="J50" s="75">
        <v>554</v>
      </c>
      <c r="K50" s="166" t="s">
        <v>41</v>
      </c>
      <c r="L50" s="152"/>
      <c r="N50" s="167"/>
      <c r="P50" s="108"/>
      <c r="Q50" s="155"/>
    </row>
    <row r="51" spans="1:30" ht="54" customHeight="1" x14ac:dyDescent="0.3">
      <c r="A51" s="158"/>
      <c r="B51" s="44"/>
      <c r="C51" s="159"/>
      <c r="D51" s="160"/>
      <c r="E51" s="161"/>
      <c r="F51" s="162"/>
      <c r="G51" s="163"/>
      <c r="H51" s="165"/>
      <c r="I51" s="20"/>
      <c r="J51" s="75">
        <v>555</v>
      </c>
      <c r="K51" s="166" t="s">
        <v>42</v>
      </c>
      <c r="L51" s="152"/>
      <c r="N51" s="167"/>
      <c r="P51" s="108"/>
      <c r="Q51" s="155"/>
    </row>
    <row r="52" spans="1:30" ht="54" customHeight="1" x14ac:dyDescent="0.3">
      <c r="A52" s="158"/>
      <c r="B52" s="44"/>
      <c r="C52" s="159"/>
      <c r="D52" s="160"/>
      <c r="E52" s="161"/>
      <c r="F52" s="162"/>
      <c r="G52" s="163"/>
      <c r="H52" s="165"/>
      <c r="I52" s="20"/>
      <c r="J52" s="75">
        <v>556</v>
      </c>
      <c r="K52" s="166" t="s">
        <v>43</v>
      </c>
      <c r="L52" s="152"/>
      <c r="N52" s="167"/>
      <c r="P52" s="108"/>
      <c r="Q52" s="155"/>
    </row>
    <row r="53" spans="1:30" ht="54" customHeight="1" x14ac:dyDescent="0.3">
      <c r="A53" s="158"/>
      <c r="B53" s="44"/>
      <c r="C53" s="159"/>
      <c r="D53" s="160"/>
      <c r="E53" s="161"/>
      <c r="F53" s="162"/>
      <c r="G53" s="163"/>
      <c r="H53" s="165"/>
      <c r="I53" s="20"/>
      <c r="J53" s="75">
        <v>557</v>
      </c>
      <c r="K53" s="166" t="s">
        <v>44</v>
      </c>
      <c r="L53" s="152"/>
      <c r="N53" s="167"/>
      <c r="P53" s="109"/>
    </row>
    <row r="54" spans="1:30" ht="54" customHeight="1" x14ac:dyDescent="0.3">
      <c r="A54" s="158"/>
      <c r="B54" s="44"/>
      <c r="C54" s="159"/>
      <c r="D54" s="160"/>
      <c r="E54" s="161"/>
      <c r="F54" s="162"/>
      <c r="G54" s="163"/>
      <c r="H54" s="165"/>
      <c r="I54" s="20"/>
      <c r="J54" s="75">
        <v>606</v>
      </c>
      <c r="K54" s="166" t="s">
        <v>95</v>
      </c>
      <c r="L54" s="152"/>
      <c r="N54" s="167"/>
      <c r="P54" s="109"/>
    </row>
    <row r="55" spans="1:30" s="16" customFormat="1" ht="22.5" customHeight="1" x14ac:dyDescent="0.3">
      <c r="A55" s="158"/>
      <c r="B55" s="44"/>
      <c r="C55" s="159"/>
      <c r="D55" s="55"/>
      <c r="E55" s="56"/>
      <c r="F55" s="32"/>
      <c r="G55" s="57"/>
      <c r="H55" s="58"/>
      <c r="I55" s="20"/>
      <c r="J55" s="59"/>
      <c r="K55" s="169"/>
      <c r="L55" s="170"/>
      <c r="M55"/>
      <c r="N55" s="129"/>
      <c r="P55" s="109"/>
      <c r="Q55" s="139"/>
      <c r="R55" s="2"/>
      <c r="S55" s="2"/>
      <c r="T55" s="2"/>
      <c r="U55" s="2"/>
      <c r="V55" s="2"/>
      <c r="W55"/>
      <c r="X55"/>
      <c r="Y55"/>
      <c r="Z55"/>
      <c r="AA55"/>
      <c r="AB55"/>
      <c r="AC55"/>
      <c r="AD55"/>
    </row>
    <row r="56" spans="1:30" ht="88.2" customHeight="1" x14ac:dyDescent="0.3">
      <c r="A56" s="112">
        <f>'Unit Data from Audit Worksheet'!A44</f>
        <v>947</v>
      </c>
      <c r="B56" s="53"/>
      <c r="C56" s="111" t="str">
        <f>'Unit Data from Audit Worksheet'!D44</f>
        <v>First name of finance officer or interim finance officer (please enter “vacant” for first name if the position is currently vacant)</v>
      </c>
      <c r="D56" s="125"/>
      <c r="E56" s="87">
        <f>'Unit Data from Audit Worksheet'!F44</f>
        <v>0</v>
      </c>
      <c r="F56" s="119" t="str">
        <f>'Unit Data from Audit Worksheet'!G44</f>
        <v>Please do not leave blank</v>
      </c>
      <c r="G56" s="121"/>
      <c r="H56" s="118"/>
      <c r="I56" s="20"/>
      <c r="J56" s="78">
        <v>947</v>
      </c>
      <c r="K56" s="171" t="s">
        <v>73</v>
      </c>
      <c r="L56" s="172">
        <f t="shared" ref="L56:L67" si="9">IF(D56="",E56,D56)</f>
        <v>0</v>
      </c>
      <c r="N56" s="167"/>
      <c r="P56" s="109"/>
      <c r="Q56" s="40"/>
    </row>
    <row r="57" spans="1:30" ht="74.400000000000006" customHeight="1" x14ac:dyDescent="0.3">
      <c r="A57" s="112">
        <f>'Unit Data from Audit Worksheet'!A45</f>
        <v>948</v>
      </c>
      <c r="B57" s="53"/>
      <c r="C57" s="111" t="str">
        <f>'Unit Data from Audit Worksheet'!D45</f>
        <v>Last name of finance officer or interim finance officer (please enter “vacant” for last name if the position is currently vacant)</v>
      </c>
      <c r="D57" s="125"/>
      <c r="E57" s="173">
        <f>'Unit Data from Audit Worksheet'!F45</f>
        <v>0</v>
      </c>
      <c r="F57" s="119" t="str">
        <f>'Unit Data from Audit Worksheet'!G45</f>
        <v>Please do not leave blank</v>
      </c>
      <c r="G57" s="121"/>
      <c r="H57" s="118"/>
      <c r="I57" s="20"/>
      <c r="J57" s="78">
        <v>948</v>
      </c>
      <c r="K57" s="171" t="s">
        <v>74</v>
      </c>
      <c r="L57" s="172">
        <f t="shared" si="9"/>
        <v>0</v>
      </c>
      <c r="N57" s="167"/>
      <c r="P57" s="109"/>
    </row>
    <row r="58" spans="1:30" ht="61.5" customHeight="1" x14ac:dyDescent="0.3">
      <c r="A58" s="112">
        <f>'Unit Data from Audit Worksheet'!A46</f>
        <v>949</v>
      </c>
      <c r="B58" s="53"/>
      <c r="C58" s="111" t="str">
        <f>'Unit Data from Audit Worksheet'!D46</f>
        <v>Is the finance officer serving in a permanent role or an interim role? (select permanent/interim/vacant)</v>
      </c>
      <c r="D58" s="125"/>
      <c r="E58" s="87">
        <f>'Unit Data from Audit Worksheet'!F46</f>
        <v>0</v>
      </c>
      <c r="F58" s="119" t="str">
        <f>'Unit Data from Audit Worksheet'!G46</f>
        <v>Please do not leave blank</v>
      </c>
      <c r="G58" s="121"/>
      <c r="H58" s="118"/>
      <c r="I58" s="20"/>
      <c r="J58" s="78">
        <v>949</v>
      </c>
      <c r="K58" s="171" t="s">
        <v>92</v>
      </c>
      <c r="L58" s="172">
        <f t="shared" si="9"/>
        <v>0</v>
      </c>
      <c r="N58" s="167"/>
      <c r="P58" s="109"/>
    </row>
    <row r="59" spans="1:30" ht="93.75" customHeight="1" x14ac:dyDescent="0.3">
      <c r="A59" s="112">
        <f>'Unit Data from Audit Worksheet'!A47</f>
        <v>950</v>
      </c>
      <c r="B59" s="53"/>
      <c r="C59" s="111" t="str">
        <f>'Unit Data from Audit Worksheet'!D47</f>
        <v>Has the finance officer been formally appointed by the local government, public authority, or designated official?  (Y/N)</v>
      </c>
      <c r="D59" s="125"/>
      <c r="E59" s="87">
        <f>'Unit Data from Audit Worksheet'!F47</f>
        <v>0</v>
      </c>
      <c r="F59" s="119" t="str">
        <f>'Unit Data from Audit Worksheet'!G47</f>
        <v>Please do not leave blank</v>
      </c>
      <c r="G59" s="121"/>
      <c r="H59" s="118"/>
      <c r="I59" s="20"/>
      <c r="J59" s="78">
        <v>950</v>
      </c>
      <c r="K59" s="171" t="s">
        <v>93</v>
      </c>
      <c r="L59" s="172">
        <f t="shared" si="9"/>
        <v>0</v>
      </c>
      <c r="N59" s="167"/>
      <c r="P59" s="109"/>
    </row>
    <row r="60" spans="1:30" ht="108" customHeight="1" x14ac:dyDescent="0.3">
      <c r="A60" s="112">
        <f>'Unit Data from Audit Worksheet'!A48</f>
        <v>952</v>
      </c>
      <c r="B60" s="53"/>
      <c r="C60" s="111" t="str">
        <f>'Unit Data from Audit Worksheet'!D48</f>
        <v>Date on which the local government, public authority, or designated official appointed the finance officer?  Date Format  MM/DD/YYYY</v>
      </c>
      <c r="D60" s="125"/>
      <c r="E60" s="377" t="str">
        <f>IF('Unit Data from Audit Worksheet'!F48&gt;0,'Unit Data from Audit Worksheet'!F48," ")</f>
        <v xml:space="preserve"> </v>
      </c>
      <c r="F60" s="119" t="str">
        <f>'Unit Data from Audit Worksheet'!G48</f>
        <v>Leave blank if data not available</v>
      </c>
      <c r="G60" s="121"/>
      <c r="H60" s="118"/>
      <c r="I60" s="20"/>
      <c r="J60" s="78">
        <v>952</v>
      </c>
      <c r="K60" s="171" t="s">
        <v>94</v>
      </c>
      <c r="L60" s="174" t="str">
        <f t="shared" si="9"/>
        <v xml:space="preserve"> </v>
      </c>
      <c r="N60" s="167"/>
      <c r="P60" s="109"/>
    </row>
    <row r="61" spans="1:30" ht="30.75" customHeight="1" x14ac:dyDescent="0.3">
      <c r="A61" s="175">
        <f>'Unit Data from Audit Worksheet'!A56</f>
        <v>960</v>
      </c>
      <c r="B61" s="83"/>
      <c r="C61" s="84" t="str">
        <f>'Unit Data from Audit Worksheet'!B56</f>
        <v>Name of Finance Officer</v>
      </c>
      <c r="D61" s="125"/>
      <c r="E61" s="176">
        <f>'Unit Data from Audit Worksheet'!D56</f>
        <v>0</v>
      </c>
      <c r="F61" s="177" t="str">
        <f>'Unit Data from Audit Worksheet'!F56</f>
        <v>Required</v>
      </c>
      <c r="G61" s="121"/>
      <c r="H61" s="118"/>
      <c r="I61" s="20"/>
      <c r="J61" s="86">
        <v>960</v>
      </c>
      <c r="K61" s="178" t="s">
        <v>88</v>
      </c>
      <c r="L61" s="179">
        <f t="shared" si="9"/>
        <v>0</v>
      </c>
      <c r="N61" s="151"/>
      <c r="P61" s="109"/>
    </row>
    <row r="62" spans="1:30" ht="30.75" customHeight="1" x14ac:dyDescent="0.3">
      <c r="A62" s="175">
        <f>'Unit Data from Audit Worksheet'!A57</f>
        <v>962</v>
      </c>
      <c r="B62" s="83"/>
      <c r="C62" s="84" t="str">
        <f>'Unit Data from Audit Worksheet'!B57</f>
        <v>Title of Official</v>
      </c>
      <c r="D62" s="125"/>
      <c r="E62" s="176">
        <f>'Unit Data from Audit Worksheet'!D57</f>
        <v>0</v>
      </c>
      <c r="F62" s="177" t="str">
        <f>'Unit Data from Audit Worksheet'!F57</f>
        <v>Required</v>
      </c>
      <c r="G62" s="121"/>
      <c r="H62" s="118"/>
      <c r="I62" s="20"/>
      <c r="J62" s="86">
        <v>962</v>
      </c>
      <c r="K62" s="178" t="s">
        <v>69</v>
      </c>
      <c r="L62" s="179">
        <f t="shared" si="9"/>
        <v>0</v>
      </c>
      <c r="N62" s="151"/>
      <c r="P62" s="109"/>
    </row>
    <row r="63" spans="1:30" ht="30.75" customHeight="1" x14ac:dyDescent="0.3">
      <c r="A63" s="175">
        <f>'Unit Data from Audit Worksheet'!A58</f>
        <v>964</v>
      </c>
      <c r="B63" s="83"/>
      <c r="C63" s="85" t="str">
        <f>'Unit Data from Audit Worksheet'!B58</f>
        <v>Date                        (Enter as "MM/DD/YYYY")</v>
      </c>
      <c r="D63" s="125"/>
      <c r="E63" s="180">
        <f>'Unit Data from Audit Worksheet'!D58</f>
        <v>0</v>
      </c>
      <c r="F63" s="177" t="str">
        <f>'Unit Data from Audit Worksheet'!F58</f>
        <v>Required</v>
      </c>
      <c r="G63" s="327"/>
      <c r="H63" s="118"/>
      <c r="I63" s="20"/>
      <c r="J63" s="86">
        <v>964</v>
      </c>
      <c r="K63" s="178" t="s">
        <v>103</v>
      </c>
      <c r="L63" s="181">
        <f t="shared" si="9"/>
        <v>0</v>
      </c>
      <c r="N63" s="151"/>
      <c r="P63" s="109"/>
    </row>
    <row r="64" spans="1:30" ht="30.75" customHeight="1" x14ac:dyDescent="0.3">
      <c r="A64" s="175">
        <f>'Unit Data from Audit Worksheet'!A59</f>
        <v>966</v>
      </c>
      <c r="B64" s="83"/>
      <c r="C64" s="84" t="s">
        <v>251</v>
      </c>
      <c r="D64" s="125"/>
      <c r="E64" s="326" t="str">
        <f>_xlfn.TEXTJOIN(",",,TEXT('Unit Data from Audit Worksheet'!D59,"###-###-####")," "&amp;'Unit Data from Audit Worksheet'!D60)</f>
        <v xml:space="preserve">--, </v>
      </c>
      <c r="F64" s="177" t="str">
        <f>'Unit Data from Audit Worksheet'!F59</f>
        <v>Required</v>
      </c>
      <c r="G64" s="121"/>
      <c r="H64" s="118"/>
      <c r="I64" s="20"/>
      <c r="J64" s="86">
        <v>966</v>
      </c>
      <c r="K64" s="178" t="s">
        <v>71</v>
      </c>
      <c r="L64" s="179" t="str">
        <f t="shared" si="9"/>
        <v xml:space="preserve">--, </v>
      </c>
      <c r="N64" s="151"/>
      <c r="P64" s="109"/>
    </row>
    <row r="65" spans="1:30" ht="30.75" customHeight="1" x14ac:dyDescent="0.3">
      <c r="A65" s="175">
        <f>'Unit Data from Audit Worksheet'!A61</f>
        <v>968</v>
      </c>
      <c r="B65" s="83"/>
      <c r="C65" s="84" t="str">
        <f>'Unit Data from Audit Worksheet'!B61</f>
        <v>E-mail address</v>
      </c>
      <c r="D65" s="125"/>
      <c r="E65" s="176">
        <f>'Unit Data from Audit Worksheet'!D61</f>
        <v>0</v>
      </c>
      <c r="F65" s="177" t="str">
        <f>'Unit Data from Audit Worksheet'!F61</f>
        <v>Required</v>
      </c>
      <c r="G65" s="121"/>
      <c r="H65" s="118"/>
      <c r="I65" s="20"/>
      <c r="J65" s="86">
        <v>968</v>
      </c>
      <c r="K65" s="178" t="s">
        <v>72</v>
      </c>
      <c r="L65" s="179">
        <f t="shared" si="9"/>
        <v>0</v>
      </c>
      <c r="N65" s="151"/>
      <c r="P65" s="109"/>
    </row>
    <row r="66" spans="1:30" ht="94.8" customHeight="1" x14ac:dyDescent="0.3">
      <c r="A66" s="182">
        <v>980</v>
      </c>
      <c r="B66" s="126" t="s">
        <v>119</v>
      </c>
      <c r="C66" s="131" t="str">
        <f>'TD Info Completed by Auditor'!B23</f>
        <v>Date the auditor presented or plans to present Financial Performance Indicators of Concern (FPIC) to the Governing Board.  If there are no FPICs to present to the governing board,  enter "7/1/2023" to indicate that an FPIC response is not required.</v>
      </c>
      <c r="D66" s="125"/>
      <c r="E66" s="420" t="str">
        <f>IF('TD Info Completed by Auditor'!C23&gt;0,'TD Info Completed by Auditor'!C23," ")</f>
        <v xml:space="preserve"> </v>
      </c>
      <c r="F66" s="183" t="s">
        <v>132</v>
      </c>
      <c r="G66" s="121"/>
      <c r="H66" s="118"/>
      <c r="I66" s="20"/>
      <c r="J66" s="132">
        <v>980</v>
      </c>
      <c r="K66" s="133" t="s">
        <v>117</v>
      </c>
      <c r="L66" s="184" t="str">
        <f t="shared" si="9"/>
        <v xml:space="preserve"> </v>
      </c>
      <c r="N66" s="206" t="s">
        <v>133</v>
      </c>
      <c r="P66" s="109"/>
    </row>
    <row r="67" spans="1:30" s="203" customFormat="1" ht="75.599999999999994" customHeight="1" x14ac:dyDescent="0.3">
      <c r="A67" s="478">
        <f>'TD Info Completed by Auditor'!A22</f>
        <v>1079</v>
      </c>
      <c r="B67" s="474"/>
      <c r="C67" s="479" t="str">
        <f>'TD Info Completed by Auditor'!B22</f>
        <v>What date was the audit report submitted to the LGC?  (Note audit reports are due four months after fiscal year end regardless of the contract submission date.)   Enter as "MM/DD/YYYY"</v>
      </c>
      <c r="D67" s="125"/>
      <c r="E67" s="420">
        <f>'TD Info Completed by Auditor'!C22</f>
        <v>0</v>
      </c>
      <c r="F67" s="183"/>
      <c r="G67" s="121"/>
      <c r="H67" s="118"/>
      <c r="I67" s="20"/>
      <c r="J67" s="480">
        <v>1079</v>
      </c>
      <c r="K67" s="481" t="s">
        <v>649</v>
      </c>
      <c r="L67" s="482">
        <f t="shared" si="9"/>
        <v>0</v>
      </c>
      <c r="M67" s="94"/>
      <c r="N67" s="206"/>
      <c r="P67" s="109"/>
      <c r="Q67" s="139"/>
      <c r="W67" s="94"/>
      <c r="X67" s="94"/>
      <c r="Y67" s="94"/>
      <c r="Z67" s="94"/>
      <c r="AA67" s="94"/>
      <c r="AB67" s="94"/>
      <c r="AC67" s="94"/>
      <c r="AD67" s="94"/>
    </row>
    <row r="68" spans="1:30" ht="83.4" customHeight="1" x14ac:dyDescent="0.3">
      <c r="A68" s="158"/>
      <c r="B68" s="44"/>
      <c r="C68" s="159"/>
      <c r="D68" s="160"/>
      <c r="E68" s="161"/>
      <c r="F68" s="162"/>
      <c r="G68" s="163"/>
      <c r="H68" s="164"/>
      <c r="I68" s="20"/>
      <c r="J68" s="78">
        <v>999</v>
      </c>
      <c r="K68" s="171" t="s">
        <v>31</v>
      </c>
      <c r="L68" s="421" t="e">
        <f>'Unit Data from Audit Worksheet'!D3</f>
        <v>#N/A</v>
      </c>
      <c r="N68" s="185" t="s">
        <v>658</v>
      </c>
      <c r="O68" s="185" t="s">
        <v>131</v>
      </c>
      <c r="P68" s="109"/>
    </row>
    <row r="69" spans="1:30" x14ac:dyDescent="0.3">
      <c r="A69" s="100"/>
      <c r="B69" s="100"/>
      <c r="C69" s="100"/>
      <c r="D69" s="100"/>
      <c r="E69" s="100"/>
      <c r="F69" s="100"/>
      <c r="G69" s="100"/>
      <c r="H69" s="100"/>
      <c r="I69" s="100"/>
      <c r="J69" s="2"/>
      <c r="K69" s="2"/>
      <c r="L69" s="2"/>
      <c r="N69" s="3"/>
      <c r="P69" s="109"/>
    </row>
    <row r="70" spans="1:30" s="203" customFormat="1" x14ac:dyDescent="0.3">
      <c r="A70" s="100"/>
      <c r="B70" s="100"/>
      <c r="C70" s="100"/>
      <c r="D70" s="100"/>
      <c r="E70" s="100"/>
      <c r="F70" s="100"/>
      <c r="G70" s="100"/>
      <c r="H70" s="100"/>
      <c r="I70" s="100"/>
      <c r="M70"/>
      <c r="N70" s="3"/>
      <c r="P70" s="109"/>
      <c r="Q70" s="139"/>
      <c r="W70"/>
      <c r="X70"/>
      <c r="Y70"/>
      <c r="Z70"/>
      <c r="AA70"/>
      <c r="AB70"/>
      <c r="AC70"/>
      <c r="AD70"/>
    </row>
    <row r="71" spans="1:30" ht="18" customHeight="1" x14ac:dyDescent="0.3">
      <c r="C71" s="371"/>
      <c r="D71" s="187"/>
      <c r="E71" s="188"/>
      <c r="F71" s="188"/>
      <c r="G71" s="189"/>
      <c r="H71" s="188"/>
      <c r="I71" s="190"/>
      <c r="K71" s="424" t="s">
        <v>552</v>
      </c>
      <c r="L71" s="425" t="e">
        <f>SUM(L4:L54)</f>
        <v>#N/A</v>
      </c>
      <c r="N71" s="3"/>
      <c r="P71" s="109"/>
    </row>
    <row r="72" spans="1:30" ht="19.2" customHeight="1" x14ac:dyDescent="0.3">
      <c r="A72"/>
      <c r="B72"/>
      <c r="C72"/>
      <c r="D72"/>
      <c r="E72"/>
      <c r="F72"/>
      <c r="G72" s="189"/>
      <c r="H72" s="188"/>
      <c r="I72" s="190"/>
      <c r="K72" s="423" t="s">
        <v>310</v>
      </c>
      <c r="L72" s="425"/>
      <c r="N72" s="3"/>
      <c r="P72" s="109"/>
    </row>
    <row r="73" spans="1:30" ht="18.600000000000001" customHeight="1" x14ac:dyDescent="0.7">
      <c r="B73" s="2"/>
      <c r="C73" s="2"/>
      <c r="D73" s="39"/>
      <c r="E73" s="46"/>
      <c r="F73" s="39"/>
      <c r="G73" s="189"/>
      <c r="H73" s="188"/>
      <c r="I73" s="190"/>
      <c r="J73" s="66"/>
      <c r="K73" s="65"/>
      <c r="L73" s="425" t="e">
        <f>L71-L72</f>
        <v>#N/A</v>
      </c>
      <c r="N73" s="3"/>
      <c r="P73" s="109"/>
    </row>
    <row r="74" spans="1:30" ht="25.2" customHeight="1" x14ac:dyDescent="0.3">
      <c r="A74" s="100"/>
      <c r="B74" s="100"/>
      <c r="C74" s="100"/>
      <c r="D74" s="100"/>
      <c r="E74" s="100"/>
      <c r="F74" s="188"/>
      <c r="G74" s="189"/>
      <c r="H74" s="188"/>
      <c r="I74" s="190"/>
      <c r="K74" s="8"/>
      <c r="L74" s="191"/>
      <c r="P74" s="109"/>
    </row>
    <row r="75" spans="1:30" x14ac:dyDescent="0.3">
      <c r="A75" s="100"/>
      <c r="B75" s="100"/>
      <c r="C75" s="100"/>
      <c r="D75" s="100"/>
      <c r="E75" s="100"/>
      <c r="F75" s="188"/>
      <c r="G75" s="189"/>
      <c r="H75" s="188"/>
      <c r="I75" s="190"/>
      <c r="K75" s="8"/>
      <c r="L75" s="191"/>
      <c r="P75" s="109"/>
    </row>
    <row r="76" spans="1:30" ht="18.75" customHeight="1" x14ac:dyDescent="0.3">
      <c r="A76" s="100"/>
      <c r="B76" s="100"/>
      <c r="C76" s="100"/>
      <c r="D76" s="100"/>
      <c r="E76" s="100"/>
      <c r="F76" s="188"/>
      <c r="G76" s="189"/>
      <c r="H76" s="188"/>
      <c r="I76" s="190"/>
      <c r="K76" s="8"/>
      <c r="L76" s="191"/>
      <c r="P76" s="109"/>
    </row>
    <row r="77" spans="1:30" ht="30.75" customHeight="1" x14ac:dyDescent="0.3">
      <c r="A77" s="100"/>
      <c r="B77" s="100"/>
      <c r="C77" s="100"/>
      <c r="D77" s="100"/>
      <c r="E77" s="100"/>
      <c r="F77" s="188"/>
      <c r="G77" s="189"/>
      <c r="H77" s="188"/>
      <c r="I77" s="190"/>
      <c r="K77" s="8"/>
      <c r="L77" s="191"/>
      <c r="P77" s="109"/>
    </row>
    <row r="78" spans="1:30" ht="30.75" customHeight="1" x14ac:dyDescent="0.3">
      <c r="A78" s="100"/>
      <c r="B78" s="100"/>
      <c r="C78" s="100"/>
      <c r="D78" s="100"/>
      <c r="E78" s="100"/>
      <c r="F78" s="188"/>
      <c r="G78" s="189"/>
      <c r="H78" s="188"/>
      <c r="I78" s="190"/>
      <c r="K78" s="8"/>
      <c r="L78" s="191"/>
      <c r="P78" s="109"/>
    </row>
    <row r="79" spans="1:30" ht="30.75" customHeight="1" x14ac:dyDescent="0.3">
      <c r="A79" s="100"/>
      <c r="B79" s="100"/>
      <c r="C79" s="100"/>
      <c r="D79" s="100"/>
      <c r="E79" s="100"/>
      <c r="F79" s="188"/>
      <c r="G79" s="189"/>
      <c r="H79" s="188"/>
      <c r="I79" s="190"/>
      <c r="K79" s="8"/>
      <c r="L79" s="191"/>
      <c r="P79" s="109"/>
    </row>
    <row r="80" spans="1:30" ht="30.75" customHeight="1" x14ac:dyDescent="0.3">
      <c r="A80" s="100"/>
      <c r="B80" s="100"/>
      <c r="C80" s="100"/>
      <c r="D80" s="100"/>
      <c r="E80" s="100"/>
      <c r="F80" s="188"/>
      <c r="G80" s="189"/>
      <c r="H80" s="188"/>
      <c r="I80" s="190"/>
      <c r="K80" s="8"/>
      <c r="L80" s="191"/>
      <c r="P80" s="109"/>
    </row>
    <row r="81" spans="1:16" ht="30.75" customHeight="1" x14ac:dyDescent="0.3">
      <c r="A81" s="100"/>
      <c r="B81" s="100"/>
      <c r="C81" s="100"/>
      <c r="D81" s="100"/>
      <c r="E81" s="100"/>
      <c r="F81" s="188"/>
      <c r="G81" s="189"/>
      <c r="H81" s="188"/>
      <c r="I81" s="190"/>
      <c r="K81" s="8"/>
      <c r="L81" s="191"/>
      <c r="P81" s="109"/>
    </row>
    <row r="82" spans="1:16" x14ac:dyDescent="0.3">
      <c r="A82" s="100"/>
      <c r="B82" s="100"/>
      <c r="C82" s="100"/>
      <c r="D82" s="100"/>
      <c r="E82" s="100"/>
      <c r="I82" s="190"/>
      <c r="K82" s="8"/>
      <c r="L82" s="191"/>
      <c r="P82" s="109"/>
    </row>
    <row r="83" spans="1:16" x14ac:dyDescent="0.3">
      <c r="A83" s="100"/>
      <c r="B83" s="100"/>
      <c r="C83" s="100"/>
      <c r="D83" s="100"/>
      <c r="E83" s="100"/>
      <c r="I83" s="190"/>
      <c r="L83" s="191"/>
      <c r="P83" s="109"/>
    </row>
    <row r="84" spans="1:16" x14ac:dyDescent="0.3">
      <c r="A84" s="4"/>
      <c r="B84" s="192"/>
      <c r="C84" s="18"/>
      <c r="D84" s="38"/>
      <c r="I84" s="190"/>
      <c r="L84" s="191"/>
      <c r="P84" s="109"/>
    </row>
    <row r="85" spans="1:16" x14ac:dyDescent="0.3">
      <c r="A85" s="4"/>
      <c r="B85" s="192"/>
      <c r="C85" s="18"/>
      <c r="D85" s="38"/>
      <c r="L85" s="191"/>
      <c r="P85" s="109"/>
    </row>
    <row r="86" spans="1:16" x14ac:dyDescent="0.3">
      <c r="D86" s="38"/>
      <c r="P86" s="109"/>
    </row>
    <row r="87" spans="1:16" x14ac:dyDescent="0.3">
      <c r="D87" s="38"/>
      <c r="P87" s="109"/>
    </row>
    <row r="88" spans="1:16" x14ac:dyDescent="0.3">
      <c r="D88" s="38"/>
      <c r="P88" s="109"/>
    </row>
    <row r="89" spans="1:16" x14ac:dyDescent="0.3">
      <c r="D89" s="38"/>
      <c r="P89" s="109"/>
    </row>
    <row r="90" spans="1:16" x14ac:dyDescent="0.3">
      <c r="A90" s="4"/>
      <c r="B90" s="192"/>
      <c r="C90" s="18"/>
      <c r="D90" s="38"/>
      <c r="P90" s="109"/>
    </row>
    <row r="91" spans="1:16" x14ac:dyDescent="0.3">
      <c r="A91" s="4"/>
      <c r="B91" s="192"/>
      <c r="C91" s="18"/>
      <c r="D91" s="38"/>
      <c r="P91" s="109"/>
    </row>
    <row r="92" spans="1:16" x14ac:dyDescent="0.3">
      <c r="D92" s="38"/>
      <c r="P92" s="109"/>
    </row>
    <row r="93" spans="1:16" x14ac:dyDescent="0.3">
      <c r="D93" s="38"/>
      <c r="P93" s="109"/>
    </row>
    <row r="94" spans="1:16" x14ac:dyDescent="0.3">
      <c r="D94" s="38"/>
      <c r="P94" s="109"/>
    </row>
    <row r="95" spans="1:16" x14ac:dyDescent="0.3">
      <c r="D95" s="38"/>
      <c r="P95" s="109"/>
    </row>
    <row r="96" spans="1:16" x14ac:dyDescent="0.3">
      <c r="A96" s="4"/>
      <c r="B96" s="192"/>
      <c r="C96" s="18"/>
      <c r="D96" s="38"/>
      <c r="P96" s="109"/>
    </row>
    <row r="97" spans="1:16" x14ac:dyDescent="0.3">
      <c r="A97" s="4"/>
      <c r="B97" s="192"/>
      <c r="C97" s="18"/>
      <c r="D97" s="38"/>
      <c r="P97" s="109"/>
    </row>
    <row r="98" spans="1:16" x14ac:dyDescent="0.3">
      <c r="D98" s="38"/>
      <c r="P98" s="109"/>
    </row>
    <row r="99" spans="1:16" x14ac:dyDescent="0.3">
      <c r="D99" s="38"/>
      <c r="P99" s="109"/>
    </row>
    <row r="100" spans="1:16" x14ac:dyDescent="0.3">
      <c r="D100" s="38"/>
      <c r="P100" s="109"/>
    </row>
    <row r="101" spans="1:16" x14ac:dyDescent="0.3">
      <c r="D101" s="38"/>
      <c r="P101" s="109"/>
    </row>
    <row r="102" spans="1:16" x14ac:dyDescent="0.3">
      <c r="A102" s="4"/>
      <c r="B102" s="192"/>
      <c r="C102" s="18"/>
      <c r="D102" s="38"/>
      <c r="P102" s="109"/>
    </row>
    <row r="103" spans="1:16" x14ac:dyDescent="0.3">
      <c r="A103" s="4"/>
      <c r="B103" s="192"/>
      <c r="C103" s="18"/>
      <c r="D103" s="38"/>
      <c r="P103" s="109"/>
    </row>
    <row r="104" spans="1:16" x14ac:dyDescent="0.3">
      <c r="A104" s="4"/>
      <c r="B104" s="192"/>
      <c r="C104" s="18"/>
      <c r="D104" s="38"/>
      <c r="P104" s="109"/>
    </row>
    <row r="105" spans="1:16" x14ac:dyDescent="0.3">
      <c r="A105" s="4"/>
      <c r="B105" s="192"/>
      <c r="C105" s="18"/>
      <c r="D105" s="38"/>
      <c r="P105" s="109"/>
    </row>
    <row r="106" spans="1:16" x14ac:dyDescent="0.3">
      <c r="D106" s="38"/>
      <c r="P106" s="109"/>
    </row>
    <row r="107" spans="1:16" x14ac:dyDescent="0.3">
      <c r="D107" s="38"/>
      <c r="P107" s="109"/>
    </row>
    <row r="108" spans="1:16" x14ac:dyDescent="0.3">
      <c r="D108" s="38"/>
      <c r="P108" s="109"/>
    </row>
    <row r="109" spans="1:16" x14ac:dyDescent="0.3">
      <c r="A109" s="4"/>
      <c r="B109" s="192"/>
      <c r="C109" s="18"/>
      <c r="D109" s="38"/>
      <c r="P109" s="109"/>
    </row>
    <row r="110" spans="1:16" x14ac:dyDescent="0.3">
      <c r="A110" s="4"/>
      <c r="B110" s="192"/>
      <c r="C110" s="18"/>
      <c r="D110" s="38"/>
      <c r="P110" s="109"/>
    </row>
    <row r="111" spans="1:16" x14ac:dyDescent="0.3">
      <c r="A111" s="4"/>
      <c r="B111" s="192"/>
      <c r="C111" s="18"/>
      <c r="D111" s="38"/>
      <c r="P111" s="109"/>
    </row>
    <row r="112" spans="1:16" x14ac:dyDescent="0.3">
      <c r="A112" s="4"/>
      <c r="B112" s="192"/>
      <c r="C112" s="18"/>
      <c r="D112" s="38"/>
      <c r="P112" s="109"/>
    </row>
    <row r="113" spans="1:16" x14ac:dyDescent="0.3">
      <c r="A113" s="4"/>
      <c r="B113" s="192"/>
      <c r="C113" s="18"/>
      <c r="D113" s="38"/>
      <c r="P113" s="109"/>
    </row>
    <row r="114" spans="1:16" x14ac:dyDescent="0.3">
      <c r="A114" s="4"/>
      <c r="B114" s="192"/>
      <c r="C114" s="18"/>
      <c r="D114" s="38"/>
      <c r="P114" s="109"/>
    </row>
    <row r="115" spans="1:16" x14ac:dyDescent="0.3">
      <c r="A115" s="4"/>
      <c r="B115" s="192"/>
      <c r="C115" s="18"/>
      <c r="D115" s="38"/>
      <c r="P115" s="109"/>
    </row>
    <row r="116" spans="1:16" x14ac:dyDescent="0.3">
      <c r="A116" s="4"/>
      <c r="B116" s="192"/>
      <c r="C116" s="18"/>
      <c r="D116" s="38"/>
      <c r="P116" s="109"/>
    </row>
    <row r="117" spans="1:16" x14ac:dyDescent="0.3">
      <c r="A117" s="4"/>
      <c r="B117" s="192"/>
      <c r="C117" s="18"/>
      <c r="D117" s="38"/>
      <c r="P117" s="109"/>
    </row>
    <row r="118" spans="1:16" x14ac:dyDescent="0.3">
      <c r="A118" s="4"/>
      <c r="B118" s="192"/>
      <c r="C118" s="18"/>
      <c r="D118" s="38"/>
      <c r="P118" s="109"/>
    </row>
    <row r="119" spans="1:16" x14ac:dyDescent="0.3">
      <c r="A119" s="4"/>
      <c r="B119" s="192"/>
      <c r="C119" s="18"/>
      <c r="D119" s="38"/>
      <c r="P119" s="109"/>
    </row>
    <row r="120" spans="1:16" x14ac:dyDescent="0.3">
      <c r="A120" s="4"/>
      <c r="B120" s="192"/>
      <c r="C120" s="18"/>
      <c r="D120" s="38"/>
      <c r="P120" s="109"/>
    </row>
    <row r="121" spans="1:16" x14ac:dyDescent="0.3">
      <c r="A121" s="4"/>
      <c r="B121" s="192"/>
      <c r="C121" s="18"/>
      <c r="D121" s="38"/>
      <c r="P121" s="109"/>
    </row>
    <row r="122" spans="1:16" x14ac:dyDescent="0.3">
      <c r="A122" s="4"/>
      <c r="B122" s="192"/>
      <c r="C122" s="18"/>
      <c r="D122" s="38"/>
      <c r="P122" s="109"/>
    </row>
    <row r="123" spans="1:16" x14ac:dyDescent="0.3">
      <c r="A123" s="4"/>
      <c r="B123" s="192"/>
      <c r="C123" s="18"/>
      <c r="D123" s="38"/>
      <c r="P123" s="109"/>
    </row>
    <row r="124" spans="1:16" x14ac:dyDescent="0.3">
      <c r="A124" s="4"/>
      <c r="B124" s="192"/>
      <c r="C124" s="18"/>
      <c r="D124" s="38"/>
      <c r="P124" s="109"/>
    </row>
    <row r="125" spans="1:16" x14ac:dyDescent="0.3">
      <c r="A125" s="4"/>
      <c r="B125" s="192"/>
      <c r="C125" s="18"/>
      <c r="D125" s="38"/>
      <c r="P125" s="109"/>
    </row>
    <row r="126" spans="1:16" x14ac:dyDescent="0.3">
      <c r="A126" s="4"/>
      <c r="B126" s="192"/>
      <c r="C126" s="18"/>
      <c r="D126" s="38"/>
      <c r="P126" s="109"/>
    </row>
    <row r="127" spans="1:16" x14ac:dyDescent="0.3">
      <c r="A127" s="4"/>
      <c r="B127" s="192"/>
      <c r="C127" s="18"/>
      <c r="D127" s="38"/>
      <c r="P127" s="109"/>
    </row>
    <row r="128" spans="1:16" x14ac:dyDescent="0.3">
      <c r="A128" s="4"/>
      <c r="B128" s="192"/>
      <c r="C128" s="18"/>
      <c r="D128" s="38"/>
      <c r="P128" s="109"/>
    </row>
    <row r="129" spans="1:16" x14ac:dyDescent="0.3">
      <c r="A129" s="4"/>
      <c r="B129" s="192"/>
      <c r="C129" s="18"/>
      <c r="D129" s="38"/>
      <c r="P129" s="109"/>
    </row>
    <row r="130" spans="1:16" x14ac:dyDescent="0.3">
      <c r="A130" s="4"/>
      <c r="B130" s="192"/>
      <c r="C130" s="18"/>
      <c r="D130" s="38"/>
      <c r="P130" s="109"/>
    </row>
    <row r="131" spans="1:16" x14ac:dyDescent="0.3">
      <c r="A131" s="4"/>
      <c r="B131" s="192"/>
      <c r="C131" s="18"/>
      <c r="D131" s="38"/>
      <c r="P131" s="109"/>
    </row>
    <row r="132" spans="1:16" x14ac:dyDescent="0.3">
      <c r="A132" s="4"/>
      <c r="B132" s="192"/>
      <c r="C132" s="18"/>
      <c r="D132" s="38"/>
      <c r="P132" s="109"/>
    </row>
    <row r="133" spans="1:16" x14ac:dyDescent="0.3">
      <c r="A133" s="4"/>
      <c r="B133" s="192"/>
      <c r="C133" s="18"/>
      <c r="D133" s="38"/>
      <c r="P133" s="109"/>
    </row>
    <row r="134" spans="1:16" x14ac:dyDescent="0.3">
      <c r="A134" s="4"/>
      <c r="B134" s="192"/>
      <c r="C134" s="18"/>
      <c r="D134" s="38"/>
      <c r="P134" s="109"/>
    </row>
    <row r="135" spans="1:16" x14ac:dyDescent="0.3">
      <c r="A135" s="4"/>
      <c r="B135" s="192"/>
      <c r="C135" s="18"/>
      <c r="D135" s="38"/>
      <c r="P135" s="109"/>
    </row>
    <row r="136" spans="1:16" x14ac:dyDescent="0.3">
      <c r="A136" s="4"/>
      <c r="B136" s="192"/>
      <c r="C136" s="18"/>
      <c r="D136" s="38"/>
      <c r="P136" s="109"/>
    </row>
    <row r="137" spans="1:16" x14ac:dyDescent="0.3">
      <c r="A137" s="4"/>
      <c r="B137" s="192"/>
      <c r="C137" s="18"/>
      <c r="D137" s="38"/>
      <c r="P137" s="109"/>
    </row>
    <row r="138" spans="1:16" x14ac:dyDescent="0.3">
      <c r="A138" s="4"/>
      <c r="B138" s="192"/>
      <c r="C138" s="18"/>
      <c r="D138" s="38"/>
      <c r="P138" s="109"/>
    </row>
    <row r="139" spans="1:16" x14ac:dyDescent="0.3">
      <c r="A139" s="4"/>
      <c r="B139" s="192"/>
      <c r="C139" s="18"/>
      <c r="D139" s="38"/>
      <c r="P139" s="109"/>
    </row>
    <row r="140" spans="1:16" x14ac:dyDescent="0.3">
      <c r="A140" s="4"/>
      <c r="B140" s="192"/>
      <c r="C140" s="18"/>
      <c r="D140" s="38"/>
      <c r="P140" s="109"/>
    </row>
    <row r="141" spans="1:16" x14ac:dyDescent="0.3">
      <c r="A141" s="4"/>
      <c r="B141" s="192"/>
      <c r="C141" s="18"/>
      <c r="D141" s="38"/>
      <c r="P141" s="109"/>
    </row>
    <row r="142" spans="1:16" x14ac:dyDescent="0.3">
      <c r="A142" s="4"/>
      <c r="B142" s="192"/>
      <c r="C142" s="18"/>
      <c r="D142" s="38"/>
      <c r="P142" s="109"/>
    </row>
    <row r="143" spans="1:16" x14ac:dyDescent="0.3">
      <c r="A143" s="4"/>
      <c r="B143" s="192"/>
      <c r="C143" s="18"/>
      <c r="D143" s="38"/>
      <c r="P143" s="109"/>
    </row>
    <row r="144" spans="1:16" x14ac:dyDescent="0.3">
      <c r="A144" s="4"/>
      <c r="B144" s="192"/>
      <c r="C144" s="18"/>
      <c r="D144" s="38"/>
      <c r="P144" s="109"/>
    </row>
    <row r="145" spans="1:16" x14ac:dyDescent="0.3">
      <c r="A145" s="4"/>
      <c r="B145" s="192"/>
      <c r="C145" s="18"/>
      <c r="D145" s="38"/>
      <c r="P145" s="109"/>
    </row>
    <row r="146" spans="1:16" x14ac:dyDescent="0.3">
      <c r="A146" s="4"/>
      <c r="B146" s="192"/>
      <c r="C146" s="18"/>
      <c r="D146" s="38"/>
      <c r="P146" s="109"/>
    </row>
    <row r="147" spans="1:16" x14ac:dyDescent="0.3">
      <c r="A147" s="4"/>
      <c r="B147" s="192"/>
      <c r="C147" s="18"/>
      <c r="D147" s="38"/>
      <c r="P147" s="109"/>
    </row>
    <row r="148" spans="1:16" x14ac:dyDescent="0.3">
      <c r="A148" s="4"/>
      <c r="B148" s="192"/>
      <c r="C148" s="18"/>
      <c r="D148" s="38"/>
      <c r="P148" s="109"/>
    </row>
    <row r="149" spans="1:16" x14ac:dyDescent="0.3">
      <c r="A149" s="4"/>
      <c r="B149" s="192"/>
      <c r="C149" s="18"/>
      <c r="D149" s="38"/>
      <c r="P149" s="109"/>
    </row>
    <row r="150" spans="1:16" x14ac:dyDescent="0.3">
      <c r="A150" s="4"/>
      <c r="B150" s="192"/>
      <c r="C150" s="18"/>
      <c r="D150" s="38"/>
      <c r="P150" s="109"/>
    </row>
    <row r="151" spans="1:16" x14ac:dyDescent="0.3">
      <c r="A151" s="4"/>
      <c r="B151" s="192"/>
      <c r="C151" s="18"/>
      <c r="D151" s="38"/>
      <c r="P151" s="109"/>
    </row>
    <row r="152" spans="1:16" x14ac:dyDescent="0.3">
      <c r="A152" s="4"/>
      <c r="B152" s="192"/>
      <c r="C152" s="18"/>
      <c r="D152" s="38"/>
      <c r="P152" s="109"/>
    </row>
    <row r="153" spans="1:16" x14ac:dyDescent="0.3">
      <c r="A153" s="4"/>
      <c r="B153" s="192"/>
      <c r="C153" s="18"/>
      <c r="D153" s="38"/>
      <c r="P153" s="109"/>
    </row>
    <row r="154" spans="1:16" x14ac:dyDescent="0.3">
      <c r="A154" s="4"/>
      <c r="B154" s="192"/>
      <c r="C154" s="18"/>
      <c r="D154" s="38"/>
      <c r="P154" s="109"/>
    </row>
    <row r="155" spans="1:16" x14ac:dyDescent="0.3">
      <c r="A155" s="4"/>
      <c r="B155" s="192"/>
      <c r="C155" s="18"/>
      <c r="D155" s="38"/>
      <c r="P155" s="109"/>
    </row>
    <row r="156" spans="1:16" x14ac:dyDescent="0.3">
      <c r="A156" s="4"/>
      <c r="B156" s="192"/>
      <c r="C156" s="18"/>
      <c r="D156" s="38"/>
      <c r="P156" s="109"/>
    </row>
    <row r="157" spans="1:16" x14ac:dyDescent="0.3">
      <c r="A157" s="4"/>
      <c r="B157" s="192"/>
      <c r="C157" s="18"/>
      <c r="D157" s="38"/>
      <c r="P157" s="109"/>
    </row>
    <row r="158" spans="1:16" x14ac:dyDescent="0.3">
      <c r="A158" s="4"/>
      <c r="B158" s="192"/>
      <c r="C158" s="18"/>
      <c r="D158" s="38"/>
      <c r="P158" s="109"/>
    </row>
    <row r="159" spans="1:16" x14ac:dyDescent="0.3">
      <c r="A159" s="4"/>
      <c r="B159" s="192"/>
      <c r="C159" s="18"/>
      <c r="D159" s="38"/>
      <c r="P159" s="109"/>
    </row>
    <row r="160" spans="1:16" x14ac:dyDescent="0.3">
      <c r="A160" s="4"/>
      <c r="B160" s="192"/>
      <c r="C160" s="18"/>
      <c r="D160" s="38"/>
      <c r="P160" s="109"/>
    </row>
    <row r="161" spans="1:16" x14ac:dyDescent="0.3">
      <c r="A161" s="4"/>
      <c r="B161" s="192"/>
      <c r="C161" s="18"/>
      <c r="D161" s="38"/>
      <c r="P161" s="109"/>
    </row>
    <row r="162" spans="1:16" x14ac:dyDescent="0.3">
      <c r="A162" s="4"/>
      <c r="B162" s="192"/>
      <c r="C162" s="18"/>
      <c r="D162" s="38"/>
      <c r="P162" s="109"/>
    </row>
    <row r="163" spans="1:16" x14ac:dyDescent="0.3">
      <c r="A163" s="4"/>
      <c r="B163" s="192"/>
      <c r="C163" s="18"/>
      <c r="D163" s="38"/>
      <c r="P163" s="109"/>
    </row>
    <row r="164" spans="1:16" x14ac:dyDescent="0.3">
      <c r="A164" s="4"/>
      <c r="B164" s="192"/>
      <c r="C164" s="18"/>
      <c r="D164" s="38"/>
      <c r="P164" s="109"/>
    </row>
    <row r="165" spans="1:16" x14ac:dyDescent="0.3">
      <c r="A165" s="4"/>
      <c r="B165" s="192"/>
      <c r="C165" s="18"/>
      <c r="D165" s="38"/>
      <c r="P165" s="109"/>
    </row>
    <row r="166" spans="1:16" x14ac:dyDescent="0.3">
      <c r="A166" s="4"/>
      <c r="B166" s="192"/>
      <c r="C166" s="18"/>
      <c r="D166" s="38"/>
      <c r="P166" s="109"/>
    </row>
    <row r="167" spans="1:16" x14ac:dyDescent="0.3">
      <c r="A167" s="4"/>
      <c r="B167" s="192"/>
      <c r="C167" s="18"/>
      <c r="D167" s="38"/>
      <c r="P167" s="109"/>
    </row>
    <row r="168" spans="1:16" x14ac:dyDescent="0.3">
      <c r="A168" s="4"/>
      <c r="B168" s="192"/>
      <c r="C168" s="18"/>
      <c r="D168" s="38"/>
      <c r="P168" s="109"/>
    </row>
    <row r="169" spans="1:16" x14ac:dyDescent="0.3">
      <c r="A169" s="4"/>
      <c r="B169" s="192"/>
      <c r="C169" s="18"/>
      <c r="D169" s="38"/>
      <c r="P169" s="109"/>
    </row>
    <row r="170" spans="1:16" x14ac:dyDescent="0.3">
      <c r="A170" s="4"/>
      <c r="B170" s="192"/>
      <c r="C170" s="18"/>
      <c r="D170" s="38"/>
      <c r="P170" s="109"/>
    </row>
    <row r="171" spans="1:16" x14ac:dyDescent="0.3">
      <c r="A171" s="4"/>
      <c r="B171" s="192"/>
      <c r="C171" s="18"/>
      <c r="D171" s="38"/>
      <c r="P171" s="109"/>
    </row>
    <row r="172" spans="1:16" x14ac:dyDescent="0.3">
      <c r="A172" s="4"/>
      <c r="B172" s="192"/>
      <c r="C172" s="18"/>
      <c r="D172" s="38"/>
      <c r="P172" s="109"/>
    </row>
    <row r="173" spans="1:16" x14ac:dyDescent="0.3">
      <c r="A173" s="4"/>
      <c r="B173" s="192"/>
      <c r="C173" s="18"/>
      <c r="D173" s="38"/>
      <c r="P173" s="109"/>
    </row>
    <row r="174" spans="1:16" x14ac:dyDescent="0.3">
      <c r="A174" s="4"/>
      <c r="B174" s="192"/>
      <c r="C174" s="18"/>
      <c r="D174" s="38"/>
      <c r="P174" s="109"/>
    </row>
    <row r="175" spans="1:16" x14ac:dyDescent="0.3">
      <c r="A175" s="4"/>
      <c r="B175" s="192"/>
      <c r="C175" s="18"/>
      <c r="D175" s="38"/>
      <c r="P175" s="109"/>
    </row>
    <row r="176" spans="1:16" x14ac:dyDescent="0.3">
      <c r="A176" s="4"/>
      <c r="B176" s="192"/>
      <c r="C176" s="18"/>
      <c r="D176" s="38"/>
      <c r="P176" s="109"/>
    </row>
    <row r="177" spans="1:16" x14ac:dyDescent="0.3">
      <c r="A177" s="4"/>
      <c r="B177" s="192"/>
      <c r="C177" s="18"/>
      <c r="D177" s="38"/>
      <c r="P177" s="109"/>
    </row>
    <row r="178" spans="1:16" x14ac:dyDescent="0.3">
      <c r="A178" s="4"/>
      <c r="B178" s="192"/>
      <c r="C178" s="18"/>
      <c r="D178" s="38"/>
      <c r="P178" s="109"/>
    </row>
    <row r="179" spans="1:16" x14ac:dyDescent="0.3">
      <c r="A179" s="4"/>
      <c r="B179" s="192"/>
      <c r="C179" s="18"/>
      <c r="D179" s="38"/>
      <c r="P179" s="109"/>
    </row>
    <row r="180" spans="1:16" x14ac:dyDescent="0.3">
      <c r="A180" s="4"/>
      <c r="B180" s="192"/>
      <c r="C180" s="18"/>
      <c r="D180" s="38"/>
      <c r="P180" s="109"/>
    </row>
    <row r="181" spans="1:16" x14ac:dyDescent="0.3">
      <c r="A181" s="4"/>
      <c r="B181" s="192"/>
      <c r="C181" s="18"/>
      <c r="D181" s="38"/>
      <c r="P181" s="109"/>
    </row>
    <row r="182" spans="1:16" x14ac:dyDescent="0.3">
      <c r="A182" s="4"/>
      <c r="B182" s="192"/>
      <c r="C182" s="18"/>
      <c r="D182" s="38"/>
      <c r="P182" s="109"/>
    </row>
    <row r="183" spans="1:16" x14ac:dyDescent="0.3">
      <c r="A183" s="4"/>
      <c r="B183" s="192"/>
      <c r="C183" s="18"/>
      <c r="D183" s="38"/>
      <c r="P183" s="109"/>
    </row>
    <row r="184" spans="1:16" x14ac:dyDescent="0.3">
      <c r="A184" s="4"/>
      <c r="B184" s="192"/>
      <c r="C184" s="18"/>
      <c r="D184" s="38"/>
      <c r="P184" s="109"/>
    </row>
    <row r="185" spans="1:16" x14ac:dyDescent="0.3">
      <c r="A185" s="4"/>
      <c r="B185" s="192"/>
      <c r="C185" s="18"/>
      <c r="D185" s="38"/>
      <c r="P185" s="109"/>
    </row>
    <row r="186" spans="1:16" x14ac:dyDescent="0.3">
      <c r="A186" s="4"/>
      <c r="B186" s="192"/>
      <c r="C186" s="18"/>
      <c r="D186" s="38"/>
      <c r="P186" s="109"/>
    </row>
    <row r="187" spans="1:16" x14ac:dyDescent="0.3">
      <c r="A187" s="4"/>
      <c r="B187" s="192"/>
      <c r="C187" s="18"/>
      <c r="D187" s="38"/>
    </row>
    <row r="188" spans="1:16" x14ac:dyDescent="0.3">
      <c r="A188" s="4"/>
      <c r="B188" s="192"/>
      <c r="C188" s="18"/>
      <c r="D188" s="38"/>
      <c r="P188" s="109"/>
    </row>
    <row r="189" spans="1:16" x14ac:dyDescent="0.3">
      <c r="A189" s="4"/>
      <c r="B189" s="192"/>
      <c r="C189" s="18"/>
      <c r="D189" s="38"/>
    </row>
    <row r="190" spans="1:16" x14ac:dyDescent="0.3">
      <c r="A190" s="4"/>
      <c r="B190" s="192"/>
      <c r="C190" s="18"/>
      <c r="D190" s="38"/>
    </row>
    <row r="191" spans="1:16" x14ac:dyDescent="0.3">
      <c r="A191" s="4"/>
      <c r="B191" s="192"/>
      <c r="C191" s="18"/>
      <c r="D191" s="38"/>
    </row>
    <row r="192" spans="1:16" x14ac:dyDescent="0.3">
      <c r="A192" s="4"/>
      <c r="B192" s="192"/>
      <c r="C192" s="18"/>
      <c r="D192" s="38"/>
    </row>
    <row r="193" spans="1:4" x14ac:dyDescent="0.3">
      <c r="A193" s="4"/>
      <c r="B193" s="192"/>
      <c r="C193" s="18"/>
      <c r="D193" s="38"/>
    </row>
    <row r="194" spans="1:4" x14ac:dyDescent="0.3">
      <c r="A194" s="4"/>
      <c r="B194" s="192"/>
      <c r="C194" s="18"/>
      <c r="D194" s="38"/>
    </row>
    <row r="195" spans="1:4" x14ac:dyDescent="0.3">
      <c r="A195" s="4"/>
      <c r="B195" s="192"/>
      <c r="C195" s="18"/>
      <c r="D195" s="38"/>
    </row>
    <row r="196" spans="1:4" x14ac:dyDescent="0.3">
      <c r="A196" s="4"/>
      <c r="B196" s="192"/>
      <c r="C196" s="18"/>
      <c r="D196" s="38"/>
    </row>
    <row r="197" spans="1:4" x14ac:dyDescent="0.3">
      <c r="A197" s="4"/>
      <c r="B197" s="192"/>
      <c r="C197" s="18"/>
      <c r="D197" s="38"/>
    </row>
    <row r="198" spans="1:4" x14ac:dyDescent="0.3">
      <c r="A198" s="4"/>
      <c r="B198" s="192"/>
      <c r="C198" s="18"/>
      <c r="D198" s="38"/>
    </row>
    <row r="199" spans="1:4" x14ac:dyDescent="0.3">
      <c r="A199" s="4"/>
      <c r="B199" s="192"/>
      <c r="C199" s="18"/>
      <c r="D199" s="38"/>
    </row>
    <row r="200" spans="1:4" x14ac:dyDescent="0.3">
      <c r="A200" s="4"/>
      <c r="B200" s="192"/>
      <c r="C200" s="18"/>
      <c r="D200" s="38"/>
    </row>
    <row r="201" spans="1:4" x14ac:dyDescent="0.3">
      <c r="A201" s="4"/>
      <c r="B201" s="192"/>
      <c r="C201" s="18"/>
      <c r="D201" s="38"/>
    </row>
    <row r="202" spans="1:4" x14ac:dyDescent="0.3">
      <c r="A202" s="4"/>
      <c r="B202" s="192"/>
      <c r="C202" s="18"/>
      <c r="D202" s="38"/>
    </row>
    <row r="203" spans="1:4" x14ac:dyDescent="0.3">
      <c r="A203" s="4"/>
      <c r="B203" s="192"/>
      <c r="C203" s="18"/>
      <c r="D203" s="38"/>
    </row>
    <row r="204" spans="1:4" x14ac:dyDescent="0.3">
      <c r="A204" s="4"/>
      <c r="B204" s="192"/>
      <c r="C204" s="18"/>
      <c r="D204" s="38"/>
    </row>
    <row r="205" spans="1:4" x14ac:dyDescent="0.3">
      <c r="A205" s="4"/>
      <c r="B205" s="192"/>
      <c r="C205" s="18"/>
      <c r="D205" s="38"/>
    </row>
    <row r="206" spans="1:4" x14ac:dyDescent="0.3">
      <c r="A206" s="4"/>
      <c r="B206" s="192"/>
      <c r="C206" s="18"/>
      <c r="D206" s="38"/>
    </row>
    <row r="207" spans="1:4" x14ac:dyDescent="0.3">
      <c r="A207" s="4"/>
      <c r="B207" s="192"/>
      <c r="C207" s="18"/>
      <c r="D207" s="38"/>
    </row>
    <row r="208" spans="1:4" x14ac:dyDescent="0.3">
      <c r="A208" s="4"/>
      <c r="B208" s="192"/>
      <c r="C208" s="18"/>
      <c r="D208" s="38"/>
    </row>
    <row r="209" spans="1:4" x14ac:dyDescent="0.3">
      <c r="A209" s="4"/>
      <c r="B209" s="192"/>
      <c r="C209" s="18"/>
      <c r="D209" s="38"/>
    </row>
    <row r="210" spans="1:4" x14ac:dyDescent="0.3">
      <c r="A210" s="4"/>
      <c r="B210" s="192"/>
      <c r="C210" s="18"/>
      <c r="D210" s="38"/>
    </row>
    <row r="211" spans="1:4" x14ac:dyDescent="0.3">
      <c r="A211" s="4"/>
      <c r="B211" s="192"/>
      <c r="C211" s="18"/>
      <c r="D211" s="38"/>
    </row>
    <row r="212" spans="1:4" x14ac:dyDescent="0.3">
      <c r="A212" s="4"/>
      <c r="B212" s="192"/>
      <c r="C212" s="18"/>
      <c r="D212" s="38"/>
    </row>
    <row r="213" spans="1:4" x14ac:dyDescent="0.3">
      <c r="A213" s="4"/>
      <c r="B213" s="192"/>
      <c r="C213" s="18"/>
      <c r="D213" s="38"/>
    </row>
    <row r="214" spans="1:4" x14ac:dyDescent="0.3">
      <c r="A214" s="4"/>
      <c r="B214" s="192"/>
      <c r="C214" s="18"/>
      <c r="D214" s="38"/>
    </row>
    <row r="215" spans="1:4" x14ac:dyDescent="0.3">
      <c r="A215" s="4"/>
      <c r="B215" s="192"/>
      <c r="C215" s="18"/>
      <c r="D215" s="38"/>
    </row>
    <row r="216" spans="1:4" x14ac:dyDescent="0.3">
      <c r="A216" s="4"/>
      <c r="B216" s="192"/>
      <c r="C216" s="18"/>
      <c r="D216" s="38"/>
    </row>
    <row r="217" spans="1:4" x14ac:dyDescent="0.3">
      <c r="A217" s="4"/>
      <c r="B217" s="192"/>
      <c r="C217" s="18"/>
      <c r="D217" s="38"/>
    </row>
    <row r="218" spans="1:4" x14ac:dyDescent="0.3">
      <c r="A218" s="4"/>
      <c r="B218" s="192"/>
      <c r="C218" s="18"/>
      <c r="D218" s="38"/>
    </row>
    <row r="219" spans="1:4" x14ac:dyDescent="0.3">
      <c r="A219" s="4"/>
      <c r="B219" s="192"/>
      <c r="C219" s="18"/>
      <c r="D219" s="38"/>
    </row>
    <row r="220" spans="1:4" x14ac:dyDescent="0.3">
      <c r="A220" s="4"/>
      <c r="B220" s="192"/>
      <c r="C220" s="18"/>
      <c r="D220" s="38"/>
    </row>
    <row r="221" spans="1:4" x14ac:dyDescent="0.3">
      <c r="D221" s="38"/>
    </row>
    <row r="222" spans="1:4" x14ac:dyDescent="0.3">
      <c r="D222" s="38"/>
    </row>
    <row r="223" spans="1:4" x14ac:dyDescent="0.3">
      <c r="D223" s="38"/>
    </row>
    <row r="224" spans="1:4" x14ac:dyDescent="0.3">
      <c r="D224" s="38"/>
    </row>
    <row r="225" spans="4:4" x14ac:dyDescent="0.3">
      <c r="D225" s="38"/>
    </row>
    <row r="226" spans="4:4" x14ac:dyDescent="0.3">
      <c r="D226" s="38"/>
    </row>
    <row r="227" spans="4:4" x14ac:dyDescent="0.3">
      <c r="D227" s="38"/>
    </row>
    <row r="228" spans="4:4" x14ac:dyDescent="0.3">
      <c r="D228" s="38"/>
    </row>
    <row r="229" spans="4:4" x14ac:dyDescent="0.3">
      <c r="D229" s="38"/>
    </row>
    <row r="230" spans="4:4" x14ac:dyDescent="0.3">
      <c r="D230" s="38"/>
    </row>
    <row r="231" spans="4:4" x14ac:dyDescent="0.3">
      <c r="D231" s="38"/>
    </row>
    <row r="232" spans="4:4" x14ac:dyDescent="0.3">
      <c r="D232" s="38"/>
    </row>
    <row r="233" spans="4:4" x14ac:dyDescent="0.3">
      <c r="D233" s="38"/>
    </row>
    <row r="234" spans="4:4" x14ac:dyDescent="0.3">
      <c r="D234" s="38"/>
    </row>
    <row r="235" spans="4:4" x14ac:dyDescent="0.3">
      <c r="D235" s="38"/>
    </row>
    <row r="236" spans="4:4" x14ac:dyDescent="0.3">
      <c r="D236" s="38"/>
    </row>
    <row r="237" spans="4:4" x14ac:dyDescent="0.3">
      <c r="D237" s="38"/>
    </row>
    <row r="238" spans="4:4" x14ac:dyDescent="0.3">
      <c r="D238" s="38"/>
    </row>
    <row r="239" spans="4:4" x14ac:dyDescent="0.3">
      <c r="D239" s="38"/>
    </row>
    <row r="240" spans="4:4" x14ac:dyDescent="0.3">
      <c r="D240" s="38"/>
    </row>
    <row r="241" spans="4:4" x14ac:dyDescent="0.3">
      <c r="D241" s="38"/>
    </row>
    <row r="242" spans="4:4" x14ac:dyDescent="0.3">
      <c r="D242" s="38"/>
    </row>
    <row r="243" spans="4:4" x14ac:dyDescent="0.3">
      <c r="D243" s="38"/>
    </row>
    <row r="244" spans="4:4" x14ac:dyDescent="0.3">
      <c r="D244" s="38"/>
    </row>
    <row r="245" spans="4:4" x14ac:dyDescent="0.3">
      <c r="D245" s="38"/>
    </row>
    <row r="246" spans="4:4" x14ac:dyDescent="0.3">
      <c r="D246" s="38"/>
    </row>
    <row r="247" spans="4:4" x14ac:dyDescent="0.3">
      <c r="D247" s="38"/>
    </row>
    <row r="248" spans="4:4" x14ac:dyDescent="0.3">
      <c r="D248" s="38"/>
    </row>
    <row r="249" spans="4:4" x14ac:dyDescent="0.3">
      <c r="D249" s="38"/>
    </row>
    <row r="250" spans="4:4" x14ac:dyDescent="0.3">
      <c r="D250" s="38"/>
    </row>
    <row r="251" spans="4:4" x14ac:dyDescent="0.3">
      <c r="D251" s="38"/>
    </row>
    <row r="252" spans="4:4" x14ac:dyDescent="0.3">
      <c r="D252" s="38"/>
    </row>
    <row r="253" spans="4:4" x14ac:dyDescent="0.3">
      <c r="D253" s="38"/>
    </row>
    <row r="254" spans="4:4" x14ac:dyDescent="0.3">
      <c r="D254" s="38"/>
    </row>
    <row r="255" spans="4:4" x14ac:dyDescent="0.3">
      <c r="D255" s="38"/>
    </row>
    <row r="256" spans="4:4" x14ac:dyDescent="0.3">
      <c r="D256" s="38"/>
    </row>
    <row r="257" spans="4:4" x14ac:dyDescent="0.3">
      <c r="D257" s="38"/>
    </row>
    <row r="258" spans="4:4" x14ac:dyDescent="0.3">
      <c r="D258" s="38"/>
    </row>
    <row r="259" spans="4:4" x14ac:dyDescent="0.3">
      <c r="D259" s="38"/>
    </row>
    <row r="260" spans="4:4" x14ac:dyDescent="0.3">
      <c r="D260" s="38"/>
    </row>
    <row r="261" spans="4:4" x14ac:dyDescent="0.3">
      <c r="D261" s="38"/>
    </row>
    <row r="262" spans="4:4" x14ac:dyDescent="0.3">
      <c r="D262" s="38"/>
    </row>
    <row r="263" spans="4:4" x14ac:dyDescent="0.3">
      <c r="D263" s="38"/>
    </row>
    <row r="264" spans="4:4" x14ac:dyDescent="0.3">
      <c r="D264" s="38"/>
    </row>
    <row r="265" spans="4:4" x14ac:dyDescent="0.3">
      <c r="D265" s="38"/>
    </row>
    <row r="266" spans="4:4" x14ac:dyDescent="0.3">
      <c r="D266" s="38"/>
    </row>
    <row r="267" spans="4:4" x14ac:dyDescent="0.3">
      <c r="D267" s="38"/>
    </row>
    <row r="268" spans="4:4" x14ac:dyDescent="0.3">
      <c r="D268" s="38"/>
    </row>
    <row r="269" spans="4:4" x14ac:dyDescent="0.3">
      <c r="D269" s="38"/>
    </row>
    <row r="270" spans="4:4" x14ac:dyDescent="0.3">
      <c r="D270" s="38"/>
    </row>
    <row r="271" spans="4:4" x14ac:dyDescent="0.3">
      <c r="D271" s="38"/>
    </row>
    <row r="272" spans="4:4" x14ac:dyDescent="0.3">
      <c r="D272" s="38"/>
    </row>
    <row r="273" spans="4:4" x14ac:dyDescent="0.3">
      <c r="D273" s="38"/>
    </row>
    <row r="274" spans="4:4" x14ac:dyDescent="0.3">
      <c r="D274" s="38"/>
    </row>
    <row r="275" spans="4:4" x14ac:dyDescent="0.3">
      <c r="D275" s="38"/>
    </row>
    <row r="276" spans="4:4" x14ac:dyDescent="0.3">
      <c r="D276" s="38"/>
    </row>
    <row r="277" spans="4:4" x14ac:dyDescent="0.3">
      <c r="D277" s="38"/>
    </row>
    <row r="278" spans="4:4" x14ac:dyDescent="0.3">
      <c r="D278" s="38"/>
    </row>
    <row r="279" spans="4:4" x14ac:dyDescent="0.3">
      <c r="D279" s="38"/>
    </row>
    <row r="280" spans="4:4" x14ac:dyDescent="0.3">
      <c r="D280" s="38"/>
    </row>
    <row r="281" spans="4:4" x14ac:dyDescent="0.3">
      <c r="D281" s="38"/>
    </row>
    <row r="282" spans="4:4" x14ac:dyDescent="0.3">
      <c r="D282" s="38"/>
    </row>
    <row r="283" spans="4:4" x14ac:dyDescent="0.3">
      <c r="D283" s="38"/>
    </row>
    <row r="284" spans="4:4" x14ac:dyDescent="0.3">
      <c r="D284" s="38"/>
    </row>
    <row r="285" spans="4:4" x14ac:dyDescent="0.3">
      <c r="D285" s="38"/>
    </row>
    <row r="286" spans="4:4" x14ac:dyDescent="0.3">
      <c r="D286" s="38"/>
    </row>
    <row r="287" spans="4:4" x14ac:dyDescent="0.3">
      <c r="D287" s="38"/>
    </row>
    <row r="288" spans="4:4" x14ac:dyDescent="0.3">
      <c r="D288" s="38"/>
    </row>
    <row r="289" spans="4:4" x14ac:dyDescent="0.3">
      <c r="D289" s="38"/>
    </row>
    <row r="290" spans="4:4" x14ac:dyDescent="0.3">
      <c r="D290" s="38"/>
    </row>
    <row r="291" spans="4:4" x14ac:dyDescent="0.3">
      <c r="D291" s="38"/>
    </row>
    <row r="292" spans="4:4" x14ac:dyDescent="0.3">
      <c r="D292" s="38"/>
    </row>
    <row r="293" spans="4:4" x14ac:dyDescent="0.3">
      <c r="D293" s="38"/>
    </row>
    <row r="294" spans="4:4" x14ac:dyDescent="0.3">
      <c r="D294" s="38"/>
    </row>
    <row r="295" spans="4:4" x14ac:dyDescent="0.3">
      <c r="D295" s="38"/>
    </row>
    <row r="296" spans="4:4" x14ac:dyDescent="0.3">
      <c r="D296" s="38"/>
    </row>
    <row r="297" spans="4:4" x14ac:dyDescent="0.3">
      <c r="D297" s="38"/>
    </row>
    <row r="298" spans="4:4" x14ac:dyDescent="0.3">
      <c r="D298" s="38"/>
    </row>
    <row r="299" spans="4:4" x14ac:dyDescent="0.3">
      <c r="D299" s="38"/>
    </row>
    <row r="300" spans="4:4" x14ac:dyDescent="0.3">
      <c r="D300" s="38"/>
    </row>
    <row r="301" spans="4:4" x14ac:dyDescent="0.3">
      <c r="D301" s="38"/>
    </row>
    <row r="302" spans="4:4" x14ac:dyDescent="0.3">
      <c r="D302" s="38"/>
    </row>
    <row r="303" spans="4:4" x14ac:dyDescent="0.3">
      <c r="D303" s="38"/>
    </row>
    <row r="304" spans="4:4" x14ac:dyDescent="0.3">
      <c r="D304" s="38"/>
    </row>
    <row r="305" spans="4:4" x14ac:dyDescent="0.3">
      <c r="D305" s="38"/>
    </row>
    <row r="306" spans="4:4" x14ac:dyDescent="0.3">
      <c r="D306" s="38"/>
    </row>
    <row r="307" spans="4:4" x14ac:dyDescent="0.3">
      <c r="D307" s="38"/>
    </row>
    <row r="308" spans="4:4" x14ac:dyDescent="0.3">
      <c r="D308" s="38"/>
    </row>
    <row r="309" spans="4:4" x14ac:dyDescent="0.3">
      <c r="D309" s="38"/>
    </row>
    <row r="310" spans="4:4" x14ac:dyDescent="0.3">
      <c r="D310" s="38"/>
    </row>
    <row r="311" spans="4:4" x14ac:dyDescent="0.3">
      <c r="D311" s="38"/>
    </row>
    <row r="312" spans="4:4" x14ac:dyDescent="0.3">
      <c r="D312" s="38"/>
    </row>
    <row r="313" spans="4:4" x14ac:dyDescent="0.3">
      <c r="D313" s="38"/>
    </row>
    <row r="314" spans="4:4" x14ac:dyDescent="0.3">
      <c r="D314" s="38"/>
    </row>
    <row r="315" spans="4:4" x14ac:dyDescent="0.3">
      <c r="D315" s="38"/>
    </row>
    <row r="316" spans="4:4" x14ac:dyDescent="0.3">
      <c r="D316" s="38"/>
    </row>
    <row r="317" spans="4:4" x14ac:dyDescent="0.3">
      <c r="D317" s="38"/>
    </row>
    <row r="318" spans="4:4" x14ac:dyDescent="0.3">
      <c r="D318" s="38"/>
    </row>
    <row r="319" spans="4:4" x14ac:dyDescent="0.3">
      <c r="D319" s="38"/>
    </row>
    <row r="320" spans="4:4" x14ac:dyDescent="0.3">
      <c r="D320" s="38"/>
    </row>
    <row r="321" spans="4:4" x14ac:dyDescent="0.3">
      <c r="D321" s="38"/>
    </row>
    <row r="322" spans="4:4" x14ac:dyDescent="0.3">
      <c r="D322" s="38"/>
    </row>
    <row r="323" spans="4:4" x14ac:dyDescent="0.3">
      <c r="D323" s="38"/>
    </row>
    <row r="324" spans="4:4" x14ac:dyDescent="0.3">
      <c r="D324" s="38"/>
    </row>
    <row r="325" spans="4:4" x14ac:dyDescent="0.3">
      <c r="D325" s="38"/>
    </row>
    <row r="326" spans="4:4" x14ac:dyDescent="0.3">
      <c r="D326" s="38"/>
    </row>
    <row r="327" spans="4:4" x14ac:dyDescent="0.3">
      <c r="D327" s="38"/>
    </row>
    <row r="328" spans="4:4" x14ac:dyDescent="0.3">
      <c r="D328" s="38"/>
    </row>
    <row r="329" spans="4:4" x14ac:dyDescent="0.3">
      <c r="D329" s="38"/>
    </row>
    <row r="330" spans="4:4" x14ac:dyDescent="0.3">
      <c r="D330" s="38"/>
    </row>
    <row r="331" spans="4:4" x14ac:dyDescent="0.3">
      <c r="D331" s="38"/>
    </row>
    <row r="332" spans="4:4" x14ac:dyDescent="0.3">
      <c r="D332" s="38"/>
    </row>
    <row r="333" spans="4:4" x14ac:dyDescent="0.3">
      <c r="D333" s="38"/>
    </row>
    <row r="334" spans="4:4" x14ac:dyDescent="0.3">
      <c r="D334" s="38"/>
    </row>
    <row r="335" spans="4:4" x14ac:dyDescent="0.3">
      <c r="D335" s="38"/>
    </row>
    <row r="336" spans="4:4" x14ac:dyDescent="0.3">
      <c r="D336" s="38"/>
    </row>
    <row r="337" spans="4:4" x14ac:dyDescent="0.3">
      <c r="D337" s="38"/>
    </row>
    <row r="338" spans="4:4" x14ac:dyDescent="0.3">
      <c r="D338" s="38"/>
    </row>
    <row r="339" spans="4:4" x14ac:dyDescent="0.3">
      <c r="D339" s="38"/>
    </row>
    <row r="340" spans="4:4" x14ac:dyDescent="0.3">
      <c r="D340" s="38"/>
    </row>
    <row r="341" spans="4:4" x14ac:dyDescent="0.3">
      <c r="D341" s="38"/>
    </row>
    <row r="342" spans="4:4" x14ac:dyDescent="0.3">
      <c r="D342" s="38"/>
    </row>
    <row r="343" spans="4:4" x14ac:dyDescent="0.3">
      <c r="D343" s="38"/>
    </row>
    <row r="344" spans="4:4" x14ac:dyDescent="0.3">
      <c r="D344" s="38"/>
    </row>
    <row r="345" spans="4:4" x14ac:dyDescent="0.3">
      <c r="D345" s="38"/>
    </row>
    <row r="346" spans="4:4" x14ac:dyDescent="0.3">
      <c r="D346" s="38"/>
    </row>
    <row r="347" spans="4:4" x14ac:dyDescent="0.3">
      <c r="D347" s="38"/>
    </row>
    <row r="348" spans="4:4" x14ac:dyDescent="0.3">
      <c r="D348" s="38"/>
    </row>
    <row r="349" spans="4:4" x14ac:dyDescent="0.3">
      <c r="D349" s="38"/>
    </row>
    <row r="350" spans="4:4" x14ac:dyDescent="0.3">
      <c r="D350" s="38"/>
    </row>
    <row r="351" spans="4:4" x14ac:dyDescent="0.3">
      <c r="D351" s="38"/>
    </row>
    <row r="352" spans="4:4" x14ac:dyDescent="0.3">
      <c r="D352" s="38"/>
    </row>
    <row r="353" spans="4:4" x14ac:dyDescent="0.3">
      <c r="D353" s="38"/>
    </row>
    <row r="354" spans="4:4" x14ac:dyDescent="0.3">
      <c r="D354" s="38"/>
    </row>
    <row r="355" spans="4:4" x14ac:dyDescent="0.3">
      <c r="D355" s="38"/>
    </row>
    <row r="356" spans="4:4" x14ac:dyDescent="0.3">
      <c r="D356" s="38"/>
    </row>
    <row r="357" spans="4:4" x14ac:dyDescent="0.3">
      <c r="D357" s="38"/>
    </row>
    <row r="358" spans="4:4" x14ac:dyDescent="0.3">
      <c r="D358" s="38"/>
    </row>
    <row r="359" spans="4:4" x14ac:dyDescent="0.3">
      <c r="D359" s="38"/>
    </row>
    <row r="360" spans="4:4" x14ac:dyDescent="0.3">
      <c r="D360" s="38"/>
    </row>
    <row r="361" spans="4:4" x14ac:dyDescent="0.3">
      <c r="D361" s="38"/>
    </row>
    <row r="362" spans="4:4" x14ac:dyDescent="0.3">
      <c r="D362" s="38"/>
    </row>
    <row r="363" spans="4:4" x14ac:dyDescent="0.3">
      <c r="D363" s="38"/>
    </row>
    <row r="364" spans="4:4" x14ac:dyDescent="0.3">
      <c r="D364" s="38"/>
    </row>
    <row r="365" spans="4:4" x14ac:dyDescent="0.3">
      <c r="D365" s="38"/>
    </row>
    <row r="366" spans="4:4" x14ac:dyDescent="0.3">
      <c r="D366" s="38"/>
    </row>
    <row r="367" spans="4:4" x14ac:dyDescent="0.3">
      <c r="D367" s="38"/>
    </row>
    <row r="368" spans="4:4" x14ac:dyDescent="0.3">
      <c r="D368" s="38"/>
    </row>
    <row r="369" spans="4:4" x14ac:dyDescent="0.3">
      <c r="D369" s="38"/>
    </row>
    <row r="370" spans="4:4" x14ac:dyDescent="0.3">
      <c r="D370" s="38"/>
    </row>
    <row r="371" spans="4:4" x14ac:dyDescent="0.3">
      <c r="D371" s="38"/>
    </row>
    <row r="372" spans="4:4" x14ac:dyDescent="0.3">
      <c r="D372" s="38"/>
    </row>
    <row r="373" spans="4:4" x14ac:dyDescent="0.3">
      <c r="D373" s="38"/>
    </row>
    <row r="374" spans="4:4" x14ac:dyDescent="0.3">
      <c r="D374" s="38"/>
    </row>
    <row r="375" spans="4:4" x14ac:dyDescent="0.3">
      <c r="D375" s="38"/>
    </row>
    <row r="376" spans="4:4" x14ac:dyDescent="0.3">
      <c r="D376" s="38"/>
    </row>
    <row r="377" spans="4:4" x14ac:dyDescent="0.3">
      <c r="D377" s="38"/>
    </row>
    <row r="378" spans="4:4" x14ac:dyDescent="0.3">
      <c r="D378" s="38"/>
    </row>
    <row r="379" spans="4:4" x14ac:dyDescent="0.3">
      <c r="D379" s="38"/>
    </row>
    <row r="380" spans="4:4" x14ac:dyDescent="0.3">
      <c r="D380" s="38"/>
    </row>
    <row r="381" spans="4:4" x14ac:dyDescent="0.3">
      <c r="D381" s="38"/>
    </row>
    <row r="382" spans="4:4" x14ac:dyDescent="0.3">
      <c r="D382" s="38"/>
    </row>
    <row r="383" spans="4:4" x14ac:dyDescent="0.3">
      <c r="D383" s="38"/>
    </row>
    <row r="384" spans="4:4" x14ac:dyDescent="0.3">
      <c r="D384" s="38"/>
    </row>
    <row r="385" spans="4:4" x14ac:dyDescent="0.3">
      <c r="D385" s="38"/>
    </row>
    <row r="386" spans="4:4" x14ac:dyDescent="0.3">
      <c r="D386" s="38"/>
    </row>
    <row r="387" spans="4:4" x14ac:dyDescent="0.3">
      <c r="D387" s="38"/>
    </row>
    <row r="388" spans="4:4" x14ac:dyDescent="0.3">
      <c r="D388" s="38"/>
    </row>
    <row r="389" spans="4:4" x14ac:dyDescent="0.3">
      <c r="D389" s="38"/>
    </row>
    <row r="390" spans="4:4" x14ac:dyDescent="0.3">
      <c r="D390" s="38"/>
    </row>
    <row r="391" spans="4:4" x14ac:dyDescent="0.3">
      <c r="D391" s="38"/>
    </row>
    <row r="392" spans="4:4" x14ac:dyDescent="0.3">
      <c r="D392" s="38"/>
    </row>
    <row r="393" spans="4:4" x14ac:dyDescent="0.3">
      <c r="D393" s="38"/>
    </row>
    <row r="394" spans="4:4" x14ac:dyDescent="0.3">
      <c r="D394" s="38"/>
    </row>
    <row r="395" spans="4:4" x14ac:dyDescent="0.3">
      <c r="D395" s="38"/>
    </row>
    <row r="396" spans="4:4" x14ac:dyDescent="0.3">
      <c r="D396" s="38"/>
    </row>
    <row r="397" spans="4:4" x14ac:dyDescent="0.3">
      <c r="D397" s="38"/>
    </row>
    <row r="398" spans="4:4" x14ac:dyDescent="0.3">
      <c r="D398" s="38"/>
    </row>
    <row r="399" spans="4:4" x14ac:dyDescent="0.3">
      <c r="D399" s="38"/>
    </row>
    <row r="400" spans="4:4" x14ac:dyDescent="0.3">
      <c r="D400" s="38"/>
    </row>
    <row r="401" spans="4:4" x14ac:dyDescent="0.3">
      <c r="D401" s="38"/>
    </row>
    <row r="402" spans="4:4" x14ac:dyDescent="0.3">
      <c r="D402" s="38"/>
    </row>
    <row r="403" spans="4:4" x14ac:dyDescent="0.3">
      <c r="D403" s="38"/>
    </row>
    <row r="404" spans="4:4" x14ac:dyDescent="0.3">
      <c r="D404" s="38"/>
    </row>
    <row r="405" spans="4:4" x14ac:dyDescent="0.3">
      <c r="D405" s="38"/>
    </row>
    <row r="406" spans="4:4" x14ac:dyDescent="0.3">
      <c r="D406" s="38"/>
    </row>
    <row r="407" spans="4:4" x14ac:dyDescent="0.3">
      <c r="D407" s="38"/>
    </row>
    <row r="408" spans="4:4" x14ac:dyDescent="0.3">
      <c r="D408" s="38"/>
    </row>
    <row r="409" spans="4:4" x14ac:dyDescent="0.3">
      <c r="D409" s="38"/>
    </row>
    <row r="410" spans="4:4" x14ac:dyDescent="0.3">
      <c r="D410" s="38"/>
    </row>
    <row r="411" spans="4:4" x14ac:dyDescent="0.3">
      <c r="D411" s="38"/>
    </row>
    <row r="412" spans="4:4" x14ac:dyDescent="0.3">
      <c r="D412" s="38"/>
    </row>
    <row r="413" spans="4:4" x14ac:dyDescent="0.3">
      <c r="D413" s="38"/>
    </row>
    <row r="414" spans="4:4" x14ac:dyDescent="0.3">
      <c r="D414" s="38"/>
    </row>
    <row r="415" spans="4:4" x14ac:dyDescent="0.3">
      <c r="D415" s="38"/>
    </row>
    <row r="416" spans="4:4" x14ac:dyDescent="0.3">
      <c r="D416" s="38"/>
    </row>
    <row r="417" spans="4:4" x14ac:dyDescent="0.3">
      <c r="D417" s="38"/>
    </row>
    <row r="418" spans="4:4" x14ac:dyDescent="0.3">
      <c r="D418" s="38"/>
    </row>
    <row r="419" spans="4:4" x14ac:dyDescent="0.3">
      <c r="D419" s="38"/>
    </row>
    <row r="420" spans="4:4" x14ac:dyDescent="0.3">
      <c r="D420" s="38"/>
    </row>
    <row r="421" spans="4:4" x14ac:dyDescent="0.3">
      <c r="D421" s="38"/>
    </row>
    <row r="422" spans="4:4" x14ac:dyDescent="0.3">
      <c r="D422" s="38"/>
    </row>
    <row r="423" spans="4:4" x14ac:dyDescent="0.3">
      <c r="D423" s="38"/>
    </row>
    <row r="424" spans="4:4" x14ac:dyDescent="0.3">
      <c r="D424" s="38"/>
    </row>
    <row r="425" spans="4:4" x14ac:dyDescent="0.3">
      <c r="D425" s="38"/>
    </row>
    <row r="426" spans="4:4" x14ac:dyDescent="0.3">
      <c r="D426" s="38"/>
    </row>
    <row r="427" spans="4:4" x14ac:dyDescent="0.3">
      <c r="D427" s="38"/>
    </row>
    <row r="428" spans="4:4" x14ac:dyDescent="0.3">
      <c r="D428" s="38"/>
    </row>
    <row r="429" spans="4:4" x14ac:dyDescent="0.3">
      <c r="D429" s="38"/>
    </row>
    <row r="430" spans="4:4" x14ac:dyDescent="0.3">
      <c r="D430" s="38"/>
    </row>
    <row r="431" spans="4:4" x14ac:dyDescent="0.3">
      <c r="D431" s="38"/>
    </row>
    <row r="432" spans="4:4" x14ac:dyDescent="0.3">
      <c r="D432" s="38"/>
    </row>
    <row r="433" spans="4:4" x14ac:dyDescent="0.3">
      <c r="D433" s="38"/>
    </row>
    <row r="434" spans="4:4" x14ac:dyDescent="0.3">
      <c r="D434" s="38"/>
    </row>
    <row r="435" spans="4:4" x14ac:dyDescent="0.3">
      <c r="D435" s="38"/>
    </row>
    <row r="436" spans="4:4" x14ac:dyDescent="0.3">
      <c r="D436" s="38"/>
    </row>
    <row r="437" spans="4:4" x14ac:dyDescent="0.3">
      <c r="D437" s="38"/>
    </row>
    <row r="438" spans="4:4" x14ac:dyDescent="0.3">
      <c r="D438" s="38"/>
    </row>
    <row r="439" spans="4:4" x14ac:dyDescent="0.3">
      <c r="D439" s="38"/>
    </row>
    <row r="440" spans="4:4" x14ac:dyDescent="0.3">
      <c r="D440" s="38"/>
    </row>
    <row r="441" spans="4:4" x14ac:dyDescent="0.3">
      <c r="D441" s="38"/>
    </row>
    <row r="442" spans="4:4" x14ac:dyDescent="0.3">
      <c r="D442" s="38"/>
    </row>
    <row r="443" spans="4:4" x14ac:dyDescent="0.3">
      <c r="D443" s="38"/>
    </row>
    <row r="444" spans="4:4" x14ac:dyDescent="0.3">
      <c r="D444" s="38"/>
    </row>
    <row r="445" spans="4:4" x14ac:dyDescent="0.3">
      <c r="D445" s="38"/>
    </row>
    <row r="446" spans="4:4" x14ac:dyDescent="0.3">
      <c r="D446" s="38"/>
    </row>
    <row r="447" spans="4:4" x14ac:dyDescent="0.3">
      <c r="D447" s="38"/>
    </row>
    <row r="448" spans="4:4" x14ac:dyDescent="0.3">
      <c r="D448" s="38"/>
    </row>
    <row r="449" spans="4:4" x14ac:dyDescent="0.3">
      <c r="D449" s="38"/>
    </row>
    <row r="450" spans="4:4" x14ac:dyDescent="0.3">
      <c r="D450" s="38"/>
    </row>
    <row r="451" spans="4:4" x14ac:dyDescent="0.3">
      <c r="D451" s="38"/>
    </row>
    <row r="452" spans="4:4" x14ac:dyDescent="0.3">
      <c r="D452" s="38"/>
    </row>
    <row r="453" spans="4:4" x14ac:dyDescent="0.3">
      <c r="D453" s="38"/>
    </row>
    <row r="454" spans="4:4" x14ac:dyDescent="0.3">
      <c r="D454" s="38"/>
    </row>
    <row r="455" spans="4:4" x14ac:dyDescent="0.3">
      <c r="D455" s="38"/>
    </row>
    <row r="456" spans="4:4" x14ac:dyDescent="0.3">
      <c r="D456" s="38"/>
    </row>
    <row r="457" spans="4:4" x14ac:dyDescent="0.3">
      <c r="D457" s="38"/>
    </row>
    <row r="458" spans="4:4" x14ac:dyDescent="0.3">
      <c r="D458" s="38"/>
    </row>
    <row r="459" spans="4:4" x14ac:dyDescent="0.3">
      <c r="D459" s="38"/>
    </row>
    <row r="460" spans="4:4" x14ac:dyDescent="0.3">
      <c r="D460" s="38"/>
    </row>
    <row r="461" spans="4:4" x14ac:dyDescent="0.3">
      <c r="D461" s="38"/>
    </row>
    <row r="462" spans="4:4" x14ac:dyDescent="0.3">
      <c r="D462" s="38"/>
    </row>
    <row r="463" spans="4:4" x14ac:dyDescent="0.3">
      <c r="D463" s="38"/>
    </row>
    <row r="464" spans="4:4" x14ac:dyDescent="0.3">
      <c r="D464" s="38"/>
    </row>
    <row r="465" spans="4:4" x14ac:dyDescent="0.3">
      <c r="D465" s="38"/>
    </row>
    <row r="466" spans="4:4" x14ac:dyDescent="0.3">
      <c r="D466" s="38"/>
    </row>
    <row r="467" spans="4:4" x14ac:dyDescent="0.3">
      <c r="D467" s="38"/>
    </row>
    <row r="468" spans="4:4" x14ac:dyDescent="0.3">
      <c r="D468" s="38"/>
    </row>
    <row r="469" spans="4:4" x14ac:dyDescent="0.3">
      <c r="D469" s="38"/>
    </row>
    <row r="470" spans="4:4" x14ac:dyDescent="0.3">
      <c r="D470" s="38"/>
    </row>
    <row r="471" spans="4:4" x14ac:dyDescent="0.3">
      <c r="D471" s="38"/>
    </row>
    <row r="472" spans="4:4" x14ac:dyDescent="0.3">
      <c r="D472" s="38"/>
    </row>
    <row r="473" spans="4:4" x14ac:dyDescent="0.3">
      <c r="D473" s="38"/>
    </row>
    <row r="474" spans="4:4" x14ac:dyDescent="0.3">
      <c r="D474" s="38"/>
    </row>
    <row r="475" spans="4:4" x14ac:dyDescent="0.3">
      <c r="D475" s="38"/>
    </row>
    <row r="476" spans="4:4" x14ac:dyDescent="0.3">
      <c r="D476" s="38"/>
    </row>
    <row r="477" spans="4:4" x14ac:dyDescent="0.3">
      <c r="D477" s="38"/>
    </row>
    <row r="478" spans="4:4" x14ac:dyDescent="0.3">
      <c r="D478" s="38"/>
    </row>
    <row r="479" spans="4:4" x14ac:dyDescent="0.3">
      <c r="D479" s="38"/>
    </row>
    <row r="480" spans="4:4" x14ac:dyDescent="0.3">
      <c r="D480" s="38"/>
    </row>
    <row r="481" spans="4:4" x14ac:dyDescent="0.3">
      <c r="D481" s="38"/>
    </row>
    <row r="482" spans="4:4" x14ac:dyDescent="0.3">
      <c r="D482" s="38"/>
    </row>
    <row r="483" spans="4:4" x14ac:dyDescent="0.3">
      <c r="D483" s="38"/>
    </row>
    <row r="484" spans="4:4" x14ac:dyDescent="0.3">
      <c r="D484" s="38"/>
    </row>
    <row r="485" spans="4:4" x14ac:dyDescent="0.3">
      <c r="D485" s="38"/>
    </row>
    <row r="486" spans="4:4" x14ac:dyDescent="0.3">
      <c r="D486" s="38"/>
    </row>
    <row r="487" spans="4:4" x14ac:dyDescent="0.3">
      <c r="D487" s="38"/>
    </row>
    <row r="488" spans="4:4" x14ac:dyDescent="0.3">
      <c r="D488" s="38"/>
    </row>
    <row r="489" spans="4:4" x14ac:dyDescent="0.3">
      <c r="D489" s="38"/>
    </row>
    <row r="490" spans="4:4" x14ac:dyDescent="0.3">
      <c r="D490" s="38"/>
    </row>
    <row r="491" spans="4:4" x14ac:dyDescent="0.3">
      <c r="D491" s="38"/>
    </row>
    <row r="492" spans="4:4" x14ac:dyDescent="0.3">
      <c r="D492" s="38"/>
    </row>
    <row r="493" spans="4:4" x14ac:dyDescent="0.3">
      <c r="D493" s="38"/>
    </row>
    <row r="494" spans="4:4" x14ac:dyDescent="0.3">
      <c r="D494" s="38"/>
    </row>
    <row r="495" spans="4:4" x14ac:dyDescent="0.3">
      <c r="D495" s="38"/>
    </row>
    <row r="496" spans="4:4" x14ac:dyDescent="0.3">
      <c r="D496" s="38"/>
    </row>
    <row r="497" spans="4:4" x14ac:dyDescent="0.3">
      <c r="D497" s="38"/>
    </row>
    <row r="498" spans="4:4" x14ac:dyDescent="0.3">
      <c r="D498" s="38"/>
    </row>
    <row r="499" spans="4:4" x14ac:dyDescent="0.3">
      <c r="D499" s="38"/>
    </row>
    <row r="500" spans="4:4" x14ac:dyDescent="0.3">
      <c r="D500" s="38"/>
    </row>
    <row r="501" spans="4:4" x14ac:dyDescent="0.3">
      <c r="D501" s="38"/>
    </row>
    <row r="502" spans="4:4" x14ac:dyDescent="0.3">
      <c r="D502" s="38"/>
    </row>
    <row r="503" spans="4:4" x14ac:dyDescent="0.3">
      <c r="D503" s="38"/>
    </row>
    <row r="504" spans="4:4" x14ac:dyDescent="0.3">
      <c r="D504" s="38"/>
    </row>
    <row r="505" spans="4:4" x14ac:dyDescent="0.3">
      <c r="D505" s="38"/>
    </row>
    <row r="506" spans="4:4" x14ac:dyDescent="0.3">
      <c r="D506" s="38"/>
    </row>
    <row r="507" spans="4:4" x14ac:dyDescent="0.3">
      <c r="D507" s="38"/>
    </row>
    <row r="508" spans="4:4" x14ac:dyDescent="0.3">
      <c r="D508" s="38"/>
    </row>
    <row r="509" spans="4:4" x14ac:dyDescent="0.3">
      <c r="D509" s="38"/>
    </row>
    <row r="510" spans="4:4" x14ac:dyDescent="0.3">
      <c r="D510" s="38"/>
    </row>
    <row r="511" spans="4:4" x14ac:dyDescent="0.3">
      <c r="D511" s="38"/>
    </row>
    <row r="512" spans="4:4" x14ac:dyDescent="0.3">
      <c r="D512" s="38"/>
    </row>
    <row r="513" spans="4:4" x14ac:dyDescent="0.3">
      <c r="D513" s="38"/>
    </row>
    <row r="514" spans="4:4" x14ac:dyDescent="0.3">
      <c r="D514" s="38"/>
    </row>
    <row r="515" spans="4:4" x14ac:dyDescent="0.3">
      <c r="D515" s="38"/>
    </row>
    <row r="516" spans="4:4" x14ac:dyDescent="0.3">
      <c r="D516" s="38"/>
    </row>
    <row r="517" spans="4:4" x14ac:dyDescent="0.3">
      <c r="D517" s="38"/>
    </row>
    <row r="518" spans="4:4" x14ac:dyDescent="0.3">
      <c r="D518" s="38"/>
    </row>
    <row r="519" spans="4:4" x14ac:dyDescent="0.3">
      <c r="D519" s="38"/>
    </row>
    <row r="520" spans="4:4" x14ac:dyDescent="0.3">
      <c r="D520" s="38"/>
    </row>
    <row r="521" spans="4:4" x14ac:dyDescent="0.3">
      <c r="D521" s="38"/>
    </row>
    <row r="522" spans="4:4" x14ac:dyDescent="0.3">
      <c r="D522" s="38"/>
    </row>
  </sheetData>
  <sheetProtection formatCells="0" formatColumns="0" formatRows="0"/>
  <pageMargins left="0.7" right="0.7" top="0.75" bottom="0.75" header="0.3" footer="0.3"/>
  <pageSetup scale="4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Q365"/>
  <sheetViews>
    <sheetView workbookViewId="0">
      <pane xSplit="3" topLeftCell="D1" activePane="topRight" state="frozen"/>
      <selection pane="topRight" activeCell="C1" sqref="C1"/>
    </sheetView>
  </sheetViews>
  <sheetFormatPr defaultRowHeight="14.4" x14ac:dyDescent="0.3"/>
  <cols>
    <col min="1" max="1" width="9" style="72" customWidth="1"/>
    <col min="2" max="2" width="51.21875" customWidth="1"/>
    <col min="3" max="3" width="27" customWidth="1"/>
    <col min="4" max="96" width="20.6640625" customWidth="1"/>
  </cols>
  <sheetData>
    <row r="1" spans="1:17" ht="42" customHeight="1" x14ac:dyDescent="0.3">
      <c r="A1" t="s">
        <v>60</v>
      </c>
      <c r="B1" t="s">
        <v>60</v>
      </c>
      <c r="C1" t="s">
        <v>60</v>
      </c>
      <c r="D1" t="s">
        <v>346</v>
      </c>
      <c r="E1" t="s">
        <v>347</v>
      </c>
      <c r="F1" t="s">
        <v>348</v>
      </c>
      <c r="G1" t="s">
        <v>349</v>
      </c>
      <c r="H1" t="s">
        <v>540</v>
      </c>
      <c r="I1" t="s">
        <v>350</v>
      </c>
      <c r="J1" t="s">
        <v>351</v>
      </c>
      <c r="K1" t="s">
        <v>352</v>
      </c>
      <c r="L1" t="s">
        <v>353</v>
      </c>
      <c r="M1" t="s">
        <v>354</v>
      </c>
      <c r="N1" t="s">
        <v>561</v>
      </c>
      <c r="O1" t="s">
        <v>357</v>
      </c>
      <c r="P1" t="s">
        <v>358</v>
      </c>
      <c r="Q1" t="s">
        <v>359</v>
      </c>
    </row>
    <row r="2" spans="1:17" x14ac:dyDescent="0.3">
      <c r="A2" t="s">
        <v>168</v>
      </c>
      <c r="B2" t="s">
        <v>9</v>
      </c>
      <c r="C2" t="s">
        <v>2</v>
      </c>
      <c r="D2" t="s">
        <v>562</v>
      </c>
      <c r="E2" t="s">
        <v>563</v>
      </c>
      <c r="F2" t="s">
        <v>564</v>
      </c>
      <c r="G2" t="s">
        <v>565</v>
      </c>
      <c r="H2" t="s">
        <v>566</v>
      </c>
      <c r="I2" t="s">
        <v>567</v>
      </c>
      <c r="J2" t="s">
        <v>568</v>
      </c>
      <c r="K2" t="s">
        <v>569</v>
      </c>
      <c r="L2" t="s">
        <v>570</v>
      </c>
      <c r="M2" t="s">
        <v>571</v>
      </c>
      <c r="N2" t="s">
        <v>572</v>
      </c>
      <c r="O2" t="s">
        <v>573</v>
      </c>
      <c r="P2" t="s">
        <v>574</v>
      </c>
      <c r="Q2" t="s">
        <v>575</v>
      </c>
    </row>
    <row r="3" spans="1:17" x14ac:dyDescent="0.3">
      <c r="A3">
        <v>13</v>
      </c>
      <c r="B3" t="s">
        <v>169</v>
      </c>
      <c r="D3">
        <v>172204075</v>
      </c>
      <c r="E3">
        <v>107590228</v>
      </c>
      <c r="F3">
        <v>237839494</v>
      </c>
      <c r="K3">
        <v>72514822</v>
      </c>
      <c r="N3">
        <v>36249352</v>
      </c>
      <c r="O3">
        <v>48391155</v>
      </c>
      <c r="P3">
        <v>12278352</v>
      </c>
      <c r="Q3">
        <v>142384645</v>
      </c>
    </row>
    <row r="4" spans="1:17" x14ac:dyDescent="0.3">
      <c r="A4">
        <v>14</v>
      </c>
      <c r="B4" t="s">
        <v>170</v>
      </c>
      <c r="D4">
        <v>58895019</v>
      </c>
      <c r="E4">
        <v>50364875</v>
      </c>
      <c r="F4">
        <v>51251304</v>
      </c>
      <c r="K4">
        <v>50166494</v>
      </c>
      <c r="N4">
        <v>12487251</v>
      </c>
      <c r="O4">
        <v>26289146</v>
      </c>
      <c r="P4">
        <v>7725695</v>
      </c>
      <c r="Q4">
        <v>41730837</v>
      </c>
    </row>
    <row r="5" spans="1:17" x14ac:dyDescent="0.3">
      <c r="A5">
        <v>32</v>
      </c>
      <c r="B5" t="s">
        <v>171</v>
      </c>
      <c r="D5">
        <v>21576034</v>
      </c>
      <c r="E5">
        <v>9232536</v>
      </c>
      <c r="F5">
        <v>16587712</v>
      </c>
      <c r="K5">
        <v>16567542</v>
      </c>
      <c r="N5">
        <v>7603566</v>
      </c>
      <c r="O5">
        <v>7051304</v>
      </c>
      <c r="P5">
        <v>2434954</v>
      </c>
      <c r="Q5">
        <v>11785650</v>
      </c>
    </row>
    <row r="6" spans="1:17" x14ac:dyDescent="0.3">
      <c r="A6">
        <v>33</v>
      </c>
      <c r="B6" t="s">
        <v>33</v>
      </c>
      <c r="D6">
        <v>5378791</v>
      </c>
      <c r="E6">
        <v>21706357</v>
      </c>
      <c r="F6">
        <v>32697285</v>
      </c>
      <c r="K6">
        <v>-28746507</v>
      </c>
      <c r="N6">
        <v>-32645687</v>
      </c>
      <c r="O6">
        <v>5668190</v>
      </c>
      <c r="P6">
        <v>-3167466</v>
      </c>
      <c r="Q6">
        <v>-17276683</v>
      </c>
    </row>
    <row r="7" spans="1:17" x14ac:dyDescent="0.3">
      <c r="A7">
        <v>34</v>
      </c>
      <c r="B7" t="s">
        <v>172</v>
      </c>
      <c r="D7">
        <v>408416475</v>
      </c>
      <c r="E7">
        <v>0</v>
      </c>
      <c r="F7">
        <v>199692637</v>
      </c>
      <c r="K7">
        <v>46810104</v>
      </c>
      <c r="N7">
        <v>3445859</v>
      </c>
      <c r="O7">
        <v>16132570</v>
      </c>
      <c r="P7">
        <v>4275041</v>
      </c>
      <c r="Q7">
        <v>92748821</v>
      </c>
    </row>
    <row r="8" spans="1:17" x14ac:dyDescent="0.3">
      <c r="A8">
        <v>35</v>
      </c>
      <c r="B8" t="s">
        <v>173</v>
      </c>
      <c r="D8">
        <v>73312081</v>
      </c>
      <c r="E8">
        <v>0</v>
      </c>
      <c r="F8">
        <v>29193725</v>
      </c>
      <c r="K8">
        <v>33223736</v>
      </c>
      <c r="N8">
        <v>19733732</v>
      </c>
      <c r="O8">
        <v>22781374</v>
      </c>
      <c r="P8">
        <v>4736142</v>
      </c>
      <c r="Q8">
        <v>31452118</v>
      </c>
    </row>
    <row r="9" spans="1:17" x14ac:dyDescent="0.3">
      <c r="A9">
        <v>36</v>
      </c>
      <c r="B9" t="s">
        <v>174</v>
      </c>
      <c r="D9">
        <v>562134908</v>
      </c>
      <c r="E9">
        <v>227754809</v>
      </c>
      <c r="F9">
        <v>362590731</v>
      </c>
      <c r="K9">
        <v>317526692</v>
      </c>
      <c r="N9">
        <v>140890140</v>
      </c>
      <c r="O9">
        <v>191121857</v>
      </c>
      <c r="P9">
        <v>112106659</v>
      </c>
      <c r="Q9">
        <v>395052670</v>
      </c>
    </row>
    <row r="10" spans="1:17" x14ac:dyDescent="0.3">
      <c r="A10">
        <v>37</v>
      </c>
      <c r="B10" t="s">
        <v>175</v>
      </c>
      <c r="D10">
        <v>50775000</v>
      </c>
      <c r="E10">
        <v>3574313</v>
      </c>
      <c r="F10">
        <v>62865578</v>
      </c>
      <c r="K10">
        <v>32216968</v>
      </c>
      <c r="N10">
        <v>38818498</v>
      </c>
      <c r="O10">
        <v>28115998</v>
      </c>
      <c r="P10">
        <v>2201142</v>
      </c>
      <c r="Q10">
        <v>167616950</v>
      </c>
    </row>
    <row r="11" spans="1:17" x14ac:dyDescent="0.3">
      <c r="A11">
        <v>38</v>
      </c>
      <c r="B11" t="s">
        <v>176</v>
      </c>
      <c r="D11">
        <v>457609415</v>
      </c>
      <c r="E11">
        <v>219287527</v>
      </c>
      <c r="F11">
        <v>197326251</v>
      </c>
      <c r="K11">
        <v>59843137</v>
      </c>
      <c r="N11">
        <v>61172546</v>
      </c>
      <c r="O11">
        <v>34919295</v>
      </c>
      <c r="P11">
        <v>23569079</v>
      </c>
      <c r="Q11">
        <v>111828601</v>
      </c>
    </row>
    <row r="12" spans="1:17" x14ac:dyDescent="0.3">
      <c r="A12">
        <v>39</v>
      </c>
      <c r="B12" t="s">
        <v>177</v>
      </c>
      <c r="D12">
        <v>1585000</v>
      </c>
      <c r="E12">
        <v>-870636</v>
      </c>
      <c r="F12">
        <v>3879646</v>
      </c>
      <c r="K12">
        <v>3490311</v>
      </c>
      <c r="N12">
        <v>3999177</v>
      </c>
      <c r="O12">
        <v>2566012</v>
      </c>
      <c r="P12">
        <v>731502</v>
      </c>
      <c r="Q12">
        <v>-5190080</v>
      </c>
    </row>
    <row r="13" spans="1:17" x14ac:dyDescent="0.3">
      <c r="A13">
        <v>40</v>
      </c>
      <c r="B13" t="s">
        <v>178</v>
      </c>
      <c r="D13">
        <v>365129026</v>
      </c>
      <c r="E13">
        <v>187898659</v>
      </c>
      <c r="F13">
        <v>358222879</v>
      </c>
      <c r="K13">
        <v>316607274</v>
      </c>
      <c r="N13">
        <v>97098790</v>
      </c>
      <c r="O13">
        <v>160428784</v>
      </c>
      <c r="P13">
        <v>65622757</v>
      </c>
      <c r="Q13">
        <v>238160854</v>
      </c>
    </row>
    <row r="14" spans="1:17" x14ac:dyDescent="0.3">
      <c r="A14">
        <v>41</v>
      </c>
      <c r="B14" t="s">
        <v>179</v>
      </c>
      <c r="D14">
        <v>1363722</v>
      </c>
      <c r="E14">
        <v>34600</v>
      </c>
      <c r="F14">
        <v>2274507</v>
      </c>
      <c r="K14">
        <v>1089078</v>
      </c>
      <c r="N14">
        <v>1548320</v>
      </c>
      <c r="O14">
        <v>1041111</v>
      </c>
      <c r="P14">
        <v>80151</v>
      </c>
      <c r="Q14">
        <v>6357517</v>
      </c>
    </row>
    <row r="15" spans="1:17" x14ac:dyDescent="0.3">
      <c r="A15">
        <v>104</v>
      </c>
      <c r="B15" t="s">
        <v>180</v>
      </c>
      <c r="D15">
        <v>15663213</v>
      </c>
      <c r="E15">
        <v>-10373460</v>
      </c>
      <c r="F15">
        <v>28216823</v>
      </c>
      <c r="K15">
        <v>17463427</v>
      </c>
      <c r="N15">
        <v>10550278</v>
      </c>
      <c r="O15">
        <v>4795291</v>
      </c>
      <c r="P15">
        <v>2484384</v>
      </c>
      <c r="Q15">
        <v>-80119753</v>
      </c>
    </row>
    <row r="16" spans="1:17" x14ac:dyDescent="0.3">
      <c r="A16">
        <v>107</v>
      </c>
      <c r="B16" t="s">
        <v>181</v>
      </c>
      <c r="D16">
        <v>369923798</v>
      </c>
      <c r="E16">
        <v>191206795</v>
      </c>
      <c r="F16">
        <v>368592736</v>
      </c>
      <c r="K16">
        <v>326946524</v>
      </c>
      <c r="N16">
        <v>101043846</v>
      </c>
      <c r="O16">
        <v>162735439</v>
      </c>
      <c r="P16">
        <v>66924654</v>
      </c>
      <c r="Q16">
        <v>242807414</v>
      </c>
    </row>
    <row r="17" spans="1:17" x14ac:dyDescent="0.3">
      <c r="A17">
        <v>108</v>
      </c>
      <c r="B17" t="s">
        <v>182</v>
      </c>
      <c r="D17">
        <v>375839477</v>
      </c>
      <c r="E17">
        <v>176764877</v>
      </c>
      <c r="F17">
        <v>350672691</v>
      </c>
      <c r="K17">
        <v>335978976</v>
      </c>
      <c r="N17">
        <v>119437915</v>
      </c>
      <c r="O17">
        <v>158566543</v>
      </c>
      <c r="P17">
        <v>72632345</v>
      </c>
      <c r="Q17">
        <v>252297939</v>
      </c>
    </row>
    <row r="18" spans="1:17" x14ac:dyDescent="0.3">
      <c r="A18">
        <v>194</v>
      </c>
      <c r="B18" t="s">
        <v>183</v>
      </c>
      <c r="D18">
        <v>0</v>
      </c>
      <c r="E18">
        <v>0</v>
      </c>
      <c r="F18">
        <v>289719</v>
      </c>
      <c r="K18">
        <v>0</v>
      </c>
      <c r="N18">
        <v>0</v>
      </c>
      <c r="O18">
        <v>0</v>
      </c>
      <c r="P18">
        <v>0</v>
      </c>
      <c r="Q18">
        <v>569390</v>
      </c>
    </row>
    <row r="19" spans="1:17" x14ac:dyDescent="0.3">
      <c r="A19">
        <v>294</v>
      </c>
      <c r="B19" t="s">
        <v>184</v>
      </c>
      <c r="D19">
        <v>-47541950</v>
      </c>
      <c r="E19">
        <v>1615736</v>
      </c>
      <c r="F19">
        <v>22098921</v>
      </c>
      <c r="K19">
        <v>-9039466</v>
      </c>
      <c r="N19">
        <v>-17757381</v>
      </c>
      <c r="O19">
        <v>5112831</v>
      </c>
      <c r="P19">
        <v>31361</v>
      </c>
      <c r="Q19">
        <v>-21391919</v>
      </c>
    </row>
    <row r="20" spans="1:17" x14ac:dyDescent="0.3">
      <c r="A20">
        <v>502</v>
      </c>
      <c r="B20" t="s">
        <v>27</v>
      </c>
      <c r="D20">
        <v>408416475</v>
      </c>
      <c r="E20">
        <v>61485632</v>
      </c>
      <c r="F20">
        <v>199692637</v>
      </c>
      <c r="K20">
        <v>46810104</v>
      </c>
      <c r="N20">
        <v>3446159</v>
      </c>
      <c r="O20">
        <v>16132570</v>
      </c>
      <c r="P20">
        <v>4275041</v>
      </c>
      <c r="Q20">
        <v>92748821</v>
      </c>
    </row>
    <row r="21" spans="1:17" x14ac:dyDescent="0.3">
      <c r="A21">
        <v>503</v>
      </c>
      <c r="B21" t="s">
        <v>28</v>
      </c>
      <c r="D21">
        <v>0</v>
      </c>
      <c r="E21">
        <v>0</v>
      </c>
      <c r="F21">
        <v>12715423</v>
      </c>
      <c r="K21">
        <v>0</v>
      </c>
      <c r="N21">
        <v>45634439</v>
      </c>
      <c r="O21">
        <v>24082611</v>
      </c>
      <c r="P21">
        <v>20943884</v>
      </c>
      <c r="Q21">
        <v>28106804</v>
      </c>
    </row>
    <row r="22" spans="1:17" x14ac:dyDescent="0.3">
      <c r="A22">
        <v>534</v>
      </c>
      <c r="B22" t="s">
        <v>185</v>
      </c>
      <c r="D22">
        <v>21706354</v>
      </c>
      <c r="E22">
        <v>9085539</v>
      </c>
      <c r="F22">
        <v>11912441</v>
      </c>
      <c r="K22">
        <v>13184145</v>
      </c>
      <c r="N22">
        <v>4120971</v>
      </c>
      <c r="O22">
        <v>7407410</v>
      </c>
      <c r="P22">
        <v>2768157</v>
      </c>
      <c r="Q22">
        <v>7044281</v>
      </c>
    </row>
    <row r="23" spans="1:17" x14ac:dyDescent="0.3">
      <c r="A23">
        <v>547</v>
      </c>
      <c r="B23" t="s">
        <v>186</v>
      </c>
      <c r="D23">
        <v>3</v>
      </c>
      <c r="E23">
        <v>0</v>
      </c>
      <c r="F23">
        <v>2</v>
      </c>
      <c r="K23">
        <v>2</v>
      </c>
      <c r="N23">
        <v>2</v>
      </c>
      <c r="O23">
        <v>1</v>
      </c>
      <c r="P23">
        <v>2</v>
      </c>
      <c r="Q23">
        <v>2</v>
      </c>
    </row>
    <row r="24" spans="1:17" x14ac:dyDescent="0.3">
      <c r="A24">
        <v>554</v>
      </c>
      <c r="B24" t="s">
        <v>41</v>
      </c>
      <c r="F24">
        <v>1167395</v>
      </c>
      <c r="O24">
        <v>34376747</v>
      </c>
      <c r="P24">
        <v>3069244</v>
      </c>
    </row>
    <row r="25" spans="1:17" x14ac:dyDescent="0.3">
      <c r="A25">
        <v>555</v>
      </c>
      <c r="B25" t="s">
        <v>42</v>
      </c>
      <c r="F25">
        <v>717231</v>
      </c>
      <c r="O25">
        <v>31492339</v>
      </c>
      <c r="P25">
        <v>3069244</v>
      </c>
    </row>
    <row r="26" spans="1:17" x14ac:dyDescent="0.3">
      <c r="A26">
        <v>556</v>
      </c>
      <c r="B26" t="s">
        <v>43</v>
      </c>
      <c r="F26">
        <v>0</v>
      </c>
      <c r="O26">
        <v>0</v>
      </c>
      <c r="P26">
        <v>0</v>
      </c>
    </row>
    <row r="27" spans="1:17" x14ac:dyDescent="0.3">
      <c r="A27">
        <v>557</v>
      </c>
      <c r="B27" t="s">
        <v>44</v>
      </c>
      <c r="F27">
        <v>0</v>
      </c>
      <c r="O27">
        <v>0</v>
      </c>
      <c r="P27">
        <v>0</v>
      </c>
    </row>
    <row r="28" spans="1:17" x14ac:dyDescent="0.3">
      <c r="A28">
        <v>577</v>
      </c>
      <c r="B28" t="s">
        <v>187</v>
      </c>
      <c r="D28">
        <v>1</v>
      </c>
      <c r="E28">
        <v>0</v>
      </c>
      <c r="F28">
        <v>1</v>
      </c>
      <c r="K28">
        <v>1</v>
      </c>
      <c r="N28">
        <v>1</v>
      </c>
      <c r="O28">
        <v>0</v>
      </c>
      <c r="P28">
        <v>0</v>
      </c>
      <c r="Q28">
        <v>0</v>
      </c>
    </row>
    <row r="29" spans="1:17" x14ac:dyDescent="0.3">
      <c r="A29">
        <v>591</v>
      </c>
      <c r="B29" t="s">
        <v>50</v>
      </c>
      <c r="D29">
        <v>375839477</v>
      </c>
      <c r="E29">
        <v>176764877</v>
      </c>
      <c r="F29">
        <v>352947198</v>
      </c>
      <c r="K29">
        <v>337068054</v>
      </c>
      <c r="N29">
        <v>120986235</v>
      </c>
      <c r="O29">
        <v>158566543</v>
      </c>
      <c r="P29">
        <v>72813487</v>
      </c>
      <c r="Q29">
        <v>258655456</v>
      </c>
    </row>
    <row r="30" spans="1:17" ht="13.95" customHeight="1" x14ac:dyDescent="0.3">
      <c r="A30">
        <v>592</v>
      </c>
      <c r="B30" t="s">
        <v>51</v>
      </c>
      <c r="D30">
        <v>-47541950</v>
      </c>
      <c r="E30">
        <v>1615736</v>
      </c>
      <c r="F30">
        <v>22098921</v>
      </c>
      <c r="K30">
        <v>-9039466</v>
      </c>
      <c r="N30">
        <v>-17757381</v>
      </c>
      <c r="O30">
        <v>5112831</v>
      </c>
      <c r="P30">
        <v>31361</v>
      </c>
      <c r="Q30">
        <v>-21391919</v>
      </c>
    </row>
    <row r="31" spans="1:17" x14ac:dyDescent="0.3">
      <c r="A31">
        <v>606</v>
      </c>
      <c r="B31" t="s">
        <v>188</v>
      </c>
      <c r="F31">
        <v>1</v>
      </c>
      <c r="O31">
        <v>1</v>
      </c>
      <c r="P31">
        <v>1</v>
      </c>
    </row>
    <row r="32" spans="1:17" x14ac:dyDescent="0.3">
      <c r="A32">
        <v>620</v>
      </c>
      <c r="B32" t="s">
        <v>189</v>
      </c>
      <c r="D32">
        <v>2</v>
      </c>
      <c r="E32">
        <v>2</v>
      </c>
      <c r="F32">
        <v>2</v>
      </c>
      <c r="K32">
        <v>2</v>
      </c>
      <c r="N32">
        <v>2</v>
      </c>
      <c r="O32">
        <v>2</v>
      </c>
      <c r="P32">
        <v>2</v>
      </c>
      <c r="Q32">
        <v>2</v>
      </c>
    </row>
    <row r="33" spans="1:17" x14ac:dyDescent="0.3">
      <c r="A33">
        <v>621</v>
      </c>
      <c r="B33" t="s">
        <v>190</v>
      </c>
      <c r="D33">
        <v>0</v>
      </c>
      <c r="E33">
        <v>0</v>
      </c>
      <c r="F33">
        <v>0</v>
      </c>
      <c r="K33">
        <v>0</v>
      </c>
      <c r="N33">
        <v>0</v>
      </c>
      <c r="O33">
        <v>0</v>
      </c>
      <c r="P33">
        <v>0</v>
      </c>
      <c r="Q33">
        <v>0</v>
      </c>
    </row>
    <row r="34" spans="1:17" x14ac:dyDescent="0.3">
      <c r="A34">
        <v>622</v>
      </c>
      <c r="B34" t="s">
        <v>191</v>
      </c>
      <c r="D34">
        <v>0</v>
      </c>
      <c r="E34">
        <v>0</v>
      </c>
      <c r="F34">
        <v>0</v>
      </c>
      <c r="K34">
        <v>0</v>
      </c>
      <c r="N34">
        <v>2375779</v>
      </c>
      <c r="O34">
        <v>0</v>
      </c>
      <c r="P34">
        <v>0</v>
      </c>
      <c r="Q34">
        <v>0</v>
      </c>
    </row>
    <row r="35" spans="1:17" x14ac:dyDescent="0.3">
      <c r="A35">
        <v>659</v>
      </c>
      <c r="B35" t="s">
        <v>192</v>
      </c>
      <c r="D35">
        <v>5115348</v>
      </c>
      <c r="E35">
        <v>0</v>
      </c>
      <c r="F35">
        <v>0</v>
      </c>
      <c r="K35">
        <v>0</v>
      </c>
      <c r="N35">
        <v>0</v>
      </c>
      <c r="O35">
        <v>0</v>
      </c>
      <c r="P35">
        <v>0</v>
      </c>
      <c r="Q35">
        <v>0</v>
      </c>
    </row>
    <row r="36" spans="1:17" x14ac:dyDescent="0.3">
      <c r="A36">
        <v>660</v>
      </c>
      <c r="B36" t="s">
        <v>193</v>
      </c>
      <c r="D36">
        <v>9028629</v>
      </c>
      <c r="E36">
        <v>0</v>
      </c>
      <c r="F36">
        <v>0</v>
      </c>
      <c r="K36">
        <v>0</v>
      </c>
      <c r="N36">
        <v>0</v>
      </c>
      <c r="O36">
        <v>0</v>
      </c>
      <c r="P36">
        <v>0</v>
      </c>
      <c r="Q36">
        <v>0</v>
      </c>
    </row>
    <row r="37" spans="1:17" x14ac:dyDescent="0.3">
      <c r="A37">
        <v>661</v>
      </c>
      <c r="B37" t="s">
        <v>83</v>
      </c>
      <c r="D37">
        <v>3913281</v>
      </c>
      <c r="E37">
        <v>0</v>
      </c>
      <c r="F37">
        <v>0</v>
      </c>
      <c r="K37">
        <v>0</v>
      </c>
      <c r="N37">
        <v>0</v>
      </c>
      <c r="O37">
        <v>0</v>
      </c>
      <c r="P37">
        <v>0</v>
      </c>
      <c r="Q37">
        <v>0</v>
      </c>
    </row>
    <row r="38" spans="1:17" x14ac:dyDescent="0.3">
      <c r="A38">
        <v>662</v>
      </c>
      <c r="B38" t="s">
        <v>96</v>
      </c>
      <c r="F38">
        <v>0</v>
      </c>
      <c r="O38">
        <v>0</v>
      </c>
      <c r="P38">
        <v>0</v>
      </c>
    </row>
    <row r="39" spans="1:17" x14ac:dyDescent="0.3">
      <c r="A39">
        <v>663</v>
      </c>
      <c r="B39" t="s">
        <v>194</v>
      </c>
      <c r="F39">
        <v>0</v>
      </c>
      <c r="O39">
        <v>2884408</v>
      </c>
      <c r="P39">
        <v>0</v>
      </c>
    </row>
    <row r="40" spans="1:17" x14ac:dyDescent="0.3">
      <c r="A40">
        <v>906</v>
      </c>
      <c r="B40" t="s">
        <v>195</v>
      </c>
      <c r="D40">
        <v>1</v>
      </c>
      <c r="E40">
        <v>1</v>
      </c>
      <c r="F40">
        <v>1</v>
      </c>
      <c r="K40">
        <v>1</v>
      </c>
      <c r="N40">
        <v>1</v>
      </c>
      <c r="O40">
        <v>1</v>
      </c>
      <c r="P40">
        <v>1</v>
      </c>
      <c r="Q40">
        <v>1</v>
      </c>
    </row>
    <row r="41" spans="1:17" x14ac:dyDescent="0.3">
      <c r="A41">
        <v>907</v>
      </c>
      <c r="B41" t="s">
        <v>196</v>
      </c>
      <c r="D41">
        <v>2</v>
      </c>
      <c r="E41">
        <v>2</v>
      </c>
      <c r="F41">
        <v>2</v>
      </c>
      <c r="K41">
        <v>2</v>
      </c>
      <c r="N41">
        <v>2</v>
      </c>
      <c r="O41">
        <v>2</v>
      </c>
      <c r="P41">
        <v>2</v>
      </c>
      <c r="Q41">
        <v>2</v>
      </c>
    </row>
    <row r="42" spans="1:17" x14ac:dyDescent="0.3">
      <c r="A42">
        <v>947</v>
      </c>
      <c r="B42" t="s">
        <v>197</v>
      </c>
      <c r="D42" t="s">
        <v>457</v>
      </c>
      <c r="E42" t="s">
        <v>458</v>
      </c>
      <c r="F42" t="s">
        <v>459</v>
      </c>
      <c r="K42" t="s">
        <v>541</v>
      </c>
      <c r="N42" t="s">
        <v>465</v>
      </c>
      <c r="O42" t="s">
        <v>466</v>
      </c>
      <c r="P42">
        <v>0</v>
      </c>
      <c r="Q42" t="s">
        <v>576</v>
      </c>
    </row>
    <row r="43" spans="1:17" x14ac:dyDescent="0.3">
      <c r="A43">
        <v>948</v>
      </c>
      <c r="B43" t="s">
        <v>198</v>
      </c>
      <c r="D43" t="s">
        <v>469</v>
      </c>
      <c r="E43" t="s">
        <v>306</v>
      </c>
      <c r="F43" t="s">
        <v>470</v>
      </c>
      <c r="K43" t="s">
        <v>542</v>
      </c>
      <c r="N43" t="s">
        <v>476</v>
      </c>
      <c r="O43" t="s">
        <v>477</v>
      </c>
      <c r="P43" t="s">
        <v>478</v>
      </c>
      <c r="Q43" t="s">
        <v>577</v>
      </c>
    </row>
    <row r="44" spans="1:17" x14ac:dyDescent="0.3">
      <c r="A44">
        <v>949</v>
      </c>
      <c r="B44" t="s">
        <v>199</v>
      </c>
      <c r="D44" t="s">
        <v>78</v>
      </c>
      <c r="E44" t="s">
        <v>578</v>
      </c>
      <c r="F44" t="s">
        <v>78</v>
      </c>
      <c r="K44" t="s">
        <v>78</v>
      </c>
      <c r="N44" t="s">
        <v>78</v>
      </c>
      <c r="O44" t="s">
        <v>78</v>
      </c>
      <c r="P44" t="s">
        <v>78</v>
      </c>
      <c r="Q44" t="s">
        <v>78</v>
      </c>
    </row>
    <row r="45" spans="1:17" x14ac:dyDescent="0.3">
      <c r="A45">
        <v>950</v>
      </c>
      <c r="B45" t="s">
        <v>200</v>
      </c>
      <c r="D45" t="s">
        <v>17</v>
      </c>
      <c r="E45" t="s">
        <v>16</v>
      </c>
      <c r="F45" t="s">
        <v>16</v>
      </c>
      <c r="K45" t="s">
        <v>17</v>
      </c>
      <c r="N45" t="s">
        <v>16</v>
      </c>
      <c r="O45" t="s">
        <v>16</v>
      </c>
      <c r="P45" t="s">
        <v>16</v>
      </c>
      <c r="Q45" t="s">
        <v>16</v>
      </c>
    </row>
    <row r="46" spans="1:17" x14ac:dyDescent="0.3">
      <c r="A46">
        <v>951</v>
      </c>
      <c r="B46" t="s">
        <v>201</v>
      </c>
      <c r="D46">
        <v>2</v>
      </c>
      <c r="E46">
        <v>2</v>
      </c>
      <c r="F46">
        <v>2</v>
      </c>
      <c r="K46">
        <v>2</v>
      </c>
      <c r="N46">
        <v>2</v>
      </c>
      <c r="O46">
        <v>2</v>
      </c>
      <c r="P46">
        <v>2</v>
      </c>
      <c r="Q46">
        <v>2</v>
      </c>
    </row>
    <row r="47" spans="1:17" x14ac:dyDescent="0.3">
      <c r="A47">
        <v>952</v>
      </c>
      <c r="B47" t="s">
        <v>202</v>
      </c>
      <c r="D47" t="s">
        <v>480</v>
      </c>
      <c r="F47" t="s">
        <v>579</v>
      </c>
      <c r="N47" t="s">
        <v>486</v>
      </c>
      <c r="Q47" t="s">
        <v>580</v>
      </c>
    </row>
    <row r="48" spans="1:17" x14ac:dyDescent="0.3">
      <c r="A48">
        <v>953</v>
      </c>
      <c r="B48" t="s">
        <v>203</v>
      </c>
      <c r="D48">
        <v>2</v>
      </c>
      <c r="E48">
        <v>2</v>
      </c>
      <c r="F48">
        <v>2</v>
      </c>
      <c r="K48">
        <v>2</v>
      </c>
      <c r="N48">
        <v>2</v>
      </c>
      <c r="O48">
        <v>2</v>
      </c>
      <c r="P48">
        <v>2</v>
      </c>
      <c r="Q48">
        <v>2</v>
      </c>
    </row>
    <row r="49" spans="1:17" x14ac:dyDescent="0.3">
      <c r="A49">
        <v>954</v>
      </c>
      <c r="B49" t="s">
        <v>76</v>
      </c>
      <c r="D49" t="s">
        <v>16</v>
      </c>
      <c r="E49" t="s">
        <v>16</v>
      </c>
      <c r="F49" t="s">
        <v>16</v>
      </c>
      <c r="K49" t="s">
        <v>16</v>
      </c>
      <c r="N49" t="s">
        <v>16</v>
      </c>
      <c r="O49" t="s">
        <v>16</v>
      </c>
      <c r="P49" t="s">
        <v>16</v>
      </c>
      <c r="Q49" t="s">
        <v>16</v>
      </c>
    </row>
    <row r="50" spans="1:17" x14ac:dyDescent="0.3">
      <c r="A50">
        <v>955</v>
      </c>
      <c r="B50" t="s">
        <v>204</v>
      </c>
      <c r="D50">
        <v>0</v>
      </c>
      <c r="E50">
        <v>0</v>
      </c>
      <c r="F50">
        <v>0</v>
      </c>
      <c r="K50">
        <v>0</v>
      </c>
      <c r="N50">
        <v>0</v>
      </c>
      <c r="O50">
        <v>0</v>
      </c>
      <c r="P50">
        <v>0</v>
      </c>
      <c r="Q50">
        <v>0</v>
      </c>
    </row>
    <row r="51" spans="1:17" x14ac:dyDescent="0.3">
      <c r="A51">
        <v>956</v>
      </c>
      <c r="B51" t="s">
        <v>77</v>
      </c>
      <c r="D51" t="s">
        <v>16</v>
      </c>
      <c r="E51" t="s">
        <v>16</v>
      </c>
      <c r="F51" t="s">
        <v>16</v>
      </c>
      <c r="K51" t="s">
        <v>16</v>
      </c>
      <c r="N51" t="s">
        <v>16</v>
      </c>
      <c r="O51" t="s">
        <v>16</v>
      </c>
      <c r="P51" t="s">
        <v>16</v>
      </c>
      <c r="Q51" t="s">
        <v>16</v>
      </c>
    </row>
    <row r="52" spans="1:17" x14ac:dyDescent="0.3">
      <c r="A52">
        <v>957</v>
      </c>
      <c r="B52" t="s">
        <v>205</v>
      </c>
      <c r="D52">
        <v>0</v>
      </c>
      <c r="E52">
        <v>0</v>
      </c>
      <c r="F52">
        <v>0</v>
      </c>
      <c r="K52">
        <v>0</v>
      </c>
      <c r="N52">
        <v>0</v>
      </c>
      <c r="O52">
        <v>0</v>
      </c>
      <c r="P52">
        <v>0</v>
      </c>
      <c r="Q52">
        <v>0</v>
      </c>
    </row>
    <row r="53" spans="1:17" x14ac:dyDescent="0.3">
      <c r="A53">
        <v>958</v>
      </c>
      <c r="B53" t="s">
        <v>206</v>
      </c>
      <c r="D53" t="s">
        <v>16</v>
      </c>
      <c r="E53" t="s">
        <v>16</v>
      </c>
      <c r="F53" t="s">
        <v>16</v>
      </c>
      <c r="K53" t="s">
        <v>16</v>
      </c>
      <c r="N53" t="s">
        <v>16</v>
      </c>
      <c r="O53" t="s">
        <v>16</v>
      </c>
      <c r="P53" t="s">
        <v>16</v>
      </c>
      <c r="Q53" t="s">
        <v>16</v>
      </c>
    </row>
    <row r="54" spans="1:17" x14ac:dyDescent="0.3">
      <c r="A54">
        <v>959</v>
      </c>
      <c r="B54" t="s">
        <v>207</v>
      </c>
      <c r="D54">
        <v>2</v>
      </c>
      <c r="E54">
        <v>2</v>
      </c>
      <c r="F54">
        <v>2</v>
      </c>
      <c r="K54">
        <v>2</v>
      </c>
      <c r="N54">
        <v>2</v>
      </c>
      <c r="O54">
        <v>2</v>
      </c>
      <c r="P54">
        <v>2</v>
      </c>
      <c r="Q54">
        <v>2</v>
      </c>
    </row>
    <row r="55" spans="1:17" x14ac:dyDescent="0.3">
      <c r="A55">
        <v>960</v>
      </c>
      <c r="B55" t="s">
        <v>208</v>
      </c>
      <c r="D55" t="s">
        <v>490</v>
      </c>
      <c r="E55" t="s">
        <v>491</v>
      </c>
      <c r="F55" t="s">
        <v>492</v>
      </c>
      <c r="K55" t="s">
        <v>543</v>
      </c>
      <c r="N55" t="s">
        <v>499</v>
      </c>
      <c r="O55" t="s">
        <v>500</v>
      </c>
      <c r="P55" t="s">
        <v>581</v>
      </c>
      <c r="Q55" t="s">
        <v>582</v>
      </c>
    </row>
    <row r="56" spans="1:17" x14ac:dyDescent="0.3">
      <c r="A56">
        <v>962</v>
      </c>
      <c r="B56" t="s">
        <v>209</v>
      </c>
      <c r="D56" t="s">
        <v>503</v>
      </c>
      <c r="E56" t="s">
        <v>507</v>
      </c>
      <c r="F56" t="s">
        <v>505</v>
      </c>
      <c r="K56" t="s">
        <v>583</v>
      </c>
      <c r="N56" t="s">
        <v>508</v>
      </c>
      <c r="O56" t="s">
        <v>507</v>
      </c>
      <c r="P56" t="s">
        <v>250</v>
      </c>
      <c r="Q56" t="s">
        <v>507</v>
      </c>
    </row>
    <row r="57" spans="1:17" x14ac:dyDescent="0.3">
      <c r="A57">
        <v>964</v>
      </c>
      <c r="B57" t="s">
        <v>210</v>
      </c>
      <c r="D57" t="s">
        <v>584</v>
      </c>
      <c r="E57" t="s">
        <v>585</v>
      </c>
      <c r="F57" t="s">
        <v>586</v>
      </c>
      <c r="K57" t="s">
        <v>587</v>
      </c>
      <c r="N57" t="s">
        <v>588</v>
      </c>
      <c r="O57" t="s">
        <v>589</v>
      </c>
      <c r="P57" t="s">
        <v>590</v>
      </c>
      <c r="Q57" t="s">
        <v>591</v>
      </c>
    </row>
    <row r="58" spans="1:17" x14ac:dyDescent="0.3">
      <c r="A58">
        <v>966</v>
      </c>
      <c r="B58" t="s">
        <v>212</v>
      </c>
      <c r="D58" t="s">
        <v>513</v>
      </c>
      <c r="E58" t="s">
        <v>514</v>
      </c>
      <c r="F58" t="s">
        <v>515</v>
      </c>
      <c r="K58" t="s">
        <v>544</v>
      </c>
      <c r="N58" t="s">
        <v>521</v>
      </c>
      <c r="O58" t="s">
        <v>522</v>
      </c>
      <c r="P58" t="s">
        <v>523</v>
      </c>
      <c r="Q58" t="s">
        <v>524</v>
      </c>
    </row>
    <row r="59" spans="1:17" x14ac:dyDescent="0.3">
      <c r="A59">
        <v>968</v>
      </c>
      <c r="B59" t="s">
        <v>213</v>
      </c>
      <c r="D59" t="s">
        <v>525</v>
      </c>
      <c r="E59" t="s">
        <v>361</v>
      </c>
      <c r="F59" t="s">
        <v>362</v>
      </c>
      <c r="K59" t="s">
        <v>592</v>
      </c>
      <c r="N59" t="s">
        <v>528</v>
      </c>
      <c r="O59" t="s">
        <v>529</v>
      </c>
      <c r="P59" t="s">
        <v>530</v>
      </c>
      <c r="Q59" t="s">
        <v>593</v>
      </c>
    </row>
    <row r="60" spans="1:17" x14ac:dyDescent="0.3">
      <c r="A60">
        <v>973</v>
      </c>
      <c r="B60" t="s">
        <v>594</v>
      </c>
      <c r="D60">
        <v>0</v>
      </c>
      <c r="E60">
        <v>0</v>
      </c>
      <c r="F60">
        <v>0</v>
      </c>
      <c r="K60">
        <v>0</v>
      </c>
      <c r="N60">
        <v>0</v>
      </c>
      <c r="O60">
        <v>0</v>
      </c>
      <c r="P60">
        <v>0</v>
      </c>
      <c r="Q60">
        <v>0</v>
      </c>
    </row>
    <row r="61" spans="1:17" x14ac:dyDescent="0.3">
      <c r="A61">
        <v>974</v>
      </c>
      <c r="B61" t="s">
        <v>545</v>
      </c>
      <c r="D61">
        <v>2</v>
      </c>
      <c r="E61">
        <v>2</v>
      </c>
      <c r="F61">
        <v>2</v>
      </c>
      <c r="K61">
        <v>2</v>
      </c>
      <c r="N61">
        <v>1</v>
      </c>
      <c r="O61">
        <v>2</v>
      </c>
      <c r="P61">
        <v>1</v>
      </c>
      <c r="Q61">
        <v>2</v>
      </c>
    </row>
    <row r="62" spans="1:17" x14ac:dyDescent="0.3">
      <c r="A62">
        <v>975</v>
      </c>
      <c r="B62" t="s">
        <v>123</v>
      </c>
      <c r="D62">
        <v>2</v>
      </c>
      <c r="E62">
        <v>1</v>
      </c>
      <c r="F62">
        <v>2</v>
      </c>
      <c r="K62">
        <v>2</v>
      </c>
      <c r="N62">
        <v>2</v>
      </c>
      <c r="O62">
        <v>1</v>
      </c>
      <c r="P62">
        <v>2</v>
      </c>
      <c r="Q62">
        <v>2</v>
      </c>
    </row>
    <row r="63" spans="1:17" x14ac:dyDescent="0.3">
      <c r="A63">
        <v>979</v>
      </c>
      <c r="B63" t="s">
        <v>546</v>
      </c>
      <c r="D63">
        <v>1</v>
      </c>
      <c r="E63">
        <v>2</v>
      </c>
      <c r="F63">
        <v>1</v>
      </c>
      <c r="K63">
        <v>1</v>
      </c>
      <c r="N63">
        <v>2</v>
      </c>
      <c r="O63">
        <v>2</v>
      </c>
      <c r="P63">
        <v>1</v>
      </c>
      <c r="Q63">
        <v>1</v>
      </c>
    </row>
    <row r="64" spans="1:17" x14ac:dyDescent="0.3">
      <c r="A64">
        <v>980</v>
      </c>
      <c r="B64" t="s">
        <v>117</v>
      </c>
      <c r="D64" t="s">
        <v>595</v>
      </c>
      <c r="E64" t="s">
        <v>585</v>
      </c>
      <c r="F64" t="s">
        <v>596</v>
      </c>
      <c r="K64" t="s">
        <v>597</v>
      </c>
      <c r="N64" t="s">
        <v>585</v>
      </c>
      <c r="O64" t="s">
        <v>598</v>
      </c>
      <c r="P64" t="s">
        <v>597</v>
      </c>
      <c r="Q64" t="s">
        <v>597</v>
      </c>
    </row>
    <row r="65" spans="1:17" x14ac:dyDescent="0.3">
      <c r="A65">
        <v>996</v>
      </c>
      <c r="B65" t="s">
        <v>29</v>
      </c>
      <c r="D65">
        <v>0</v>
      </c>
      <c r="F65">
        <v>0</v>
      </c>
      <c r="K65">
        <v>0</v>
      </c>
      <c r="M65">
        <v>0</v>
      </c>
      <c r="N65">
        <v>0</v>
      </c>
      <c r="P65">
        <v>0</v>
      </c>
      <c r="Q65">
        <v>0</v>
      </c>
    </row>
    <row r="66" spans="1:17" x14ac:dyDescent="0.3">
      <c r="A66">
        <v>998</v>
      </c>
      <c r="B66" t="s">
        <v>30</v>
      </c>
      <c r="D66">
        <v>53</v>
      </c>
      <c r="E66">
        <v>53</v>
      </c>
      <c r="F66">
        <v>53</v>
      </c>
      <c r="G66">
        <v>53</v>
      </c>
      <c r="H66">
        <v>53</v>
      </c>
      <c r="I66">
        <v>53</v>
      </c>
      <c r="J66">
        <v>53</v>
      </c>
      <c r="K66">
        <v>53</v>
      </c>
      <c r="L66">
        <v>53</v>
      </c>
      <c r="M66">
        <v>53</v>
      </c>
      <c r="N66">
        <v>53</v>
      </c>
      <c r="O66">
        <v>53</v>
      </c>
      <c r="P66">
        <v>53</v>
      </c>
      <c r="Q66">
        <v>53</v>
      </c>
    </row>
    <row r="67" spans="1:17" x14ac:dyDescent="0.3">
      <c r="A67">
        <v>999</v>
      </c>
      <c r="B67" t="s">
        <v>31</v>
      </c>
      <c r="D67">
        <v>53926</v>
      </c>
      <c r="E67">
        <v>53880</v>
      </c>
      <c r="F67">
        <v>53881</v>
      </c>
      <c r="G67">
        <v>53938</v>
      </c>
      <c r="H67">
        <v>53884</v>
      </c>
      <c r="I67">
        <v>53889</v>
      </c>
      <c r="J67">
        <v>53890</v>
      </c>
      <c r="K67">
        <v>53897</v>
      </c>
      <c r="L67">
        <v>53970</v>
      </c>
      <c r="M67">
        <v>53950</v>
      </c>
      <c r="N67">
        <v>53902</v>
      </c>
      <c r="O67">
        <v>53923</v>
      </c>
      <c r="P67">
        <v>53908</v>
      </c>
      <c r="Q67">
        <v>53913</v>
      </c>
    </row>
    <row r="68" spans="1:17" x14ac:dyDescent="0.3">
      <c r="A68">
        <v>1066</v>
      </c>
      <c r="B68" t="s">
        <v>599</v>
      </c>
      <c r="D68" t="s">
        <v>600</v>
      </c>
      <c r="E68" t="s">
        <v>601</v>
      </c>
      <c r="F68" t="s">
        <v>602</v>
      </c>
      <c r="K68" t="s">
        <v>603</v>
      </c>
      <c r="N68" t="s">
        <v>604</v>
      </c>
      <c r="O68" t="s">
        <v>605</v>
      </c>
      <c r="P68" t="s">
        <v>606</v>
      </c>
      <c r="Q68" t="s">
        <v>607</v>
      </c>
    </row>
    <row r="69" spans="1:17" x14ac:dyDescent="0.3">
      <c r="A69">
        <v>9000</v>
      </c>
      <c r="B69" t="s">
        <v>214</v>
      </c>
      <c r="C69" t="s">
        <v>60</v>
      </c>
      <c r="D69">
        <v>3668795697</v>
      </c>
      <c r="E69">
        <v>1434792949</v>
      </c>
      <c r="F69">
        <v>2925597839</v>
      </c>
      <c r="G69">
        <v>53991</v>
      </c>
      <c r="H69">
        <v>53937</v>
      </c>
      <c r="I69">
        <v>53942</v>
      </c>
      <c r="J69">
        <v>53943</v>
      </c>
      <c r="K69">
        <v>1980735918</v>
      </c>
      <c r="L69">
        <v>54023</v>
      </c>
      <c r="M69">
        <v>54003</v>
      </c>
      <c r="N69">
        <v>762536378</v>
      </c>
      <c r="O69">
        <v>1155826353</v>
      </c>
      <c r="P69">
        <v>481691149</v>
      </c>
      <c r="Q69">
        <v>1976032398</v>
      </c>
    </row>
    <row r="70" spans="1:17" x14ac:dyDescent="0.3">
      <c r="A70">
        <v>9001</v>
      </c>
      <c r="B70" t="s">
        <v>215</v>
      </c>
      <c r="C70" t="s">
        <v>216</v>
      </c>
      <c r="D70">
        <v>0</v>
      </c>
      <c r="E70">
        <v>0</v>
      </c>
      <c r="F70">
        <v>0</v>
      </c>
      <c r="G70">
        <v>0</v>
      </c>
      <c r="H70">
        <v>0</v>
      </c>
      <c r="I70">
        <v>0</v>
      </c>
      <c r="J70">
        <v>0</v>
      </c>
      <c r="K70">
        <v>0</v>
      </c>
      <c r="L70">
        <v>0</v>
      </c>
      <c r="M70">
        <v>0</v>
      </c>
      <c r="N70">
        <v>0</v>
      </c>
      <c r="O70">
        <v>0</v>
      </c>
      <c r="P70">
        <v>0</v>
      </c>
      <c r="Q70">
        <v>0</v>
      </c>
    </row>
    <row r="71" spans="1:17" x14ac:dyDescent="0.3">
      <c r="A71">
        <v>9002</v>
      </c>
      <c r="B71" t="s">
        <v>217</v>
      </c>
      <c r="C71" t="s">
        <v>218</v>
      </c>
      <c r="D71">
        <v>0</v>
      </c>
      <c r="E71">
        <v>0</v>
      </c>
      <c r="F71">
        <v>0</v>
      </c>
      <c r="G71">
        <v>0</v>
      </c>
      <c r="H71">
        <v>0</v>
      </c>
      <c r="I71">
        <v>0</v>
      </c>
      <c r="J71">
        <v>0</v>
      </c>
      <c r="K71">
        <v>0</v>
      </c>
      <c r="L71">
        <v>0</v>
      </c>
      <c r="M71">
        <v>0</v>
      </c>
      <c r="N71">
        <v>0</v>
      </c>
      <c r="O71">
        <v>0</v>
      </c>
      <c r="P71">
        <v>0</v>
      </c>
      <c r="Q71">
        <v>0</v>
      </c>
    </row>
    <row r="72" spans="1:17" x14ac:dyDescent="0.3">
      <c r="A72">
        <v>9003</v>
      </c>
      <c r="B72" t="s">
        <v>219</v>
      </c>
      <c r="C72" t="s">
        <v>220</v>
      </c>
      <c r="D72">
        <v>0</v>
      </c>
      <c r="E72">
        <v>0</v>
      </c>
      <c r="F72">
        <v>0</v>
      </c>
      <c r="G72">
        <v>0</v>
      </c>
      <c r="H72">
        <v>0</v>
      </c>
      <c r="I72">
        <v>0</v>
      </c>
      <c r="J72">
        <v>0</v>
      </c>
      <c r="K72">
        <v>0</v>
      </c>
      <c r="L72">
        <v>0</v>
      </c>
      <c r="M72">
        <v>0</v>
      </c>
      <c r="N72">
        <v>0</v>
      </c>
      <c r="O72">
        <v>0</v>
      </c>
      <c r="P72">
        <v>0</v>
      </c>
      <c r="Q72">
        <v>0</v>
      </c>
    </row>
    <row r="73" spans="1:17" x14ac:dyDescent="0.3">
      <c r="A73">
        <v>9004</v>
      </c>
      <c r="B73" t="s">
        <v>221</v>
      </c>
      <c r="C73" t="s">
        <v>222</v>
      </c>
      <c r="D73" t="s">
        <v>60</v>
      </c>
      <c r="E73" t="s">
        <v>60</v>
      </c>
      <c r="F73" t="s">
        <v>60</v>
      </c>
      <c r="G73" t="s">
        <v>60</v>
      </c>
      <c r="H73" t="s">
        <v>60</v>
      </c>
      <c r="I73" t="s">
        <v>60</v>
      </c>
      <c r="J73" t="s">
        <v>60</v>
      </c>
      <c r="K73" t="s">
        <v>60</v>
      </c>
      <c r="L73" t="s">
        <v>60</v>
      </c>
      <c r="M73" t="s">
        <v>60</v>
      </c>
      <c r="N73" t="s">
        <v>60</v>
      </c>
      <c r="O73" t="s">
        <v>60</v>
      </c>
      <c r="P73" t="s">
        <v>60</v>
      </c>
      <c r="Q73" t="s">
        <v>60</v>
      </c>
    </row>
    <row r="74" spans="1:17" x14ac:dyDescent="0.3">
      <c r="A74">
        <v>9005</v>
      </c>
      <c r="B74" t="s">
        <v>223</v>
      </c>
      <c r="C74" t="s">
        <v>224</v>
      </c>
      <c r="D74">
        <v>0</v>
      </c>
      <c r="E74">
        <v>0</v>
      </c>
      <c r="F74">
        <v>0</v>
      </c>
      <c r="G74">
        <v>0</v>
      </c>
      <c r="H74">
        <v>0</v>
      </c>
      <c r="I74">
        <v>0</v>
      </c>
      <c r="J74">
        <v>0</v>
      </c>
      <c r="K74">
        <v>0</v>
      </c>
      <c r="L74">
        <v>0</v>
      </c>
      <c r="M74">
        <v>0</v>
      </c>
      <c r="N74">
        <v>0</v>
      </c>
      <c r="O74">
        <v>0</v>
      </c>
      <c r="P74">
        <v>0</v>
      </c>
      <c r="Q74">
        <v>0</v>
      </c>
    </row>
    <row r="75" spans="1:17" x14ac:dyDescent="0.3">
      <c r="A75">
        <v>9006</v>
      </c>
      <c r="B75" t="s">
        <v>225</v>
      </c>
      <c r="C75" t="s">
        <v>226</v>
      </c>
      <c r="D75">
        <v>0</v>
      </c>
      <c r="E75">
        <v>0</v>
      </c>
      <c r="F75">
        <v>0</v>
      </c>
      <c r="G75">
        <v>0</v>
      </c>
      <c r="H75">
        <v>0</v>
      </c>
      <c r="I75">
        <v>0</v>
      </c>
      <c r="J75">
        <v>0</v>
      </c>
      <c r="K75">
        <v>0</v>
      </c>
      <c r="L75">
        <v>0</v>
      </c>
      <c r="M75">
        <v>0</v>
      </c>
      <c r="N75">
        <v>0</v>
      </c>
      <c r="O75">
        <v>0</v>
      </c>
      <c r="P75">
        <v>0</v>
      </c>
      <c r="Q75">
        <v>0</v>
      </c>
    </row>
    <row r="76" spans="1:17" x14ac:dyDescent="0.3">
      <c r="A76">
        <v>9007</v>
      </c>
      <c r="B76" t="s">
        <v>315</v>
      </c>
      <c r="C76" t="s">
        <v>227</v>
      </c>
      <c r="D76">
        <v>0</v>
      </c>
      <c r="E76">
        <v>0</v>
      </c>
      <c r="F76">
        <v>0</v>
      </c>
      <c r="G76">
        <v>0</v>
      </c>
      <c r="H76">
        <v>0</v>
      </c>
      <c r="I76">
        <v>0</v>
      </c>
      <c r="J76">
        <v>0</v>
      </c>
      <c r="K76">
        <v>0</v>
      </c>
      <c r="L76">
        <v>0</v>
      </c>
      <c r="M76">
        <v>0</v>
      </c>
      <c r="N76">
        <v>0</v>
      </c>
      <c r="O76">
        <v>0</v>
      </c>
      <c r="P76">
        <v>0</v>
      </c>
      <c r="Q76">
        <v>0</v>
      </c>
    </row>
    <row r="77" spans="1:17" x14ac:dyDescent="0.3">
      <c r="A77">
        <v>9008</v>
      </c>
      <c r="B77" t="s">
        <v>228</v>
      </c>
      <c r="C77" t="s">
        <v>60</v>
      </c>
      <c r="D77">
        <v>2.56</v>
      </c>
      <c r="E77">
        <v>1.96</v>
      </c>
      <c r="F77">
        <v>4.41</v>
      </c>
      <c r="G77">
        <v>0</v>
      </c>
      <c r="H77">
        <v>0</v>
      </c>
      <c r="I77">
        <v>0</v>
      </c>
      <c r="J77">
        <v>0</v>
      </c>
      <c r="K77">
        <v>1.18</v>
      </c>
      <c r="L77">
        <v>0</v>
      </c>
      <c r="M77">
        <v>0</v>
      </c>
      <c r="N77">
        <v>2.57</v>
      </c>
      <c r="O77">
        <v>1.56</v>
      </c>
      <c r="P77">
        <v>1.23</v>
      </c>
      <c r="Q77">
        <v>3.24</v>
      </c>
    </row>
    <row r="78" spans="1:17" x14ac:dyDescent="0.3">
      <c r="A78">
        <v>9010</v>
      </c>
      <c r="B78" t="s">
        <v>229</v>
      </c>
      <c r="C78" t="s">
        <v>230</v>
      </c>
      <c r="D78">
        <v>0</v>
      </c>
      <c r="E78">
        <v>0</v>
      </c>
      <c r="F78">
        <v>0</v>
      </c>
      <c r="G78">
        <v>0</v>
      </c>
      <c r="H78">
        <v>0</v>
      </c>
      <c r="I78">
        <v>0</v>
      </c>
      <c r="J78">
        <v>0</v>
      </c>
      <c r="K78">
        <v>0</v>
      </c>
      <c r="L78">
        <v>0</v>
      </c>
      <c r="M78">
        <v>0</v>
      </c>
      <c r="N78">
        <v>0</v>
      </c>
      <c r="O78">
        <v>0</v>
      </c>
      <c r="P78">
        <v>0</v>
      </c>
      <c r="Q78">
        <v>0</v>
      </c>
    </row>
    <row r="79" spans="1:17" x14ac:dyDescent="0.3">
      <c r="A79">
        <v>9011</v>
      </c>
      <c r="B79" t="s">
        <v>608</v>
      </c>
      <c r="C79" t="s">
        <v>232</v>
      </c>
      <c r="D79">
        <v>0</v>
      </c>
      <c r="E79">
        <v>0</v>
      </c>
      <c r="F79">
        <v>0</v>
      </c>
      <c r="G79">
        <v>0</v>
      </c>
      <c r="H79">
        <v>0</v>
      </c>
      <c r="I79">
        <v>0</v>
      </c>
      <c r="J79">
        <v>0</v>
      </c>
      <c r="K79">
        <v>0</v>
      </c>
      <c r="L79">
        <v>0</v>
      </c>
      <c r="M79">
        <v>0</v>
      </c>
      <c r="N79">
        <v>0</v>
      </c>
      <c r="O79">
        <v>0</v>
      </c>
      <c r="P79">
        <v>0</v>
      </c>
      <c r="Q79">
        <v>0</v>
      </c>
    </row>
    <row r="80" spans="1:17" x14ac:dyDescent="0.3">
      <c r="A80">
        <v>9012</v>
      </c>
      <c r="B80" t="s">
        <v>609</v>
      </c>
      <c r="C80" t="s">
        <v>232</v>
      </c>
      <c r="D80">
        <v>0</v>
      </c>
      <c r="E80">
        <v>0</v>
      </c>
      <c r="F80">
        <v>0</v>
      </c>
      <c r="G80">
        <v>0</v>
      </c>
      <c r="H80">
        <v>0</v>
      </c>
      <c r="I80">
        <v>0</v>
      </c>
      <c r="J80">
        <v>0</v>
      </c>
      <c r="K80">
        <v>0</v>
      </c>
      <c r="L80">
        <v>0</v>
      </c>
      <c r="M80">
        <v>0</v>
      </c>
      <c r="N80">
        <v>0</v>
      </c>
      <c r="O80">
        <v>0</v>
      </c>
      <c r="P80">
        <v>0</v>
      </c>
      <c r="Q80">
        <v>0</v>
      </c>
    </row>
    <row r="81" spans="1:17" x14ac:dyDescent="0.3">
      <c r="A81">
        <v>9013</v>
      </c>
      <c r="B81" t="s">
        <v>234</v>
      </c>
      <c r="C81" t="s">
        <v>235</v>
      </c>
      <c r="D81">
        <v>0</v>
      </c>
      <c r="E81">
        <v>0</v>
      </c>
      <c r="F81">
        <v>0</v>
      </c>
      <c r="G81">
        <v>0</v>
      </c>
      <c r="H81">
        <v>0</v>
      </c>
      <c r="I81">
        <v>0</v>
      </c>
      <c r="J81">
        <v>0</v>
      </c>
      <c r="K81">
        <v>0</v>
      </c>
      <c r="L81">
        <v>0</v>
      </c>
      <c r="M81">
        <v>0</v>
      </c>
      <c r="N81">
        <v>0</v>
      </c>
      <c r="O81">
        <v>0</v>
      </c>
      <c r="P81">
        <v>0</v>
      </c>
      <c r="Q81">
        <v>0</v>
      </c>
    </row>
    <row r="82" spans="1:17" x14ac:dyDescent="0.3">
      <c r="A82">
        <v>9014</v>
      </c>
      <c r="B82" t="s">
        <v>236</v>
      </c>
      <c r="C82" t="s">
        <v>237</v>
      </c>
      <c r="D82">
        <v>0</v>
      </c>
      <c r="E82">
        <v>0</v>
      </c>
      <c r="F82">
        <v>0</v>
      </c>
      <c r="G82">
        <v>0</v>
      </c>
      <c r="H82">
        <v>0</v>
      </c>
      <c r="I82">
        <v>0</v>
      </c>
      <c r="J82">
        <v>0</v>
      </c>
      <c r="K82">
        <v>0</v>
      </c>
      <c r="L82">
        <v>0</v>
      </c>
      <c r="M82">
        <v>0</v>
      </c>
      <c r="N82">
        <v>0</v>
      </c>
      <c r="O82">
        <v>0</v>
      </c>
      <c r="P82">
        <v>0</v>
      </c>
      <c r="Q82">
        <v>0</v>
      </c>
    </row>
    <row r="83" spans="1:17" x14ac:dyDescent="0.3">
      <c r="A83">
        <v>9015</v>
      </c>
      <c r="B83" t="s">
        <v>610</v>
      </c>
      <c r="C83" t="s">
        <v>60</v>
      </c>
      <c r="D83">
        <v>0</v>
      </c>
      <c r="E83">
        <v>0</v>
      </c>
      <c r="F83">
        <v>0</v>
      </c>
      <c r="G83">
        <v>0</v>
      </c>
      <c r="H83">
        <v>0</v>
      </c>
      <c r="I83">
        <v>0</v>
      </c>
      <c r="J83">
        <v>0</v>
      </c>
      <c r="K83">
        <v>0</v>
      </c>
      <c r="L83">
        <v>0</v>
      </c>
      <c r="M83">
        <v>0</v>
      </c>
      <c r="N83">
        <v>0</v>
      </c>
      <c r="O83">
        <v>0</v>
      </c>
      <c r="P83">
        <v>0</v>
      </c>
      <c r="Q83">
        <v>0</v>
      </c>
    </row>
    <row r="84" spans="1:17" x14ac:dyDescent="0.3">
      <c r="A84">
        <v>9016</v>
      </c>
      <c r="B84" t="s">
        <v>611</v>
      </c>
      <c r="C84" t="s">
        <v>60</v>
      </c>
      <c r="D84">
        <v>0</v>
      </c>
      <c r="E84">
        <v>0</v>
      </c>
      <c r="F84">
        <v>0</v>
      </c>
      <c r="G84">
        <v>0</v>
      </c>
      <c r="H84">
        <v>0</v>
      </c>
      <c r="I84">
        <v>0</v>
      </c>
      <c r="J84">
        <v>0</v>
      </c>
      <c r="K84">
        <v>0</v>
      </c>
      <c r="L84">
        <v>0</v>
      </c>
      <c r="M84">
        <v>0</v>
      </c>
      <c r="N84">
        <v>0</v>
      </c>
      <c r="O84">
        <v>0</v>
      </c>
      <c r="P84">
        <v>0</v>
      </c>
      <c r="Q84">
        <v>0</v>
      </c>
    </row>
    <row r="85" spans="1:17" x14ac:dyDescent="0.3">
      <c r="A85">
        <v>9017</v>
      </c>
      <c r="B85" t="s">
        <v>240</v>
      </c>
      <c r="C85" t="s">
        <v>241</v>
      </c>
      <c r="D85">
        <v>0</v>
      </c>
      <c r="E85">
        <v>0</v>
      </c>
      <c r="F85">
        <v>0</v>
      </c>
      <c r="G85">
        <v>0</v>
      </c>
      <c r="H85">
        <v>0</v>
      </c>
      <c r="I85">
        <v>0</v>
      </c>
      <c r="J85">
        <v>0</v>
      </c>
      <c r="K85">
        <v>0</v>
      </c>
      <c r="L85">
        <v>0</v>
      </c>
      <c r="M85">
        <v>0</v>
      </c>
      <c r="N85">
        <v>0</v>
      </c>
      <c r="O85">
        <v>0</v>
      </c>
      <c r="P85">
        <v>0</v>
      </c>
      <c r="Q85">
        <v>0</v>
      </c>
    </row>
    <row r="86" spans="1:17" x14ac:dyDescent="0.3">
      <c r="A86">
        <v>9018</v>
      </c>
      <c r="B86" t="s">
        <v>242</v>
      </c>
      <c r="C86" t="s">
        <v>243</v>
      </c>
      <c r="D86">
        <v>0</v>
      </c>
      <c r="E86">
        <v>0</v>
      </c>
      <c r="F86">
        <v>0</v>
      </c>
      <c r="G86">
        <v>0</v>
      </c>
      <c r="H86">
        <v>0</v>
      </c>
      <c r="I86">
        <v>0</v>
      </c>
      <c r="J86">
        <v>0</v>
      </c>
      <c r="K86">
        <v>0</v>
      </c>
      <c r="L86">
        <v>0</v>
      </c>
      <c r="M86">
        <v>0</v>
      </c>
      <c r="N86">
        <v>0</v>
      </c>
      <c r="O86">
        <v>0</v>
      </c>
      <c r="P86">
        <v>0</v>
      </c>
      <c r="Q86">
        <v>0</v>
      </c>
    </row>
    <row r="87" spans="1:17" x14ac:dyDescent="0.3">
      <c r="A87">
        <v>9019</v>
      </c>
      <c r="B87" t="s">
        <v>244</v>
      </c>
      <c r="C87" t="s">
        <v>245</v>
      </c>
      <c r="D87">
        <v>0</v>
      </c>
      <c r="E87">
        <v>0</v>
      </c>
      <c r="F87">
        <v>0</v>
      </c>
      <c r="G87">
        <v>0</v>
      </c>
      <c r="H87">
        <v>0</v>
      </c>
      <c r="I87">
        <v>0</v>
      </c>
      <c r="J87">
        <v>0</v>
      </c>
      <c r="K87">
        <v>0</v>
      </c>
      <c r="L87">
        <v>0</v>
      </c>
      <c r="M87">
        <v>0</v>
      </c>
      <c r="N87">
        <v>0</v>
      </c>
      <c r="O87">
        <v>0</v>
      </c>
      <c r="P87">
        <v>0</v>
      </c>
      <c r="Q87">
        <v>0</v>
      </c>
    </row>
    <row r="88" spans="1:17" x14ac:dyDescent="0.3">
      <c r="A88"/>
    </row>
    <row r="89" spans="1:17" x14ac:dyDescent="0.3">
      <c r="A89"/>
    </row>
    <row r="90" spans="1:17" x14ac:dyDescent="0.3">
      <c r="A90"/>
    </row>
    <row r="91" spans="1:17" x14ac:dyDescent="0.3">
      <c r="A91"/>
    </row>
    <row r="92" spans="1:17" s="94" customFormat="1" x14ac:dyDescent="0.3">
      <c r="A92" s="72">
        <v>0</v>
      </c>
      <c r="B92" s="94" t="s">
        <v>249</v>
      </c>
      <c r="D92" s="94">
        <f>D69</f>
        <v>3668795697</v>
      </c>
      <c r="E92" s="94">
        <f t="shared" ref="E92:Q92" si="0">E69</f>
        <v>1434792949</v>
      </c>
      <c r="F92" s="94">
        <f t="shared" si="0"/>
        <v>2925597839</v>
      </c>
      <c r="G92" s="94">
        <f t="shared" si="0"/>
        <v>53991</v>
      </c>
      <c r="H92" s="94">
        <f t="shared" si="0"/>
        <v>53937</v>
      </c>
      <c r="I92" s="94">
        <f t="shared" si="0"/>
        <v>53942</v>
      </c>
      <c r="J92" s="94">
        <f t="shared" si="0"/>
        <v>53943</v>
      </c>
      <c r="K92" s="94">
        <f t="shared" si="0"/>
        <v>1980735918</v>
      </c>
      <c r="L92" s="94">
        <f t="shared" si="0"/>
        <v>54023</v>
      </c>
      <c r="M92" s="94">
        <f t="shared" si="0"/>
        <v>54003</v>
      </c>
      <c r="N92" s="94">
        <f t="shared" si="0"/>
        <v>762536378</v>
      </c>
      <c r="O92" s="94">
        <f t="shared" si="0"/>
        <v>1155826353</v>
      </c>
      <c r="P92" s="94">
        <f t="shared" si="0"/>
        <v>481691149</v>
      </c>
      <c r="Q92" s="94">
        <f t="shared" si="0"/>
        <v>1976032398</v>
      </c>
    </row>
    <row r="93" spans="1:17" s="94" customFormat="1" x14ac:dyDescent="0.3">
      <c r="A93" s="72"/>
      <c r="B93" s="94" t="s">
        <v>248</v>
      </c>
    </row>
    <row r="94" spans="1:17" s="94" customFormat="1" x14ac:dyDescent="0.3">
      <c r="A94" s="314">
        <v>906</v>
      </c>
      <c r="D94" s="94">
        <f>D40</f>
        <v>1</v>
      </c>
      <c r="E94" s="94">
        <f t="shared" ref="E94:Q94" si="1">E40</f>
        <v>1</v>
      </c>
      <c r="F94" s="94">
        <f t="shared" si="1"/>
        <v>1</v>
      </c>
      <c r="G94" s="94">
        <f t="shared" si="1"/>
        <v>0</v>
      </c>
      <c r="H94" s="94">
        <f t="shared" si="1"/>
        <v>0</v>
      </c>
      <c r="I94" s="94">
        <f t="shared" si="1"/>
        <v>0</v>
      </c>
      <c r="J94" s="94">
        <f t="shared" si="1"/>
        <v>0</v>
      </c>
      <c r="K94" s="94">
        <f t="shared" si="1"/>
        <v>1</v>
      </c>
      <c r="L94" s="94">
        <f t="shared" si="1"/>
        <v>0</v>
      </c>
      <c r="M94" s="94">
        <f t="shared" si="1"/>
        <v>0</v>
      </c>
      <c r="N94" s="94">
        <f t="shared" si="1"/>
        <v>1</v>
      </c>
      <c r="O94" s="94">
        <f t="shared" si="1"/>
        <v>1</v>
      </c>
      <c r="P94" s="94">
        <f t="shared" si="1"/>
        <v>1</v>
      </c>
      <c r="Q94" s="94">
        <f t="shared" si="1"/>
        <v>1</v>
      </c>
    </row>
    <row r="95" spans="1:17" s="94" customFormat="1" x14ac:dyDescent="0.3">
      <c r="A95" s="314">
        <v>907</v>
      </c>
      <c r="D95" s="94">
        <f>D41</f>
        <v>2</v>
      </c>
      <c r="E95" s="94">
        <f t="shared" ref="E95:Q95" si="2">E41</f>
        <v>2</v>
      </c>
      <c r="F95" s="94">
        <f t="shared" si="2"/>
        <v>2</v>
      </c>
      <c r="G95" s="94">
        <f t="shared" si="2"/>
        <v>0</v>
      </c>
      <c r="H95" s="94">
        <f t="shared" si="2"/>
        <v>0</v>
      </c>
      <c r="I95" s="94">
        <f t="shared" si="2"/>
        <v>0</v>
      </c>
      <c r="J95" s="94">
        <f t="shared" si="2"/>
        <v>0</v>
      </c>
      <c r="K95" s="94">
        <f t="shared" si="2"/>
        <v>2</v>
      </c>
      <c r="L95" s="94">
        <f t="shared" si="2"/>
        <v>0</v>
      </c>
      <c r="M95" s="94">
        <f t="shared" si="2"/>
        <v>0</v>
      </c>
      <c r="N95" s="94">
        <f t="shared" si="2"/>
        <v>2</v>
      </c>
      <c r="O95" s="94">
        <f t="shared" si="2"/>
        <v>2</v>
      </c>
      <c r="P95" s="94">
        <f t="shared" si="2"/>
        <v>2</v>
      </c>
      <c r="Q95" s="94">
        <f t="shared" si="2"/>
        <v>2</v>
      </c>
    </row>
    <row r="96" spans="1:17" s="94" customFormat="1" x14ac:dyDescent="0.3">
      <c r="A96" s="314">
        <v>951</v>
      </c>
      <c r="D96" s="94">
        <f>D46</f>
        <v>2</v>
      </c>
      <c r="E96" s="94">
        <f t="shared" ref="E96:Q96" si="3">E46</f>
        <v>2</v>
      </c>
      <c r="F96" s="94">
        <f t="shared" si="3"/>
        <v>2</v>
      </c>
      <c r="G96" s="94">
        <f t="shared" si="3"/>
        <v>0</v>
      </c>
      <c r="H96" s="94">
        <f t="shared" si="3"/>
        <v>0</v>
      </c>
      <c r="I96" s="94">
        <f t="shared" si="3"/>
        <v>0</v>
      </c>
      <c r="J96" s="94">
        <f t="shared" si="3"/>
        <v>0</v>
      </c>
      <c r="K96" s="94">
        <f t="shared" si="3"/>
        <v>2</v>
      </c>
      <c r="L96" s="94">
        <f t="shared" si="3"/>
        <v>0</v>
      </c>
      <c r="M96" s="94">
        <f t="shared" si="3"/>
        <v>0</v>
      </c>
      <c r="N96" s="94">
        <f t="shared" si="3"/>
        <v>2</v>
      </c>
      <c r="O96" s="94">
        <f t="shared" si="3"/>
        <v>2</v>
      </c>
      <c r="P96" s="94">
        <f t="shared" si="3"/>
        <v>2</v>
      </c>
      <c r="Q96" s="94">
        <f t="shared" si="3"/>
        <v>2</v>
      </c>
    </row>
    <row r="97" spans="1:17" s="94" customFormat="1" x14ac:dyDescent="0.3">
      <c r="A97" s="314">
        <v>953</v>
      </c>
      <c r="D97" s="94">
        <f>D48</f>
        <v>2</v>
      </c>
      <c r="E97" s="94">
        <f t="shared" ref="E97:Q97" si="4">E48</f>
        <v>2</v>
      </c>
      <c r="F97" s="94">
        <f t="shared" si="4"/>
        <v>2</v>
      </c>
      <c r="G97" s="94">
        <f t="shared" si="4"/>
        <v>0</v>
      </c>
      <c r="H97" s="94">
        <f t="shared" si="4"/>
        <v>0</v>
      </c>
      <c r="I97" s="94">
        <f t="shared" si="4"/>
        <v>0</v>
      </c>
      <c r="J97" s="94">
        <f t="shared" si="4"/>
        <v>0</v>
      </c>
      <c r="K97" s="94">
        <f t="shared" si="4"/>
        <v>2</v>
      </c>
      <c r="L97" s="94">
        <f t="shared" si="4"/>
        <v>0</v>
      </c>
      <c r="M97" s="94">
        <f t="shared" si="4"/>
        <v>0</v>
      </c>
      <c r="N97" s="94">
        <f t="shared" si="4"/>
        <v>2</v>
      </c>
      <c r="O97" s="94">
        <f t="shared" si="4"/>
        <v>2</v>
      </c>
      <c r="P97" s="94">
        <f t="shared" si="4"/>
        <v>2</v>
      </c>
      <c r="Q97" s="94">
        <f t="shared" si="4"/>
        <v>2</v>
      </c>
    </row>
    <row r="98" spans="1:17" s="94" customFormat="1" x14ac:dyDescent="0.3">
      <c r="A98" s="314">
        <v>955</v>
      </c>
      <c r="D98" s="94">
        <f>D50</f>
        <v>0</v>
      </c>
      <c r="E98" s="94">
        <f t="shared" ref="E98:Q98" si="5">E50</f>
        <v>0</v>
      </c>
      <c r="F98" s="94">
        <f t="shared" si="5"/>
        <v>0</v>
      </c>
      <c r="G98" s="94">
        <f t="shared" si="5"/>
        <v>0</v>
      </c>
      <c r="H98" s="94">
        <f t="shared" si="5"/>
        <v>0</v>
      </c>
      <c r="I98" s="94">
        <f t="shared" si="5"/>
        <v>0</v>
      </c>
      <c r="J98" s="94">
        <f t="shared" si="5"/>
        <v>0</v>
      </c>
      <c r="K98" s="94">
        <f t="shared" si="5"/>
        <v>0</v>
      </c>
      <c r="L98" s="94">
        <f t="shared" si="5"/>
        <v>0</v>
      </c>
      <c r="M98" s="94">
        <f t="shared" si="5"/>
        <v>0</v>
      </c>
      <c r="N98" s="94">
        <f t="shared" si="5"/>
        <v>0</v>
      </c>
      <c r="O98" s="94">
        <f t="shared" si="5"/>
        <v>0</v>
      </c>
      <c r="P98" s="94">
        <f t="shared" si="5"/>
        <v>0</v>
      </c>
      <c r="Q98" s="94">
        <f t="shared" si="5"/>
        <v>0</v>
      </c>
    </row>
    <row r="99" spans="1:17" s="94" customFormat="1" x14ac:dyDescent="0.3">
      <c r="A99" s="314">
        <v>957</v>
      </c>
      <c r="D99" s="94">
        <f>D52</f>
        <v>0</v>
      </c>
      <c r="E99" s="94">
        <f t="shared" ref="E99:Q99" si="6">E52</f>
        <v>0</v>
      </c>
      <c r="F99" s="94">
        <f t="shared" si="6"/>
        <v>0</v>
      </c>
      <c r="G99" s="94">
        <f t="shared" si="6"/>
        <v>0</v>
      </c>
      <c r="H99" s="94">
        <f t="shared" si="6"/>
        <v>0</v>
      </c>
      <c r="I99" s="94">
        <f t="shared" si="6"/>
        <v>0</v>
      </c>
      <c r="J99" s="94">
        <f t="shared" si="6"/>
        <v>0</v>
      </c>
      <c r="K99" s="94">
        <f t="shared" si="6"/>
        <v>0</v>
      </c>
      <c r="L99" s="94">
        <f t="shared" si="6"/>
        <v>0</v>
      </c>
      <c r="M99" s="94">
        <f t="shared" si="6"/>
        <v>0</v>
      </c>
      <c r="N99" s="94">
        <f t="shared" si="6"/>
        <v>0</v>
      </c>
      <c r="O99" s="94">
        <f t="shared" si="6"/>
        <v>0</v>
      </c>
      <c r="P99" s="94">
        <f t="shared" si="6"/>
        <v>0</v>
      </c>
      <c r="Q99" s="94">
        <f t="shared" si="6"/>
        <v>0</v>
      </c>
    </row>
    <row r="100" spans="1:17" s="94" customFormat="1" x14ac:dyDescent="0.3">
      <c r="A100" s="314">
        <v>959</v>
      </c>
      <c r="D100" s="94">
        <f>D54</f>
        <v>2</v>
      </c>
      <c r="E100" s="94">
        <f t="shared" ref="E100:Q100" si="7">E54</f>
        <v>2</v>
      </c>
      <c r="F100" s="94">
        <f t="shared" si="7"/>
        <v>2</v>
      </c>
      <c r="G100" s="94">
        <f t="shared" si="7"/>
        <v>0</v>
      </c>
      <c r="H100" s="94">
        <f t="shared" si="7"/>
        <v>0</v>
      </c>
      <c r="I100" s="94">
        <f t="shared" si="7"/>
        <v>0</v>
      </c>
      <c r="J100" s="94">
        <f t="shared" si="7"/>
        <v>0</v>
      </c>
      <c r="K100" s="94">
        <f t="shared" si="7"/>
        <v>2</v>
      </c>
      <c r="L100" s="94">
        <f t="shared" si="7"/>
        <v>0</v>
      </c>
      <c r="M100" s="94">
        <f t="shared" si="7"/>
        <v>0</v>
      </c>
      <c r="N100" s="94">
        <f t="shared" si="7"/>
        <v>2</v>
      </c>
      <c r="O100" s="94">
        <f t="shared" si="7"/>
        <v>2</v>
      </c>
      <c r="P100" s="94">
        <f t="shared" si="7"/>
        <v>2</v>
      </c>
      <c r="Q100" s="94">
        <f t="shared" si="7"/>
        <v>2</v>
      </c>
    </row>
    <row r="101" spans="1:17" s="94" customFormat="1" x14ac:dyDescent="0.3">
      <c r="A101" s="72">
        <v>965</v>
      </c>
    </row>
    <row r="102" spans="1:17" s="94" customFormat="1" x14ac:dyDescent="0.3">
      <c r="A102" s="314">
        <v>973</v>
      </c>
      <c r="D102" s="94">
        <f>D60</f>
        <v>0</v>
      </c>
      <c r="E102" s="94">
        <f t="shared" ref="E102:Q102" si="8">E60</f>
        <v>0</v>
      </c>
      <c r="F102" s="94">
        <f t="shared" si="8"/>
        <v>0</v>
      </c>
      <c r="G102" s="94">
        <f t="shared" si="8"/>
        <v>0</v>
      </c>
      <c r="H102" s="94">
        <f t="shared" si="8"/>
        <v>0</v>
      </c>
      <c r="I102" s="94">
        <f t="shared" si="8"/>
        <v>0</v>
      </c>
      <c r="J102" s="94">
        <f t="shared" si="8"/>
        <v>0</v>
      </c>
      <c r="K102" s="94">
        <f t="shared" si="8"/>
        <v>0</v>
      </c>
      <c r="L102" s="94">
        <f t="shared" si="8"/>
        <v>0</v>
      </c>
      <c r="M102" s="94">
        <f t="shared" si="8"/>
        <v>0</v>
      </c>
      <c r="N102" s="94">
        <f t="shared" si="8"/>
        <v>0</v>
      </c>
      <c r="O102" s="94">
        <f t="shared" si="8"/>
        <v>0</v>
      </c>
      <c r="P102" s="94">
        <f t="shared" si="8"/>
        <v>0</v>
      </c>
      <c r="Q102" s="94">
        <f t="shared" si="8"/>
        <v>0</v>
      </c>
    </row>
    <row r="103" spans="1:17" s="94" customFormat="1" x14ac:dyDescent="0.3">
      <c r="A103" s="314">
        <v>974</v>
      </c>
      <c r="D103" s="94">
        <f t="shared" ref="D103:Q104" si="9">D61</f>
        <v>2</v>
      </c>
      <c r="E103" s="94">
        <f t="shared" si="9"/>
        <v>2</v>
      </c>
      <c r="F103" s="94">
        <f t="shared" si="9"/>
        <v>2</v>
      </c>
      <c r="G103" s="94">
        <f t="shared" si="9"/>
        <v>0</v>
      </c>
      <c r="H103" s="94">
        <f t="shared" si="9"/>
        <v>0</v>
      </c>
      <c r="I103" s="94">
        <f t="shared" si="9"/>
        <v>0</v>
      </c>
      <c r="J103" s="94">
        <f t="shared" si="9"/>
        <v>0</v>
      </c>
      <c r="K103" s="94">
        <f t="shared" si="9"/>
        <v>2</v>
      </c>
      <c r="L103" s="94">
        <f t="shared" si="9"/>
        <v>0</v>
      </c>
      <c r="M103" s="94">
        <f t="shared" si="9"/>
        <v>0</v>
      </c>
      <c r="N103" s="94">
        <f t="shared" si="9"/>
        <v>1</v>
      </c>
      <c r="O103" s="94">
        <f t="shared" si="9"/>
        <v>2</v>
      </c>
      <c r="P103" s="94">
        <f t="shared" si="9"/>
        <v>1</v>
      </c>
      <c r="Q103" s="94">
        <f t="shared" si="9"/>
        <v>2</v>
      </c>
    </row>
    <row r="104" spans="1:17" s="94" customFormat="1" x14ac:dyDescent="0.3">
      <c r="A104" s="314">
        <v>975</v>
      </c>
      <c r="D104" s="94">
        <f t="shared" si="9"/>
        <v>2</v>
      </c>
      <c r="E104" s="94">
        <f t="shared" si="9"/>
        <v>1</v>
      </c>
      <c r="F104" s="94">
        <f t="shared" si="9"/>
        <v>2</v>
      </c>
      <c r="G104" s="94">
        <f t="shared" si="9"/>
        <v>0</v>
      </c>
      <c r="H104" s="94">
        <f t="shared" si="9"/>
        <v>0</v>
      </c>
      <c r="I104" s="94">
        <f t="shared" si="9"/>
        <v>0</v>
      </c>
      <c r="J104" s="94">
        <f t="shared" si="9"/>
        <v>0</v>
      </c>
      <c r="K104" s="94">
        <f t="shared" si="9"/>
        <v>2</v>
      </c>
      <c r="L104" s="94">
        <f t="shared" si="9"/>
        <v>0</v>
      </c>
      <c r="M104" s="94">
        <f t="shared" si="9"/>
        <v>0</v>
      </c>
      <c r="N104" s="94">
        <f t="shared" si="9"/>
        <v>2</v>
      </c>
      <c r="O104" s="94">
        <f t="shared" si="9"/>
        <v>1</v>
      </c>
      <c r="P104" s="94">
        <f t="shared" si="9"/>
        <v>2</v>
      </c>
      <c r="Q104" s="94">
        <f t="shared" si="9"/>
        <v>2</v>
      </c>
    </row>
    <row r="105" spans="1:17" s="94" customFormat="1" x14ac:dyDescent="0.3">
      <c r="A105" s="314">
        <v>976</v>
      </c>
    </row>
    <row r="106" spans="1:17" s="94" customFormat="1" x14ac:dyDescent="0.3">
      <c r="A106" s="314">
        <v>977</v>
      </c>
    </row>
    <row r="107" spans="1:17" s="94" customFormat="1" x14ac:dyDescent="0.3">
      <c r="A107" s="314">
        <v>978</v>
      </c>
    </row>
    <row r="108" spans="1:17" s="94" customFormat="1" x14ac:dyDescent="0.3">
      <c r="A108" s="314">
        <v>979</v>
      </c>
      <c r="D108" s="94">
        <f>D63</f>
        <v>1</v>
      </c>
      <c r="E108" s="94">
        <f t="shared" ref="E108:Q108" si="10">E63</f>
        <v>2</v>
      </c>
      <c r="F108" s="94">
        <f t="shared" si="10"/>
        <v>1</v>
      </c>
      <c r="G108" s="94">
        <f t="shared" si="10"/>
        <v>0</v>
      </c>
      <c r="H108" s="94">
        <f t="shared" si="10"/>
        <v>0</v>
      </c>
      <c r="I108" s="94">
        <f t="shared" si="10"/>
        <v>0</v>
      </c>
      <c r="J108" s="94">
        <f t="shared" si="10"/>
        <v>0</v>
      </c>
      <c r="K108" s="94">
        <f t="shared" si="10"/>
        <v>1</v>
      </c>
      <c r="L108" s="94">
        <f t="shared" si="10"/>
        <v>0</v>
      </c>
      <c r="M108" s="94">
        <f t="shared" si="10"/>
        <v>0</v>
      </c>
      <c r="N108" s="94">
        <f t="shared" si="10"/>
        <v>2</v>
      </c>
      <c r="O108" s="94">
        <f t="shared" si="10"/>
        <v>2</v>
      </c>
      <c r="P108" s="94">
        <f t="shared" si="10"/>
        <v>1</v>
      </c>
      <c r="Q108" s="94">
        <f t="shared" si="10"/>
        <v>1</v>
      </c>
    </row>
    <row r="109" spans="1:17" s="94" customFormat="1" x14ac:dyDescent="0.3">
      <c r="A109" s="72">
        <v>995</v>
      </c>
    </row>
    <row r="110" spans="1:17" s="94" customFormat="1" x14ac:dyDescent="0.3">
      <c r="A110" s="72">
        <v>996</v>
      </c>
    </row>
    <row r="111" spans="1:17" s="94" customFormat="1" x14ac:dyDescent="0.3">
      <c r="A111" s="72">
        <v>998</v>
      </c>
      <c r="D111" s="94">
        <f>D66</f>
        <v>53</v>
      </c>
      <c r="E111" s="94">
        <f t="shared" ref="E111:Q111" si="11">E66</f>
        <v>53</v>
      </c>
      <c r="F111" s="94">
        <f t="shared" si="11"/>
        <v>53</v>
      </c>
      <c r="G111" s="94">
        <f t="shared" si="11"/>
        <v>53</v>
      </c>
      <c r="H111" s="94">
        <f t="shared" si="11"/>
        <v>53</v>
      </c>
      <c r="I111" s="94">
        <f t="shared" si="11"/>
        <v>53</v>
      </c>
      <c r="J111" s="94">
        <f t="shared" si="11"/>
        <v>53</v>
      </c>
      <c r="K111" s="94">
        <f t="shared" si="11"/>
        <v>53</v>
      </c>
      <c r="L111" s="94">
        <f t="shared" si="11"/>
        <v>53</v>
      </c>
      <c r="M111" s="94">
        <f t="shared" si="11"/>
        <v>53</v>
      </c>
      <c r="N111" s="94">
        <f t="shared" si="11"/>
        <v>53</v>
      </c>
      <c r="O111" s="94">
        <f t="shared" si="11"/>
        <v>53</v>
      </c>
      <c r="P111" s="94">
        <f t="shared" si="11"/>
        <v>53</v>
      </c>
      <c r="Q111" s="94">
        <f t="shared" si="11"/>
        <v>53</v>
      </c>
    </row>
    <row r="112" spans="1:17" s="94" customFormat="1" x14ac:dyDescent="0.3">
      <c r="A112" s="72">
        <v>999</v>
      </c>
      <c r="D112" s="94">
        <f>D67</f>
        <v>53926</v>
      </c>
      <c r="E112" s="94">
        <f t="shared" ref="E112:Q112" si="12">E67</f>
        <v>53880</v>
      </c>
      <c r="F112" s="94">
        <f t="shared" si="12"/>
        <v>53881</v>
      </c>
      <c r="G112" s="94">
        <f t="shared" si="12"/>
        <v>53938</v>
      </c>
      <c r="H112" s="94">
        <f t="shared" si="12"/>
        <v>53884</v>
      </c>
      <c r="I112" s="94">
        <f t="shared" si="12"/>
        <v>53889</v>
      </c>
      <c r="J112" s="94">
        <f t="shared" si="12"/>
        <v>53890</v>
      </c>
      <c r="K112" s="94">
        <f t="shared" si="12"/>
        <v>53897</v>
      </c>
      <c r="L112" s="94">
        <f t="shared" si="12"/>
        <v>53970</v>
      </c>
      <c r="M112" s="94">
        <f t="shared" si="12"/>
        <v>53950</v>
      </c>
      <c r="N112" s="94">
        <f t="shared" si="12"/>
        <v>53902</v>
      </c>
      <c r="O112" s="94">
        <f t="shared" si="12"/>
        <v>53923</v>
      </c>
      <c r="P112" s="94">
        <f t="shared" si="12"/>
        <v>53908</v>
      </c>
      <c r="Q112" s="94">
        <f t="shared" si="12"/>
        <v>53913</v>
      </c>
    </row>
    <row r="113" spans="1:17" s="94" customFormat="1" x14ac:dyDescent="0.3">
      <c r="A113" s="315">
        <v>554</v>
      </c>
      <c r="D113" s="313">
        <f>D24</f>
        <v>0</v>
      </c>
      <c r="E113" s="313">
        <f t="shared" ref="E113:Q113" si="13">E24</f>
        <v>0</v>
      </c>
      <c r="F113" s="313">
        <f t="shared" si="13"/>
        <v>1167395</v>
      </c>
      <c r="G113" s="313">
        <f t="shared" si="13"/>
        <v>0</v>
      </c>
      <c r="H113" s="313">
        <f t="shared" si="13"/>
        <v>0</v>
      </c>
      <c r="I113" s="313">
        <f t="shared" si="13"/>
        <v>0</v>
      </c>
      <c r="J113" s="313">
        <f t="shared" si="13"/>
        <v>0</v>
      </c>
      <c r="K113" s="313">
        <f t="shared" si="13"/>
        <v>0</v>
      </c>
      <c r="L113" s="313">
        <f t="shared" si="13"/>
        <v>0</v>
      </c>
      <c r="M113" s="313">
        <f t="shared" si="13"/>
        <v>0</v>
      </c>
      <c r="N113" s="313">
        <f t="shared" si="13"/>
        <v>0</v>
      </c>
      <c r="O113" s="313">
        <f t="shared" si="13"/>
        <v>34376747</v>
      </c>
      <c r="P113" s="313">
        <f t="shared" si="13"/>
        <v>3069244</v>
      </c>
      <c r="Q113" s="313">
        <f t="shared" si="13"/>
        <v>0</v>
      </c>
    </row>
    <row r="114" spans="1:17" s="94" customFormat="1" x14ac:dyDescent="0.3">
      <c r="A114" s="315">
        <v>555</v>
      </c>
      <c r="D114" s="313">
        <f>D25</f>
        <v>0</v>
      </c>
      <c r="E114" s="313">
        <f t="shared" ref="E114:Q114" si="14">E25</f>
        <v>0</v>
      </c>
      <c r="F114" s="313">
        <f t="shared" si="14"/>
        <v>717231</v>
      </c>
      <c r="G114" s="313">
        <f t="shared" si="14"/>
        <v>0</v>
      </c>
      <c r="H114" s="313">
        <f t="shared" si="14"/>
        <v>0</v>
      </c>
      <c r="I114" s="313">
        <f t="shared" si="14"/>
        <v>0</v>
      </c>
      <c r="J114" s="313">
        <f t="shared" si="14"/>
        <v>0</v>
      </c>
      <c r="K114" s="313">
        <f t="shared" si="14"/>
        <v>0</v>
      </c>
      <c r="L114" s="313">
        <f t="shared" si="14"/>
        <v>0</v>
      </c>
      <c r="M114" s="313">
        <f t="shared" si="14"/>
        <v>0</v>
      </c>
      <c r="N114" s="313">
        <f t="shared" si="14"/>
        <v>0</v>
      </c>
      <c r="O114" s="313">
        <f t="shared" si="14"/>
        <v>31492339</v>
      </c>
      <c r="P114" s="313">
        <f t="shared" si="14"/>
        <v>3069244</v>
      </c>
      <c r="Q114" s="313">
        <f t="shared" si="14"/>
        <v>0</v>
      </c>
    </row>
    <row r="115" spans="1:17" s="94" customFormat="1" x14ac:dyDescent="0.3">
      <c r="A115" s="315">
        <v>556</v>
      </c>
      <c r="D115" s="313">
        <f t="shared" ref="D115:Q116" si="15">D26</f>
        <v>0</v>
      </c>
      <c r="E115" s="313">
        <f t="shared" si="15"/>
        <v>0</v>
      </c>
      <c r="F115" s="313">
        <f t="shared" si="15"/>
        <v>0</v>
      </c>
      <c r="G115" s="313">
        <f t="shared" si="15"/>
        <v>0</v>
      </c>
      <c r="H115" s="313">
        <f t="shared" si="15"/>
        <v>0</v>
      </c>
      <c r="I115" s="313">
        <f t="shared" si="15"/>
        <v>0</v>
      </c>
      <c r="J115" s="313">
        <f t="shared" si="15"/>
        <v>0</v>
      </c>
      <c r="K115" s="313">
        <f t="shared" si="15"/>
        <v>0</v>
      </c>
      <c r="L115" s="313">
        <f t="shared" si="15"/>
        <v>0</v>
      </c>
      <c r="M115" s="313">
        <f t="shared" si="15"/>
        <v>0</v>
      </c>
      <c r="N115" s="313">
        <f t="shared" si="15"/>
        <v>0</v>
      </c>
      <c r="O115" s="313">
        <f t="shared" si="15"/>
        <v>0</v>
      </c>
      <c r="P115" s="313">
        <f t="shared" si="15"/>
        <v>0</v>
      </c>
      <c r="Q115" s="313">
        <f t="shared" si="15"/>
        <v>0</v>
      </c>
    </row>
    <row r="116" spans="1:17" s="94" customFormat="1" x14ac:dyDescent="0.3">
      <c r="A116" s="315">
        <v>557</v>
      </c>
      <c r="D116" s="313">
        <f t="shared" si="15"/>
        <v>0</v>
      </c>
      <c r="E116" s="313">
        <f t="shared" si="15"/>
        <v>0</v>
      </c>
      <c r="F116" s="313">
        <f t="shared" si="15"/>
        <v>0</v>
      </c>
      <c r="G116" s="313">
        <f t="shared" si="15"/>
        <v>0</v>
      </c>
      <c r="H116" s="313">
        <f t="shared" si="15"/>
        <v>0</v>
      </c>
      <c r="I116" s="313">
        <f t="shared" si="15"/>
        <v>0</v>
      </c>
      <c r="J116" s="313">
        <f t="shared" si="15"/>
        <v>0</v>
      </c>
      <c r="K116" s="313">
        <f t="shared" si="15"/>
        <v>0</v>
      </c>
      <c r="L116" s="313">
        <f t="shared" si="15"/>
        <v>0</v>
      </c>
      <c r="M116" s="313">
        <f t="shared" si="15"/>
        <v>0</v>
      </c>
      <c r="N116" s="313">
        <f t="shared" si="15"/>
        <v>0</v>
      </c>
      <c r="O116" s="313">
        <f t="shared" si="15"/>
        <v>0</v>
      </c>
      <c r="P116" s="313">
        <f t="shared" si="15"/>
        <v>0</v>
      </c>
      <c r="Q116" s="313">
        <f t="shared" si="15"/>
        <v>0</v>
      </c>
    </row>
    <row r="117" spans="1:17" s="94" customFormat="1" x14ac:dyDescent="0.3">
      <c r="A117" s="315">
        <v>606</v>
      </c>
      <c r="D117" s="313">
        <f>D31</f>
        <v>0</v>
      </c>
      <c r="E117" s="313">
        <f t="shared" ref="E117:Q117" si="16">E31</f>
        <v>0</v>
      </c>
      <c r="F117" s="313">
        <f t="shared" si="16"/>
        <v>1</v>
      </c>
      <c r="G117" s="313">
        <f t="shared" si="16"/>
        <v>0</v>
      </c>
      <c r="H117" s="313">
        <f t="shared" si="16"/>
        <v>0</v>
      </c>
      <c r="I117" s="313">
        <f t="shared" si="16"/>
        <v>0</v>
      </c>
      <c r="J117" s="313">
        <f t="shared" si="16"/>
        <v>0</v>
      </c>
      <c r="K117" s="313">
        <f t="shared" si="16"/>
        <v>0</v>
      </c>
      <c r="L117" s="313">
        <f t="shared" si="16"/>
        <v>0</v>
      </c>
      <c r="M117" s="313">
        <f t="shared" si="16"/>
        <v>0</v>
      </c>
      <c r="N117" s="313">
        <f t="shared" si="16"/>
        <v>0</v>
      </c>
      <c r="O117" s="313">
        <f t="shared" si="16"/>
        <v>1</v>
      </c>
      <c r="P117" s="313">
        <f t="shared" si="16"/>
        <v>1</v>
      </c>
      <c r="Q117" s="313">
        <f t="shared" si="16"/>
        <v>0</v>
      </c>
    </row>
    <row r="118" spans="1:17" s="94" customFormat="1" x14ac:dyDescent="0.3">
      <c r="A118" s="315">
        <v>662</v>
      </c>
      <c r="B118" s="94" t="s">
        <v>96</v>
      </c>
      <c r="D118" s="313">
        <f>D38</f>
        <v>0</v>
      </c>
      <c r="E118" s="313">
        <f t="shared" ref="E118:Q118" si="17">E38</f>
        <v>0</v>
      </c>
      <c r="F118" s="313">
        <f t="shared" si="17"/>
        <v>0</v>
      </c>
      <c r="G118" s="313">
        <f t="shared" si="17"/>
        <v>0</v>
      </c>
      <c r="H118" s="313">
        <f t="shared" si="17"/>
        <v>0</v>
      </c>
      <c r="I118" s="313">
        <f t="shared" si="17"/>
        <v>0</v>
      </c>
      <c r="J118" s="313">
        <f t="shared" si="17"/>
        <v>0</v>
      </c>
      <c r="K118" s="313">
        <f t="shared" si="17"/>
        <v>0</v>
      </c>
      <c r="L118" s="313">
        <f t="shared" si="17"/>
        <v>0</v>
      </c>
      <c r="M118" s="313">
        <f t="shared" si="17"/>
        <v>0</v>
      </c>
      <c r="N118" s="313">
        <f t="shared" si="17"/>
        <v>0</v>
      </c>
      <c r="O118" s="313">
        <f t="shared" si="17"/>
        <v>0</v>
      </c>
      <c r="P118" s="313">
        <f t="shared" si="17"/>
        <v>0</v>
      </c>
      <c r="Q118" s="313">
        <f t="shared" si="17"/>
        <v>0</v>
      </c>
    </row>
    <row r="119" spans="1:17" s="94" customFormat="1" x14ac:dyDescent="0.3">
      <c r="A119" s="315">
        <v>663</v>
      </c>
      <c r="B119" s="94" t="s">
        <v>194</v>
      </c>
      <c r="D119" s="313">
        <f>D39</f>
        <v>0</v>
      </c>
      <c r="E119" s="313">
        <f t="shared" ref="E119:Q119" si="18">E39</f>
        <v>0</v>
      </c>
      <c r="F119" s="313">
        <f t="shared" si="18"/>
        <v>0</v>
      </c>
      <c r="G119" s="313">
        <f t="shared" si="18"/>
        <v>0</v>
      </c>
      <c r="H119" s="313">
        <f t="shared" si="18"/>
        <v>0</v>
      </c>
      <c r="I119" s="313">
        <f t="shared" si="18"/>
        <v>0</v>
      </c>
      <c r="J119" s="313">
        <f t="shared" si="18"/>
        <v>0</v>
      </c>
      <c r="K119" s="313">
        <f t="shared" si="18"/>
        <v>0</v>
      </c>
      <c r="L119" s="313">
        <f t="shared" si="18"/>
        <v>0</v>
      </c>
      <c r="M119" s="313">
        <f t="shared" si="18"/>
        <v>0</v>
      </c>
      <c r="N119" s="313">
        <f t="shared" si="18"/>
        <v>0</v>
      </c>
      <c r="O119" s="313">
        <f t="shared" si="18"/>
        <v>2884408</v>
      </c>
      <c r="P119" s="313">
        <f t="shared" si="18"/>
        <v>0</v>
      </c>
      <c r="Q119" s="313">
        <f t="shared" si="18"/>
        <v>0</v>
      </c>
    </row>
    <row r="120" spans="1:17" s="94" customFormat="1" x14ac:dyDescent="0.3">
      <c r="A120" s="316">
        <v>336</v>
      </c>
      <c r="D120" s="317"/>
      <c r="E120" s="317"/>
      <c r="F120" s="317"/>
      <c r="G120" s="317"/>
      <c r="H120" s="317"/>
      <c r="I120" s="317"/>
      <c r="J120" s="317"/>
      <c r="K120" s="317"/>
      <c r="L120" s="317"/>
      <c r="M120" s="317"/>
      <c r="N120" s="317"/>
      <c r="O120" s="317"/>
      <c r="P120" s="317"/>
      <c r="Q120" s="317"/>
    </row>
    <row r="121" spans="1:17" s="94" customFormat="1" x14ac:dyDescent="0.3">
      <c r="A121" s="316">
        <v>44</v>
      </c>
      <c r="D121" s="317"/>
      <c r="E121" s="317"/>
      <c r="F121" s="317"/>
      <c r="G121" s="317"/>
      <c r="H121" s="317"/>
      <c r="I121" s="317"/>
      <c r="J121" s="317"/>
      <c r="K121" s="317"/>
      <c r="L121" s="317"/>
      <c r="M121" s="317"/>
      <c r="N121" s="317"/>
      <c r="O121" s="317"/>
      <c r="P121" s="317"/>
      <c r="Q121" s="317"/>
    </row>
    <row r="122" spans="1:17" s="94" customFormat="1" x14ac:dyDescent="0.3">
      <c r="A122" s="316">
        <v>45</v>
      </c>
      <c r="D122" s="317"/>
      <c r="E122" s="317"/>
      <c r="F122" s="317"/>
      <c r="G122" s="317"/>
      <c r="H122" s="317"/>
      <c r="I122" s="317"/>
      <c r="J122" s="317"/>
      <c r="K122" s="317"/>
      <c r="L122" s="317"/>
      <c r="M122" s="317"/>
      <c r="N122" s="317"/>
      <c r="O122" s="317"/>
      <c r="P122" s="317"/>
      <c r="Q122" s="317"/>
    </row>
    <row r="123" spans="1:17" s="94" customFormat="1" x14ac:dyDescent="0.3">
      <c r="A123" s="316">
        <v>47</v>
      </c>
      <c r="D123" s="317"/>
      <c r="E123" s="317"/>
      <c r="F123" s="317"/>
      <c r="G123" s="317"/>
      <c r="H123" s="317"/>
      <c r="I123" s="317"/>
      <c r="J123" s="317"/>
      <c r="K123" s="317"/>
      <c r="L123" s="317"/>
      <c r="M123" s="317"/>
      <c r="N123" s="317"/>
      <c r="O123" s="317"/>
      <c r="P123" s="317"/>
      <c r="Q123" s="317"/>
    </row>
    <row r="124" spans="1:17" s="94" customFormat="1" x14ac:dyDescent="0.3">
      <c r="A124" s="316">
        <v>48</v>
      </c>
      <c r="D124" s="317"/>
      <c r="E124" s="317"/>
      <c r="F124" s="317"/>
      <c r="G124" s="317"/>
      <c r="H124" s="317"/>
      <c r="I124" s="317"/>
      <c r="J124" s="317"/>
      <c r="K124" s="317"/>
      <c r="L124" s="317"/>
      <c r="M124" s="317"/>
      <c r="N124" s="317"/>
      <c r="O124" s="317"/>
      <c r="P124" s="317"/>
      <c r="Q124" s="317"/>
    </row>
    <row r="125" spans="1:17" s="94" customFormat="1" x14ac:dyDescent="0.3">
      <c r="A125" s="320">
        <v>385</v>
      </c>
      <c r="D125" s="321"/>
      <c r="E125" s="321"/>
      <c r="F125" s="321"/>
      <c r="G125" s="321"/>
      <c r="H125" s="321"/>
      <c r="I125" s="321"/>
      <c r="J125" s="321"/>
      <c r="K125" s="321"/>
      <c r="L125" s="321"/>
      <c r="M125" s="321"/>
      <c r="N125" s="321"/>
      <c r="O125" s="321"/>
      <c r="P125" s="321"/>
      <c r="Q125" s="321"/>
    </row>
    <row r="126" spans="1:17" s="94" customFormat="1" x14ac:dyDescent="0.3">
      <c r="A126" s="320">
        <v>626</v>
      </c>
      <c r="D126" s="321"/>
      <c r="E126" s="321"/>
      <c r="F126" s="321"/>
      <c r="G126" s="321"/>
      <c r="H126" s="321"/>
      <c r="I126" s="321"/>
      <c r="J126" s="321"/>
      <c r="K126" s="321"/>
      <c r="L126" s="321"/>
      <c r="M126" s="321"/>
      <c r="N126" s="321"/>
      <c r="O126" s="321"/>
      <c r="P126" s="321"/>
      <c r="Q126" s="321"/>
    </row>
    <row r="127" spans="1:17" s="94" customFormat="1" x14ac:dyDescent="0.3">
      <c r="A127" s="320">
        <v>338</v>
      </c>
      <c r="D127" s="321"/>
      <c r="E127" s="321"/>
      <c r="F127" s="321"/>
      <c r="G127" s="321"/>
      <c r="H127" s="321"/>
      <c r="I127" s="321"/>
      <c r="J127" s="321"/>
      <c r="K127" s="321"/>
      <c r="L127" s="321"/>
      <c r="M127" s="321"/>
      <c r="N127" s="321"/>
      <c r="O127" s="321"/>
      <c r="P127" s="321"/>
      <c r="Q127" s="321"/>
    </row>
    <row r="128" spans="1:17" s="94" customFormat="1" x14ac:dyDescent="0.3">
      <c r="A128" s="322">
        <v>620</v>
      </c>
      <c r="D128" s="323">
        <f>D32</f>
        <v>2</v>
      </c>
      <c r="E128" s="323">
        <f t="shared" ref="E128:Q128" si="19">E32</f>
        <v>2</v>
      </c>
      <c r="F128" s="323">
        <f t="shared" si="19"/>
        <v>2</v>
      </c>
      <c r="G128" s="323">
        <f t="shared" si="19"/>
        <v>0</v>
      </c>
      <c r="H128" s="323">
        <f t="shared" si="19"/>
        <v>0</v>
      </c>
      <c r="I128" s="323">
        <f t="shared" si="19"/>
        <v>0</v>
      </c>
      <c r="J128" s="323">
        <f t="shared" si="19"/>
        <v>0</v>
      </c>
      <c r="K128" s="323">
        <f t="shared" si="19"/>
        <v>2</v>
      </c>
      <c r="L128" s="323">
        <f t="shared" si="19"/>
        <v>0</v>
      </c>
      <c r="M128" s="323">
        <f t="shared" si="19"/>
        <v>0</v>
      </c>
      <c r="N128" s="323">
        <f t="shared" si="19"/>
        <v>2</v>
      </c>
      <c r="O128" s="323">
        <f t="shared" si="19"/>
        <v>2</v>
      </c>
      <c r="P128" s="323">
        <f t="shared" si="19"/>
        <v>2</v>
      </c>
      <c r="Q128" s="323">
        <f t="shared" si="19"/>
        <v>2</v>
      </c>
    </row>
    <row r="129" spans="1:17" s="94" customFormat="1" x14ac:dyDescent="0.3">
      <c r="A129" s="72">
        <v>545</v>
      </c>
      <c r="D129" s="323"/>
      <c r="E129" s="323"/>
      <c r="F129" s="323"/>
      <c r="G129" s="323"/>
      <c r="H129" s="323"/>
      <c r="I129" s="323"/>
      <c r="J129" s="323"/>
      <c r="K129" s="323"/>
      <c r="L129" s="323"/>
      <c r="M129" s="323"/>
      <c r="N129" s="323"/>
      <c r="O129" s="323"/>
      <c r="P129" s="323"/>
      <c r="Q129" s="323"/>
    </row>
    <row r="130" spans="1:17" s="94" customFormat="1" x14ac:dyDescent="0.3">
      <c r="A130" s="322">
        <v>624</v>
      </c>
      <c r="D130" s="323"/>
      <c r="E130" s="323"/>
      <c r="F130" s="323"/>
      <c r="G130" s="323"/>
      <c r="H130" s="323"/>
      <c r="I130" s="323"/>
      <c r="J130" s="323"/>
      <c r="K130" s="323"/>
      <c r="L130" s="323"/>
      <c r="M130" s="323"/>
      <c r="N130" s="323"/>
      <c r="O130" s="323"/>
      <c r="P130" s="323"/>
      <c r="Q130" s="323"/>
    </row>
    <row r="131" spans="1:17" s="94" customFormat="1" x14ac:dyDescent="0.3">
      <c r="A131" s="322">
        <v>577</v>
      </c>
      <c r="D131" s="323">
        <f>D28</f>
        <v>1</v>
      </c>
      <c r="E131" s="323">
        <f t="shared" ref="E131:Q131" si="20">E28</f>
        <v>0</v>
      </c>
      <c r="F131" s="323">
        <f t="shared" si="20"/>
        <v>1</v>
      </c>
      <c r="G131" s="323">
        <f t="shared" si="20"/>
        <v>0</v>
      </c>
      <c r="H131" s="323">
        <f t="shared" si="20"/>
        <v>0</v>
      </c>
      <c r="I131" s="323">
        <f t="shared" si="20"/>
        <v>0</v>
      </c>
      <c r="J131" s="323">
        <f t="shared" si="20"/>
        <v>0</v>
      </c>
      <c r="K131" s="323">
        <f t="shared" si="20"/>
        <v>1</v>
      </c>
      <c r="L131" s="323">
        <f t="shared" si="20"/>
        <v>0</v>
      </c>
      <c r="M131" s="323">
        <f t="shared" si="20"/>
        <v>0</v>
      </c>
      <c r="N131" s="323">
        <f t="shared" si="20"/>
        <v>1</v>
      </c>
      <c r="O131" s="323">
        <f t="shared" si="20"/>
        <v>0</v>
      </c>
      <c r="P131" s="323">
        <f t="shared" si="20"/>
        <v>0</v>
      </c>
      <c r="Q131" s="323">
        <f t="shared" si="20"/>
        <v>0</v>
      </c>
    </row>
    <row r="132" spans="1:17" s="94" customFormat="1" x14ac:dyDescent="0.3">
      <c r="A132" s="72" t="s">
        <v>246</v>
      </c>
      <c r="D132" s="94">
        <f>SUM(D94:D131)</f>
        <v>53996</v>
      </c>
      <c r="E132" s="94">
        <f t="shared" ref="E132:M132" si="21">SUM(E94:E131)</f>
        <v>53949</v>
      </c>
      <c r="F132" s="94">
        <f t="shared" si="21"/>
        <v>1938578</v>
      </c>
      <c r="G132" s="94">
        <f t="shared" si="21"/>
        <v>53991</v>
      </c>
      <c r="H132" s="94">
        <f t="shared" si="21"/>
        <v>53937</v>
      </c>
      <c r="I132" s="94">
        <f t="shared" si="21"/>
        <v>53942</v>
      </c>
      <c r="J132" s="94">
        <f t="shared" si="21"/>
        <v>53943</v>
      </c>
      <c r="K132" s="94">
        <f t="shared" si="21"/>
        <v>53967</v>
      </c>
      <c r="L132" s="94">
        <f t="shared" si="21"/>
        <v>54023</v>
      </c>
      <c r="M132" s="94">
        <f t="shared" si="21"/>
        <v>54003</v>
      </c>
      <c r="N132" s="94">
        <f>SUM(N94:N131)</f>
        <v>53972</v>
      </c>
      <c r="O132" s="94">
        <f t="shared" ref="O132:Q132" si="22">SUM(O94:O131)</f>
        <v>68807487</v>
      </c>
      <c r="P132" s="94">
        <f t="shared" si="22"/>
        <v>6192465</v>
      </c>
      <c r="Q132" s="94">
        <f t="shared" si="22"/>
        <v>53982</v>
      </c>
    </row>
    <row r="133" spans="1:17" s="94" customFormat="1" x14ac:dyDescent="0.3">
      <c r="A133" s="72"/>
    </row>
    <row r="134" spans="1:17" s="94" customFormat="1" x14ac:dyDescent="0.3">
      <c r="A134" s="72" t="s">
        <v>247</v>
      </c>
      <c r="D134" s="94">
        <f>D92-D132</f>
        <v>3668741701</v>
      </c>
      <c r="E134" s="94">
        <f t="shared" ref="E134:M134" si="23">E92-E132</f>
        <v>1434739000</v>
      </c>
      <c r="F134" s="94">
        <f t="shared" si="23"/>
        <v>2923659261</v>
      </c>
      <c r="G134" s="94">
        <f t="shared" si="23"/>
        <v>0</v>
      </c>
      <c r="H134" s="94">
        <f t="shared" si="23"/>
        <v>0</v>
      </c>
      <c r="I134" s="94">
        <f t="shared" si="23"/>
        <v>0</v>
      </c>
      <c r="J134" s="94">
        <f t="shared" si="23"/>
        <v>0</v>
      </c>
      <c r="K134" s="94">
        <f t="shared" si="23"/>
        <v>1980681951</v>
      </c>
      <c r="L134" s="94">
        <f t="shared" si="23"/>
        <v>0</v>
      </c>
      <c r="M134" s="94">
        <f t="shared" si="23"/>
        <v>0</v>
      </c>
      <c r="N134" s="94">
        <f>N92-N132</f>
        <v>762482406</v>
      </c>
      <c r="O134" s="94">
        <f t="shared" ref="O134:Q134" si="24">O92-O132</f>
        <v>1087018866</v>
      </c>
      <c r="P134" s="94">
        <f t="shared" si="24"/>
        <v>475498684</v>
      </c>
      <c r="Q134" s="94">
        <f t="shared" si="24"/>
        <v>1975978416</v>
      </c>
    </row>
    <row r="135" spans="1:17" s="94" customFormat="1" x14ac:dyDescent="0.3">
      <c r="A135" s="72"/>
    </row>
    <row r="136" spans="1:17" s="94" customFormat="1" x14ac:dyDescent="0.3">
      <c r="A136" s="320">
        <v>1</v>
      </c>
      <c r="D136" s="321">
        <f>D71</f>
        <v>0</v>
      </c>
      <c r="E136" s="321">
        <f t="shared" ref="E136:M138" si="25">E71</f>
        <v>0</v>
      </c>
      <c r="F136" s="321">
        <f t="shared" si="25"/>
        <v>0</v>
      </c>
      <c r="G136" s="321">
        <f t="shared" si="25"/>
        <v>0</v>
      </c>
      <c r="H136" s="321">
        <f t="shared" si="25"/>
        <v>0</v>
      </c>
      <c r="I136" s="321">
        <f t="shared" si="25"/>
        <v>0</v>
      </c>
      <c r="J136" s="321">
        <f t="shared" si="25"/>
        <v>0</v>
      </c>
      <c r="K136" s="321">
        <f t="shared" si="25"/>
        <v>0</v>
      </c>
      <c r="L136" s="321">
        <f t="shared" si="25"/>
        <v>0</v>
      </c>
      <c r="M136" s="321">
        <f t="shared" si="25"/>
        <v>0</v>
      </c>
      <c r="N136" s="321">
        <f>N71</f>
        <v>0</v>
      </c>
      <c r="O136" s="321">
        <f t="shared" ref="O136:Q138" si="26">O71</f>
        <v>0</v>
      </c>
      <c r="P136" s="321">
        <f t="shared" si="26"/>
        <v>0</v>
      </c>
      <c r="Q136" s="321">
        <f t="shared" si="26"/>
        <v>0</v>
      </c>
    </row>
    <row r="137" spans="1:17" s="94" customFormat="1" x14ac:dyDescent="0.3">
      <c r="A137" s="320">
        <v>2</v>
      </c>
      <c r="D137" s="321">
        <f>D72</f>
        <v>0</v>
      </c>
      <c r="E137" s="321">
        <f t="shared" si="25"/>
        <v>0</v>
      </c>
      <c r="F137" s="321">
        <f t="shared" si="25"/>
        <v>0</v>
      </c>
      <c r="G137" s="321">
        <f t="shared" si="25"/>
        <v>0</v>
      </c>
      <c r="H137" s="321">
        <f t="shared" si="25"/>
        <v>0</v>
      </c>
      <c r="I137" s="321">
        <f t="shared" si="25"/>
        <v>0</v>
      </c>
      <c r="J137" s="321">
        <f t="shared" si="25"/>
        <v>0</v>
      </c>
      <c r="K137" s="321">
        <f t="shared" si="25"/>
        <v>0</v>
      </c>
      <c r="L137" s="321">
        <f t="shared" si="25"/>
        <v>0</v>
      </c>
      <c r="M137" s="321">
        <f t="shared" si="25"/>
        <v>0</v>
      </c>
      <c r="N137" s="321">
        <f>N72</f>
        <v>0</v>
      </c>
      <c r="O137" s="321">
        <f t="shared" si="26"/>
        <v>0</v>
      </c>
      <c r="P137" s="321">
        <f t="shared" si="26"/>
        <v>0</v>
      </c>
      <c r="Q137" s="321">
        <f t="shared" si="26"/>
        <v>0</v>
      </c>
    </row>
    <row r="138" spans="1:17" s="94" customFormat="1" x14ac:dyDescent="0.3">
      <c r="A138" s="320">
        <v>3</v>
      </c>
      <c r="D138" s="321" t="str">
        <f>D73</f>
        <v/>
      </c>
      <c r="E138" s="321" t="str">
        <f t="shared" si="25"/>
        <v/>
      </c>
      <c r="F138" s="321" t="str">
        <f t="shared" si="25"/>
        <v/>
      </c>
      <c r="G138" s="321" t="str">
        <f t="shared" si="25"/>
        <v/>
      </c>
      <c r="H138" s="321" t="str">
        <f t="shared" si="25"/>
        <v/>
      </c>
      <c r="I138" s="321" t="str">
        <f t="shared" si="25"/>
        <v/>
      </c>
      <c r="J138" s="321" t="str">
        <f t="shared" si="25"/>
        <v/>
      </c>
      <c r="K138" s="321" t="str">
        <f t="shared" si="25"/>
        <v/>
      </c>
      <c r="L138" s="321" t="str">
        <f t="shared" si="25"/>
        <v/>
      </c>
      <c r="M138" s="321" t="str">
        <f t="shared" si="25"/>
        <v/>
      </c>
      <c r="N138" s="321" t="str">
        <f>N73</f>
        <v/>
      </c>
      <c r="O138" s="321" t="str">
        <f t="shared" si="26"/>
        <v/>
      </c>
      <c r="P138" s="321" t="str">
        <f t="shared" si="26"/>
        <v/>
      </c>
      <c r="Q138" s="321" t="str">
        <f t="shared" si="26"/>
        <v/>
      </c>
    </row>
    <row r="139" spans="1:17" s="94" customFormat="1" x14ac:dyDescent="0.3">
      <c r="A139" s="72"/>
    </row>
    <row r="140" spans="1:17" s="94" customFormat="1" x14ac:dyDescent="0.3">
      <c r="A140" s="72"/>
      <c r="D140" s="325">
        <f>D134</f>
        <v>3668741701</v>
      </c>
      <c r="E140" s="325">
        <f t="shared" ref="E140:Q140" si="27">E134</f>
        <v>1434739000</v>
      </c>
      <c r="F140" s="325">
        <f t="shared" si="27"/>
        <v>2923659261</v>
      </c>
      <c r="G140" s="325">
        <f t="shared" si="27"/>
        <v>0</v>
      </c>
      <c r="H140" s="325">
        <f t="shared" si="27"/>
        <v>0</v>
      </c>
      <c r="I140" s="325">
        <f t="shared" si="27"/>
        <v>0</v>
      </c>
      <c r="J140" s="325">
        <f t="shared" si="27"/>
        <v>0</v>
      </c>
      <c r="K140" s="325">
        <f t="shared" si="27"/>
        <v>1980681951</v>
      </c>
      <c r="L140" s="325">
        <f t="shared" si="27"/>
        <v>0</v>
      </c>
      <c r="M140" s="325">
        <f t="shared" si="27"/>
        <v>0</v>
      </c>
      <c r="N140" s="325">
        <f t="shared" si="27"/>
        <v>762482406</v>
      </c>
      <c r="O140" s="325">
        <f t="shared" si="27"/>
        <v>1087018866</v>
      </c>
      <c r="P140" s="325">
        <f t="shared" si="27"/>
        <v>475498684</v>
      </c>
      <c r="Q140" s="325">
        <f t="shared" si="27"/>
        <v>1975978416</v>
      </c>
    </row>
    <row r="141" spans="1:17" s="94" customFormat="1" x14ac:dyDescent="0.3">
      <c r="A141" s="72"/>
      <c r="D141" s="325"/>
      <c r="E141" s="325"/>
      <c r="F141" s="325"/>
      <c r="G141" s="325"/>
      <c r="H141" s="325"/>
      <c r="I141" s="325"/>
      <c r="J141" s="325"/>
      <c r="K141" s="325"/>
      <c r="L141" s="325"/>
      <c r="M141" s="325"/>
      <c r="N141" s="325"/>
      <c r="O141" s="325"/>
      <c r="P141" s="325"/>
      <c r="Q141" s="325"/>
    </row>
    <row r="142" spans="1:17" s="94" customFormat="1" x14ac:dyDescent="0.3">
      <c r="A142" s="72"/>
      <c r="D142" s="325" t="e">
        <f>'Unit Data from Audit Worksheet'!$E$65</f>
        <v>#N/A</v>
      </c>
      <c r="E142" s="325" t="e">
        <f>'Unit Data from Audit Worksheet'!$E$65</f>
        <v>#N/A</v>
      </c>
      <c r="F142" s="325" t="e">
        <f>'Unit Data from Audit Worksheet'!$E$65</f>
        <v>#N/A</v>
      </c>
      <c r="G142" s="325" t="e">
        <f>'Unit Data from Audit Worksheet'!$E$65</f>
        <v>#N/A</v>
      </c>
      <c r="H142" s="325" t="e">
        <f>'Unit Data from Audit Worksheet'!$E$65</f>
        <v>#N/A</v>
      </c>
      <c r="I142" s="325" t="e">
        <f>'Unit Data from Audit Worksheet'!$E$65</f>
        <v>#N/A</v>
      </c>
      <c r="J142" s="325" t="e">
        <f>'Unit Data from Audit Worksheet'!$E$65</f>
        <v>#N/A</v>
      </c>
      <c r="K142" s="325" t="e">
        <f>'Unit Data from Audit Worksheet'!$E$65</f>
        <v>#N/A</v>
      </c>
      <c r="L142" s="325" t="e">
        <f>'Unit Data from Audit Worksheet'!$E$65</f>
        <v>#N/A</v>
      </c>
      <c r="M142" s="325" t="e">
        <f>'Unit Data from Audit Worksheet'!$E$65</f>
        <v>#N/A</v>
      </c>
      <c r="N142" s="325" t="e">
        <f>'Unit Data from Audit Worksheet'!$E$65</f>
        <v>#N/A</v>
      </c>
      <c r="O142" s="325" t="e">
        <f>'Unit Data from Audit Worksheet'!$E$65</f>
        <v>#N/A</v>
      </c>
      <c r="P142" s="325" t="e">
        <f>'Unit Data from Audit Worksheet'!$E$65</f>
        <v>#N/A</v>
      </c>
      <c r="Q142" s="325" t="e">
        <f>'Unit Data from Audit Worksheet'!$E$65</f>
        <v>#N/A</v>
      </c>
    </row>
    <row r="143" spans="1:17" s="94" customFormat="1" x14ac:dyDescent="0.3">
      <c r="A143" s="72"/>
      <c r="D143" s="325"/>
      <c r="E143" s="325"/>
      <c r="F143" s="325"/>
      <c r="G143" s="325"/>
      <c r="H143" s="325"/>
      <c r="I143" s="325"/>
      <c r="J143" s="325"/>
      <c r="K143" s="325"/>
      <c r="L143" s="325"/>
      <c r="M143" s="325"/>
      <c r="N143" s="325"/>
      <c r="O143" s="325"/>
      <c r="P143" s="325"/>
      <c r="Q143" s="325"/>
    </row>
    <row r="144" spans="1:17" s="94" customFormat="1" x14ac:dyDescent="0.3">
      <c r="A144" s="72"/>
      <c r="D144" s="325" t="e">
        <f>D140-D142</f>
        <v>#N/A</v>
      </c>
      <c r="E144" s="325" t="e">
        <f t="shared" ref="E144:Q144" si="28">E140-E142</f>
        <v>#N/A</v>
      </c>
      <c r="F144" s="325" t="e">
        <f t="shared" si="28"/>
        <v>#N/A</v>
      </c>
      <c r="G144" s="325" t="e">
        <f t="shared" si="28"/>
        <v>#N/A</v>
      </c>
      <c r="H144" s="325" t="e">
        <f t="shared" si="28"/>
        <v>#N/A</v>
      </c>
      <c r="I144" s="325" t="e">
        <f t="shared" si="28"/>
        <v>#N/A</v>
      </c>
      <c r="J144" s="325" t="e">
        <f t="shared" si="28"/>
        <v>#N/A</v>
      </c>
      <c r="K144" s="325" t="e">
        <f t="shared" si="28"/>
        <v>#N/A</v>
      </c>
      <c r="L144" s="325" t="e">
        <f t="shared" si="28"/>
        <v>#N/A</v>
      </c>
      <c r="M144" s="325" t="e">
        <f t="shared" si="28"/>
        <v>#N/A</v>
      </c>
      <c r="N144" s="325" t="e">
        <f t="shared" si="28"/>
        <v>#N/A</v>
      </c>
      <c r="O144" s="325" t="e">
        <f t="shared" si="28"/>
        <v>#N/A</v>
      </c>
      <c r="P144" s="325" t="e">
        <f t="shared" si="28"/>
        <v>#N/A</v>
      </c>
      <c r="Q144" s="325" t="e">
        <f t="shared" si="28"/>
        <v>#N/A</v>
      </c>
    </row>
    <row r="145" spans="1:17" s="94" customFormat="1" x14ac:dyDescent="0.3">
      <c r="A145" s="72"/>
    </row>
    <row r="146" spans="1:17" s="94" customFormat="1" ht="73.2" customHeight="1" x14ac:dyDescent="0.3">
      <c r="A146" s="378"/>
      <c r="B146" s="282"/>
      <c r="C146" s="282"/>
      <c r="D146" s="282"/>
      <c r="E146" s="282"/>
      <c r="F146" s="282"/>
      <c r="G146" s="282"/>
      <c r="H146" s="282"/>
      <c r="I146" s="282"/>
      <c r="J146" s="282"/>
      <c r="K146" s="282"/>
      <c r="L146" s="282"/>
      <c r="M146" s="282"/>
      <c r="N146" s="282"/>
      <c r="O146" s="282"/>
      <c r="P146" s="282"/>
      <c r="Q146" s="282"/>
    </row>
    <row r="147" spans="1:17" s="94" customFormat="1" x14ac:dyDescent="0.3">
      <c r="A147" s="72"/>
    </row>
    <row r="148" spans="1:17" x14ac:dyDescent="0.3">
      <c r="A148"/>
    </row>
    <row r="149" spans="1:17" x14ac:dyDescent="0.3">
      <c r="A149"/>
    </row>
    <row r="150" spans="1:17" x14ac:dyDescent="0.3">
      <c r="A150"/>
    </row>
    <row r="151" spans="1:17" x14ac:dyDescent="0.3">
      <c r="A151"/>
    </row>
    <row r="152" spans="1:17" x14ac:dyDescent="0.3">
      <c r="A152"/>
    </row>
    <row r="153" spans="1:17" x14ac:dyDescent="0.3">
      <c r="A153"/>
    </row>
    <row r="154" spans="1:17" x14ac:dyDescent="0.3">
      <c r="A154"/>
    </row>
    <row r="155" spans="1:17" x14ac:dyDescent="0.3">
      <c r="A155"/>
    </row>
    <row r="156" spans="1:17" x14ac:dyDescent="0.3">
      <c r="A156"/>
    </row>
    <row r="157" spans="1:17" x14ac:dyDescent="0.3">
      <c r="A157"/>
    </row>
    <row r="158" spans="1:17" x14ac:dyDescent="0.3">
      <c r="A158"/>
    </row>
    <row r="159" spans="1:17" x14ac:dyDescent="0.3">
      <c r="A159"/>
    </row>
    <row r="160" spans="1:17"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row r="332" spans="1:1" x14ac:dyDescent="0.3">
      <c r="A332"/>
    </row>
    <row r="333" spans="1:1" x14ac:dyDescent="0.3">
      <c r="A333"/>
    </row>
    <row r="334" spans="1:1" x14ac:dyDescent="0.3">
      <c r="A334"/>
    </row>
    <row r="335" spans="1:1" x14ac:dyDescent="0.3">
      <c r="A335"/>
    </row>
    <row r="336" spans="1:1" x14ac:dyDescent="0.3">
      <c r="A336"/>
    </row>
    <row r="337" spans="1:1" x14ac:dyDescent="0.3">
      <c r="A337"/>
    </row>
    <row r="338" spans="1:1" x14ac:dyDescent="0.3">
      <c r="A338"/>
    </row>
    <row r="339" spans="1:1" x14ac:dyDescent="0.3">
      <c r="A339"/>
    </row>
    <row r="340" spans="1:1" x14ac:dyDescent="0.3">
      <c r="A340"/>
    </row>
    <row r="341" spans="1:1" x14ac:dyDescent="0.3">
      <c r="A341"/>
    </row>
    <row r="342" spans="1:1" x14ac:dyDescent="0.3">
      <c r="A342"/>
    </row>
    <row r="343" spans="1:1" x14ac:dyDescent="0.3">
      <c r="A343"/>
    </row>
    <row r="344" spans="1:1" x14ac:dyDescent="0.3">
      <c r="A344"/>
    </row>
    <row r="345" spans="1:1" x14ac:dyDescent="0.3">
      <c r="A345"/>
    </row>
    <row r="346" spans="1:1" x14ac:dyDescent="0.3">
      <c r="A346"/>
    </row>
    <row r="347" spans="1:1" x14ac:dyDescent="0.3">
      <c r="A347"/>
    </row>
    <row r="348" spans="1:1" x14ac:dyDescent="0.3">
      <c r="A348"/>
    </row>
    <row r="349" spans="1:1" x14ac:dyDescent="0.3">
      <c r="A349"/>
    </row>
    <row r="350" spans="1:1" x14ac:dyDescent="0.3">
      <c r="A350"/>
    </row>
    <row r="351" spans="1:1" x14ac:dyDescent="0.3">
      <c r="A351"/>
    </row>
    <row r="352" spans="1:1" x14ac:dyDescent="0.3">
      <c r="A352"/>
    </row>
    <row r="353" spans="1:17" x14ac:dyDescent="0.3">
      <c r="A353"/>
    </row>
    <row r="354" spans="1:17" x14ac:dyDescent="0.3">
      <c r="A354"/>
    </row>
    <row r="355" spans="1:17" x14ac:dyDescent="0.3">
      <c r="A355"/>
    </row>
    <row r="356" spans="1:17" x14ac:dyDescent="0.3">
      <c r="A356"/>
    </row>
    <row r="357" spans="1:17" x14ac:dyDescent="0.3">
      <c r="A357"/>
    </row>
    <row r="358" spans="1:17" x14ac:dyDescent="0.3">
      <c r="A358"/>
    </row>
    <row r="359" spans="1:17" x14ac:dyDescent="0.3">
      <c r="A359"/>
    </row>
    <row r="360" spans="1:17" x14ac:dyDescent="0.3">
      <c r="B360" s="94"/>
      <c r="C360" s="94"/>
      <c r="D360" s="325"/>
      <c r="E360" s="325"/>
      <c r="F360" s="325"/>
      <c r="G360" s="325"/>
      <c r="H360" s="325"/>
      <c r="I360" s="325"/>
      <c r="J360" s="325"/>
      <c r="K360" s="325"/>
      <c r="L360" s="325"/>
      <c r="M360" s="325"/>
      <c r="N360" s="325"/>
      <c r="O360" s="325"/>
      <c r="P360" s="325"/>
      <c r="Q360" s="325"/>
    </row>
    <row r="361" spans="1:17" x14ac:dyDescent="0.3">
      <c r="B361" s="94"/>
      <c r="C361" s="94"/>
      <c r="D361" s="325"/>
      <c r="E361" s="325"/>
      <c r="F361" s="325"/>
      <c r="G361" s="325"/>
      <c r="H361" s="325"/>
      <c r="I361" s="325"/>
      <c r="J361" s="325"/>
      <c r="K361" s="325"/>
      <c r="L361" s="325"/>
      <c r="M361" s="325"/>
      <c r="N361" s="325"/>
      <c r="O361" s="325"/>
      <c r="P361" s="325"/>
      <c r="Q361" s="325"/>
    </row>
    <row r="362" spans="1:17" x14ac:dyDescent="0.3">
      <c r="B362" s="94"/>
      <c r="C362" s="94"/>
      <c r="D362" s="325"/>
      <c r="E362" s="325"/>
      <c r="F362" s="325"/>
      <c r="G362" s="325"/>
      <c r="H362" s="325"/>
      <c r="I362" s="325"/>
      <c r="J362" s="325"/>
      <c r="K362" s="325"/>
      <c r="L362" s="325"/>
      <c r="M362" s="325"/>
      <c r="N362" s="325"/>
      <c r="O362" s="325"/>
      <c r="P362" s="325"/>
      <c r="Q362" s="325"/>
    </row>
    <row r="363" spans="1:17" x14ac:dyDescent="0.3">
      <c r="B363" s="94"/>
      <c r="C363" s="94"/>
      <c r="D363" s="325"/>
      <c r="E363" s="325"/>
      <c r="F363" s="325"/>
      <c r="G363" s="325"/>
      <c r="H363" s="325"/>
      <c r="I363" s="325"/>
      <c r="J363" s="325"/>
      <c r="K363" s="325"/>
      <c r="L363" s="325"/>
      <c r="M363" s="325"/>
      <c r="N363" s="325"/>
      <c r="O363" s="325"/>
      <c r="P363" s="325"/>
      <c r="Q363" s="325"/>
    </row>
    <row r="364" spans="1:17" x14ac:dyDescent="0.3">
      <c r="E364" s="94"/>
      <c r="F364" s="94"/>
      <c r="G364" s="94"/>
      <c r="H364" s="94"/>
      <c r="I364" s="94"/>
      <c r="J364" s="94"/>
      <c r="K364" s="94"/>
      <c r="L364" s="94"/>
      <c r="M364" s="94"/>
      <c r="N364" s="94"/>
      <c r="O364" s="94"/>
      <c r="P364" s="94"/>
      <c r="Q364" s="94"/>
    </row>
    <row r="365" spans="1:17" ht="73.2" customHeight="1" x14ac:dyDescent="0.3">
      <c r="A365" s="378"/>
      <c r="B365" s="282"/>
      <c r="C365" s="282"/>
      <c r="D365" s="282"/>
      <c r="E365" s="282"/>
      <c r="F365" s="282"/>
      <c r="G365" s="282"/>
      <c r="H365" s="282"/>
      <c r="I365" s="282"/>
      <c r="J365" s="282"/>
      <c r="K365" s="282"/>
      <c r="L365" s="282"/>
      <c r="M365" s="282"/>
      <c r="N365" s="282"/>
      <c r="O365" s="282"/>
      <c r="P365" s="282"/>
      <c r="Q365" s="282"/>
    </row>
  </sheetData>
  <sheetProtection algorithmName="SHA-512" hashValue="CtRUHUgPV+fEvVmMqx8m89oVoFoCZoqUdqR5VE60coUq5+8i3KCBfkaFT8ftfJH2WcuoLbqyHXV54K8P/qNdug==" saltValue="HDFaFt4xaf/4JsI34YWJqQ=="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B4A2-8D65-49CD-85DB-49F411F6EC2D}">
  <dimension ref="A1:R38"/>
  <sheetViews>
    <sheetView workbookViewId="0">
      <selection activeCell="C1" sqref="C1"/>
    </sheetView>
  </sheetViews>
  <sheetFormatPr defaultRowHeight="14.4" x14ac:dyDescent="0.3"/>
  <cols>
    <col min="4" max="18" width="20.77734375" customWidth="1"/>
  </cols>
  <sheetData>
    <row r="1" spans="1:18" s="282" customFormat="1" ht="57.6" x14ac:dyDescent="0.3">
      <c r="D1" s="282" t="s">
        <v>346</v>
      </c>
      <c r="E1" s="282" t="s">
        <v>347</v>
      </c>
      <c r="F1" s="282" t="s">
        <v>348</v>
      </c>
      <c r="G1" s="282" t="s">
        <v>349</v>
      </c>
      <c r="H1" s="282" t="s">
        <v>540</v>
      </c>
      <c r="I1" s="282" t="s">
        <v>350</v>
      </c>
      <c r="J1" s="282" t="s">
        <v>351</v>
      </c>
      <c r="K1" s="282" t="s">
        <v>352</v>
      </c>
      <c r="L1" s="282" t="s">
        <v>353</v>
      </c>
      <c r="M1" s="282" t="s">
        <v>354</v>
      </c>
      <c r="N1" s="282" t="s">
        <v>355</v>
      </c>
      <c r="O1" s="282" t="s">
        <v>356</v>
      </c>
      <c r="P1" s="282" t="s">
        <v>357</v>
      </c>
      <c r="Q1" s="282" t="s">
        <v>358</v>
      </c>
      <c r="R1" s="282" t="s">
        <v>359</v>
      </c>
    </row>
    <row r="2" spans="1:18" x14ac:dyDescent="0.3">
      <c r="D2">
        <v>53926</v>
      </c>
      <c r="E2">
        <v>53880</v>
      </c>
      <c r="F2">
        <v>53881</v>
      </c>
      <c r="G2">
        <v>53938</v>
      </c>
      <c r="H2">
        <v>53884</v>
      </c>
      <c r="I2">
        <v>53889</v>
      </c>
      <c r="J2">
        <v>53890</v>
      </c>
      <c r="K2">
        <v>53897</v>
      </c>
      <c r="L2">
        <v>53970</v>
      </c>
      <c r="M2">
        <v>53950</v>
      </c>
      <c r="N2">
        <v>53901</v>
      </c>
      <c r="O2">
        <v>53902</v>
      </c>
      <c r="P2">
        <v>53923</v>
      </c>
      <c r="Q2">
        <v>53908</v>
      </c>
      <c r="R2">
        <v>53913</v>
      </c>
    </row>
    <row r="3" spans="1:18" x14ac:dyDescent="0.3">
      <c r="A3">
        <v>502</v>
      </c>
      <c r="D3" cm="1">
        <f t="array" ref="D3">_xlfn.XLOOKUP(D$1,'PY1 Data(H)'!$A$1:$BQ$1,_xlfn.XLOOKUP($A3,'PY1 Data(H)'!$A$1:$A$288,'PY1 Data(H)'!$A$1:$BQ$288))</f>
        <v>408416475</v>
      </c>
      <c r="E3" s="94" cm="1">
        <f t="array" ref="E3">_xlfn.XLOOKUP(E$1,'PY1 Data(H)'!$A$1:$BQ$1,_xlfn.XLOOKUP($A3,'PY1 Data(H)'!$A$1:$A$288,'PY1 Data(H)'!$A$1:$BQ$288))</f>
        <v>61485632</v>
      </c>
      <c r="F3" s="94" cm="1">
        <f t="array" ref="F3">_xlfn.XLOOKUP(F$1,'PY1 Data(H)'!$A$1:$BQ$1,_xlfn.XLOOKUP($A3,'PY1 Data(H)'!$A$1:$A$288,'PY1 Data(H)'!$A$1:$BQ$288))</f>
        <v>199692637</v>
      </c>
      <c r="G3" s="94" cm="1">
        <f t="array" ref="G3">_xlfn.XLOOKUP(G$1,'PY1 Data(H)'!$A$1:$BQ$1,_xlfn.XLOOKUP($A3,'PY1 Data(H)'!$A$1:$A$288,'PY1 Data(H)'!$A$1:$BQ$288))</f>
        <v>0</v>
      </c>
      <c r="H3" s="94" cm="1">
        <f t="array" ref="H3">_xlfn.XLOOKUP(H$1,'PY1 Data(H)'!$A$1:$BQ$1,_xlfn.XLOOKUP($A3,'PY1 Data(H)'!$A$1:$A$288,'PY1 Data(H)'!$A$1:$BQ$288))</f>
        <v>0</v>
      </c>
      <c r="I3" s="94" cm="1">
        <f t="array" ref="I3">_xlfn.XLOOKUP(I$1,'PY1 Data(H)'!$A$1:$BQ$1,_xlfn.XLOOKUP($A3,'PY1 Data(H)'!$A$1:$A$288,'PY1 Data(H)'!$A$1:$BQ$288))</f>
        <v>0</v>
      </c>
      <c r="J3" s="94" cm="1">
        <f t="array" ref="J3">_xlfn.XLOOKUP(J$1,'PY1 Data(H)'!$A$1:$BQ$1,_xlfn.XLOOKUP($A3,'PY1 Data(H)'!$A$1:$A$288,'PY1 Data(H)'!$A$1:$BQ$288))</f>
        <v>0</v>
      </c>
      <c r="K3" s="94" cm="1">
        <f t="array" ref="K3">_xlfn.XLOOKUP(K$1,'PY1 Data(H)'!$A$1:$BQ$1,_xlfn.XLOOKUP($A3,'PY1 Data(H)'!$A$1:$A$288,'PY1 Data(H)'!$A$1:$BQ$288))</f>
        <v>46810104</v>
      </c>
      <c r="L3" s="94" cm="1">
        <f t="array" ref="L3">_xlfn.XLOOKUP(L$1,'PY1 Data(H)'!$A$1:$BQ$1,_xlfn.XLOOKUP($A3,'PY1 Data(H)'!$A$1:$A$288,'PY1 Data(H)'!$A$1:$BQ$288))</f>
        <v>0</v>
      </c>
      <c r="M3" s="94" cm="1">
        <f t="array" ref="M3">_xlfn.XLOOKUP(M$1,'PY1 Data(H)'!$A$1:$BQ$1,_xlfn.XLOOKUP($A3,'PY1 Data(H)'!$A$1:$A$288,'PY1 Data(H)'!$A$1:$BQ$288))</f>
        <v>0</v>
      </c>
      <c r="N3" s="94" t="e" cm="1">
        <f t="array" ref="N3">_xlfn.XLOOKUP(N$1,'PY1 Data(H)'!$A$1:$BQ$1,_xlfn.XLOOKUP($A3,'PY1 Data(H)'!$A$1:$A$288,'PY1 Data(H)'!$A$1:$BQ$288))</f>
        <v>#N/A</v>
      </c>
      <c r="O3" s="94" t="e" cm="1">
        <f t="array" ref="O3">_xlfn.XLOOKUP(O$1,'PY1 Data(H)'!$A$1:$BQ$1,_xlfn.XLOOKUP($A3,'PY1 Data(H)'!$A$1:$A$288,'PY1 Data(H)'!$A$1:$BQ$288))</f>
        <v>#N/A</v>
      </c>
      <c r="P3" s="94" cm="1">
        <f t="array" ref="P3">_xlfn.XLOOKUP(P$1,'PY1 Data(H)'!$A$1:$BQ$1,_xlfn.XLOOKUP($A3,'PY1 Data(H)'!$A$1:$A$288,'PY1 Data(H)'!$A$1:$BQ$288))</f>
        <v>16132570</v>
      </c>
      <c r="Q3" s="94" cm="1">
        <f t="array" ref="Q3">_xlfn.XLOOKUP(Q$1,'PY1 Data(H)'!$A$1:$BQ$1,_xlfn.XLOOKUP($A3,'PY1 Data(H)'!$A$1:$A$288,'PY1 Data(H)'!$A$1:$BQ$288))</f>
        <v>4275041</v>
      </c>
      <c r="R3" s="94" cm="1">
        <f t="array" ref="R3">_xlfn.XLOOKUP(R$1,'PY1 Data(H)'!$A$1:$BQ$1,_xlfn.XLOOKUP($A3,'PY1 Data(H)'!$A$1:$A$288,'PY1 Data(H)'!$A$1:$BQ$288))</f>
        <v>92748821</v>
      </c>
    </row>
    <row r="4" spans="1:18" x14ac:dyDescent="0.3">
      <c r="A4">
        <v>503</v>
      </c>
      <c r="D4" s="94" cm="1">
        <f t="array" ref="D4">_xlfn.XLOOKUP(D$1,'PY1 Data(H)'!$A$1:$BQ$1,_xlfn.XLOOKUP($A4,'PY1 Data(H)'!$A$1:$A$288,'PY1 Data(H)'!$A$1:$BQ$288))</f>
        <v>0</v>
      </c>
      <c r="E4" s="94" cm="1">
        <f t="array" ref="E4">_xlfn.XLOOKUP(E$1,'PY1 Data(H)'!$A$1:$BQ$1,_xlfn.XLOOKUP($A4,'PY1 Data(H)'!$A$1:$A$288,'PY1 Data(H)'!$A$1:$BQ$288))</f>
        <v>0</v>
      </c>
      <c r="F4" s="94" cm="1">
        <f t="array" ref="F4">_xlfn.XLOOKUP(F$1,'PY1 Data(H)'!$A$1:$BQ$1,_xlfn.XLOOKUP($A4,'PY1 Data(H)'!$A$1:$A$288,'PY1 Data(H)'!$A$1:$BQ$288))</f>
        <v>12715423</v>
      </c>
      <c r="G4" s="94" cm="1">
        <f t="array" ref="G4">_xlfn.XLOOKUP(G$1,'PY1 Data(H)'!$A$1:$BQ$1,_xlfn.XLOOKUP($A4,'PY1 Data(H)'!$A$1:$A$288,'PY1 Data(H)'!$A$1:$BQ$288))</f>
        <v>0</v>
      </c>
      <c r="H4" s="94" cm="1">
        <f t="array" ref="H4">_xlfn.XLOOKUP(H$1,'PY1 Data(H)'!$A$1:$BQ$1,_xlfn.XLOOKUP($A4,'PY1 Data(H)'!$A$1:$A$288,'PY1 Data(H)'!$A$1:$BQ$288))</f>
        <v>0</v>
      </c>
      <c r="I4" s="94" cm="1">
        <f t="array" ref="I4">_xlfn.XLOOKUP(I$1,'PY1 Data(H)'!$A$1:$BQ$1,_xlfn.XLOOKUP($A4,'PY1 Data(H)'!$A$1:$A$288,'PY1 Data(H)'!$A$1:$BQ$288))</f>
        <v>0</v>
      </c>
      <c r="J4" s="94" cm="1">
        <f t="array" ref="J4">_xlfn.XLOOKUP(J$1,'PY1 Data(H)'!$A$1:$BQ$1,_xlfn.XLOOKUP($A4,'PY1 Data(H)'!$A$1:$A$288,'PY1 Data(H)'!$A$1:$BQ$288))</f>
        <v>0</v>
      </c>
      <c r="K4" s="94" cm="1">
        <f t="array" ref="K4">_xlfn.XLOOKUP(K$1,'PY1 Data(H)'!$A$1:$BQ$1,_xlfn.XLOOKUP($A4,'PY1 Data(H)'!$A$1:$A$288,'PY1 Data(H)'!$A$1:$BQ$288))</f>
        <v>0</v>
      </c>
      <c r="L4" s="94" cm="1">
        <f t="array" ref="L4">_xlfn.XLOOKUP(L$1,'PY1 Data(H)'!$A$1:$BQ$1,_xlfn.XLOOKUP($A4,'PY1 Data(H)'!$A$1:$A$288,'PY1 Data(H)'!$A$1:$BQ$288))</f>
        <v>0</v>
      </c>
      <c r="M4" s="94" cm="1">
        <f t="array" ref="M4">_xlfn.XLOOKUP(M$1,'PY1 Data(H)'!$A$1:$BQ$1,_xlfn.XLOOKUP($A4,'PY1 Data(H)'!$A$1:$A$288,'PY1 Data(H)'!$A$1:$BQ$288))</f>
        <v>0</v>
      </c>
      <c r="N4" s="94" t="e" cm="1">
        <f t="array" ref="N4">_xlfn.XLOOKUP(N$1,'PY1 Data(H)'!$A$1:$BQ$1,_xlfn.XLOOKUP($A4,'PY1 Data(H)'!$A$1:$A$288,'PY1 Data(H)'!$A$1:$BQ$288))</f>
        <v>#N/A</v>
      </c>
      <c r="O4" s="94" t="e" cm="1">
        <f t="array" ref="O4">_xlfn.XLOOKUP(O$1,'PY1 Data(H)'!$A$1:$BQ$1,_xlfn.XLOOKUP($A4,'PY1 Data(H)'!$A$1:$A$288,'PY1 Data(H)'!$A$1:$BQ$288))</f>
        <v>#N/A</v>
      </c>
      <c r="P4" s="94" cm="1">
        <f t="array" ref="P4">_xlfn.XLOOKUP(P$1,'PY1 Data(H)'!$A$1:$BQ$1,_xlfn.XLOOKUP($A4,'PY1 Data(H)'!$A$1:$A$288,'PY1 Data(H)'!$A$1:$BQ$288))</f>
        <v>24082611</v>
      </c>
      <c r="Q4" s="94" cm="1">
        <f t="array" ref="Q4">_xlfn.XLOOKUP(Q$1,'PY1 Data(H)'!$A$1:$BQ$1,_xlfn.XLOOKUP($A4,'PY1 Data(H)'!$A$1:$A$288,'PY1 Data(H)'!$A$1:$BQ$288))</f>
        <v>20943884</v>
      </c>
      <c r="R4" s="94" cm="1">
        <f t="array" ref="R4">_xlfn.XLOOKUP(R$1,'PY1 Data(H)'!$A$1:$BQ$1,_xlfn.XLOOKUP($A4,'PY1 Data(H)'!$A$1:$A$288,'PY1 Data(H)'!$A$1:$BQ$288))</f>
        <v>28106804</v>
      </c>
    </row>
    <row r="5" spans="1:18" x14ac:dyDescent="0.3">
      <c r="D5" s="94" cm="1">
        <f t="array" ref="D5">_xlfn.XLOOKUP(D$1,'PY1 Data(H)'!$A$1:$BQ$1,_xlfn.XLOOKUP($A5,'PY1 Data(H)'!$A$1:$A$288,'PY1 Data(H)'!$A$1:$BQ$288))</f>
        <v>0</v>
      </c>
      <c r="E5" s="94" cm="1">
        <f t="array" ref="E5">_xlfn.XLOOKUP(E$1,'PY1 Data(H)'!$A$1:$BQ$1,_xlfn.XLOOKUP($A5,'PY1 Data(H)'!$A$1:$A$288,'PY1 Data(H)'!$A$1:$BQ$288))</f>
        <v>0</v>
      </c>
      <c r="F5" s="94" cm="1">
        <f t="array" ref="F5">_xlfn.XLOOKUP(F$1,'PY1 Data(H)'!$A$1:$BQ$1,_xlfn.XLOOKUP($A5,'PY1 Data(H)'!$A$1:$A$288,'PY1 Data(H)'!$A$1:$BQ$288))</f>
        <v>0</v>
      </c>
      <c r="G5" s="94" cm="1">
        <f t="array" ref="G5">_xlfn.XLOOKUP(G$1,'PY1 Data(H)'!$A$1:$BQ$1,_xlfn.XLOOKUP($A5,'PY1 Data(H)'!$A$1:$A$288,'PY1 Data(H)'!$A$1:$BQ$288))</f>
        <v>0</v>
      </c>
      <c r="H5" s="94" cm="1">
        <f t="array" ref="H5">_xlfn.XLOOKUP(H$1,'PY1 Data(H)'!$A$1:$BQ$1,_xlfn.XLOOKUP($A5,'PY1 Data(H)'!$A$1:$A$288,'PY1 Data(H)'!$A$1:$BQ$288))</f>
        <v>0</v>
      </c>
      <c r="I5" s="94" cm="1">
        <f t="array" ref="I5">_xlfn.XLOOKUP(I$1,'PY1 Data(H)'!$A$1:$BQ$1,_xlfn.XLOOKUP($A5,'PY1 Data(H)'!$A$1:$A$288,'PY1 Data(H)'!$A$1:$BQ$288))</f>
        <v>0</v>
      </c>
      <c r="J5" s="94" cm="1">
        <f t="array" ref="J5">_xlfn.XLOOKUP(J$1,'PY1 Data(H)'!$A$1:$BQ$1,_xlfn.XLOOKUP($A5,'PY1 Data(H)'!$A$1:$A$288,'PY1 Data(H)'!$A$1:$BQ$288))</f>
        <v>0</v>
      </c>
      <c r="K5" s="94" cm="1">
        <f t="array" ref="K5">_xlfn.XLOOKUP(K$1,'PY1 Data(H)'!$A$1:$BQ$1,_xlfn.XLOOKUP($A5,'PY1 Data(H)'!$A$1:$A$288,'PY1 Data(H)'!$A$1:$BQ$288))</f>
        <v>0</v>
      </c>
      <c r="L5" s="94" cm="1">
        <f t="array" ref="L5">_xlfn.XLOOKUP(L$1,'PY1 Data(H)'!$A$1:$BQ$1,_xlfn.XLOOKUP($A5,'PY1 Data(H)'!$A$1:$A$288,'PY1 Data(H)'!$A$1:$BQ$288))</f>
        <v>0</v>
      </c>
      <c r="M5" s="94" cm="1">
        <f t="array" ref="M5">_xlfn.XLOOKUP(M$1,'PY1 Data(H)'!$A$1:$BQ$1,_xlfn.XLOOKUP($A5,'PY1 Data(H)'!$A$1:$A$288,'PY1 Data(H)'!$A$1:$BQ$288))</f>
        <v>0</v>
      </c>
      <c r="N5" s="94" t="e" cm="1">
        <f t="array" ref="N5">_xlfn.XLOOKUP(N$1,'PY1 Data(H)'!$A$1:$BQ$1,_xlfn.XLOOKUP($A5,'PY1 Data(H)'!$A$1:$A$288,'PY1 Data(H)'!$A$1:$BQ$288))</f>
        <v>#N/A</v>
      </c>
      <c r="O5" s="94" t="e" cm="1">
        <f t="array" ref="O5">_xlfn.XLOOKUP(O$1,'PY1 Data(H)'!$A$1:$BQ$1,_xlfn.XLOOKUP($A5,'PY1 Data(H)'!$A$1:$A$288,'PY1 Data(H)'!$A$1:$BQ$288))</f>
        <v>#N/A</v>
      </c>
      <c r="P5" s="94" cm="1">
        <f t="array" ref="P5">_xlfn.XLOOKUP(P$1,'PY1 Data(H)'!$A$1:$BQ$1,_xlfn.XLOOKUP($A5,'PY1 Data(H)'!$A$1:$A$288,'PY1 Data(H)'!$A$1:$BQ$288))</f>
        <v>0</v>
      </c>
      <c r="Q5" s="94" cm="1">
        <f t="array" ref="Q5">_xlfn.XLOOKUP(Q$1,'PY1 Data(H)'!$A$1:$BQ$1,_xlfn.XLOOKUP($A5,'PY1 Data(H)'!$A$1:$A$288,'PY1 Data(H)'!$A$1:$BQ$288))</f>
        <v>0</v>
      </c>
      <c r="R5" s="94" cm="1">
        <f t="array" ref="R5">_xlfn.XLOOKUP(R$1,'PY1 Data(H)'!$A$1:$BQ$1,_xlfn.XLOOKUP($A5,'PY1 Data(H)'!$A$1:$A$288,'PY1 Data(H)'!$A$1:$BQ$288))</f>
        <v>0</v>
      </c>
    </row>
    <row r="6" spans="1:18" x14ac:dyDescent="0.3">
      <c r="A6">
        <v>592</v>
      </c>
      <c r="D6" s="94" cm="1">
        <f t="array" ref="D6">_xlfn.XLOOKUP(D$1,'PY1 Data(H)'!$A$1:$BQ$1,_xlfn.XLOOKUP($A6,'PY1 Data(H)'!$A$1:$A$288,'PY1 Data(H)'!$A$1:$BQ$288))</f>
        <v>-47541950</v>
      </c>
      <c r="E6" s="94" cm="1">
        <f t="array" ref="E6">_xlfn.XLOOKUP(E$1,'PY1 Data(H)'!$A$1:$BQ$1,_xlfn.XLOOKUP($A6,'PY1 Data(H)'!$A$1:$A$288,'PY1 Data(H)'!$A$1:$BQ$288))</f>
        <v>1615736</v>
      </c>
      <c r="F6" s="94" cm="1">
        <f t="array" ref="F6">_xlfn.XLOOKUP(F$1,'PY1 Data(H)'!$A$1:$BQ$1,_xlfn.XLOOKUP($A6,'PY1 Data(H)'!$A$1:$A$288,'PY1 Data(H)'!$A$1:$BQ$288))</f>
        <v>22098921</v>
      </c>
      <c r="G6" s="94" cm="1">
        <f t="array" ref="G6">_xlfn.XLOOKUP(G$1,'PY1 Data(H)'!$A$1:$BQ$1,_xlfn.XLOOKUP($A6,'PY1 Data(H)'!$A$1:$A$288,'PY1 Data(H)'!$A$1:$BQ$288))</f>
        <v>0</v>
      </c>
      <c r="H6" s="94" cm="1">
        <f t="array" ref="H6">_xlfn.XLOOKUP(H$1,'PY1 Data(H)'!$A$1:$BQ$1,_xlfn.XLOOKUP($A6,'PY1 Data(H)'!$A$1:$A$288,'PY1 Data(H)'!$A$1:$BQ$288))</f>
        <v>0</v>
      </c>
      <c r="I6" s="94" cm="1">
        <f t="array" ref="I6">_xlfn.XLOOKUP(I$1,'PY1 Data(H)'!$A$1:$BQ$1,_xlfn.XLOOKUP($A6,'PY1 Data(H)'!$A$1:$A$288,'PY1 Data(H)'!$A$1:$BQ$288))</f>
        <v>0</v>
      </c>
      <c r="J6" s="94" cm="1">
        <f t="array" ref="J6">_xlfn.XLOOKUP(J$1,'PY1 Data(H)'!$A$1:$BQ$1,_xlfn.XLOOKUP($A6,'PY1 Data(H)'!$A$1:$A$288,'PY1 Data(H)'!$A$1:$BQ$288))</f>
        <v>0</v>
      </c>
      <c r="K6" s="94" cm="1">
        <f t="array" ref="K6">_xlfn.XLOOKUP(K$1,'PY1 Data(H)'!$A$1:$BQ$1,_xlfn.XLOOKUP($A6,'PY1 Data(H)'!$A$1:$A$288,'PY1 Data(H)'!$A$1:$BQ$288))</f>
        <v>-9039466</v>
      </c>
      <c r="L6" s="94" cm="1">
        <f t="array" ref="L6">_xlfn.XLOOKUP(L$1,'PY1 Data(H)'!$A$1:$BQ$1,_xlfn.XLOOKUP($A6,'PY1 Data(H)'!$A$1:$A$288,'PY1 Data(H)'!$A$1:$BQ$288))</f>
        <v>0</v>
      </c>
      <c r="M6" s="94" cm="1">
        <f t="array" ref="M6">_xlfn.XLOOKUP(M$1,'PY1 Data(H)'!$A$1:$BQ$1,_xlfn.XLOOKUP($A6,'PY1 Data(H)'!$A$1:$A$288,'PY1 Data(H)'!$A$1:$BQ$288))</f>
        <v>0</v>
      </c>
      <c r="N6" s="94" t="e" cm="1">
        <f t="array" ref="N6">_xlfn.XLOOKUP(N$1,'PY1 Data(H)'!$A$1:$BQ$1,_xlfn.XLOOKUP($A6,'PY1 Data(H)'!$A$1:$A$288,'PY1 Data(H)'!$A$1:$BQ$288))</f>
        <v>#N/A</v>
      </c>
      <c r="O6" s="94" t="e" cm="1">
        <f t="array" ref="O6">_xlfn.XLOOKUP(O$1,'PY1 Data(H)'!$A$1:$BQ$1,_xlfn.XLOOKUP($A6,'PY1 Data(H)'!$A$1:$A$288,'PY1 Data(H)'!$A$1:$BQ$288))</f>
        <v>#N/A</v>
      </c>
      <c r="P6" s="94" cm="1">
        <f t="array" ref="P6">_xlfn.XLOOKUP(P$1,'PY1 Data(H)'!$A$1:$BQ$1,_xlfn.XLOOKUP($A6,'PY1 Data(H)'!$A$1:$A$288,'PY1 Data(H)'!$A$1:$BQ$288))</f>
        <v>5112831</v>
      </c>
      <c r="Q6" s="94" cm="1">
        <f t="array" ref="Q6">_xlfn.XLOOKUP(Q$1,'PY1 Data(H)'!$A$1:$BQ$1,_xlfn.XLOOKUP($A6,'PY1 Data(H)'!$A$1:$A$288,'PY1 Data(H)'!$A$1:$BQ$288))</f>
        <v>31361</v>
      </c>
      <c r="R6" s="94" cm="1">
        <f t="array" ref="R6">_xlfn.XLOOKUP(R$1,'PY1 Data(H)'!$A$1:$BQ$1,_xlfn.XLOOKUP($A6,'PY1 Data(H)'!$A$1:$A$288,'PY1 Data(H)'!$A$1:$BQ$288))</f>
        <v>-21391919</v>
      </c>
    </row>
    <row r="7" spans="1:18" x14ac:dyDescent="0.3">
      <c r="A7">
        <v>591</v>
      </c>
      <c r="D7" s="94" cm="1">
        <f t="array" ref="D7">_xlfn.XLOOKUP(D$1,'PY1 Data(H)'!$A$1:$BQ$1,_xlfn.XLOOKUP($A7,'PY1 Data(H)'!$A$1:$A$288,'PY1 Data(H)'!$A$1:$BQ$288))</f>
        <v>375839477</v>
      </c>
      <c r="E7" s="94" cm="1">
        <f t="array" ref="E7">_xlfn.XLOOKUP(E$1,'PY1 Data(H)'!$A$1:$BQ$1,_xlfn.XLOOKUP($A7,'PY1 Data(H)'!$A$1:$A$288,'PY1 Data(H)'!$A$1:$BQ$288))</f>
        <v>176764877</v>
      </c>
      <c r="F7" s="94" cm="1">
        <f t="array" ref="F7">_xlfn.XLOOKUP(F$1,'PY1 Data(H)'!$A$1:$BQ$1,_xlfn.XLOOKUP($A7,'PY1 Data(H)'!$A$1:$A$288,'PY1 Data(H)'!$A$1:$BQ$288))</f>
        <v>352947198</v>
      </c>
      <c r="G7" s="94" cm="1">
        <f t="array" ref="G7">_xlfn.XLOOKUP(G$1,'PY1 Data(H)'!$A$1:$BQ$1,_xlfn.XLOOKUP($A7,'PY1 Data(H)'!$A$1:$A$288,'PY1 Data(H)'!$A$1:$BQ$288))</f>
        <v>0</v>
      </c>
      <c r="H7" s="94" cm="1">
        <f t="array" ref="H7">_xlfn.XLOOKUP(H$1,'PY1 Data(H)'!$A$1:$BQ$1,_xlfn.XLOOKUP($A7,'PY1 Data(H)'!$A$1:$A$288,'PY1 Data(H)'!$A$1:$BQ$288))</f>
        <v>0</v>
      </c>
      <c r="I7" s="94" cm="1">
        <f t="array" ref="I7">_xlfn.XLOOKUP(I$1,'PY1 Data(H)'!$A$1:$BQ$1,_xlfn.XLOOKUP($A7,'PY1 Data(H)'!$A$1:$A$288,'PY1 Data(H)'!$A$1:$BQ$288))</f>
        <v>0</v>
      </c>
      <c r="J7" s="94" cm="1">
        <f t="array" ref="J7">_xlfn.XLOOKUP(J$1,'PY1 Data(H)'!$A$1:$BQ$1,_xlfn.XLOOKUP($A7,'PY1 Data(H)'!$A$1:$A$288,'PY1 Data(H)'!$A$1:$BQ$288))</f>
        <v>0</v>
      </c>
      <c r="K7" s="94" cm="1">
        <f t="array" ref="K7">_xlfn.XLOOKUP(K$1,'PY1 Data(H)'!$A$1:$BQ$1,_xlfn.XLOOKUP($A7,'PY1 Data(H)'!$A$1:$A$288,'PY1 Data(H)'!$A$1:$BQ$288))</f>
        <v>337068054</v>
      </c>
      <c r="L7" s="94" cm="1">
        <f t="array" ref="L7">_xlfn.XLOOKUP(L$1,'PY1 Data(H)'!$A$1:$BQ$1,_xlfn.XLOOKUP($A7,'PY1 Data(H)'!$A$1:$A$288,'PY1 Data(H)'!$A$1:$BQ$288))</f>
        <v>0</v>
      </c>
      <c r="M7" s="94" cm="1">
        <f t="array" ref="M7">_xlfn.XLOOKUP(M$1,'PY1 Data(H)'!$A$1:$BQ$1,_xlfn.XLOOKUP($A7,'PY1 Data(H)'!$A$1:$A$288,'PY1 Data(H)'!$A$1:$BQ$288))</f>
        <v>0</v>
      </c>
      <c r="N7" s="94" t="e" cm="1">
        <f t="array" ref="N7">_xlfn.XLOOKUP(N$1,'PY1 Data(H)'!$A$1:$BQ$1,_xlfn.XLOOKUP($A7,'PY1 Data(H)'!$A$1:$A$288,'PY1 Data(H)'!$A$1:$BQ$288))</f>
        <v>#N/A</v>
      </c>
      <c r="O7" s="94" t="e" cm="1">
        <f t="array" ref="O7">_xlfn.XLOOKUP(O$1,'PY1 Data(H)'!$A$1:$BQ$1,_xlfn.XLOOKUP($A7,'PY1 Data(H)'!$A$1:$A$288,'PY1 Data(H)'!$A$1:$BQ$288))</f>
        <v>#N/A</v>
      </c>
      <c r="P7" s="94" cm="1">
        <f t="array" ref="P7">_xlfn.XLOOKUP(P$1,'PY1 Data(H)'!$A$1:$BQ$1,_xlfn.XLOOKUP($A7,'PY1 Data(H)'!$A$1:$A$288,'PY1 Data(H)'!$A$1:$BQ$288))</f>
        <v>158566543</v>
      </c>
      <c r="Q7" s="94" cm="1">
        <f t="array" ref="Q7">_xlfn.XLOOKUP(Q$1,'PY1 Data(H)'!$A$1:$BQ$1,_xlfn.XLOOKUP($A7,'PY1 Data(H)'!$A$1:$A$288,'PY1 Data(H)'!$A$1:$BQ$288))</f>
        <v>72813487</v>
      </c>
      <c r="R7" s="94" cm="1">
        <f t="array" ref="R7">_xlfn.XLOOKUP(R$1,'PY1 Data(H)'!$A$1:$BQ$1,_xlfn.XLOOKUP($A7,'PY1 Data(H)'!$A$1:$A$288,'PY1 Data(H)'!$A$1:$BQ$288))</f>
        <v>258655456</v>
      </c>
    </row>
    <row r="8" spans="1:18" x14ac:dyDescent="0.3">
      <c r="D8" s="94" cm="1">
        <f t="array" ref="D8">_xlfn.XLOOKUP(D$1,'PY1 Data(H)'!$A$1:$BQ$1,_xlfn.XLOOKUP($A8,'PY1 Data(H)'!$A$1:$A$288,'PY1 Data(H)'!$A$1:$BQ$288))</f>
        <v>0</v>
      </c>
      <c r="E8" s="94" cm="1">
        <f t="array" ref="E8">_xlfn.XLOOKUP(E$1,'PY1 Data(H)'!$A$1:$BQ$1,_xlfn.XLOOKUP($A8,'PY1 Data(H)'!$A$1:$A$288,'PY1 Data(H)'!$A$1:$BQ$288))</f>
        <v>0</v>
      </c>
      <c r="F8" s="94" cm="1">
        <f t="array" ref="F8">_xlfn.XLOOKUP(F$1,'PY1 Data(H)'!$A$1:$BQ$1,_xlfn.XLOOKUP($A8,'PY1 Data(H)'!$A$1:$A$288,'PY1 Data(H)'!$A$1:$BQ$288))</f>
        <v>0</v>
      </c>
      <c r="G8" s="94" cm="1">
        <f t="array" ref="G8">_xlfn.XLOOKUP(G$1,'PY1 Data(H)'!$A$1:$BQ$1,_xlfn.XLOOKUP($A8,'PY1 Data(H)'!$A$1:$A$288,'PY1 Data(H)'!$A$1:$BQ$288))</f>
        <v>0</v>
      </c>
      <c r="H8" s="94" cm="1">
        <f t="array" ref="H8">_xlfn.XLOOKUP(H$1,'PY1 Data(H)'!$A$1:$BQ$1,_xlfn.XLOOKUP($A8,'PY1 Data(H)'!$A$1:$A$288,'PY1 Data(H)'!$A$1:$BQ$288))</f>
        <v>0</v>
      </c>
      <c r="I8" s="94" cm="1">
        <f t="array" ref="I8">_xlfn.XLOOKUP(I$1,'PY1 Data(H)'!$A$1:$BQ$1,_xlfn.XLOOKUP($A8,'PY1 Data(H)'!$A$1:$A$288,'PY1 Data(H)'!$A$1:$BQ$288))</f>
        <v>0</v>
      </c>
      <c r="J8" s="94" cm="1">
        <f t="array" ref="J8">_xlfn.XLOOKUP(J$1,'PY1 Data(H)'!$A$1:$BQ$1,_xlfn.XLOOKUP($A8,'PY1 Data(H)'!$A$1:$A$288,'PY1 Data(H)'!$A$1:$BQ$288))</f>
        <v>0</v>
      </c>
      <c r="K8" s="94" cm="1">
        <f t="array" ref="K8">_xlfn.XLOOKUP(K$1,'PY1 Data(H)'!$A$1:$BQ$1,_xlfn.XLOOKUP($A8,'PY1 Data(H)'!$A$1:$A$288,'PY1 Data(H)'!$A$1:$BQ$288))</f>
        <v>0</v>
      </c>
      <c r="L8" s="94" cm="1">
        <f t="array" ref="L8">_xlfn.XLOOKUP(L$1,'PY1 Data(H)'!$A$1:$BQ$1,_xlfn.XLOOKUP($A8,'PY1 Data(H)'!$A$1:$A$288,'PY1 Data(H)'!$A$1:$BQ$288))</f>
        <v>0</v>
      </c>
      <c r="M8" s="94" cm="1">
        <f t="array" ref="M8">_xlfn.XLOOKUP(M$1,'PY1 Data(H)'!$A$1:$BQ$1,_xlfn.XLOOKUP($A8,'PY1 Data(H)'!$A$1:$A$288,'PY1 Data(H)'!$A$1:$BQ$288))</f>
        <v>0</v>
      </c>
      <c r="N8" s="94" t="e" cm="1">
        <f t="array" ref="N8">_xlfn.XLOOKUP(N$1,'PY1 Data(H)'!$A$1:$BQ$1,_xlfn.XLOOKUP($A8,'PY1 Data(H)'!$A$1:$A$288,'PY1 Data(H)'!$A$1:$BQ$288))</f>
        <v>#N/A</v>
      </c>
      <c r="O8" s="94" t="e" cm="1">
        <f t="array" ref="O8">_xlfn.XLOOKUP(O$1,'PY1 Data(H)'!$A$1:$BQ$1,_xlfn.XLOOKUP($A8,'PY1 Data(H)'!$A$1:$A$288,'PY1 Data(H)'!$A$1:$BQ$288))</f>
        <v>#N/A</v>
      </c>
      <c r="P8" s="94" cm="1">
        <f t="array" ref="P8">_xlfn.XLOOKUP(P$1,'PY1 Data(H)'!$A$1:$BQ$1,_xlfn.XLOOKUP($A8,'PY1 Data(H)'!$A$1:$A$288,'PY1 Data(H)'!$A$1:$BQ$288))</f>
        <v>0</v>
      </c>
      <c r="Q8" s="94" cm="1">
        <f t="array" ref="Q8">_xlfn.XLOOKUP(Q$1,'PY1 Data(H)'!$A$1:$BQ$1,_xlfn.XLOOKUP($A8,'PY1 Data(H)'!$A$1:$A$288,'PY1 Data(H)'!$A$1:$BQ$288))</f>
        <v>0</v>
      </c>
      <c r="R8" s="94" cm="1">
        <f t="array" ref="R8">_xlfn.XLOOKUP(R$1,'PY1 Data(H)'!$A$1:$BQ$1,_xlfn.XLOOKUP($A8,'PY1 Data(H)'!$A$1:$A$288,'PY1 Data(H)'!$A$1:$BQ$288))</f>
        <v>0</v>
      </c>
    </row>
    <row r="9" spans="1:18" x14ac:dyDescent="0.3">
      <c r="A9">
        <v>36</v>
      </c>
      <c r="D9" s="94" cm="1">
        <f t="array" ref="D9">_xlfn.XLOOKUP(D$1,'PY1 Data(H)'!$A$1:$BQ$1,_xlfn.XLOOKUP($A9,'PY1 Data(H)'!$A$1:$A$288,'PY1 Data(H)'!$A$1:$BQ$288))</f>
        <v>562134908</v>
      </c>
      <c r="E9" s="94" cm="1">
        <f t="array" ref="E9">_xlfn.XLOOKUP(E$1,'PY1 Data(H)'!$A$1:$BQ$1,_xlfn.XLOOKUP($A9,'PY1 Data(H)'!$A$1:$A$288,'PY1 Data(H)'!$A$1:$BQ$288))</f>
        <v>227754809</v>
      </c>
      <c r="F9" s="94" cm="1">
        <f t="array" ref="F9">_xlfn.XLOOKUP(F$1,'PY1 Data(H)'!$A$1:$BQ$1,_xlfn.XLOOKUP($A9,'PY1 Data(H)'!$A$1:$A$288,'PY1 Data(H)'!$A$1:$BQ$288))</f>
        <v>362590731</v>
      </c>
      <c r="G9" s="94" cm="1">
        <f t="array" ref="G9">_xlfn.XLOOKUP(G$1,'PY1 Data(H)'!$A$1:$BQ$1,_xlfn.XLOOKUP($A9,'PY1 Data(H)'!$A$1:$A$288,'PY1 Data(H)'!$A$1:$BQ$288))</f>
        <v>0</v>
      </c>
      <c r="H9" s="94" cm="1">
        <f t="array" ref="H9">_xlfn.XLOOKUP(H$1,'PY1 Data(H)'!$A$1:$BQ$1,_xlfn.XLOOKUP($A9,'PY1 Data(H)'!$A$1:$A$288,'PY1 Data(H)'!$A$1:$BQ$288))</f>
        <v>0</v>
      </c>
      <c r="I9" s="94" cm="1">
        <f t="array" ref="I9">_xlfn.XLOOKUP(I$1,'PY1 Data(H)'!$A$1:$BQ$1,_xlfn.XLOOKUP($A9,'PY1 Data(H)'!$A$1:$A$288,'PY1 Data(H)'!$A$1:$BQ$288))</f>
        <v>0</v>
      </c>
      <c r="J9" s="94" cm="1">
        <f t="array" ref="J9">_xlfn.XLOOKUP(J$1,'PY1 Data(H)'!$A$1:$BQ$1,_xlfn.XLOOKUP($A9,'PY1 Data(H)'!$A$1:$A$288,'PY1 Data(H)'!$A$1:$BQ$288))</f>
        <v>0</v>
      </c>
      <c r="K9" s="94" cm="1">
        <f t="array" ref="K9">_xlfn.XLOOKUP(K$1,'PY1 Data(H)'!$A$1:$BQ$1,_xlfn.XLOOKUP($A9,'PY1 Data(H)'!$A$1:$A$288,'PY1 Data(H)'!$A$1:$BQ$288))</f>
        <v>317526692</v>
      </c>
      <c r="L9" s="94" cm="1">
        <f t="array" ref="L9">_xlfn.XLOOKUP(L$1,'PY1 Data(H)'!$A$1:$BQ$1,_xlfn.XLOOKUP($A9,'PY1 Data(H)'!$A$1:$A$288,'PY1 Data(H)'!$A$1:$BQ$288))</f>
        <v>0</v>
      </c>
      <c r="M9" s="94" cm="1">
        <f t="array" ref="M9">_xlfn.XLOOKUP(M$1,'PY1 Data(H)'!$A$1:$BQ$1,_xlfn.XLOOKUP($A9,'PY1 Data(H)'!$A$1:$A$288,'PY1 Data(H)'!$A$1:$BQ$288))</f>
        <v>0</v>
      </c>
      <c r="N9" s="94" t="e" cm="1">
        <f t="array" ref="N9">_xlfn.XLOOKUP(N$1,'PY1 Data(H)'!$A$1:$BQ$1,_xlfn.XLOOKUP($A9,'PY1 Data(H)'!$A$1:$A$288,'PY1 Data(H)'!$A$1:$BQ$288))</f>
        <v>#N/A</v>
      </c>
      <c r="O9" s="94" t="e" cm="1">
        <f t="array" ref="O9">_xlfn.XLOOKUP(O$1,'PY1 Data(H)'!$A$1:$BQ$1,_xlfn.XLOOKUP($A9,'PY1 Data(H)'!$A$1:$A$288,'PY1 Data(H)'!$A$1:$BQ$288))</f>
        <v>#N/A</v>
      </c>
      <c r="P9" s="94" cm="1">
        <f t="array" ref="P9">_xlfn.XLOOKUP(P$1,'PY1 Data(H)'!$A$1:$BQ$1,_xlfn.XLOOKUP($A9,'PY1 Data(H)'!$A$1:$A$288,'PY1 Data(H)'!$A$1:$BQ$288))</f>
        <v>191121857</v>
      </c>
      <c r="Q9" s="94" cm="1">
        <f t="array" ref="Q9">_xlfn.XLOOKUP(Q$1,'PY1 Data(H)'!$A$1:$BQ$1,_xlfn.XLOOKUP($A9,'PY1 Data(H)'!$A$1:$A$288,'PY1 Data(H)'!$A$1:$BQ$288))</f>
        <v>112106659</v>
      </c>
      <c r="R9" s="94" cm="1">
        <f t="array" ref="R9">_xlfn.XLOOKUP(R$1,'PY1 Data(H)'!$A$1:$BQ$1,_xlfn.XLOOKUP($A9,'PY1 Data(H)'!$A$1:$A$288,'PY1 Data(H)'!$A$1:$BQ$288))</f>
        <v>395052670</v>
      </c>
    </row>
    <row r="10" spans="1:18" x14ac:dyDescent="0.3">
      <c r="A10">
        <v>534</v>
      </c>
      <c r="D10" s="94" cm="1">
        <f t="array" ref="D10">_xlfn.XLOOKUP(D$1,'PY1 Data(H)'!$A$1:$BQ$1,_xlfn.XLOOKUP($A10,'PY1 Data(H)'!$A$1:$A$288,'PY1 Data(H)'!$A$1:$BQ$288))</f>
        <v>21706354</v>
      </c>
      <c r="E10" s="94" cm="1">
        <f t="array" ref="E10">_xlfn.XLOOKUP(E$1,'PY1 Data(H)'!$A$1:$BQ$1,_xlfn.XLOOKUP($A10,'PY1 Data(H)'!$A$1:$A$288,'PY1 Data(H)'!$A$1:$BQ$288))</f>
        <v>9085539</v>
      </c>
      <c r="F10" s="94" cm="1">
        <f t="array" ref="F10">_xlfn.XLOOKUP(F$1,'PY1 Data(H)'!$A$1:$BQ$1,_xlfn.XLOOKUP($A10,'PY1 Data(H)'!$A$1:$A$288,'PY1 Data(H)'!$A$1:$BQ$288))</f>
        <v>11912441</v>
      </c>
      <c r="G10" s="94" cm="1">
        <f t="array" ref="G10">_xlfn.XLOOKUP(G$1,'PY1 Data(H)'!$A$1:$BQ$1,_xlfn.XLOOKUP($A10,'PY1 Data(H)'!$A$1:$A$288,'PY1 Data(H)'!$A$1:$BQ$288))</f>
        <v>0</v>
      </c>
      <c r="H10" s="94" cm="1">
        <f t="array" ref="H10">_xlfn.XLOOKUP(H$1,'PY1 Data(H)'!$A$1:$BQ$1,_xlfn.XLOOKUP($A10,'PY1 Data(H)'!$A$1:$A$288,'PY1 Data(H)'!$A$1:$BQ$288))</f>
        <v>0</v>
      </c>
      <c r="I10" s="94" cm="1">
        <f t="array" ref="I10">_xlfn.XLOOKUP(I$1,'PY1 Data(H)'!$A$1:$BQ$1,_xlfn.XLOOKUP($A10,'PY1 Data(H)'!$A$1:$A$288,'PY1 Data(H)'!$A$1:$BQ$288))</f>
        <v>0</v>
      </c>
      <c r="J10" s="94" cm="1">
        <f t="array" ref="J10">_xlfn.XLOOKUP(J$1,'PY1 Data(H)'!$A$1:$BQ$1,_xlfn.XLOOKUP($A10,'PY1 Data(H)'!$A$1:$A$288,'PY1 Data(H)'!$A$1:$BQ$288))</f>
        <v>0</v>
      </c>
      <c r="K10" s="94" cm="1">
        <f t="array" ref="K10">_xlfn.XLOOKUP(K$1,'PY1 Data(H)'!$A$1:$BQ$1,_xlfn.XLOOKUP($A10,'PY1 Data(H)'!$A$1:$A$288,'PY1 Data(H)'!$A$1:$BQ$288))</f>
        <v>13184145</v>
      </c>
      <c r="L10" s="94" cm="1">
        <f t="array" ref="L10">_xlfn.XLOOKUP(L$1,'PY1 Data(H)'!$A$1:$BQ$1,_xlfn.XLOOKUP($A10,'PY1 Data(H)'!$A$1:$A$288,'PY1 Data(H)'!$A$1:$BQ$288))</f>
        <v>0</v>
      </c>
      <c r="M10" s="94" cm="1">
        <f t="array" ref="M10">_xlfn.XLOOKUP(M$1,'PY1 Data(H)'!$A$1:$BQ$1,_xlfn.XLOOKUP($A10,'PY1 Data(H)'!$A$1:$A$288,'PY1 Data(H)'!$A$1:$BQ$288))</f>
        <v>0</v>
      </c>
      <c r="N10" s="94" t="e" cm="1">
        <f t="array" ref="N10">_xlfn.XLOOKUP(N$1,'PY1 Data(H)'!$A$1:$BQ$1,_xlfn.XLOOKUP($A10,'PY1 Data(H)'!$A$1:$A$288,'PY1 Data(H)'!$A$1:$BQ$288))</f>
        <v>#N/A</v>
      </c>
      <c r="O10" s="94" t="e" cm="1">
        <f t="array" ref="O10">_xlfn.XLOOKUP(O$1,'PY1 Data(H)'!$A$1:$BQ$1,_xlfn.XLOOKUP($A10,'PY1 Data(H)'!$A$1:$A$288,'PY1 Data(H)'!$A$1:$BQ$288))</f>
        <v>#N/A</v>
      </c>
      <c r="P10" s="94" cm="1">
        <f t="array" ref="P10">_xlfn.XLOOKUP(P$1,'PY1 Data(H)'!$A$1:$BQ$1,_xlfn.XLOOKUP($A10,'PY1 Data(H)'!$A$1:$A$288,'PY1 Data(H)'!$A$1:$BQ$288))</f>
        <v>7407410</v>
      </c>
      <c r="Q10" s="94" cm="1">
        <f t="array" ref="Q10">_xlfn.XLOOKUP(Q$1,'PY1 Data(H)'!$A$1:$BQ$1,_xlfn.XLOOKUP($A10,'PY1 Data(H)'!$A$1:$A$288,'PY1 Data(H)'!$A$1:$BQ$288))</f>
        <v>2768157</v>
      </c>
      <c r="R10" s="94" cm="1">
        <f t="array" ref="R10">_xlfn.XLOOKUP(R$1,'PY1 Data(H)'!$A$1:$BQ$1,_xlfn.XLOOKUP($A10,'PY1 Data(H)'!$A$1:$A$288,'PY1 Data(H)'!$A$1:$BQ$288))</f>
        <v>7044281</v>
      </c>
    </row>
    <row r="11" spans="1:18" x14ac:dyDescent="0.3">
      <c r="A11">
        <v>13</v>
      </c>
      <c r="D11" s="94" cm="1">
        <f t="array" ref="D11">_xlfn.XLOOKUP(D$1,'PY1 Data(H)'!$A$1:$BQ$1,_xlfn.XLOOKUP($A11,'PY1 Data(H)'!$A$1:$A$288,'PY1 Data(H)'!$A$1:$BQ$288))</f>
        <v>172204075</v>
      </c>
      <c r="E11" s="94" cm="1">
        <f t="array" ref="E11">_xlfn.XLOOKUP(E$1,'PY1 Data(H)'!$A$1:$BQ$1,_xlfn.XLOOKUP($A11,'PY1 Data(H)'!$A$1:$A$288,'PY1 Data(H)'!$A$1:$BQ$288))</f>
        <v>107590228</v>
      </c>
      <c r="F11" s="94" cm="1">
        <f t="array" ref="F11">_xlfn.XLOOKUP(F$1,'PY1 Data(H)'!$A$1:$BQ$1,_xlfn.XLOOKUP($A11,'PY1 Data(H)'!$A$1:$A$288,'PY1 Data(H)'!$A$1:$BQ$288))</f>
        <v>237839494</v>
      </c>
      <c r="G11" s="94" cm="1">
        <f t="array" ref="G11">_xlfn.XLOOKUP(G$1,'PY1 Data(H)'!$A$1:$BQ$1,_xlfn.XLOOKUP($A11,'PY1 Data(H)'!$A$1:$A$288,'PY1 Data(H)'!$A$1:$BQ$288))</f>
        <v>0</v>
      </c>
      <c r="H11" s="94" cm="1">
        <f t="array" ref="H11">_xlfn.XLOOKUP(H$1,'PY1 Data(H)'!$A$1:$BQ$1,_xlfn.XLOOKUP($A11,'PY1 Data(H)'!$A$1:$A$288,'PY1 Data(H)'!$A$1:$BQ$288))</f>
        <v>0</v>
      </c>
      <c r="I11" s="94" cm="1">
        <f t="array" ref="I11">_xlfn.XLOOKUP(I$1,'PY1 Data(H)'!$A$1:$BQ$1,_xlfn.XLOOKUP($A11,'PY1 Data(H)'!$A$1:$A$288,'PY1 Data(H)'!$A$1:$BQ$288))</f>
        <v>0</v>
      </c>
      <c r="J11" s="94" cm="1">
        <f t="array" ref="J11">_xlfn.XLOOKUP(J$1,'PY1 Data(H)'!$A$1:$BQ$1,_xlfn.XLOOKUP($A11,'PY1 Data(H)'!$A$1:$A$288,'PY1 Data(H)'!$A$1:$BQ$288))</f>
        <v>0</v>
      </c>
      <c r="K11" s="94" cm="1">
        <f t="array" ref="K11">_xlfn.XLOOKUP(K$1,'PY1 Data(H)'!$A$1:$BQ$1,_xlfn.XLOOKUP($A11,'PY1 Data(H)'!$A$1:$A$288,'PY1 Data(H)'!$A$1:$BQ$288))</f>
        <v>72514822</v>
      </c>
      <c r="L11" s="94" cm="1">
        <f t="array" ref="L11">_xlfn.XLOOKUP(L$1,'PY1 Data(H)'!$A$1:$BQ$1,_xlfn.XLOOKUP($A11,'PY1 Data(H)'!$A$1:$A$288,'PY1 Data(H)'!$A$1:$BQ$288))</f>
        <v>0</v>
      </c>
      <c r="M11" s="94" cm="1">
        <f t="array" ref="M11">_xlfn.XLOOKUP(M$1,'PY1 Data(H)'!$A$1:$BQ$1,_xlfn.XLOOKUP($A11,'PY1 Data(H)'!$A$1:$A$288,'PY1 Data(H)'!$A$1:$BQ$288))</f>
        <v>0</v>
      </c>
      <c r="N11" s="94" t="e" cm="1">
        <f t="array" ref="N11">_xlfn.XLOOKUP(N$1,'PY1 Data(H)'!$A$1:$BQ$1,_xlfn.XLOOKUP($A11,'PY1 Data(H)'!$A$1:$A$288,'PY1 Data(H)'!$A$1:$BQ$288))</f>
        <v>#N/A</v>
      </c>
      <c r="O11" s="94" t="e" cm="1">
        <f t="array" ref="O11">_xlfn.XLOOKUP(O$1,'PY1 Data(H)'!$A$1:$BQ$1,_xlfn.XLOOKUP($A11,'PY1 Data(H)'!$A$1:$A$288,'PY1 Data(H)'!$A$1:$BQ$288))</f>
        <v>#N/A</v>
      </c>
      <c r="P11" s="94" cm="1">
        <f t="array" ref="P11">_xlfn.XLOOKUP(P$1,'PY1 Data(H)'!$A$1:$BQ$1,_xlfn.XLOOKUP($A11,'PY1 Data(H)'!$A$1:$A$288,'PY1 Data(H)'!$A$1:$BQ$288))</f>
        <v>48391155</v>
      </c>
      <c r="Q11" s="94" cm="1">
        <f t="array" ref="Q11">_xlfn.XLOOKUP(Q$1,'PY1 Data(H)'!$A$1:$BQ$1,_xlfn.XLOOKUP($A11,'PY1 Data(H)'!$A$1:$A$288,'PY1 Data(H)'!$A$1:$BQ$288))</f>
        <v>12278352</v>
      </c>
      <c r="R11" s="94" cm="1">
        <f t="array" ref="R11">_xlfn.XLOOKUP(R$1,'PY1 Data(H)'!$A$1:$BQ$1,_xlfn.XLOOKUP($A11,'PY1 Data(H)'!$A$1:$A$288,'PY1 Data(H)'!$A$1:$BQ$288))</f>
        <v>142384645</v>
      </c>
    </row>
    <row r="12" spans="1:18" x14ac:dyDescent="0.3">
      <c r="A12">
        <v>14</v>
      </c>
      <c r="D12" s="94" cm="1">
        <f t="array" ref="D12">_xlfn.XLOOKUP(D$1,'PY1 Data(H)'!$A$1:$BQ$1,_xlfn.XLOOKUP($A12,'PY1 Data(H)'!$A$1:$A$288,'PY1 Data(H)'!$A$1:$BQ$288))</f>
        <v>58895019</v>
      </c>
      <c r="E12" s="94" cm="1">
        <f t="array" ref="E12">_xlfn.XLOOKUP(E$1,'PY1 Data(H)'!$A$1:$BQ$1,_xlfn.XLOOKUP($A12,'PY1 Data(H)'!$A$1:$A$288,'PY1 Data(H)'!$A$1:$BQ$288))</f>
        <v>50364875</v>
      </c>
      <c r="F12" s="94" cm="1">
        <f t="array" ref="F12">_xlfn.XLOOKUP(F$1,'PY1 Data(H)'!$A$1:$BQ$1,_xlfn.XLOOKUP($A12,'PY1 Data(H)'!$A$1:$A$288,'PY1 Data(H)'!$A$1:$BQ$288))</f>
        <v>51251304</v>
      </c>
      <c r="G12" s="94" cm="1">
        <f t="array" ref="G12">_xlfn.XLOOKUP(G$1,'PY1 Data(H)'!$A$1:$BQ$1,_xlfn.XLOOKUP($A12,'PY1 Data(H)'!$A$1:$A$288,'PY1 Data(H)'!$A$1:$BQ$288))</f>
        <v>0</v>
      </c>
      <c r="H12" s="94" cm="1">
        <f t="array" ref="H12">_xlfn.XLOOKUP(H$1,'PY1 Data(H)'!$A$1:$BQ$1,_xlfn.XLOOKUP($A12,'PY1 Data(H)'!$A$1:$A$288,'PY1 Data(H)'!$A$1:$BQ$288))</f>
        <v>0</v>
      </c>
      <c r="I12" s="94" cm="1">
        <f t="array" ref="I12">_xlfn.XLOOKUP(I$1,'PY1 Data(H)'!$A$1:$BQ$1,_xlfn.XLOOKUP($A12,'PY1 Data(H)'!$A$1:$A$288,'PY1 Data(H)'!$A$1:$BQ$288))</f>
        <v>0</v>
      </c>
      <c r="J12" s="94" cm="1">
        <f t="array" ref="J12">_xlfn.XLOOKUP(J$1,'PY1 Data(H)'!$A$1:$BQ$1,_xlfn.XLOOKUP($A12,'PY1 Data(H)'!$A$1:$A$288,'PY1 Data(H)'!$A$1:$BQ$288))</f>
        <v>0</v>
      </c>
      <c r="K12" s="94" cm="1">
        <f t="array" ref="K12">_xlfn.XLOOKUP(K$1,'PY1 Data(H)'!$A$1:$BQ$1,_xlfn.XLOOKUP($A12,'PY1 Data(H)'!$A$1:$A$288,'PY1 Data(H)'!$A$1:$BQ$288))</f>
        <v>50166494</v>
      </c>
      <c r="L12" s="94" cm="1">
        <f t="array" ref="L12">_xlfn.XLOOKUP(L$1,'PY1 Data(H)'!$A$1:$BQ$1,_xlfn.XLOOKUP($A12,'PY1 Data(H)'!$A$1:$A$288,'PY1 Data(H)'!$A$1:$BQ$288))</f>
        <v>0</v>
      </c>
      <c r="M12" s="94" cm="1">
        <f t="array" ref="M12">_xlfn.XLOOKUP(M$1,'PY1 Data(H)'!$A$1:$BQ$1,_xlfn.XLOOKUP($A12,'PY1 Data(H)'!$A$1:$A$288,'PY1 Data(H)'!$A$1:$BQ$288))</f>
        <v>0</v>
      </c>
      <c r="N12" s="94" t="e" cm="1">
        <f t="array" ref="N12">_xlfn.XLOOKUP(N$1,'PY1 Data(H)'!$A$1:$BQ$1,_xlfn.XLOOKUP($A12,'PY1 Data(H)'!$A$1:$A$288,'PY1 Data(H)'!$A$1:$BQ$288))</f>
        <v>#N/A</v>
      </c>
      <c r="O12" s="94" t="e" cm="1">
        <f t="array" ref="O12">_xlfn.XLOOKUP(O$1,'PY1 Data(H)'!$A$1:$BQ$1,_xlfn.XLOOKUP($A12,'PY1 Data(H)'!$A$1:$A$288,'PY1 Data(H)'!$A$1:$BQ$288))</f>
        <v>#N/A</v>
      </c>
      <c r="P12" s="94" cm="1">
        <f t="array" ref="P12">_xlfn.XLOOKUP(P$1,'PY1 Data(H)'!$A$1:$BQ$1,_xlfn.XLOOKUP($A12,'PY1 Data(H)'!$A$1:$A$288,'PY1 Data(H)'!$A$1:$BQ$288))</f>
        <v>26289146</v>
      </c>
      <c r="Q12" s="94" cm="1">
        <f t="array" ref="Q12">_xlfn.XLOOKUP(Q$1,'PY1 Data(H)'!$A$1:$BQ$1,_xlfn.XLOOKUP($A12,'PY1 Data(H)'!$A$1:$A$288,'PY1 Data(H)'!$A$1:$BQ$288))</f>
        <v>7725695</v>
      </c>
      <c r="R12" s="94" cm="1">
        <f t="array" ref="R12">_xlfn.XLOOKUP(R$1,'PY1 Data(H)'!$A$1:$BQ$1,_xlfn.XLOOKUP($A12,'PY1 Data(H)'!$A$1:$A$288,'PY1 Data(H)'!$A$1:$BQ$288))</f>
        <v>41730837</v>
      </c>
    </row>
    <row r="13" spans="1:18" x14ac:dyDescent="0.3">
      <c r="A13">
        <v>34</v>
      </c>
      <c r="D13" s="94" cm="1">
        <f t="array" ref="D13">_xlfn.XLOOKUP(D$1,'PY1 Data(H)'!$A$1:$BQ$1,_xlfn.XLOOKUP($A13,'PY1 Data(H)'!$A$1:$A$288,'PY1 Data(H)'!$A$1:$BQ$288))</f>
        <v>408416475</v>
      </c>
      <c r="E13" s="94" cm="1">
        <f t="array" ref="E13">_xlfn.XLOOKUP(E$1,'PY1 Data(H)'!$A$1:$BQ$1,_xlfn.XLOOKUP($A13,'PY1 Data(H)'!$A$1:$A$288,'PY1 Data(H)'!$A$1:$BQ$288))</f>
        <v>0</v>
      </c>
      <c r="F13" s="94" cm="1">
        <f t="array" ref="F13">_xlfn.XLOOKUP(F$1,'PY1 Data(H)'!$A$1:$BQ$1,_xlfn.XLOOKUP($A13,'PY1 Data(H)'!$A$1:$A$288,'PY1 Data(H)'!$A$1:$BQ$288))</f>
        <v>199692637</v>
      </c>
      <c r="G13" s="94" cm="1">
        <f t="array" ref="G13">_xlfn.XLOOKUP(G$1,'PY1 Data(H)'!$A$1:$BQ$1,_xlfn.XLOOKUP($A13,'PY1 Data(H)'!$A$1:$A$288,'PY1 Data(H)'!$A$1:$BQ$288))</f>
        <v>0</v>
      </c>
      <c r="H13" s="94" cm="1">
        <f t="array" ref="H13">_xlfn.XLOOKUP(H$1,'PY1 Data(H)'!$A$1:$BQ$1,_xlfn.XLOOKUP($A13,'PY1 Data(H)'!$A$1:$A$288,'PY1 Data(H)'!$A$1:$BQ$288))</f>
        <v>0</v>
      </c>
      <c r="I13" s="94" cm="1">
        <f t="array" ref="I13">_xlfn.XLOOKUP(I$1,'PY1 Data(H)'!$A$1:$BQ$1,_xlfn.XLOOKUP($A13,'PY1 Data(H)'!$A$1:$A$288,'PY1 Data(H)'!$A$1:$BQ$288))</f>
        <v>0</v>
      </c>
      <c r="J13" s="94" cm="1">
        <f t="array" ref="J13">_xlfn.XLOOKUP(J$1,'PY1 Data(H)'!$A$1:$BQ$1,_xlfn.XLOOKUP($A13,'PY1 Data(H)'!$A$1:$A$288,'PY1 Data(H)'!$A$1:$BQ$288))</f>
        <v>0</v>
      </c>
      <c r="K13" s="94" cm="1">
        <f t="array" ref="K13">_xlfn.XLOOKUP(K$1,'PY1 Data(H)'!$A$1:$BQ$1,_xlfn.XLOOKUP($A13,'PY1 Data(H)'!$A$1:$A$288,'PY1 Data(H)'!$A$1:$BQ$288))</f>
        <v>46810104</v>
      </c>
      <c r="L13" s="94" cm="1">
        <f t="array" ref="L13">_xlfn.XLOOKUP(L$1,'PY1 Data(H)'!$A$1:$BQ$1,_xlfn.XLOOKUP($A13,'PY1 Data(H)'!$A$1:$A$288,'PY1 Data(H)'!$A$1:$BQ$288))</f>
        <v>0</v>
      </c>
      <c r="M13" s="94" cm="1">
        <f t="array" ref="M13">_xlfn.XLOOKUP(M$1,'PY1 Data(H)'!$A$1:$BQ$1,_xlfn.XLOOKUP($A13,'PY1 Data(H)'!$A$1:$A$288,'PY1 Data(H)'!$A$1:$BQ$288))</f>
        <v>0</v>
      </c>
      <c r="N13" s="94" t="e" cm="1">
        <f t="array" ref="N13">_xlfn.XLOOKUP(N$1,'PY1 Data(H)'!$A$1:$BQ$1,_xlfn.XLOOKUP($A13,'PY1 Data(H)'!$A$1:$A$288,'PY1 Data(H)'!$A$1:$BQ$288))</f>
        <v>#N/A</v>
      </c>
      <c r="O13" s="94" t="e" cm="1">
        <f t="array" ref="O13">_xlfn.XLOOKUP(O$1,'PY1 Data(H)'!$A$1:$BQ$1,_xlfn.XLOOKUP($A13,'PY1 Data(H)'!$A$1:$A$288,'PY1 Data(H)'!$A$1:$BQ$288))</f>
        <v>#N/A</v>
      </c>
      <c r="P13" s="94" cm="1">
        <f t="array" ref="P13">_xlfn.XLOOKUP(P$1,'PY1 Data(H)'!$A$1:$BQ$1,_xlfn.XLOOKUP($A13,'PY1 Data(H)'!$A$1:$A$288,'PY1 Data(H)'!$A$1:$BQ$288))</f>
        <v>16132570</v>
      </c>
      <c r="Q13" s="94" cm="1">
        <f t="array" ref="Q13">_xlfn.XLOOKUP(Q$1,'PY1 Data(H)'!$A$1:$BQ$1,_xlfn.XLOOKUP($A13,'PY1 Data(H)'!$A$1:$A$288,'PY1 Data(H)'!$A$1:$BQ$288))</f>
        <v>4275041</v>
      </c>
      <c r="R13" s="94" cm="1">
        <f t="array" ref="R13">_xlfn.XLOOKUP(R$1,'PY1 Data(H)'!$A$1:$BQ$1,_xlfn.XLOOKUP($A13,'PY1 Data(H)'!$A$1:$A$288,'PY1 Data(H)'!$A$1:$BQ$288))</f>
        <v>92748821</v>
      </c>
    </row>
    <row r="14" spans="1:18" x14ac:dyDescent="0.3">
      <c r="A14">
        <v>35</v>
      </c>
      <c r="D14" s="94" cm="1">
        <f t="array" ref="D14">_xlfn.XLOOKUP(D$1,'PY1 Data(H)'!$A$1:$BQ$1,_xlfn.XLOOKUP($A14,'PY1 Data(H)'!$A$1:$A$288,'PY1 Data(H)'!$A$1:$BQ$288))</f>
        <v>73312081</v>
      </c>
      <c r="E14" s="94" cm="1">
        <f t="array" ref="E14">_xlfn.XLOOKUP(E$1,'PY1 Data(H)'!$A$1:$BQ$1,_xlfn.XLOOKUP($A14,'PY1 Data(H)'!$A$1:$A$288,'PY1 Data(H)'!$A$1:$BQ$288))</f>
        <v>0</v>
      </c>
      <c r="F14" s="94" cm="1">
        <f t="array" ref="F14">_xlfn.XLOOKUP(F$1,'PY1 Data(H)'!$A$1:$BQ$1,_xlfn.XLOOKUP($A14,'PY1 Data(H)'!$A$1:$A$288,'PY1 Data(H)'!$A$1:$BQ$288))</f>
        <v>29193725</v>
      </c>
      <c r="G14" s="94" cm="1">
        <f t="array" ref="G14">_xlfn.XLOOKUP(G$1,'PY1 Data(H)'!$A$1:$BQ$1,_xlfn.XLOOKUP($A14,'PY1 Data(H)'!$A$1:$A$288,'PY1 Data(H)'!$A$1:$BQ$288))</f>
        <v>0</v>
      </c>
      <c r="H14" s="94" cm="1">
        <f t="array" ref="H14">_xlfn.XLOOKUP(H$1,'PY1 Data(H)'!$A$1:$BQ$1,_xlfn.XLOOKUP($A14,'PY1 Data(H)'!$A$1:$A$288,'PY1 Data(H)'!$A$1:$BQ$288))</f>
        <v>0</v>
      </c>
      <c r="I14" s="94" cm="1">
        <f t="array" ref="I14">_xlfn.XLOOKUP(I$1,'PY1 Data(H)'!$A$1:$BQ$1,_xlfn.XLOOKUP($A14,'PY1 Data(H)'!$A$1:$A$288,'PY1 Data(H)'!$A$1:$BQ$288))</f>
        <v>0</v>
      </c>
      <c r="J14" s="94" cm="1">
        <f t="array" ref="J14">_xlfn.XLOOKUP(J$1,'PY1 Data(H)'!$A$1:$BQ$1,_xlfn.XLOOKUP($A14,'PY1 Data(H)'!$A$1:$A$288,'PY1 Data(H)'!$A$1:$BQ$288))</f>
        <v>0</v>
      </c>
      <c r="K14" s="94" cm="1">
        <f t="array" ref="K14">_xlfn.XLOOKUP(K$1,'PY1 Data(H)'!$A$1:$BQ$1,_xlfn.XLOOKUP($A14,'PY1 Data(H)'!$A$1:$A$288,'PY1 Data(H)'!$A$1:$BQ$288))</f>
        <v>33223736</v>
      </c>
      <c r="L14" s="94" cm="1">
        <f t="array" ref="L14">_xlfn.XLOOKUP(L$1,'PY1 Data(H)'!$A$1:$BQ$1,_xlfn.XLOOKUP($A14,'PY1 Data(H)'!$A$1:$A$288,'PY1 Data(H)'!$A$1:$BQ$288))</f>
        <v>0</v>
      </c>
      <c r="M14" s="94" cm="1">
        <f t="array" ref="M14">_xlfn.XLOOKUP(M$1,'PY1 Data(H)'!$A$1:$BQ$1,_xlfn.XLOOKUP($A14,'PY1 Data(H)'!$A$1:$A$288,'PY1 Data(H)'!$A$1:$BQ$288))</f>
        <v>0</v>
      </c>
      <c r="N14" s="94" t="e" cm="1">
        <f t="array" ref="N14">_xlfn.XLOOKUP(N$1,'PY1 Data(H)'!$A$1:$BQ$1,_xlfn.XLOOKUP($A14,'PY1 Data(H)'!$A$1:$A$288,'PY1 Data(H)'!$A$1:$BQ$288))</f>
        <v>#N/A</v>
      </c>
      <c r="O14" s="94" t="e" cm="1">
        <f t="array" ref="O14">_xlfn.XLOOKUP(O$1,'PY1 Data(H)'!$A$1:$BQ$1,_xlfn.XLOOKUP($A14,'PY1 Data(H)'!$A$1:$A$288,'PY1 Data(H)'!$A$1:$BQ$288))</f>
        <v>#N/A</v>
      </c>
      <c r="P14" s="94" cm="1">
        <f t="array" ref="P14">_xlfn.XLOOKUP(P$1,'PY1 Data(H)'!$A$1:$BQ$1,_xlfn.XLOOKUP($A14,'PY1 Data(H)'!$A$1:$A$288,'PY1 Data(H)'!$A$1:$BQ$288))</f>
        <v>22781374</v>
      </c>
      <c r="Q14" s="94" cm="1">
        <f t="array" ref="Q14">_xlfn.XLOOKUP(Q$1,'PY1 Data(H)'!$A$1:$BQ$1,_xlfn.XLOOKUP($A14,'PY1 Data(H)'!$A$1:$A$288,'PY1 Data(H)'!$A$1:$BQ$288))</f>
        <v>4736142</v>
      </c>
      <c r="R14" s="94" cm="1">
        <f t="array" ref="R14">_xlfn.XLOOKUP(R$1,'PY1 Data(H)'!$A$1:$BQ$1,_xlfn.XLOOKUP($A14,'PY1 Data(H)'!$A$1:$A$288,'PY1 Data(H)'!$A$1:$BQ$288))</f>
        <v>31452118</v>
      </c>
    </row>
    <row r="15" spans="1:18" x14ac:dyDescent="0.3">
      <c r="A15">
        <v>37</v>
      </c>
      <c r="D15" s="94" cm="1">
        <f t="array" ref="D15">_xlfn.XLOOKUP(D$1,'PY1 Data(H)'!$A$1:$BQ$1,_xlfn.XLOOKUP($A15,'PY1 Data(H)'!$A$1:$A$288,'PY1 Data(H)'!$A$1:$BQ$288))</f>
        <v>50775000</v>
      </c>
      <c r="E15" s="94" cm="1">
        <f t="array" ref="E15">_xlfn.XLOOKUP(E$1,'PY1 Data(H)'!$A$1:$BQ$1,_xlfn.XLOOKUP($A15,'PY1 Data(H)'!$A$1:$A$288,'PY1 Data(H)'!$A$1:$BQ$288))</f>
        <v>3574313</v>
      </c>
      <c r="F15" s="94" cm="1">
        <f t="array" ref="F15">_xlfn.XLOOKUP(F$1,'PY1 Data(H)'!$A$1:$BQ$1,_xlfn.XLOOKUP($A15,'PY1 Data(H)'!$A$1:$A$288,'PY1 Data(H)'!$A$1:$BQ$288))</f>
        <v>62865578</v>
      </c>
      <c r="G15" s="94" cm="1">
        <f t="array" ref="G15">_xlfn.XLOOKUP(G$1,'PY1 Data(H)'!$A$1:$BQ$1,_xlfn.XLOOKUP($A15,'PY1 Data(H)'!$A$1:$A$288,'PY1 Data(H)'!$A$1:$BQ$288))</f>
        <v>0</v>
      </c>
      <c r="H15" s="94" cm="1">
        <f t="array" ref="H15">_xlfn.XLOOKUP(H$1,'PY1 Data(H)'!$A$1:$BQ$1,_xlfn.XLOOKUP($A15,'PY1 Data(H)'!$A$1:$A$288,'PY1 Data(H)'!$A$1:$BQ$288))</f>
        <v>0</v>
      </c>
      <c r="I15" s="94" cm="1">
        <f t="array" ref="I15">_xlfn.XLOOKUP(I$1,'PY1 Data(H)'!$A$1:$BQ$1,_xlfn.XLOOKUP($A15,'PY1 Data(H)'!$A$1:$A$288,'PY1 Data(H)'!$A$1:$BQ$288))</f>
        <v>0</v>
      </c>
      <c r="J15" s="94" cm="1">
        <f t="array" ref="J15">_xlfn.XLOOKUP(J$1,'PY1 Data(H)'!$A$1:$BQ$1,_xlfn.XLOOKUP($A15,'PY1 Data(H)'!$A$1:$A$288,'PY1 Data(H)'!$A$1:$BQ$288))</f>
        <v>0</v>
      </c>
      <c r="K15" s="94" cm="1">
        <f t="array" ref="K15">_xlfn.XLOOKUP(K$1,'PY1 Data(H)'!$A$1:$BQ$1,_xlfn.XLOOKUP($A15,'PY1 Data(H)'!$A$1:$A$288,'PY1 Data(H)'!$A$1:$BQ$288))</f>
        <v>32216968</v>
      </c>
      <c r="L15" s="94" cm="1">
        <f t="array" ref="L15">_xlfn.XLOOKUP(L$1,'PY1 Data(H)'!$A$1:$BQ$1,_xlfn.XLOOKUP($A15,'PY1 Data(H)'!$A$1:$A$288,'PY1 Data(H)'!$A$1:$BQ$288))</f>
        <v>0</v>
      </c>
      <c r="M15" s="94" cm="1">
        <f t="array" ref="M15">_xlfn.XLOOKUP(M$1,'PY1 Data(H)'!$A$1:$BQ$1,_xlfn.XLOOKUP($A15,'PY1 Data(H)'!$A$1:$A$288,'PY1 Data(H)'!$A$1:$BQ$288))</f>
        <v>0</v>
      </c>
      <c r="N15" s="94" t="e" cm="1">
        <f t="array" ref="N15">_xlfn.XLOOKUP(N$1,'PY1 Data(H)'!$A$1:$BQ$1,_xlfn.XLOOKUP($A15,'PY1 Data(H)'!$A$1:$A$288,'PY1 Data(H)'!$A$1:$BQ$288))</f>
        <v>#N/A</v>
      </c>
      <c r="O15" s="94" t="e" cm="1">
        <f t="array" ref="O15">_xlfn.XLOOKUP(O$1,'PY1 Data(H)'!$A$1:$BQ$1,_xlfn.XLOOKUP($A15,'PY1 Data(H)'!$A$1:$A$288,'PY1 Data(H)'!$A$1:$BQ$288))</f>
        <v>#N/A</v>
      </c>
      <c r="P15" s="94" cm="1">
        <f t="array" ref="P15">_xlfn.XLOOKUP(P$1,'PY1 Data(H)'!$A$1:$BQ$1,_xlfn.XLOOKUP($A15,'PY1 Data(H)'!$A$1:$A$288,'PY1 Data(H)'!$A$1:$BQ$288))</f>
        <v>28115998</v>
      </c>
      <c r="Q15" s="94" cm="1">
        <f t="array" ref="Q15">_xlfn.XLOOKUP(Q$1,'PY1 Data(H)'!$A$1:$BQ$1,_xlfn.XLOOKUP($A15,'PY1 Data(H)'!$A$1:$A$288,'PY1 Data(H)'!$A$1:$BQ$288))</f>
        <v>2201142</v>
      </c>
      <c r="R15" s="94" cm="1">
        <f t="array" ref="R15">_xlfn.XLOOKUP(R$1,'PY1 Data(H)'!$A$1:$BQ$1,_xlfn.XLOOKUP($A15,'PY1 Data(H)'!$A$1:$A$288,'PY1 Data(H)'!$A$1:$BQ$288))</f>
        <v>167616950</v>
      </c>
    </row>
    <row r="16" spans="1:18" x14ac:dyDescent="0.3">
      <c r="A16">
        <v>38</v>
      </c>
      <c r="D16" s="94" cm="1">
        <f t="array" ref="D16">_xlfn.XLOOKUP(D$1,'PY1 Data(H)'!$A$1:$BQ$1,_xlfn.XLOOKUP($A16,'PY1 Data(H)'!$A$1:$A$288,'PY1 Data(H)'!$A$1:$BQ$288))</f>
        <v>457609415</v>
      </c>
      <c r="E16" s="94" cm="1">
        <f t="array" ref="E16">_xlfn.XLOOKUP(E$1,'PY1 Data(H)'!$A$1:$BQ$1,_xlfn.XLOOKUP($A16,'PY1 Data(H)'!$A$1:$A$288,'PY1 Data(H)'!$A$1:$BQ$288))</f>
        <v>219287527</v>
      </c>
      <c r="F16" s="94" cm="1">
        <f t="array" ref="F16">_xlfn.XLOOKUP(F$1,'PY1 Data(H)'!$A$1:$BQ$1,_xlfn.XLOOKUP($A16,'PY1 Data(H)'!$A$1:$A$288,'PY1 Data(H)'!$A$1:$BQ$288))</f>
        <v>197326251</v>
      </c>
      <c r="G16" s="94" cm="1">
        <f t="array" ref="G16">_xlfn.XLOOKUP(G$1,'PY1 Data(H)'!$A$1:$BQ$1,_xlfn.XLOOKUP($A16,'PY1 Data(H)'!$A$1:$A$288,'PY1 Data(H)'!$A$1:$BQ$288))</f>
        <v>0</v>
      </c>
      <c r="H16" s="94" cm="1">
        <f t="array" ref="H16">_xlfn.XLOOKUP(H$1,'PY1 Data(H)'!$A$1:$BQ$1,_xlfn.XLOOKUP($A16,'PY1 Data(H)'!$A$1:$A$288,'PY1 Data(H)'!$A$1:$BQ$288))</f>
        <v>0</v>
      </c>
      <c r="I16" s="94" cm="1">
        <f t="array" ref="I16">_xlfn.XLOOKUP(I$1,'PY1 Data(H)'!$A$1:$BQ$1,_xlfn.XLOOKUP($A16,'PY1 Data(H)'!$A$1:$A$288,'PY1 Data(H)'!$A$1:$BQ$288))</f>
        <v>0</v>
      </c>
      <c r="J16" s="94" cm="1">
        <f t="array" ref="J16">_xlfn.XLOOKUP(J$1,'PY1 Data(H)'!$A$1:$BQ$1,_xlfn.XLOOKUP($A16,'PY1 Data(H)'!$A$1:$A$288,'PY1 Data(H)'!$A$1:$BQ$288))</f>
        <v>0</v>
      </c>
      <c r="K16" s="94" cm="1">
        <f t="array" ref="K16">_xlfn.XLOOKUP(K$1,'PY1 Data(H)'!$A$1:$BQ$1,_xlfn.XLOOKUP($A16,'PY1 Data(H)'!$A$1:$A$288,'PY1 Data(H)'!$A$1:$BQ$288))</f>
        <v>59843137</v>
      </c>
      <c r="L16" s="94" cm="1">
        <f t="array" ref="L16">_xlfn.XLOOKUP(L$1,'PY1 Data(H)'!$A$1:$BQ$1,_xlfn.XLOOKUP($A16,'PY1 Data(H)'!$A$1:$A$288,'PY1 Data(H)'!$A$1:$BQ$288))</f>
        <v>0</v>
      </c>
      <c r="M16" s="94" cm="1">
        <f t="array" ref="M16">_xlfn.XLOOKUP(M$1,'PY1 Data(H)'!$A$1:$BQ$1,_xlfn.XLOOKUP($A16,'PY1 Data(H)'!$A$1:$A$288,'PY1 Data(H)'!$A$1:$BQ$288))</f>
        <v>0</v>
      </c>
      <c r="N16" s="94" t="e" cm="1">
        <f t="array" ref="N16">_xlfn.XLOOKUP(N$1,'PY1 Data(H)'!$A$1:$BQ$1,_xlfn.XLOOKUP($A16,'PY1 Data(H)'!$A$1:$A$288,'PY1 Data(H)'!$A$1:$BQ$288))</f>
        <v>#N/A</v>
      </c>
      <c r="O16" s="94" t="e" cm="1">
        <f t="array" ref="O16">_xlfn.XLOOKUP(O$1,'PY1 Data(H)'!$A$1:$BQ$1,_xlfn.XLOOKUP($A16,'PY1 Data(H)'!$A$1:$A$288,'PY1 Data(H)'!$A$1:$BQ$288))</f>
        <v>#N/A</v>
      </c>
      <c r="P16" s="94" cm="1">
        <f t="array" ref="P16">_xlfn.XLOOKUP(P$1,'PY1 Data(H)'!$A$1:$BQ$1,_xlfn.XLOOKUP($A16,'PY1 Data(H)'!$A$1:$A$288,'PY1 Data(H)'!$A$1:$BQ$288))</f>
        <v>34919295</v>
      </c>
      <c r="Q16" s="94" cm="1">
        <f t="array" ref="Q16">_xlfn.XLOOKUP(Q$1,'PY1 Data(H)'!$A$1:$BQ$1,_xlfn.XLOOKUP($A16,'PY1 Data(H)'!$A$1:$A$288,'PY1 Data(H)'!$A$1:$BQ$288))</f>
        <v>23569079</v>
      </c>
      <c r="R16" s="94" cm="1">
        <f t="array" ref="R16">_xlfn.XLOOKUP(R$1,'PY1 Data(H)'!$A$1:$BQ$1,_xlfn.XLOOKUP($A16,'PY1 Data(H)'!$A$1:$A$288,'PY1 Data(H)'!$A$1:$BQ$288))</f>
        <v>111828601</v>
      </c>
    </row>
    <row r="17" spans="1:18" x14ac:dyDescent="0.3">
      <c r="A17">
        <v>32</v>
      </c>
      <c r="D17" s="94" cm="1">
        <f t="array" ref="D17">_xlfn.XLOOKUP(D$1,'PY1 Data(H)'!$A$1:$BQ$1,_xlfn.XLOOKUP($A17,'PY1 Data(H)'!$A$1:$A$288,'PY1 Data(H)'!$A$1:$BQ$288))</f>
        <v>21576034</v>
      </c>
      <c r="E17" s="94" cm="1">
        <f t="array" ref="E17">_xlfn.XLOOKUP(E$1,'PY1 Data(H)'!$A$1:$BQ$1,_xlfn.XLOOKUP($A17,'PY1 Data(H)'!$A$1:$A$288,'PY1 Data(H)'!$A$1:$BQ$288))</f>
        <v>9232536</v>
      </c>
      <c r="F17" s="94" cm="1">
        <f t="array" ref="F17">_xlfn.XLOOKUP(F$1,'PY1 Data(H)'!$A$1:$BQ$1,_xlfn.XLOOKUP($A17,'PY1 Data(H)'!$A$1:$A$288,'PY1 Data(H)'!$A$1:$BQ$288))</f>
        <v>16587712</v>
      </c>
      <c r="G17" s="94" cm="1">
        <f t="array" ref="G17">_xlfn.XLOOKUP(G$1,'PY1 Data(H)'!$A$1:$BQ$1,_xlfn.XLOOKUP($A17,'PY1 Data(H)'!$A$1:$A$288,'PY1 Data(H)'!$A$1:$BQ$288))</f>
        <v>0</v>
      </c>
      <c r="H17" s="94" cm="1">
        <f t="array" ref="H17">_xlfn.XLOOKUP(H$1,'PY1 Data(H)'!$A$1:$BQ$1,_xlfn.XLOOKUP($A17,'PY1 Data(H)'!$A$1:$A$288,'PY1 Data(H)'!$A$1:$BQ$288))</f>
        <v>0</v>
      </c>
      <c r="I17" s="94" cm="1">
        <f t="array" ref="I17">_xlfn.XLOOKUP(I$1,'PY1 Data(H)'!$A$1:$BQ$1,_xlfn.XLOOKUP($A17,'PY1 Data(H)'!$A$1:$A$288,'PY1 Data(H)'!$A$1:$BQ$288))</f>
        <v>0</v>
      </c>
      <c r="J17" s="94" cm="1">
        <f t="array" ref="J17">_xlfn.XLOOKUP(J$1,'PY1 Data(H)'!$A$1:$BQ$1,_xlfn.XLOOKUP($A17,'PY1 Data(H)'!$A$1:$A$288,'PY1 Data(H)'!$A$1:$BQ$288))</f>
        <v>0</v>
      </c>
      <c r="K17" s="94" cm="1">
        <f t="array" ref="K17">_xlfn.XLOOKUP(K$1,'PY1 Data(H)'!$A$1:$BQ$1,_xlfn.XLOOKUP($A17,'PY1 Data(H)'!$A$1:$A$288,'PY1 Data(H)'!$A$1:$BQ$288))</f>
        <v>16567542</v>
      </c>
      <c r="L17" s="94" cm="1">
        <f t="array" ref="L17">_xlfn.XLOOKUP(L$1,'PY1 Data(H)'!$A$1:$BQ$1,_xlfn.XLOOKUP($A17,'PY1 Data(H)'!$A$1:$A$288,'PY1 Data(H)'!$A$1:$BQ$288))</f>
        <v>0</v>
      </c>
      <c r="M17" s="94" cm="1">
        <f t="array" ref="M17">_xlfn.XLOOKUP(M$1,'PY1 Data(H)'!$A$1:$BQ$1,_xlfn.XLOOKUP($A17,'PY1 Data(H)'!$A$1:$A$288,'PY1 Data(H)'!$A$1:$BQ$288))</f>
        <v>0</v>
      </c>
      <c r="N17" s="94" t="e" cm="1">
        <f t="array" ref="N17">_xlfn.XLOOKUP(N$1,'PY1 Data(H)'!$A$1:$BQ$1,_xlfn.XLOOKUP($A17,'PY1 Data(H)'!$A$1:$A$288,'PY1 Data(H)'!$A$1:$BQ$288))</f>
        <v>#N/A</v>
      </c>
      <c r="O17" s="94" t="e" cm="1">
        <f t="array" ref="O17">_xlfn.XLOOKUP(O$1,'PY1 Data(H)'!$A$1:$BQ$1,_xlfn.XLOOKUP($A17,'PY1 Data(H)'!$A$1:$A$288,'PY1 Data(H)'!$A$1:$BQ$288))</f>
        <v>#N/A</v>
      </c>
      <c r="P17" s="94" cm="1">
        <f t="array" ref="P17">_xlfn.XLOOKUP(P$1,'PY1 Data(H)'!$A$1:$BQ$1,_xlfn.XLOOKUP($A17,'PY1 Data(H)'!$A$1:$A$288,'PY1 Data(H)'!$A$1:$BQ$288))</f>
        <v>7051304</v>
      </c>
      <c r="Q17" s="94" cm="1">
        <f t="array" ref="Q17">_xlfn.XLOOKUP(Q$1,'PY1 Data(H)'!$A$1:$BQ$1,_xlfn.XLOOKUP($A17,'PY1 Data(H)'!$A$1:$A$288,'PY1 Data(H)'!$A$1:$BQ$288))</f>
        <v>2434954</v>
      </c>
      <c r="R17" s="94" cm="1">
        <f t="array" ref="R17">_xlfn.XLOOKUP(R$1,'PY1 Data(H)'!$A$1:$BQ$1,_xlfn.XLOOKUP($A17,'PY1 Data(H)'!$A$1:$A$288,'PY1 Data(H)'!$A$1:$BQ$288))</f>
        <v>11785650</v>
      </c>
    </row>
    <row r="18" spans="1:18" x14ac:dyDescent="0.3">
      <c r="A18">
        <v>40</v>
      </c>
      <c r="D18" s="94" cm="1">
        <f t="array" ref="D18">_xlfn.XLOOKUP(D$1,'PY1 Data(H)'!$A$1:$BQ$1,_xlfn.XLOOKUP($A18,'PY1 Data(H)'!$A$1:$A$288,'PY1 Data(H)'!$A$1:$BQ$288))</f>
        <v>365129026</v>
      </c>
      <c r="E18" s="94" cm="1">
        <f t="array" ref="E18">_xlfn.XLOOKUP(E$1,'PY1 Data(H)'!$A$1:$BQ$1,_xlfn.XLOOKUP($A18,'PY1 Data(H)'!$A$1:$A$288,'PY1 Data(H)'!$A$1:$BQ$288))</f>
        <v>187898659</v>
      </c>
      <c r="F18" s="94" cm="1">
        <f t="array" ref="F18">_xlfn.XLOOKUP(F$1,'PY1 Data(H)'!$A$1:$BQ$1,_xlfn.XLOOKUP($A18,'PY1 Data(H)'!$A$1:$A$288,'PY1 Data(H)'!$A$1:$BQ$288))</f>
        <v>358222879</v>
      </c>
      <c r="G18" s="94" cm="1">
        <f t="array" ref="G18">_xlfn.XLOOKUP(G$1,'PY1 Data(H)'!$A$1:$BQ$1,_xlfn.XLOOKUP($A18,'PY1 Data(H)'!$A$1:$A$288,'PY1 Data(H)'!$A$1:$BQ$288))</f>
        <v>0</v>
      </c>
      <c r="H18" s="94" cm="1">
        <f t="array" ref="H18">_xlfn.XLOOKUP(H$1,'PY1 Data(H)'!$A$1:$BQ$1,_xlfn.XLOOKUP($A18,'PY1 Data(H)'!$A$1:$A$288,'PY1 Data(H)'!$A$1:$BQ$288))</f>
        <v>0</v>
      </c>
      <c r="I18" s="94" cm="1">
        <f t="array" ref="I18">_xlfn.XLOOKUP(I$1,'PY1 Data(H)'!$A$1:$BQ$1,_xlfn.XLOOKUP($A18,'PY1 Data(H)'!$A$1:$A$288,'PY1 Data(H)'!$A$1:$BQ$288))</f>
        <v>0</v>
      </c>
      <c r="J18" s="94" cm="1">
        <f t="array" ref="J18">_xlfn.XLOOKUP(J$1,'PY1 Data(H)'!$A$1:$BQ$1,_xlfn.XLOOKUP($A18,'PY1 Data(H)'!$A$1:$A$288,'PY1 Data(H)'!$A$1:$BQ$288))</f>
        <v>0</v>
      </c>
      <c r="K18" s="94" cm="1">
        <f t="array" ref="K18">_xlfn.XLOOKUP(K$1,'PY1 Data(H)'!$A$1:$BQ$1,_xlfn.XLOOKUP($A18,'PY1 Data(H)'!$A$1:$A$288,'PY1 Data(H)'!$A$1:$BQ$288))</f>
        <v>316607274</v>
      </c>
      <c r="L18" s="94" cm="1">
        <f t="array" ref="L18">_xlfn.XLOOKUP(L$1,'PY1 Data(H)'!$A$1:$BQ$1,_xlfn.XLOOKUP($A18,'PY1 Data(H)'!$A$1:$A$288,'PY1 Data(H)'!$A$1:$BQ$288))</f>
        <v>0</v>
      </c>
      <c r="M18" s="94" cm="1">
        <f t="array" ref="M18">_xlfn.XLOOKUP(M$1,'PY1 Data(H)'!$A$1:$BQ$1,_xlfn.XLOOKUP($A18,'PY1 Data(H)'!$A$1:$A$288,'PY1 Data(H)'!$A$1:$BQ$288))</f>
        <v>0</v>
      </c>
      <c r="N18" s="94" t="e" cm="1">
        <f t="array" ref="N18">_xlfn.XLOOKUP(N$1,'PY1 Data(H)'!$A$1:$BQ$1,_xlfn.XLOOKUP($A18,'PY1 Data(H)'!$A$1:$A$288,'PY1 Data(H)'!$A$1:$BQ$288))</f>
        <v>#N/A</v>
      </c>
      <c r="O18" s="94" t="e" cm="1">
        <f t="array" ref="O18">_xlfn.XLOOKUP(O$1,'PY1 Data(H)'!$A$1:$BQ$1,_xlfn.XLOOKUP($A18,'PY1 Data(H)'!$A$1:$A$288,'PY1 Data(H)'!$A$1:$BQ$288))</f>
        <v>#N/A</v>
      </c>
      <c r="P18" s="94" cm="1">
        <f t="array" ref="P18">_xlfn.XLOOKUP(P$1,'PY1 Data(H)'!$A$1:$BQ$1,_xlfn.XLOOKUP($A18,'PY1 Data(H)'!$A$1:$A$288,'PY1 Data(H)'!$A$1:$BQ$288))</f>
        <v>160428784</v>
      </c>
      <c r="Q18" s="94" cm="1">
        <f t="array" ref="Q18">_xlfn.XLOOKUP(Q$1,'PY1 Data(H)'!$A$1:$BQ$1,_xlfn.XLOOKUP($A18,'PY1 Data(H)'!$A$1:$A$288,'PY1 Data(H)'!$A$1:$BQ$288))</f>
        <v>65622757</v>
      </c>
      <c r="R18" s="94" cm="1">
        <f t="array" ref="R18">_xlfn.XLOOKUP(R$1,'PY1 Data(H)'!$A$1:$BQ$1,_xlfn.XLOOKUP($A18,'PY1 Data(H)'!$A$1:$A$288,'PY1 Data(H)'!$A$1:$BQ$288))</f>
        <v>238160854</v>
      </c>
    </row>
    <row r="19" spans="1:18" x14ac:dyDescent="0.3">
      <c r="A19">
        <v>107</v>
      </c>
      <c r="D19" s="94" cm="1">
        <f t="array" ref="D19">_xlfn.XLOOKUP(D$1,'PY1 Data(H)'!$A$1:$BQ$1,_xlfn.XLOOKUP($A19,'PY1 Data(H)'!$A$1:$A$288,'PY1 Data(H)'!$A$1:$BQ$288))</f>
        <v>369923798</v>
      </c>
      <c r="E19" s="94" cm="1">
        <f t="array" ref="E19">_xlfn.XLOOKUP(E$1,'PY1 Data(H)'!$A$1:$BQ$1,_xlfn.XLOOKUP($A19,'PY1 Data(H)'!$A$1:$A$288,'PY1 Data(H)'!$A$1:$BQ$288))</f>
        <v>191206795</v>
      </c>
      <c r="F19" s="94" cm="1">
        <f t="array" ref="F19">_xlfn.XLOOKUP(F$1,'PY1 Data(H)'!$A$1:$BQ$1,_xlfn.XLOOKUP($A19,'PY1 Data(H)'!$A$1:$A$288,'PY1 Data(H)'!$A$1:$BQ$288))</f>
        <v>368592736</v>
      </c>
      <c r="G19" s="94" cm="1">
        <f t="array" ref="G19">_xlfn.XLOOKUP(G$1,'PY1 Data(H)'!$A$1:$BQ$1,_xlfn.XLOOKUP($A19,'PY1 Data(H)'!$A$1:$A$288,'PY1 Data(H)'!$A$1:$BQ$288))</f>
        <v>0</v>
      </c>
      <c r="H19" s="94" cm="1">
        <f t="array" ref="H19">_xlfn.XLOOKUP(H$1,'PY1 Data(H)'!$A$1:$BQ$1,_xlfn.XLOOKUP($A19,'PY1 Data(H)'!$A$1:$A$288,'PY1 Data(H)'!$A$1:$BQ$288))</f>
        <v>0</v>
      </c>
      <c r="I19" s="94" cm="1">
        <f t="array" ref="I19">_xlfn.XLOOKUP(I$1,'PY1 Data(H)'!$A$1:$BQ$1,_xlfn.XLOOKUP($A19,'PY1 Data(H)'!$A$1:$A$288,'PY1 Data(H)'!$A$1:$BQ$288))</f>
        <v>0</v>
      </c>
      <c r="J19" s="94" cm="1">
        <f t="array" ref="J19">_xlfn.XLOOKUP(J$1,'PY1 Data(H)'!$A$1:$BQ$1,_xlfn.XLOOKUP($A19,'PY1 Data(H)'!$A$1:$A$288,'PY1 Data(H)'!$A$1:$BQ$288))</f>
        <v>0</v>
      </c>
      <c r="K19" s="94" cm="1">
        <f t="array" ref="K19">_xlfn.XLOOKUP(K$1,'PY1 Data(H)'!$A$1:$BQ$1,_xlfn.XLOOKUP($A19,'PY1 Data(H)'!$A$1:$A$288,'PY1 Data(H)'!$A$1:$BQ$288))</f>
        <v>326946524</v>
      </c>
      <c r="L19" s="94" cm="1">
        <f t="array" ref="L19">_xlfn.XLOOKUP(L$1,'PY1 Data(H)'!$A$1:$BQ$1,_xlfn.XLOOKUP($A19,'PY1 Data(H)'!$A$1:$A$288,'PY1 Data(H)'!$A$1:$BQ$288))</f>
        <v>0</v>
      </c>
      <c r="M19" s="94" cm="1">
        <f t="array" ref="M19">_xlfn.XLOOKUP(M$1,'PY1 Data(H)'!$A$1:$BQ$1,_xlfn.XLOOKUP($A19,'PY1 Data(H)'!$A$1:$A$288,'PY1 Data(H)'!$A$1:$BQ$288))</f>
        <v>0</v>
      </c>
      <c r="N19" s="94" t="e" cm="1">
        <f t="array" ref="N19">_xlfn.XLOOKUP(N$1,'PY1 Data(H)'!$A$1:$BQ$1,_xlfn.XLOOKUP($A19,'PY1 Data(H)'!$A$1:$A$288,'PY1 Data(H)'!$A$1:$BQ$288))</f>
        <v>#N/A</v>
      </c>
      <c r="O19" s="94" t="e" cm="1">
        <f t="array" ref="O19">_xlfn.XLOOKUP(O$1,'PY1 Data(H)'!$A$1:$BQ$1,_xlfn.XLOOKUP($A19,'PY1 Data(H)'!$A$1:$A$288,'PY1 Data(H)'!$A$1:$BQ$288))</f>
        <v>#N/A</v>
      </c>
      <c r="P19" s="94" cm="1">
        <f t="array" ref="P19">_xlfn.XLOOKUP(P$1,'PY1 Data(H)'!$A$1:$BQ$1,_xlfn.XLOOKUP($A19,'PY1 Data(H)'!$A$1:$A$288,'PY1 Data(H)'!$A$1:$BQ$288))</f>
        <v>162735439</v>
      </c>
      <c r="Q19" s="94" cm="1">
        <f t="array" ref="Q19">_xlfn.XLOOKUP(Q$1,'PY1 Data(H)'!$A$1:$BQ$1,_xlfn.XLOOKUP($A19,'PY1 Data(H)'!$A$1:$A$288,'PY1 Data(H)'!$A$1:$BQ$288))</f>
        <v>66924654</v>
      </c>
      <c r="R19" s="94" cm="1">
        <f t="array" ref="R19">_xlfn.XLOOKUP(R$1,'PY1 Data(H)'!$A$1:$BQ$1,_xlfn.XLOOKUP($A19,'PY1 Data(H)'!$A$1:$A$288,'PY1 Data(H)'!$A$1:$BQ$288))</f>
        <v>242807414</v>
      </c>
    </row>
    <row r="20" spans="1:18" x14ac:dyDescent="0.3">
      <c r="A20">
        <v>108</v>
      </c>
      <c r="D20" s="94" cm="1">
        <f t="array" ref="D20">_xlfn.XLOOKUP(D$1,'PY1 Data(H)'!$A$1:$BQ$1,_xlfn.XLOOKUP($A20,'PY1 Data(H)'!$A$1:$A$288,'PY1 Data(H)'!$A$1:$BQ$288))</f>
        <v>375839477</v>
      </c>
      <c r="E20" s="94" cm="1">
        <f t="array" ref="E20">_xlfn.XLOOKUP(E$1,'PY1 Data(H)'!$A$1:$BQ$1,_xlfn.XLOOKUP($A20,'PY1 Data(H)'!$A$1:$A$288,'PY1 Data(H)'!$A$1:$BQ$288))</f>
        <v>176764877</v>
      </c>
      <c r="F20" s="94" cm="1">
        <f t="array" ref="F20">_xlfn.XLOOKUP(F$1,'PY1 Data(H)'!$A$1:$BQ$1,_xlfn.XLOOKUP($A20,'PY1 Data(H)'!$A$1:$A$288,'PY1 Data(H)'!$A$1:$BQ$288))</f>
        <v>350672691</v>
      </c>
      <c r="G20" s="94" cm="1">
        <f t="array" ref="G20">_xlfn.XLOOKUP(G$1,'PY1 Data(H)'!$A$1:$BQ$1,_xlfn.XLOOKUP($A20,'PY1 Data(H)'!$A$1:$A$288,'PY1 Data(H)'!$A$1:$BQ$288))</f>
        <v>0</v>
      </c>
      <c r="H20" s="94" cm="1">
        <f t="array" ref="H20">_xlfn.XLOOKUP(H$1,'PY1 Data(H)'!$A$1:$BQ$1,_xlfn.XLOOKUP($A20,'PY1 Data(H)'!$A$1:$A$288,'PY1 Data(H)'!$A$1:$BQ$288))</f>
        <v>0</v>
      </c>
      <c r="I20" s="94" cm="1">
        <f t="array" ref="I20">_xlfn.XLOOKUP(I$1,'PY1 Data(H)'!$A$1:$BQ$1,_xlfn.XLOOKUP($A20,'PY1 Data(H)'!$A$1:$A$288,'PY1 Data(H)'!$A$1:$BQ$288))</f>
        <v>0</v>
      </c>
      <c r="J20" s="94" cm="1">
        <f t="array" ref="J20">_xlfn.XLOOKUP(J$1,'PY1 Data(H)'!$A$1:$BQ$1,_xlfn.XLOOKUP($A20,'PY1 Data(H)'!$A$1:$A$288,'PY1 Data(H)'!$A$1:$BQ$288))</f>
        <v>0</v>
      </c>
      <c r="K20" s="94" cm="1">
        <f t="array" ref="K20">_xlfn.XLOOKUP(K$1,'PY1 Data(H)'!$A$1:$BQ$1,_xlfn.XLOOKUP($A20,'PY1 Data(H)'!$A$1:$A$288,'PY1 Data(H)'!$A$1:$BQ$288))</f>
        <v>335978976</v>
      </c>
      <c r="L20" s="94" cm="1">
        <f t="array" ref="L20">_xlfn.XLOOKUP(L$1,'PY1 Data(H)'!$A$1:$BQ$1,_xlfn.XLOOKUP($A20,'PY1 Data(H)'!$A$1:$A$288,'PY1 Data(H)'!$A$1:$BQ$288))</f>
        <v>0</v>
      </c>
      <c r="M20" s="94" cm="1">
        <f t="array" ref="M20">_xlfn.XLOOKUP(M$1,'PY1 Data(H)'!$A$1:$BQ$1,_xlfn.XLOOKUP($A20,'PY1 Data(H)'!$A$1:$A$288,'PY1 Data(H)'!$A$1:$BQ$288))</f>
        <v>0</v>
      </c>
      <c r="N20" s="94" t="e" cm="1">
        <f t="array" ref="N20">_xlfn.XLOOKUP(N$1,'PY1 Data(H)'!$A$1:$BQ$1,_xlfn.XLOOKUP($A20,'PY1 Data(H)'!$A$1:$A$288,'PY1 Data(H)'!$A$1:$BQ$288))</f>
        <v>#N/A</v>
      </c>
      <c r="O20" s="94" t="e" cm="1">
        <f t="array" ref="O20">_xlfn.XLOOKUP(O$1,'PY1 Data(H)'!$A$1:$BQ$1,_xlfn.XLOOKUP($A20,'PY1 Data(H)'!$A$1:$A$288,'PY1 Data(H)'!$A$1:$BQ$288))</f>
        <v>#N/A</v>
      </c>
      <c r="P20" s="94" cm="1">
        <f t="array" ref="P20">_xlfn.XLOOKUP(P$1,'PY1 Data(H)'!$A$1:$BQ$1,_xlfn.XLOOKUP($A20,'PY1 Data(H)'!$A$1:$A$288,'PY1 Data(H)'!$A$1:$BQ$288))</f>
        <v>158566543</v>
      </c>
      <c r="Q20" s="94" cm="1">
        <f t="array" ref="Q20">_xlfn.XLOOKUP(Q$1,'PY1 Data(H)'!$A$1:$BQ$1,_xlfn.XLOOKUP($A20,'PY1 Data(H)'!$A$1:$A$288,'PY1 Data(H)'!$A$1:$BQ$288))</f>
        <v>72632345</v>
      </c>
      <c r="R20" s="94" cm="1">
        <f t="array" ref="R20">_xlfn.XLOOKUP(R$1,'PY1 Data(H)'!$A$1:$BQ$1,_xlfn.XLOOKUP($A20,'PY1 Data(H)'!$A$1:$A$288,'PY1 Data(H)'!$A$1:$BQ$288))</f>
        <v>252297939</v>
      </c>
    </row>
    <row r="21" spans="1:18" x14ac:dyDescent="0.3">
      <c r="A21">
        <v>41</v>
      </c>
      <c r="D21" s="94" cm="1">
        <f t="array" ref="D21">_xlfn.XLOOKUP(D$1,'PY1 Data(H)'!$A$1:$BQ$1,_xlfn.XLOOKUP($A21,'PY1 Data(H)'!$A$1:$A$288,'PY1 Data(H)'!$A$1:$BQ$288))</f>
        <v>1363722</v>
      </c>
      <c r="E21" s="94" cm="1">
        <f t="array" ref="E21">_xlfn.XLOOKUP(E$1,'PY1 Data(H)'!$A$1:$BQ$1,_xlfn.XLOOKUP($A21,'PY1 Data(H)'!$A$1:$A$288,'PY1 Data(H)'!$A$1:$BQ$288))</f>
        <v>34600</v>
      </c>
      <c r="F21" s="94" cm="1">
        <f t="array" ref="F21">_xlfn.XLOOKUP(F$1,'PY1 Data(H)'!$A$1:$BQ$1,_xlfn.XLOOKUP($A21,'PY1 Data(H)'!$A$1:$A$288,'PY1 Data(H)'!$A$1:$BQ$288))</f>
        <v>2274507</v>
      </c>
      <c r="G21" s="94" cm="1">
        <f t="array" ref="G21">_xlfn.XLOOKUP(G$1,'PY1 Data(H)'!$A$1:$BQ$1,_xlfn.XLOOKUP($A21,'PY1 Data(H)'!$A$1:$A$288,'PY1 Data(H)'!$A$1:$BQ$288))</f>
        <v>0</v>
      </c>
      <c r="H21" s="94" cm="1">
        <f t="array" ref="H21">_xlfn.XLOOKUP(H$1,'PY1 Data(H)'!$A$1:$BQ$1,_xlfn.XLOOKUP($A21,'PY1 Data(H)'!$A$1:$A$288,'PY1 Data(H)'!$A$1:$BQ$288))</f>
        <v>0</v>
      </c>
      <c r="I21" s="94" cm="1">
        <f t="array" ref="I21">_xlfn.XLOOKUP(I$1,'PY1 Data(H)'!$A$1:$BQ$1,_xlfn.XLOOKUP($A21,'PY1 Data(H)'!$A$1:$A$288,'PY1 Data(H)'!$A$1:$BQ$288))</f>
        <v>0</v>
      </c>
      <c r="J21" s="94" cm="1">
        <f t="array" ref="J21">_xlfn.XLOOKUP(J$1,'PY1 Data(H)'!$A$1:$BQ$1,_xlfn.XLOOKUP($A21,'PY1 Data(H)'!$A$1:$A$288,'PY1 Data(H)'!$A$1:$BQ$288))</f>
        <v>0</v>
      </c>
      <c r="K21" s="94" cm="1">
        <f t="array" ref="K21">_xlfn.XLOOKUP(K$1,'PY1 Data(H)'!$A$1:$BQ$1,_xlfn.XLOOKUP($A21,'PY1 Data(H)'!$A$1:$A$288,'PY1 Data(H)'!$A$1:$BQ$288))</f>
        <v>1089078</v>
      </c>
      <c r="L21" s="94" cm="1">
        <f t="array" ref="L21">_xlfn.XLOOKUP(L$1,'PY1 Data(H)'!$A$1:$BQ$1,_xlfn.XLOOKUP($A21,'PY1 Data(H)'!$A$1:$A$288,'PY1 Data(H)'!$A$1:$BQ$288))</f>
        <v>0</v>
      </c>
      <c r="M21" s="94" cm="1">
        <f t="array" ref="M21">_xlfn.XLOOKUP(M$1,'PY1 Data(H)'!$A$1:$BQ$1,_xlfn.XLOOKUP($A21,'PY1 Data(H)'!$A$1:$A$288,'PY1 Data(H)'!$A$1:$BQ$288))</f>
        <v>0</v>
      </c>
      <c r="N21" s="94" t="e" cm="1">
        <f t="array" ref="N21">_xlfn.XLOOKUP(N$1,'PY1 Data(H)'!$A$1:$BQ$1,_xlfn.XLOOKUP($A21,'PY1 Data(H)'!$A$1:$A$288,'PY1 Data(H)'!$A$1:$BQ$288))</f>
        <v>#N/A</v>
      </c>
      <c r="O21" s="94" t="e" cm="1">
        <f t="array" ref="O21">_xlfn.XLOOKUP(O$1,'PY1 Data(H)'!$A$1:$BQ$1,_xlfn.XLOOKUP($A21,'PY1 Data(H)'!$A$1:$A$288,'PY1 Data(H)'!$A$1:$BQ$288))</f>
        <v>#N/A</v>
      </c>
      <c r="P21" s="94" cm="1">
        <f t="array" ref="P21">_xlfn.XLOOKUP(P$1,'PY1 Data(H)'!$A$1:$BQ$1,_xlfn.XLOOKUP($A21,'PY1 Data(H)'!$A$1:$A$288,'PY1 Data(H)'!$A$1:$BQ$288))</f>
        <v>1041111</v>
      </c>
      <c r="Q21" s="94" cm="1">
        <f t="array" ref="Q21">_xlfn.XLOOKUP(Q$1,'PY1 Data(H)'!$A$1:$BQ$1,_xlfn.XLOOKUP($A21,'PY1 Data(H)'!$A$1:$A$288,'PY1 Data(H)'!$A$1:$BQ$288))</f>
        <v>80151</v>
      </c>
      <c r="R21" s="94" cm="1">
        <f t="array" ref="R21">_xlfn.XLOOKUP(R$1,'PY1 Data(H)'!$A$1:$BQ$1,_xlfn.XLOOKUP($A21,'PY1 Data(H)'!$A$1:$A$288,'PY1 Data(H)'!$A$1:$BQ$288))</f>
        <v>6357517</v>
      </c>
    </row>
    <row r="22" spans="1:18" x14ac:dyDescent="0.3">
      <c r="A22">
        <v>194</v>
      </c>
      <c r="D22" s="94" cm="1">
        <f t="array" ref="D22">_xlfn.XLOOKUP(D$1,'PY1 Data(H)'!$A$1:$BQ$1,_xlfn.XLOOKUP($A22,'PY1 Data(H)'!$A$1:$A$288,'PY1 Data(H)'!$A$1:$BQ$288))</f>
        <v>0</v>
      </c>
      <c r="E22" s="94" cm="1">
        <f t="array" ref="E22">_xlfn.XLOOKUP(E$1,'PY1 Data(H)'!$A$1:$BQ$1,_xlfn.XLOOKUP($A22,'PY1 Data(H)'!$A$1:$A$288,'PY1 Data(H)'!$A$1:$BQ$288))</f>
        <v>0</v>
      </c>
      <c r="F22" s="94" cm="1">
        <f t="array" ref="F22">_xlfn.XLOOKUP(F$1,'PY1 Data(H)'!$A$1:$BQ$1,_xlfn.XLOOKUP($A22,'PY1 Data(H)'!$A$1:$A$288,'PY1 Data(H)'!$A$1:$BQ$288))</f>
        <v>289719</v>
      </c>
      <c r="G22" s="94" cm="1">
        <f t="array" ref="G22">_xlfn.XLOOKUP(G$1,'PY1 Data(H)'!$A$1:$BQ$1,_xlfn.XLOOKUP($A22,'PY1 Data(H)'!$A$1:$A$288,'PY1 Data(H)'!$A$1:$BQ$288))</f>
        <v>0</v>
      </c>
      <c r="H22" s="94" cm="1">
        <f t="array" ref="H22">_xlfn.XLOOKUP(H$1,'PY1 Data(H)'!$A$1:$BQ$1,_xlfn.XLOOKUP($A22,'PY1 Data(H)'!$A$1:$A$288,'PY1 Data(H)'!$A$1:$BQ$288))</f>
        <v>0</v>
      </c>
      <c r="I22" s="94" cm="1">
        <f t="array" ref="I22">_xlfn.XLOOKUP(I$1,'PY1 Data(H)'!$A$1:$BQ$1,_xlfn.XLOOKUP($A22,'PY1 Data(H)'!$A$1:$A$288,'PY1 Data(H)'!$A$1:$BQ$288))</f>
        <v>0</v>
      </c>
      <c r="J22" s="94" cm="1">
        <f t="array" ref="J22">_xlfn.XLOOKUP(J$1,'PY1 Data(H)'!$A$1:$BQ$1,_xlfn.XLOOKUP($A22,'PY1 Data(H)'!$A$1:$A$288,'PY1 Data(H)'!$A$1:$BQ$288))</f>
        <v>0</v>
      </c>
      <c r="K22" s="94" cm="1">
        <f t="array" ref="K22">_xlfn.XLOOKUP(K$1,'PY1 Data(H)'!$A$1:$BQ$1,_xlfn.XLOOKUP($A22,'PY1 Data(H)'!$A$1:$A$288,'PY1 Data(H)'!$A$1:$BQ$288))</f>
        <v>0</v>
      </c>
      <c r="L22" s="94" cm="1">
        <f t="array" ref="L22">_xlfn.XLOOKUP(L$1,'PY1 Data(H)'!$A$1:$BQ$1,_xlfn.XLOOKUP($A22,'PY1 Data(H)'!$A$1:$A$288,'PY1 Data(H)'!$A$1:$BQ$288))</f>
        <v>0</v>
      </c>
      <c r="M22" s="94" cm="1">
        <f t="array" ref="M22">_xlfn.XLOOKUP(M$1,'PY1 Data(H)'!$A$1:$BQ$1,_xlfn.XLOOKUP($A22,'PY1 Data(H)'!$A$1:$A$288,'PY1 Data(H)'!$A$1:$BQ$288))</f>
        <v>0</v>
      </c>
      <c r="N22" s="94" t="e" cm="1">
        <f t="array" ref="N22">_xlfn.XLOOKUP(N$1,'PY1 Data(H)'!$A$1:$BQ$1,_xlfn.XLOOKUP($A22,'PY1 Data(H)'!$A$1:$A$288,'PY1 Data(H)'!$A$1:$BQ$288))</f>
        <v>#N/A</v>
      </c>
      <c r="O22" s="94" t="e" cm="1">
        <f t="array" ref="O22">_xlfn.XLOOKUP(O$1,'PY1 Data(H)'!$A$1:$BQ$1,_xlfn.XLOOKUP($A22,'PY1 Data(H)'!$A$1:$A$288,'PY1 Data(H)'!$A$1:$BQ$288))</f>
        <v>#N/A</v>
      </c>
      <c r="P22" s="94" cm="1">
        <f t="array" ref="P22">_xlfn.XLOOKUP(P$1,'PY1 Data(H)'!$A$1:$BQ$1,_xlfn.XLOOKUP($A22,'PY1 Data(H)'!$A$1:$A$288,'PY1 Data(H)'!$A$1:$BQ$288))</f>
        <v>0</v>
      </c>
      <c r="Q22" s="94" cm="1">
        <f t="array" ref="Q22">_xlfn.XLOOKUP(Q$1,'PY1 Data(H)'!$A$1:$BQ$1,_xlfn.XLOOKUP($A22,'PY1 Data(H)'!$A$1:$A$288,'PY1 Data(H)'!$A$1:$BQ$288))</f>
        <v>0</v>
      </c>
      <c r="R22" s="94" cm="1">
        <f t="array" ref="R22">_xlfn.XLOOKUP(R$1,'PY1 Data(H)'!$A$1:$BQ$1,_xlfn.XLOOKUP($A22,'PY1 Data(H)'!$A$1:$A$288,'PY1 Data(H)'!$A$1:$BQ$288))</f>
        <v>569390</v>
      </c>
    </row>
    <row r="23" spans="1:18" x14ac:dyDescent="0.3">
      <c r="A23">
        <v>294</v>
      </c>
      <c r="D23" s="94" cm="1">
        <f t="array" ref="D23">_xlfn.XLOOKUP(D$1,'PY1 Data(H)'!$A$1:$BQ$1,_xlfn.XLOOKUP($A23,'PY1 Data(H)'!$A$1:$A$288,'PY1 Data(H)'!$A$1:$BQ$288))</f>
        <v>-47541950</v>
      </c>
      <c r="E23" s="94" cm="1">
        <f t="array" ref="E23">_xlfn.XLOOKUP(E$1,'PY1 Data(H)'!$A$1:$BQ$1,_xlfn.XLOOKUP($A23,'PY1 Data(H)'!$A$1:$A$288,'PY1 Data(H)'!$A$1:$BQ$288))</f>
        <v>1615736</v>
      </c>
      <c r="F23" s="94" cm="1">
        <f t="array" ref="F23">_xlfn.XLOOKUP(F$1,'PY1 Data(H)'!$A$1:$BQ$1,_xlfn.XLOOKUP($A23,'PY1 Data(H)'!$A$1:$A$288,'PY1 Data(H)'!$A$1:$BQ$288))</f>
        <v>22098921</v>
      </c>
      <c r="G23" s="94" cm="1">
        <f t="array" ref="G23">_xlfn.XLOOKUP(G$1,'PY1 Data(H)'!$A$1:$BQ$1,_xlfn.XLOOKUP($A23,'PY1 Data(H)'!$A$1:$A$288,'PY1 Data(H)'!$A$1:$BQ$288))</f>
        <v>0</v>
      </c>
      <c r="H23" s="94" cm="1">
        <f t="array" ref="H23">_xlfn.XLOOKUP(H$1,'PY1 Data(H)'!$A$1:$BQ$1,_xlfn.XLOOKUP($A23,'PY1 Data(H)'!$A$1:$A$288,'PY1 Data(H)'!$A$1:$BQ$288))</f>
        <v>0</v>
      </c>
      <c r="I23" s="94" cm="1">
        <f t="array" ref="I23">_xlfn.XLOOKUP(I$1,'PY1 Data(H)'!$A$1:$BQ$1,_xlfn.XLOOKUP($A23,'PY1 Data(H)'!$A$1:$A$288,'PY1 Data(H)'!$A$1:$BQ$288))</f>
        <v>0</v>
      </c>
      <c r="J23" s="94" cm="1">
        <f t="array" ref="J23">_xlfn.XLOOKUP(J$1,'PY1 Data(H)'!$A$1:$BQ$1,_xlfn.XLOOKUP($A23,'PY1 Data(H)'!$A$1:$A$288,'PY1 Data(H)'!$A$1:$BQ$288))</f>
        <v>0</v>
      </c>
      <c r="K23" s="94" cm="1">
        <f t="array" ref="K23">_xlfn.XLOOKUP(K$1,'PY1 Data(H)'!$A$1:$BQ$1,_xlfn.XLOOKUP($A23,'PY1 Data(H)'!$A$1:$A$288,'PY1 Data(H)'!$A$1:$BQ$288))</f>
        <v>-9039466</v>
      </c>
      <c r="L23" s="94" cm="1">
        <f t="array" ref="L23">_xlfn.XLOOKUP(L$1,'PY1 Data(H)'!$A$1:$BQ$1,_xlfn.XLOOKUP($A23,'PY1 Data(H)'!$A$1:$A$288,'PY1 Data(H)'!$A$1:$BQ$288))</f>
        <v>0</v>
      </c>
      <c r="M23" s="94" cm="1">
        <f t="array" ref="M23">_xlfn.XLOOKUP(M$1,'PY1 Data(H)'!$A$1:$BQ$1,_xlfn.XLOOKUP($A23,'PY1 Data(H)'!$A$1:$A$288,'PY1 Data(H)'!$A$1:$BQ$288))</f>
        <v>0</v>
      </c>
      <c r="N23" s="94" t="e" cm="1">
        <f t="array" ref="N23">_xlfn.XLOOKUP(N$1,'PY1 Data(H)'!$A$1:$BQ$1,_xlfn.XLOOKUP($A23,'PY1 Data(H)'!$A$1:$A$288,'PY1 Data(H)'!$A$1:$BQ$288))</f>
        <v>#N/A</v>
      </c>
      <c r="O23" s="94" t="e" cm="1">
        <f t="array" ref="O23">_xlfn.XLOOKUP(O$1,'PY1 Data(H)'!$A$1:$BQ$1,_xlfn.XLOOKUP($A23,'PY1 Data(H)'!$A$1:$A$288,'PY1 Data(H)'!$A$1:$BQ$288))</f>
        <v>#N/A</v>
      </c>
      <c r="P23" s="94" cm="1">
        <f t="array" ref="P23">_xlfn.XLOOKUP(P$1,'PY1 Data(H)'!$A$1:$BQ$1,_xlfn.XLOOKUP($A23,'PY1 Data(H)'!$A$1:$A$288,'PY1 Data(H)'!$A$1:$BQ$288))</f>
        <v>5112831</v>
      </c>
      <c r="Q23" s="94" cm="1">
        <f t="array" ref="Q23">_xlfn.XLOOKUP(Q$1,'PY1 Data(H)'!$A$1:$BQ$1,_xlfn.XLOOKUP($A23,'PY1 Data(H)'!$A$1:$A$288,'PY1 Data(H)'!$A$1:$BQ$288))</f>
        <v>31361</v>
      </c>
      <c r="R23" s="94" cm="1">
        <f t="array" ref="R23">_xlfn.XLOOKUP(R$1,'PY1 Data(H)'!$A$1:$BQ$1,_xlfn.XLOOKUP($A23,'PY1 Data(H)'!$A$1:$A$288,'PY1 Data(H)'!$A$1:$BQ$288))</f>
        <v>-21391919</v>
      </c>
    </row>
    <row r="24" spans="1:18" x14ac:dyDescent="0.3">
      <c r="A24">
        <v>33</v>
      </c>
      <c r="D24" s="94" cm="1">
        <f t="array" ref="D24">_xlfn.XLOOKUP(D$1,'PY1 Data(H)'!$A$1:$BQ$1,_xlfn.XLOOKUP($A24,'PY1 Data(H)'!$A$1:$A$288,'PY1 Data(H)'!$A$1:$BQ$288))</f>
        <v>5378791</v>
      </c>
      <c r="E24" s="94" cm="1">
        <f t="array" ref="E24">_xlfn.XLOOKUP(E$1,'PY1 Data(H)'!$A$1:$BQ$1,_xlfn.XLOOKUP($A24,'PY1 Data(H)'!$A$1:$A$288,'PY1 Data(H)'!$A$1:$BQ$288))</f>
        <v>21706357</v>
      </c>
      <c r="F24" s="94" cm="1">
        <f t="array" ref="F24">_xlfn.XLOOKUP(F$1,'PY1 Data(H)'!$A$1:$BQ$1,_xlfn.XLOOKUP($A24,'PY1 Data(H)'!$A$1:$A$288,'PY1 Data(H)'!$A$1:$BQ$288))</f>
        <v>32697285</v>
      </c>
      <c r="G24" s="94" cm="1">
        <f t="array" ref="G24">_xlfn.XLOOKUP(G$1,'PY1 Data(H)'!$A$1:$BQ$1,_xlfn.XLOOKUP($A24,'PY1 Data(H)'!$A$1:$A$288,'PY1 Data(H)'!$A$1:$BQ$288))</f>
        <v>0</v>
      </c>
      <c r="H24" s="94" cm="1">
        <f t="array" ref="H24">_xlfn.XLOOKUP(H$1,'PY1 Data(H)'!$A$1:$BQ$1,_xlfn.XLOOKUP($A24,'PY1 Data(H)'!$A$1:$A$288,'PY1 Data(H)'!$A$1:$BQ$288))</f>
        <v>0</v>
      </c>
      <c r="I24" s="94" cm="1">
        <f t="array" ref="I24">_xlfn.XLOOKUP(I$1,'PY1 Data(H)'!$A$1:$BQ$1,_xlfn.XLOOKUP($A24,'PY1 Data(H)'!$A$1:$A$288,'PY1 Data(H)'!$A$1:$BQ$288))</f>
        <v>0</v>
      </c>
      <c r="J24" s="94" cm="1">
        <f t="array" ref="J24">_xlfn.XLOOKUP(J$1,'PY1 Data(H)'!$A$1:$BQ$1,_xlfn.XLOOKUP($A24,'PY1 Data(H)'!$A$1:$A$288,'PY1 Data(H)'!$A$1:$BQ$288))</f>
        <v>0</v>
      </c>
      <c r="K24" s="94" cm="1">
        <f t="array" ref="K24">_xlfn.XLOOKUP(K$1,'PY1 Data(H)'!$A$1:$BQ$1,_xlfn.XLOOKUP($A24,'PY1 Data(H)'!$A$1:$A$288,'PY1 Data(H)'!$A$1:$BQ$288))</f>
        <v>-28746507</v>
      </c>
      <c r="L24" s="94" cm="1">
        <f t="array" ref="L24">_xlfn.XLOOKUP(L$1,'PY1 Data(H)'!$A$1:$BQ$1,_xlfn.XLOOKUP($A24,'PY1 Data(H)'!$A$1:$A$288,'PY1 Data(H)'!$A$1:$BQ$288))</f>
        <v>0</v>
      </c>
      <c r="M24" s="94" cm="1">
        <f t="array" ref="M24">_xlfn.XLOOKUP(M$1,'PY1 Data(H)'!$A$1:$BQ$1,_xlfn.XLOOKUP($A24,'PY1 Data(H)'!$A$1:$A$288,'PY1 Data(H)'!$A$1:$BQ$288))</f>
        <v>0</v>
      </c>
      <c r="N24" s="94" t="e" cm="1">
        <f t="array" ref="N24">_xlfn.XLOOKUP(N$1,'PY1 Data(H)'!$A$1:$BQ$1,_xlfn.XLOOKUP($A24,'PY1 Data(H)'!$A$1:$A$288,'PY1 Data(H)'!$A$1:$BQ$288))</f>
        <v>#N/A</v>
      </c>
      <c r="O24" s="94" t="e" cm="1">
        <f t="array" ref="O24">_xlfn.XLOOKUP(O$1,'PY1 Data(H)'!$A$1:$BQ$1,_xlfn.XLOOKUP($A24,'PY1 Data(H)'!$A$1:$A$288,'PY1 Data(H)'!$A$1:$BQ$288))</f>
        <v>#N/A</v>
      </c>
      <c r="P24" s="94" cm="1">
        <f t="array" ref="P24">_xlfn.XLOOKUP(P$1,'PY1 Data(H)'!$A$1:$BQ$1,_xlfn.XLOOKUP($A24,'PY1 Data(H)'!$A$1:$A$288,'PY1 Data(H)'!$A$1:$BQ$288))</f>
        <v>5668190</v>
      </c>
      <c r="Q24" s="94" cm="1">
        <f t="array" ref="Q24">_xlfn.XLOOKUP(Q$1,'PY1 Data(H)'!$A$1:$BQ$1,_xlfn.XLOOKUP($A24,'PY1 Data(H)'!$A$1:$A$288,'PY1 Data(H)'!$A$1:$BQ$288))</f>
        <v>-3167466</v>
      </c>
      <c r="R24" s="94" cm="1">
        <f t="array" ref="R24">_xlfn.XLOOKUP(R$1,'PY1 Data(H)'!$A$1:$BQ$1,_xlfn.XLOOKUP($A24,'PY1 Data(H)'!$A$1:$A$288,'PY1 Data(H)'!$A$1:$BQ$288))</f>
        <v>-17276683</v>
      </c>
    </row>
    <row r="25" spans="1:18" x14ac:dyDescent="0.3">
      <c r="A25">
        <v>104</v>
      </c>
      <c r="D25" s="94" cm="1">
        <f t="array" ref="D25">_xlfn.XLOOKUP(D$1,'PY1 Data(H)'!$A$1:$BQ$1,_xlfn.XLOOKUP($A25,'PY1 Data(H)'!$A$1:$A$288,'PY1 Data(H)'!$A$1:$BQ$288))</f>
        <v>15663213</v>
      </c>
      <c r="E25" s="94" cm="1">
        <f t="array" ref="E25">_xlfn.XLOOKUP(E$1,'PY1 Data(H)'!$A$1:$BQ$1,_xlfn.XLOOKUP($A25,'PY1 Data(H)'!$A$1:$A$288,'PY1 Data(H)'!$A$1:$BQ$288))</f>
        <v>-10373460</v>
      </c>
      <c r="F25" s="94" cm="1">
        <f t="array" ref="F25">_xlfn.XLOOKUP(F$1,'PY1 Data(H)'!$A$1:$BQ$1,_xlfn.XLOOKUP($A25,'PY1 Data(H)'!$A$1:$A$288,'PY1 Data(H)'!$A$1:$BQ$288))</f>
        <v>28216823</v>
      </c>
      <c r="G25" s="94" cm="1">
        <f t="array" ref="G25">_xlfn.XLOOKUP(G$1,'PY1 Data(H)'!$A$1:$BQ$1,_xlfn.XLOOKUP($A25,'PY1 Data(H)'!$A$1:$A$288,'PY1 Data(H)'!$A$1:$BQ$288))</f>
        <v>0</v>
      </c>
      <c r="H25" s="94" cm="1">
        <f t="array" ref="H25">_xlfn.XLOOKUP(H$1,'PY1 Data(H)'!$A$1:$BQ$1,_xlfn.XLOOKUP($A25,'PY1 Data(H)'!$A$1:$A$288,'PY1 Data(H)'!$A$1:$BQ$288))</f>
        <v>0</v>
      </c>
      <c r="I25" s="94" cm="1">
        <f t="array" ref="I25">_xlfn.XLOOKUP(I$1,'PY1 Data(H)'!$A$1:$BQ$1,_xlfn.XLOOKUP($A25,'PY1 Data(H)'!$A$1:$A$288,'PY1 Data(H)'!$A$1:$BQ$288))</f>
        <v>0</v>
      </c>
      <c r="J25" s="94" cm="1">
        <f t="array" ref="J25">_xlfn.XLOOKUP(J$1,'PY1 Data(H)'!$A$1:$BQ$1,_xlfn.XLOOKUP($A25,'PY1 Data(H)'!$A$1:$A$288,'PY1 Data(H)'!$A$1:$BQ$288))</f>
        <v>0</v>
      </c>
      <c r="K25" s="94" cm="1">
        <f t="array" ref="K25">_xlfn.XLOOKUP(K$1,'PY1 Data(H)'!$A$1:$BQ$1,_xlfn.XLOOKUP($A25,'PY1 Data(H)'!$A$1:$A$288,'PY1 Data(H)'!$A$1:$BQ$288))</f>
        <v>17463427</v>
      </c>
      <c r="L25" s="94" cm="1">
        <f t="array" ref="L25">_xlfn.XLOOKUP(L$1,'PY1 Data(H)'!$A$1:$BQ$1,_xlfn.XLOOKUP($A25,'PY1 Data(H)'!$A$1:$A$288,'PY1 Data(H)'!$A$1:$BQ$288))</f>
        <v>0</v>
      </c>
      <c r="M25" s="94" cm="1">
        <f t="array" ref="M25">_xlfn.XLOOKUP(M$1,'PY1 Data(H)'!$A$1:$BQ$1,_xlfn.XLOOKUP($A25,'PY1 Data(H)'!$A$1:$A$288,'PY1 Data(H)'!$A$1:$BQ$288))</f>
        <v>0</v>
      </c>
      <c r="N25" s="94" t="e" cm="1">
        <f t="array" ref="N25">_xlfn.XLOOKUP(N$1,'PY1 Data(H)'!$A$1:$BQ$1,_xlfn.XLOOKUP($A25,'PY1 Data(H)'!$A$1:$A$288,'PY1 Data(H)'!$A$1:$BQ$288))</f>
        <v>#N/A</v>
      </c>
      <c r="O25" s="94" t="e" cm="1">
        <f t="array" ref="O25">_xlfn.XLOOKUP(O$1,'PY1 Data(H)'!$A$1:$BQ$1,_xlfn.XLOOKUP($A25,'PY1 Data(H)'!$A$1:$A$288,'PY1 Data(H)'!$A$1:$BQ$288))</f>
        <v>#N/A</v>
      </c>
      <c r="P25" s="94" cm="1">
        <f t="array" ref="P25">_xlfn.XLOOKUP(P$1,'PY1 Data(H)'!$A$1:$BQ$1,_xlfn.XLOOKUP($A25,'PY1 Data(H)'!$A$1:$A$288,'PY1 Data(H)'!$A$1:$BQ$288))</f>
        <v>4795291</v>
      </c>
      <c r="Q25" s="94" cm="1">
        <f t="array" ref="Q25">_xlfn.XLOOKUP(Q$1,'PY1 Data(H)'!$A$1:$BQ$1,_xlfn.XLOOKUP($A25,'PY1 Data(H)'!$A$1:$A$288,'PY1 Data(H)'!$A$1:$BQ$288))</f>
        <v>2484384</v>
      </c>
      <c r="R25" s="94" cm="1">
        <f t="array" ref="R25">_xlfn.XLOOKUP(R$1,'PY1 Data(H)'!$A$1:$BQ$1,_xlfn.XLOOKUP($A25,'PY1 Data(H)'!$A$1:$A$288,'PY1 Data(H)'!$A$1:$BQ$288))</f>
        <v>-80119753</v>
      </c>
    </row>
    <row r="26" spans="1:18" x14ac:dyDescent="0.3">
      <c r="A26">
        <v>39</v>
      </c>
      <c r="D26" s="94" cm="1">
        <f t="array" ref="D26">_xlfn.XLOOKUP(D$1,'PY1 Data(H)'!$A$1:$BQ$1,_xlfn.XLOOKUP($A26,'PY1 Data(H)'!$A$1:$A$288,'PY1 Data(H)'!$A$1:$BQ$288))</f>
        <v>1585000</v>
      </c>
      <c r="E26" s="94" cm="1">
        <f t="array" ref="E26">_xlfn.XLOOKUP(E$1,'PY1 Data(H)'!$A$1:$BQ$1,_xlfn.XLOOKUP($A26,'PY1 Data(H)'!$A$1:$A$288,'PY1 Data(H)'!$A$1:$BQ$288))</f>
        <v>-870636</v>
      </c>
      <c r="F26" s="94" cm="1">
        <f t="array" ref="F26">_xlfn.XLOOKUP(F$1,'PY1 Data(H)'!$A$1:$BQ$1,_xlfn.XLOOKUP($A26,'PY1 Data(H)'!$A$1:$A$288,'PY1 Data(H)'!$A$1:$BQ$288))</f>
        <v>3879646</v>
      </c>
      <c r="G26" s="94" cm="1">
        <f t="array" ref="G26">_xlfn.XLOOKUP(G$1,'PY1 Data(H)'!$A$1:$BQ$1,_xlfn.XLOOKUP($A26,'PY1 Data(H)'!$A$1:$A$288,'PY1 Data(H)'!$A$1:$BQ$288))</f>
        <v>0</v>
      </c>
      <c r="H26" s="94" cm="1">
        <f t="array" ref="H26">_xlfn.XLOOKUP(H$1,'PY1 Data(H)'!$A$1:$BQ$1,_xlfn.XLOOKUP($A26,'PY1 Data(H)'!$A$1:$A$288,'PY1 Data(H)'!$A$1:$BQ$288))</f>
        <v>0</v>
      </c>
      <c r="I26" s="94" cm="1">
        <f t="array" ref="I26">_xlfn.XLOOKUP(I$1,'PY1 Data(H)'!$A$1:$BQ$1,_xlfn.XLOOKUP($A26,'PY1 Data(H)'!$A$1:$A$288,'PY1 Data(H)'!$A$1:$BQ$288))</f>
        <v>0</v>
      </c>
      <c r="J26" s="94" cm="1">
        <f t="array" ref="J26">_xlfn.XLOOKUP(J$1,'PY1 Data(H)'!$A$1:$BQ$1,_xlfn.XLOOKUP($A26,'PY1 Data(H)'!$A$1:$A$288,'PY1 Data(H)'!$A$1:$BQ$288))</f>
        <v>0</v>
      </c>
      <c r="K26" s="94" cm="1">
        <f t="array" ref="K26">_xlfn.XLOOKUP(K$1,'PY1 Data(H)'!$A$1:$BQ$1,_xlfn.XLOOKUP($A26,'PY1 Data(H)'!$A$1:$A$288,'PY1 Data(H)'!$A$1:$BQ$288))</f>
        <v>3490311</v>
      </c>
      <c r="L26" s="94" cm="1">
        <f t="array" ref="L26">_xlfn.XLOOKUP(L$1,'PY1 Data(H)'!$A$1:$BQ$1,_xlfn.XLOOKUP($A26,'PY1 Data(H)'!$A$1:$A$288,'PY1 Data(H)'!$A$1:$BQ$288))</f>
        <v>0</v>
      </c>
      <c r="M26" s="94" cm="1">
        <f t="array" ref="M26">_xlfn.XLOOKUP(M$1,'PY1 Data(H)'!$A$1:$BQ$1,_xlfn.XLOOKUP($A26,'PY1 Data(H)'!$A$1:$A$288,'PY1 Data(H)'!$A$1:$BQ$288))</f>
        <v>0</v>
      </c>
      <c r="N26" s="94" t="e" cm="1">
        <f t="array" ref="N26">_xlfn.XLOOKUP(N$1,'PY1 Data(H)'!$A$1:$BQ$1,_xlfn.XLOOKUP($A26,'PY1 Data(H)'!$A$1:$A$288,'PY1 Data(H)'!$A$1:$BQ$288))</f>
        <v>#N/A</v>
      </c>
      <c r="O26" s="94" t="e" cm="1">
        <f t="array" ref="O26">_xlfn.XLOOKUP(O$1,'PY1 Data(H)'!$A$1:$BQ$1,_xlfn.XLOOKUP($A26,'PY1 Data(H)'!$A$1:$A$288,'PY1 Data(H)'!$A$1:$BQ$288))</f>
        <v>#N/A</v>
      </c>
      <c r="P26" s="94" cm="1">
        <f t="array" ref="P26">_xlfn.XLOOKUP(P$1,'PY1 Data(H)'!$A$1:$BQ$1,_xlfn.XLOOKUP($A26,'PY1 Data(H)'!$A$1:$A$288,'PY1 Data(H)'!$A$1:$BQ$288))</f>
        <v>2566012</v>
      </c>
      <c r="Q26" s="94" cm="1">
        <f t="array" ref="Q26">_xlfn.XLOOKUP(Q$1,'PY1 Data(H)'!$A$1:$BQ$1,_xlfn.XLOOKUP($A26,'PY1 Data(H)'!$A$1:$A$288,'PY1 Data(H)'!$A$1:$BQ$288))</f>
        <v>731502</v>
      </c>
      <c r="R26" s="94" cm="1">
        <f t="array" ref="R26">_xlfn.XLOOKUP(R$1,'PY1 Data(H)'!$A$1:$BQ$1,_xlfn.XLOOKUP($A26,'PY1 Data(H)'!$A$1:$A$288,'PY1 Data(H)'!$A$1:$BQ$288))</f>
        <v>-5190080</v>
      </c>
    </row>
    <row r="27" spans="1:18" x14ac:dyDescent="0.3">
      <c r="D27" s="94" cm="1">
        <f t="array" ref="D27">_xlfn.XLOOKUP(D$1,'PY1 Data(H)'!$A$1:$BQ$1,_xlfn.XLOOKUP($A27,'PY1 Data(H)'!$A$1:$A$288,'PY1 Data(H)'!$A$1:$BQ$288))</f>
        <v>0</v>
      </c>
      <c r="E27" s="94" cm="1">
        <f t="array" ref="E27">_xlfn.XLOOKUP(E$1,'PY1 Data(H)'!$A$1:$BQ$1,_xlfn.XLOOKUP($A27,'PY1 Data(H)'!$A$1:$A$288,'PY1 Data(H)'!$A$1:$BQ$288))</f>
        <v>0</v>
      </c>
      <c r="F27" s="94" cm="1">
        <f t="array" ref="F27">_xlfn.XLOOKUP(F$1,'PY1 Data(H)'!$A$1:$BQ$1,_xlfn.XLOOKUP($A27,'PY1 Data(H)'!$A$1:$A$288,'PY1 Data(H)'!$A$1:$BQ$288))</f>
        <v>0</v>
      </c>
      <c r="G27" s="94" cm="1">
        <f t="array" ref="G27">_xlfn.XLOOKUP(G$1,'PY1 Data(H)'!$A$1:$BQ$1,_xlfn.XLOOKUP($A27,'PY1 Data(H)'!$A$1:$A$288,'PY1 Data(H)'!$A$1:$BQ$288))</f>
        <v>0</v>
      </c>
      <c r="H27" s="94" cm="1">
        <f t="array" ref="H27">_xlfn.XLOOKUP(H$1,'PY1 Data(H)'!$A$1:$BQ$1,_xlfn.XLOOKUP($A27,'PY1 Data(H)'!$A$1:$A$288,'PY1 Data(H)'!$A$1:$BQ$288))</f>
        <v>0</v>
      </c>
      <c r="I27" s="94" cm="1">
        <f t="array" ref="I27">_xlfn.XLOOKUP(I$1,'PY1 Data(H)'!$A$1:$BQ$1,_xlfn.XLOOKUP($A27,'PY1 Data(H)'!$A$1:$A$288,'PY1 Data(H)'!$A$1:$BQ$288))</f>
        <v>0</v>
      </c>
      <c r="J27" s="94" cm="1">
        <f t="array" ref="J27">_xlfn.XLOOKUP(J$1,'PY1 Data(H)'!$A$1:$BQ$1,_xlfn.XLOOKUP($A27,'PY1 Data(H)'!$A$1:$A$288,'PY1 Data(H)'!$A$1:$BQ$288))</f>
        <v>0</v>
      </c>
      <c r="K27" s="94" cm="1">
        <f t="array" ref="K27">_xlfn.XLOOKUP(K$1,'PY1 Data(H)'!$A$1:$BQ$1,_xlfn.XLOOKUP($A27,'PY1 Data(H)'!$A$1:$A$288,'PY1 Data(H)'!$A$1:$BQ$288))</f>
        <v>0</v>
      </c>
      <c r="L27" s="94" cm="1">
        <f t="array" ref="L27">_xlfn.XLOOKUP(L$1,'PY1 Data(H)'!$A$1:$BQ$1,_xlfn.XLOOKUP($A27,'PY1 Data(H)'!$A$1:$A$288,'PY1 Data(H)'!$A$1:$BQ$288))</f>
        <v>0</v>
      </c>
      <c r="M27" s="94" cm="1">
        <f t="array" ref="M27">_xlfn.XLOOKUP(M$1,'PY1 Data(H)'!$A$1:$BQ$1,_xlfn.XLOOKUP($A27,'PY1 Data(H)'!$A$1:$A$288,'PY1 Data(H)'!$A$1:$BQ$288))</f>
        <v>0</v>
      </c>
      <c r="N27" s="94" t="e" cm="1">
        <f t="array" ref="N27">_xlfn.XLOOKUP(N$1,'PY1 Data(H)'!$A$1:$BQ$1,_xlfn.XLOOKUP($A27,'PY1 Data(H)'!$A$1:$A$288,'PY1 Data(H)'!$A$1:$BQ$288))</f>
        <v>#N/A</v>
      </c>
      <c r="O27" s="94" t="e" cm="1">
        <f t="array" ref="O27">_xlfn.XLOOKUP(O$1,'PY1 Data(H)'!$A$1:$BQ$1,_xlfn.XLOOKUP($A27,'PY1 Data(H)'!$A$1:$A$288,'PY1 Data(H)'!$A$1:$BQ$288))</f>
        <v>#N/A</v>
      </c>
      <c r="P27" s="94" cm="1">
        <f t="array" ref="P27">_xlfn.XLOOKUP(P$1,'PY1 Data(H)'!$A$1:$BQ$1,_xlfn.XLOOKUP($A27,'PY1 Data(H)'!$A$1:$A$288,'PY1 Data(H)'!$A$1:$BQ$288))</f>
        <v>0</v>
      </c>
      <c r="Q27" s="94" cm="1">
        <f t="array" ref="Q27">_xlfn.XLOOKUP(Q$1,'PY1 Data(H)'!$A$1:$BQ$1,_xlfn.XLOOKUP($A27,'PY1 Data(H)'!$A$1:$A$288,'PY1 Data(H)'!$A$1:$BQ$288))</f>
        <v>0</v>
      </c>
      <c r="R27" s="94" cm="1">
        <f t="array" ref="R27">_xlfn.XLOOKUP(R$1,'PY1 Data(H)'!$A$1:$BQ$1,_xlfn.XLOOKUP($A27,'PY1 Data(H)'!$A$1:$A$288,'PY1 Data(H)'!$A$1:$BQ$288))</f>
        <v>0</v>
      </c>
    </row>
    <row r="28" spans="1:18" x14ac:dyDescent="0.3">
      <c r="A28">
        <v>622</v>
      </c>
      <c r="D28" s="94" cm="1">
        <f t="array" ref="D28">_xlfn.XLOOKUP(D$1,'PY1 Data(H)'!$A$1:$BQ$1,_xlfn.XLOOKUP($A28,'PY1 Data(H)'!$A$1:$A$288,'PY1 Data(H)'!$A$1:$BQ$288))</f>
        <v>0</v>
      </c>
      <c r="E28" s="94" cm="1">
        <f t="array" ref="E28">_xlfn.XLOOKUP(E$1,'PY1 Data(H)'!$A$1:$BQ$1,_xlfn.XLOOKUP($A28,'PY1 Data(H)'!$A$1:$A$288,'PY1 Data(H)'!$A$1:$BQ$288))</f>
        <v>0</v>
      </c>
      <c r="F28" s="94" cm="1">
        <f t="array" ref="F28">_xlfn.XLOOKUP(F$1,'PY1 Data(H)'!$A$1:$BQ$1,_xlfn.XLOOKUP($A28,'PY1 Data(H)'!$A$1:$A$288,'PY1 Data(H)'!$A$1:$BQ$288))</f>
        <v>0</v>
      </c>
      <c r="G28" s="94" cm="1">
        <f t="array" ref="G28">_xlfn.XLOOKUP(G$1,'PY1 Data(H)'!$A$1:$BQ$1,_xlfn.XLOOKUP($A28,'PY1 Data(H)'!$A$1:$A$288,'PY1 Data(H)'!$A$1:$BQ$288))</f>
        <v>0</v>
      </c>
      <c r="H28" s="94" cm="1">
        <f t="array" ref="H28">_xlfn.XLOOKUP(H$1,'PY1 Data(H)'!$A$1:$BQ$1,_xlfn.XLOOKUP($A28,'PY1 Data(H)'!$A$1:$A$288,'PY1 Data(H)'!$A$1:$BQ$288))</f>
        <v>0</v>
      </c>
      <c r="I28" s="94" cm="1">
        <f t="array" ref="I28">_xlfn.XLOOKUP(I$1,'PY1 Data(H)'!$A$1:$BQ$1,_xlfn.XLOOKUP($A28,'PY1 Data(H)'!$A$1:$A$288,'PY1 Data(H)'!$A$1:$BQ$288))</f>
        <v>0</v>
      </c>
      <c r="J28" s="94" cm="1">
        <f t="array" ref="J28">_xlfn.XLOOKUP(J$1,'PY1 Data(H)'!$A$1:$BQ$1,_xlfn.XLOOKUP($A28,'PY1 Data(H)'!$A$1:$A$288,'PY1 Data(H)'!$A$1:$BQ$288))</f>
        <v>0</v>
      </c>
      <c r="K28" s="94" cm="1">
        <f t="array" ref="K28">_xlfn.XLOOKUP(K$1,'PY1 Data(H)'!$A$1:$BQ$1,_xlfn.XLOOKUP($A28,'PY1 Data(H)'!$A$1:$A$288,'PY1 Data(H)'!$A$1:$BQ$288))</f>
        <v>0</v>
      </c>
      <c r="L28" s="94" cm="1">
        <f t="array" ref="L28">_xlfn.XLOOKUP(L$1,'PY1 Data(H)'!$A$1:$BQ$1,_xlfn.XLOOKUP($A28,'PY1 Data(H)'!$A$1:$A$288,'PY1 Data(H)'!$A$1:$BQ$288))</f>
        <v>0</v>
      </c>
      <c r="M28" s="94" cm="1">
        <f t="array" ref="M28">_xlfn.XLOOKUP(M$1,'PY1 Data(H)'!$A$1:$BQ$1,_xlfn.XLOOKUP($A28,'PY1 Data(H)'!$A$1:$A$288,'PY1 Data(H)'!$A$1:$BQ$288))</f>
        <v>0</v>
      </c>
      <c r="N28" s="94" t="e" cm="1">
        <f t="array" ref="N28">_xlfn.XLOOKUP(N$1,'PY1 Data(H)'!$A$1:$BQ$1,_xlfn.XLOOKUP($A28,'PY1 Data(H)'!$A$1:$A$288,'PY1 Data(H)'!$A$1:$BQ$288))</f>
        <v>#N/A</v>
      </c>
      <c r="O28" s="94" t="e" cm="1">
        <f t="array" ref="O28">_xlfn.XLOOKUP(O$1,'PY1 Data(H)'!$A$1:$BQ$1,_xlfn.XLOOKUP($A28,'PY1 Data(H)'!$A$1:$A$288,'PY1 Data(H)'!$A$1:$BQ$288))</f>
        <v>#N/A</v>
      </c>
      <c r="P28" s="94" cm="1">
        <f t="array" ref="P28">_xlfn.XLOOKUP(P$1,'PY1 Data(H)'!$A$1:$BQ$1,_xlfn.XLOOKUP($A28,'PY1 Data(H)'!$A$1:$A$288,'PY1 Data(H)'!$A$1:$BQ$288))</f>
        <v>0</v>
      </c>
      <c r="Q28" s="94" cm="1">
        <f t="array" ref="Q28">_xlfn.XLOOKUP(Q$1,'PY1 Data(H)'!$A$1:$BQ$1,_xlfn.XLOOKUP($A28,'PY1 Data(H)'!$A$1:$A$288,'PY1 Data(H)'!$A$1:$BQ$288))</f>
        <v>0</v>
      </c>
      <c r="R28" s="94" cm="1">
        <f t="array" ref="R28">_xlfn.XLOOKUP(R$1,'PY1 Data(H)'!$A$1:$BQ$1,_xlfn.XLOOKUP($A28,'PY1 Data(H)'!$A$1:$A$288,'PY1 Data(H)'!$A$1:$BQ$288))</f>
        <v>0</v>
      </c>
    </row>
    <row r="29" spans="1:18" x14ac:dyDescent="0.3">
      <c r="A29">
        <v>577</v>
      </c>
      <c r="D29" s="94" cm="1">
        <f t="array" ref="D29">_xlfn.XLOOKUP(D$1,'PY1 Data(H)'!$A$1:$BQ$1,_xlfn.XLOOKUP($A29,'PY1 Data(H)'!$A$1:$A$288,'PY1 Data(H)'!$A$1:$BQ$288))</f>
        <v>1</v>
      </c>
      <c r="E29" s="94" cm="1">
        <f t="array" ref="E29">_xlfn.XLOOKUP(E$1,'PY1 Data(H)'!$A$1:$BQ$1,_xlfn.XLOOKUP($A29,'PY1 Data(H)'!$A$1:$A$288,'PY1 Data(H)'!$A$1:$BQ$288))</f>
        <v>0</v>
      </c>
      <c r="F29" s="94" cm="1">
        <f t="array" ref="F29">_xlfn.XLOOKUP(F$1,'PY1 Data(H)'!$A$1:$BQ$1,_xlfn.XLOOKUP($A29,'PY1 Data(H)'!$A$1:$A$288,'PY1 Data(H)'!$A$1:$BQ$288))</f>
        <v>1</v>
      </c>
      <c r="G29" s="94" cm="1">
        <f t="array" ref="G29">_xlfn.XLOOKUP(G$1,'PY1 Data(H)'!$A$1:$BQ$1,_xlfn.XLOOKUP($A29,'PY1 Data(H)'!$A$1:$A$288,'PY1 Data(H)'!$A$1:$BQ$288))</f>
        <v>0</v>
      </c>
      <c r="H29" s="94" cm="1">
        <f t="array" ref="H29">_xlfn.XLOOKUP(H$1,'PY1 Data(H)'!$A$1:$BQ$1,_xlfn.XLOOKUP($A29,'PY1 Data(H)'!$A$1:$A$288,'PY1 Data(H)'!$A$1:$BQ$288))</f>
        <v>0</v>
      </c>
      <c r="I29" s="94" cm="1">
        <f t="array" ref="I29">_xlfn.XLOOKUP(I$1,'PY1 Data(H)'!$A$1:$BQ$1,_xlfn.XLOOKUP($A29,'PY1 Data(H)'!$A$1:$A$288,'PY1 Data(H)'!$A$1:$BQ$288))</f>
        <v>0</v>
      </c>
      <c r="J29" s="94" cm="1">
        <f t="array" ref="J29">_xlfn.XLOOKUP(J$1,'PY1 Data(H)'!$A$1:$BQ$1,_xlfn.XLOOKUP($A29,'PY1 Data(H)'!$A$1:$A$288,'PY1 Data(H)'!$A$1:$BQ$288))</f>
        <v>0</v>
      </c>
      <c r="K29" s="94" cm="1">
        <f t="array" ref="K29">_xlfn.XLOOKUP(K$1,'PY1 Data(H)'!$A$1:$BQ$1,_xlfn.XLOOKUP($A29,'PY1 Data(H)'!$A$1:$A$288,'PY1 Data(H)'!$A$1:$BQ$288))</f>
        <v>1</v>
      </c>
      <c r="L29" s="94" cm="1">
        <f t="array" ref="L29">_xlfn.XLOOKUP(L$1,'PY1 Data(H)'!$A$1:$BQ$1,_xlfn.XLOOKUP($A29,'PY1 Data(H)'!$A$1:$A$288,'PY1 Data(H)'!$A$1:$BQ$288))</f>
        <v>0</v>
      </c>
      <c r="M29" s="94" cm="1">
        <f t="array" ref="M29">_xlfn.XLOOKUP(M$1,'PY1 Data(H)'!$A$1:$BQ$1,_xlfn.XLOOKUP($A29,'PY1 Data(H)'!$A$1:$A$288,'PY1 Data(H)'!$A$1:$BQ$288))</f>
        <v>0</v>
      </c>
      <c r="N29" s="94" t="e" cm="1">
        <f t="array" ref="N29">_xlfn.XLOOKUP(N$1,'PY1 Data(H)'!$A$1:$BQ$1,_xlfn.XLOOKUP($A29,'PY1 Data(H)'!$A$1:$A$288,'PY1 Data(H)'!$A$1:$BQ$288))</f>
        <v>#N/A</v>
      </c>
      <c r="O29" s="94" t="e" cm="1">
        <f t="array" ref="O29">_xlfn.XLOOKUP(O$1,'PY1 Data(H)'!$A$1:$BQ$1,_xlfn.XLOOKUP($A29,'PY1 Data(H)'!$A$1:$A$288,'PY1 Data(H)'!$A$1:$BQ$288))</f>
        <v>#N/A</v>
      </c>
      <c r="P29" s="94" cm="1">
        <f t="array" ref="P29">_xlfn.XLOOKUP(P$1,'PY1 Data(H)'!$A$1:$BQ$1,_xlfn.XLOOKUP($A29,'PY1 Data(H)'!$A$1:$A$288,'PY1 Data(H)'!$A$1:$BQ$288))</f>
        <v>0</v>
      </c>
      <c r="Q29" s="94" cm="1">
        <f t="array" ref="Q29">_xlfn.XLOOKUP(Q$1,'PY1 Data(H)'!$A$1:$BQ$1,_xlfn.XLOOKUP($A29,'PY1 Data(H)'!$A$1:$A$288,'PY1 Data(H)'!$A$1:$BQ$288))</f>
        <v>0</v>
      </c>
      <c r="R29" s="94" cm="1">
        <f t="array" ref="R29">_xlfn.XLOOKUP(R$1,'PY1 Data(H)'!$A$1:$BQ$1,_xlfn.XLOOKUP($A29,'PY1 Data(H)'!$A$1:$A$288,'PY1 Data(H)'!$A$1:$BQ$288))</f>
        <v>0</v>
      </c>
    </row>
    <row r="30" spans="1:18" x14ac:dyDescent="0.3">
      <c r="D30" s="94" cm="1">
        <f t="array" ref="D30">_xlfn.XLOOKUP(D$1,'PY1 Data(H)'!$A$1:$BQ$1,_xlfn.XLOOKUP($A30,'PY1 Data(H)'!$A$1:$A$288,'PY1 Data(H)'!$A$1:$BQ$288))</f>
        <v>0</v>
      </c>
      <c r="E30" s="94" cm="1">
        <f t="array" ref="E30">_xlfn.XLOOKUP(E$1,'PY1 Data(H)'!$A$1:$BQ$1,_xlfn.XLOOKUP($A30,'PY1 Data(H)'!$A$1:$A$288,'PY1 Data(H)'!$A$1:$BQ$288))</f>
        <v>0</v>
      </c>
      <c r="F30" s="94" cm="1">
        <f t="array" ref="F30">_xlfn.XLOOKUP(F$1,'PY1 Data(H)'!$A$1:$BQ$1,_xlfn.XLOOKUP($A30,'PY1 Data(H)'!$A$1:$A$288,'PY1 Data(H)'!$A$1:$BQ$288))</f>
        <v>0</v>
      </c>
      <c r="G30" s="94" cm="1">
        <f t="array" ref="G30">_xlfn.XLOOKUP(G$1,'PY1 Data(H)'!$A$1:$BQ$1,_xlfn.XLOOKUP($A30,'PY1 Data(H)'!$A$1:$A$288,'PY1 Data(H)'!$A$1:$BQ$288))</f>
        <v>0</v>
      </c>
      <c r="H30" s="94" cm="1">
        <f t="array" ref="H30">_xlfn.XLOOKUP(H$1,'PY1 Data(H)'!$A$1:$BQ$1,_xlfn.XLOOKUP($A30,'PY1 Data(H)'!$A$1:$A$288,'PY1 Data(H)'!$A$1:$BQ$288))</f>
        <v>0</v>
      </c>
      <c r="I30" s="94" cm="1">
        <f t="array" ref="I30">_xlfn.XLOOKUP(I$1,'PY1 Data(H)'!$A$1:$BQ$1,_xlfn.XLOOKUP($A30,'PY1 Data(H)'!$A$1:$A$288,'PY1 Data(H)'!$A$1:$BQ$288))</f>
        <v>0</v>
      </c>
      <c r="J30" s="94" cm="1">
        <f t="array" ref="J30">_xlfn.XLOOKUP(J$1,'PY1 Data(H)'!$A$1:$BQ$1,_xlfn.XLOOKUP($A30,'PY1 Data(H)'!$A$1:$A$288,'PY1 Data(H)'!$A$1:$BQ$288))</f>
        <v>0</v>
      </c>
      <c r="K30" s="94" cm="1">
        <f t="array" ref="K30">_xlfn.XLOOKUP(K$1,'PY1 Data(H)'!$A$1:$BQ$1,_xlfn.XLOOKUP($A30,'PY1 Data(H)'!$A$1:$A$288,'PY1 Data(H)'!$A$1:$BQ$288))</f>
        <v>0</v>
      </c>
      <c r="L30" s="94" cm="1">
        <f t="array" ref="L30">_xlfn.XLOOKUP(L$1,'PY1 Data(H)'!$A$1:$BQ$1,_xlfn.XLOOKUP($A30,'PY1 Data(H)'!$A$1:$A$288,'PY1 Data(H)'!$A$1:$BQ$288))</f>
        <v>0</v>
      </c>
      <c r="M30" s="94" cm="1">
        <f t="array" ref="M30">_xlfn.XLOOKUP(M$1,'PY1 Data(H)'!$A$1:$BQ$1,_xlfn.XLOOKUP($A30,'PY1 Data(H)'!$A$1:$A$288,'PY1 Data(H)'!$A$1:$BQ$288))</f>
        <v>0</v>
      </c>
      <c r="N30" s="94" t="e" cm="1">
        <f t="array" ref="N30">_xlfn.XLOOKUP(N$1,'PY1 Data(H)'!$A$1:$BQ$1,_xlfn.XLOOKUP($A30,'PY1 Data(H)'!$A$1:$A$288,'PY1 Data(H)'!$A$1:$BQ$288))</f>
        <v>#N/A</v>
      </c>
      <c r="O30" s="94" t="e" cm="1">
        <f t="array" ref="O30">_xlfn.XLOOKUP(O$1,'PY1 Data(H)'!$A$1:$BQ$1,_xlfn.XLOOKUP($A30,'PY1 Data(H)'!$A$1:$A$288,'PY1 Data(H)'!$A$1:$BQ$288))</f>
        <v>#N/A</v>
      </c>
      <c r="P30" s="94" cm="1">
        <f t="array" ref="P30">_xlfn.XLOOKUP(P$1,'PY1 Data(H)'!$A$1:$BQ$1,_xlfn.XLOOKUP($A30,'PY1 Data(H)'!$A$1:$A$288,'PY1 Data(H)'!$A$1:$BQ$288))</f>
        <v>0</v>
      </c>
      <c r="Q30" s="94" cm="1">
        <f t="array" ref="Q30">_xlfn.XLOOKUP(Q$1,'PY1 Data(H)'!$A$1:$BQ$1,_xlfn.XLOOKUP($A30,'PY1 Data(H)'!$A$1:$A$288,'PY1 Data(H)'!$A$1:$BQ$288))</f>
        <v>0</v>
      </c>
      <c r="R30" s="94" cm="1">
        <f t="array" ref="R30">_xlfn.XLOOKUP(R$1,'PY1 Data(H)'!$A$1:$BQ$1,_xlfn.XLOOKUP($A30,'PY1 Data(H)'!$A$1:$A$288,'PY1 Data(H)'!$A$1:$BQ$288))</f>
        <v>0</v>
      </c>
    </row>
    <row r="31" spans="1:18" x14ac:dyDescent="0.3">
      <c r="A31">
        <v>621</v>
      </c>
      <c r="D31" s="94" cm="1">
        <f t="array" ref="D31">_xlfn.XLOOKUP(D$1,'PY1 Data(H)'!$A$1:$BQ$1,_xlfn.XLOOKUP($A31,'PY1 Data(H)'!$A$1:$A$288,'PY1 Data(H)'!$A$1:$BQ$288))</f>
        <v>0</v>
      </c>
      <c r="E31" s="94" cm="1">
        <f t="array" ref="E31">_xlfn.XLOOKUP(E$1,'PY1 Data(H)'!$A$1:$BQ$1,_xlfn.XLOOKUP($A31,'PY1 Data(H)'!$A$1:$A$288,'PY1 Data(H)'!$A$1:$BQ$288))</f>
        <v>0</v>
      </c>
      <c r="F31" s="94" cm="1">
        <f t="array" ref="F31">_xlfn.XLOOKUP(F$1,'PY1 Data(H)'!$A$1:$BQ$1,_xlfn.XLOOKUP($A31,'PY1 Data(H)'!$A$1:$A$288,'PY1 Data(H)'!$A$1:$BQ$288))</f>
        <v>0</v>
      </c>
      <c r="G31" s="94" cm="1">
        <f t="array" ref="G31">_xlfn.XLOOKUP(G$1,'PY1 Data(H)'!$A$1:$BQ$1,_xlfn.XLOOKUP($A31,'PY1 Data(H)'!$A$1:$A$288,'PY1 Data(H)'!$A$1:$BQ$288))</f>
        <v>0</v>
      </c>
      <c r="H31" s="94" cm="1">
        <f t="array" ref="H31">_xlfn.XLOOKUP(H$1,'PY1 Data(H)'!$A$1:$BQ$1,_xlfn.XLOOKUP($A31,'PY1 Data(H)'!$A$1:$A$288,'PY1 Data(H)'!$A$1:$BQ$288))</f>
        <v>0</v>
      </c>
      <c r="I31" s="94" cm="1">
        <f t="array" ref="I31">_xlfn.XLOOKUP(I$1,'PY1 Data(H)'!$A$1:$BQ$1,_xlfn.XLOOKUP($A31,'PY1 Data(H)'!$A$1:$A$288,'PY1 Data(H)'!$A$1:$BQ$288))</f>
        <v>0</v>
      </c>
      <c r="J31" s="94" cm="1">
        <f t="array" ref="J31">_xlfn.XLOOKUP(J$1,'PY1 Data(H)'!$A$1:$BQ$1,_xlfn.XLOOKUP($A31,'PY1 Data(H)'!$A$1:$A$288,'PY1 Data(H)'!$A$1:$BQ$288))</f>
        <v>0</v>
      </c>
      <c r="K31" s="94" cm="1">
        <f t="array" ref="K31">_xlfn.XLOOKUP(K$1,'PY1 Data(H)'!$A$1:$BQ$1,_xlfn.XLOOKUP($A31,'PY1 Data(H)'!$A$1:$A$288,'PY1 Data(H)'!$A$1:$BQ$288))</f>
        <v>0</v>
      </c>
      <c r="L31" s="94" cm="1">
        <f t="array" ref="L31">_xlfn.XLOOKUP(L$1,'PY1 Data(H)'!$A$1:$BQ$1,_xlfn.XLOOKUP($A31,'PY1 Data(H)'!$A$1:$A$288,'PY1 Data(H)'!$A$1:$BQ$288))</f>
        <v>0</v>
      </c>
      <c r="M31" s="94" cm="1">
        <f t="array" ref="M31">_xlfn.XLOOKUP(M$1,'PY1 Data(H)'!$A$1:$BQ$1,_xlfn.XLOOKUP($A31,'PY1 Data(H)'!$A$1:$A$288,'PY1 Data(H)'!$A$1:$BQ$288))</f>
        <v>0</v>
      </c>
      <c r="N31" s="94" t="e" cm="1">
        <f t="array" ref="N31">_xlfn.XLOOKUP(N$1,'PY1 Data(H)'!$A$1:$BQ$1,_xlfn.XLOOKUP($A31,'PY1 Data(H)'!$A$1:$A$288,'PY1 Data(H)'!$A$1:$BQ$288))</f>
        <v>#N/A</v>
      </c>
      <c r="O31" s="94" t="e" cm="1">
        <f t="array" ref="O31">_xlfn.XLOOKUP(O$1,'PY1 Data(H)'!$A$1:$BQ$1,_xlfn.XLOOKUP($A31,'PY1 Data(H)'!$A$1:$A$288,'PY1 Data(H)'!$A$1:$BQ$288))</f>
        <v>#N/A</v>
      </c>
      <c r="P31" s="94" cm="1">
        <f t="array" ref="P31">_xlfn.XLOOKUP(P$1,'PY1 Data(H)'!$A$1:$BQ$1,_xlfn.XLOOKUP($A31,'PY1 Data(H)'!$A$1:$A$288,'PY1 Data(H)'!$A$1:$BQ$288))</f>
        <v>0</v>
      </c>
      <c r="Q31" s="94" cm="1">
        <f t="array" ref="Q31">_xlfn.XLOOKUP(Q$1,'PY1 Data(H)'!$A$1:$BQ$1,_xlfn.XLOOKUP($A31,'PY1 Data(H)'!$A$1:$A$288,'PY1 Data(H)'!$A$1:$BQ$288))</f>
        <v>0</v>
      </c>
      <c r="R31" s="94" cm="1">
        <f t="array" ref="R31">_xlfn.XLOOKUP(R$1,'PY1 Data(H)'!$A$1:$BQ$1,_xlfn.XLOOKUP($A31,'PY1 Data(H)'!$A$1:$A$288,'PY1 Data(H)'!$A$1:$BQ$288))</f>
        <v>0</v>
      </c>
    </row>
    <row r="32" spans="1:18" x14ac:dyDescent="0.3">
      <c r="A32">
        <v>547</v>
      </c>
      <c r="D32" s="94" cm="1">
        <f t="array" ref="D32">_xlfn.XLOOKUP(D$1,'PY1 Data(H)'!$A$1:$BQ$1,_xlfn.XLOOKUP($A32,'PY1 Data(H)'!$A$1:$A$288,'PY1 Data(H)'!$A$1:$BQ$288))</f>
        <v>3</v>
      </c>
      <c r="E32" s="94" cm="1">
        <f t="array" ref="E32">_xlfn.XLOOKUP(E$1,'PY1 Data(H)'!$A$1:$BQ$1,_xlfn.XLOOKUP($A32,'PY1 Data(H)'!$A$1:$A$288,'PY1 Data(H)'!$A$1:$BQ$288))</f>
        <v>0</v>
      </c>
      <c r="F32" s="94" cm="1">
        <f t="array" ref="F32">_xlfn.XLOOKUP(F$1,'PY1 Data(H)'!$A$1:$BQ$1,_xlfn.XLOOKUP($A32,'PY1 Data(H)'!$A$1:$A$288,'PY1 Data(H)'!$A$1:$BQ$288))</f>
        <v>2</v>
      </c>
      <c r="G32" s="94" cm="1">
        <f t="array" ref="G32">_xlfn.XLOOKUP(G$1,'PY1 Data(H)'!$A$1:$BQ$1,_xlfn.XLOOKUP($A32,'PY1 Data(H)'!$A$1:$A$288,'PY1 Data(H)'!$A$1:$BQ$288))</f>
        <v>0</v>
      </c>
      <c r="H32" s="94" cm="1">
        <f t="array" ref="H32">_xlfn.XLOOKUP(H$1,'PY1 Data(H)'!$A$1:$BQ$1,_xlfn.XLOOKUP($A32,'PY1 Data(H)'!$A$1:$A$288,'PY1 Data(H)'!$A$1:$BQ$288))</f>
        <v>0</v>
      </c>
      <c r="I32" s="94" cm="1">
        <f t="array" ref="I32">_xlfn.XLOOKUP(I$1,'PY1 Data(H)'!$A$1:$BQ$1,_xlfn.XLOOKUP($A32,'PY1 Data(H)'!$A$1:$A$288,'PY1 Data(H)'!$A$1:$BQ$288))</f>
        <v>0</v>
      </c>
      <c r="J32" s="94" cm="1">
        <f t="array" ref="J32">_xlfn.XLOOKUP(J$1,'PY1 Data(H)'!$A$1:$BQ$1,_xlfn.XLOOKUP($A32,'PY1 Data(H)'!$A$1:$A$288,'PY1 Data(H)'!$A$1:$BQ$288))</f>
        <v>0</v>
      </c>
      <c r="K32" s="94" cm="1">
        <f t="array" ref="K32">_xlfn.XLOOKUP(K$1,'PY1 Data(H)'!$A$1:$BQ$1,_xlfn.XLOOKUP($A32,'PY1 Data(H)'!$A$1:$A$288,'PY1 Data(H)'!$A$1:$BQ$288))</f>
        <v>2</v>
      </c>
      <c r="L32" s="94" cm="1">
        <f t="array" ref="L32">_xlfn.XLOOKUP(L$1,'PY1 Data(H)'!$A$1:$BQ$1,_xlfn.XLOOKUP($A32,'PY1 Data(H)'!$A$1:$A$288,'PY1 Data(H)'!$A$1:$BQ$288))</f>
        <v>0</v>
      </c>
      <c r="M32" s="94" cm="1">
        <f t="array" ref="M32">_xlfn.XLOOKUP(M$1,'PY1 Data(H)'!$A$1:$BQ$1,_xlfn.XLOOKUP($A32,'PY1 Data(H)'!$A$1:$A$288,'PY1 Data(H)'!$A$1:$BQ$288))</f>
        <v>0</v>
      </c>
      <c r="N32" s="94" t="e" cm="1">
        <f t="array" ref="N32">_xlfn.XLOOKUP(N$1,'PY1 Data(H)'!$A$1:$BQ$1,_xlfn.XLOOKUP($A32,'PY1 Data(H)'!$A$1:$A$288,'PY1 Data(H)'!$A$1:$BQ$288))</f>
        <v>#N/A</v>
      </c>
      <c r="O32" s="94" t="e" cm="1">
        <f t="array" ref="O32">_xlfn.XLOOKUP(O$1,'PY1 Data(H)'!$A$1:$BQ$1,_xlfn.XLOOKUP($A32,'PY1 Data(H)'!$A$1:$A$288,'PY1 Data(H)'!$A$1:$BQ$288))</f>
        <v>#N/A</v>
      </c>
      <c r="P32" s="94" cm="1">
        <f t="array" ref="P32">_xlfn.XLOOKUP(P$1,'PY1 Data(H)'!$A$1:$BQ$1,_xlfn.XLOOKUP($A32,'PY1 Data(H)'!$A$1:$A$288,'PY1 Data(H)'!$A$1:$BQ$288))</f>
        <v>1</v>
      </c>
      <c r="Q32" s="94" cm="1">
        <f t="array" ref="Q32">_xlfn.XLOOKUP(Q$1,'PY1 Data(H)'!$A$1:$BQ$1,_xlfn.XLOOKUP($A32,'PY1 Data(H)'!$A$1:$A$288,'PY1 Data(H)'!$A$1:$BQ$288))</f>
        <v>2</v>
      </c>
      <c r="R32" s="94" cm="1">
        <f t="array" ref="R32">_xlfn.XLOOKUP(R$1,'PY1 Data(H)'!$A$1:$BQ$1,_xlfn.XLOOKUP($A32,'PY1 Data(H)'!$A$1:$A$288,'PY1 Data(H)'!$A$1:$BQ$288))</f>
        <v>2</v>
      </c>
    </row>
    <row r="33" spans="1:18" x14ac:dyDescent="0.3">
      <c r="A33">
        <v>659</v>
      </c>
      <c r="D33" s="94" cm="1">
        <f t="array" ref="D33">_xlfn.XLOOKUP(D$1,'PY1 Data(H)'!$A$1:$BQ$1,_xlfn.XLOOKUP($A33,'PY1 Data(H)'!$A$1:$A$288,'PY1 Data(H)'!$A$1:$BQ$288))</f>
        <v>5115348</v>
      </c>
      <c r="E33" s="94" cm="1">
        <f t="array" ref="E33">_xlfn.XLOOKUP(E$1,'PY1 Data(H)'!$A$1:$BQ$1,_xlfn.XLOOKUP($A33,'PY1 Data(H)'!$A$1:$A$288,'PY1 Data(H)'!$A$1:$BQ$288))</f>
        <v>0</v>
      </c>
      <c r="F33" s="94" cm="1">
        <f t="array" ref="F33">_xlfn.XLOOKUP(F$1,'PY1 Data(H)'!$A$1:$BQ$1,_xlfn.XLOOKUP($A33,'PY1 Data(H)'!$A$1:$A$288,'PY1 Data(H)'!$A$1:$BQ$288))</f>
        <v>0</v>
      </c>
      <c r="G33" s="94" cm="1">
        <f t="array" ref="G33">_xlfn.XLOOKUP(G$1,'PY1 Data(H)'!$A$1:$BQ$1,_xlfn.XLOOKUP($A33,'PY1 Data(H)'!$A$1:$A$288,'PY1 Data(H)'!$A$1:$BQ$288))</f>
        <v>0</v>
      </c>
      <c r="H33" s="94" cm="1">
        <f t="array" ref="H33">_xlfn.XLOOKUP(H$1,'PY1 Data(H)'!$A$1:$BQ$1,_xlfn.XLOOKUP($A33,'PY1 Data(H)'!$A$1:$A$288,'PY1 Data(H)'!$A$1:$BQ$288))</f>
        <v>0</v>
      </c>
      <c r="I33" s="94" cm="1">
        <f t="array" ref="I33">_xlfn.XLOOKUP(I$1,'PY1 Data(H)'!$A$1:$BQ$1,_xlfn.XLOOKUP($A33,'PY1 Data(H)'!$A$1:$A$288,'PY1 Data(H)'!$A$1:$BQ$288))</f>
        <v>0</v>
      </c>
      <c r="J33" s="94" cm="1">
        <f t="array" ref="J33">_xlfn.XLOOKUP(J$1,'PY1 Data(H)'!$A$1:$BQ$1,_xlfn.XLOOKUP($A33,'PY1 Data(H)'!$A$1:$A$288,'PY1 Data(H)'!$A$1:$BQ$288))</f>
        <v>0</v>
      </c>
      <c r="K33" s="94" cm="1">
        <f t="array" ref="K33">_xlfn.XLOOKUP(K$1,'PY1 Data(H)'!$A$1:$BQ$1,_xlfn.XLOOKUP($A33,'PY1 Data(H)'!$A$1:$A$288,'PY1 Data(H)'!$A$1:$BQ$288))</f>
        <v>0</v>
      </c>
      <c r="L33" s="94" cm="1">
        <f t="array" ref="L33">_xlfn.XLOOKUP(L$1,'PY1 Data(H)'!$A$1:$BQ$1,_xlfn.XLOOKUP($A33,'PY1 Data(H)'!$A$1:$A$288,'PY1 Data(H)'!$A$1:$BQ$288))</f>
        <v>0</v>
      </c>
      <c r="M33" s="94" cm="1">
        <f t="array" ref="M33">_xlfn.XLOOKUP(M$1,'PY1 Data(H)'!$A$1:$BQ$1,_xlfn.XLOOKUP($A33,'PY1 Data(H)'!$A$1:$A$288,'PY1 Data(H)'!$A$1:$BQ$288))</f>
        <v>0</v>
      </c>
      <c r="N33" s="94" t="e" cm="1">
        <f t="array" ref="N33">_xlfn.XLOOKUP(N$1,'PY1 Data(H)'!$A$1:$BQ$1,_xlfn.XLOOKUP($A33,'PY1 Data(H)'!$A$1:$A$288,'PY1 Data(H)'!$A$1:$BQ$288))</f>
        <v>#N/A</v>
      </c>
      <c r="O33" s="94" t="e" cm="1">
        <f t="array" ref="O33">_xlfn.XLOOKUP(O$1,'PY1 Data(H)'!$A$1:$BQ$1,_xlfn.XLOOKUP($A33,'PY1 Data(H)'!$A$1:$A$288,'PY1 Data(H)'!$A$1:$BQ$288))</f>
        <v>#N/A</v>
      </c>
      <c r="P33" s="94" cm="1">
        <f t="array" ref="P33">_xlfn.XLOOKUP(P$1,'PY1 Data(H)'!$A$1:$BQ$1,_xlfn.XLOOKUP($A33,'PY1 Data(H)'!$A$1:$A$288,'PY1 Data(H)'!$A$1:$BQ$288))</f>
        <v>0</v>
      </c>
      <c r="Q33" s="94" cm="1">
        <f t="array" ref="Q33">_xlfn.XLOOKUP(Q$1,'PY1 Data(H)'!$A$1:$BQ$1,_xlfn.XLOOKUP($A33,'PY1 Data(H)'!$A$1:$A$288,'PY1 Data(H)'!$A$1:$BQ$288))</f>
        <v>0</v>
      </c>
      <c r="R33" s="94" cm="1">
        <f t="array" ref="R33">_xlfn.XLOOKUP(R$1,'PY1 Data(H)'!$A$1:$BQ$1,_xlfn.XLOOKUP($A33,'PY1 Data(H)'!$A$1:$A$288,'PY1 Data(H)'!$A$1:$BQ$288))</f>
        <v>0</v>
      </c>
    </row>
    <row r="34" spans="1:18" x14ac:dyDescent="0.3">
      <c r="A34">
        <v>660</v>
      </c>
      <c r="D34" s="94" cm="1">
        <f t="array" ref="D34">_xlfn.XLOOKUP(D$1,'PY1 Data(H)'!$A$1:$BQ$1,_xlfn.XLOOKUP($A34,'PY1 Data(H)'!$A$1:$A$288,'PY1 Data(H)'!$A$1:$BQ$288))</f>
        <v>9028629</v>
      </c>
      <c r="E34" s="94" cm="1">
        <f t="array" ref="E34">_xlfn.XLOOKUP(E$1,'PY1 Data(H)'!$A$1:$BQ$1,_xlfn.XLOOKUP($A34,'PY1 Data(H)'!$A$1:$A$288,'PY1 Data(H)'!$A$1:$BQ$288))</f>
        <v>0</v>
      </c>
      <c r="F34" s="94" cm="1">
        <f t="array" ref="F34">_xlfn.XLOOKUP(F$1,'PY1 Data(H)'!$A$1:$BQ$1,_xlfn.XLOOKUP($A34,'PY1 Data(H)'!$A$1:$A$288,'PY1 Data(H)'!$A$1:$BQ$288))</f>
        <v>0</v>
      </c>
      <c r="G34" s="94" cm="1">
        <f t="array" ref="G34">_xlfn.XLOOKUP(G$1,'PY1 Data(H)'!$A$1:$BQ$1,_xlfn.XLOOKUP($A34,'PY1 Data(H)'!$A$1:$A$288,'PY1 Data(H)'!$A$1:$BQ$288))</f>
        <v>0</v>
      </c>
      <c r="H34" s="94" cm="1">
        <f t="array" ref="H34">_xlfn.XLOOKUP(H$1,'PY1 Data(H)'!$A$1:$BQ$1,_xlfn.XLOOKUP($A34,'PY1 Data(H)'!$A$1:$A$288,'PY1 Data(H)'!$A$1:$BQ$288))</f>
        <v>0</v>
      </c>
      <c r="I34" s="94" cm="1">
        <f t="array" ref="I34">_xlfn.XLOOKUP(I$1,'PY1 Data(H)'!$A$1:$BQ$1,_xlfn.XLOOKUP($A34,'PY1 Data(H)'!$A$1:$A$288,'PY1 Data(H)'!$A$1:$BQ$288))</f>
        <v>0</v>
      </c>
      <c r="J34" s="94" cm="1">
        <f t="array" ref="J34">_xlfn.XLOOKUP(J$1,'PY1 Data(H)'!$A$1:$BQ$1,_xlfn.XLOOKUP($A34,'PY1 Data(H)'!$A$1:$A$288,'PY1 Data(H)'!$A$1:$BQ$288))</f>
        <v>0</v>
      </c>
      <c r="K34" s="94" cm="1">
        <f t="array" ref="K34">_xlfn.XLOOKUP(K$1,'PY1 Data(H)'!$A$1:$BQ$1,_xlfn.XLOOKUP($A34,'PY1 Data(H)'!$A$1:$A$288,'PY1 Data(H)'!$A$1:$BQ$288))</f>
        <v>0</v>
      </c>
      <c r="L34" s="94" cm="1">
        <f t="array" ref="L34">_xlfn.XLOOKUP(L$1,'PY1 Data(H)'!$A$1:$BQ$1,_xlfn.XLOOKUP($A34,'PY1 Data(H)'!$A$1:$A$288,'PY1 Data(H)'!$A$1:$BQ$288))</f>
        <v>0</v>
      </c>
      <c r="M34" s="94" cm="1">
        <f t="array" ref="M34">_xlfn.XLOOKUP(M$1,'PY1 Data(H)'!$A$1:$BQ$1,_xlfn.XLOOKUP($A34,'PY1 Data(H)'!$A$1:$A$288,'PY1 Data(H)'!$A$1:$BQ$288))</f>
        <v>0</v>
      </c>
      <c r="N34" s="94" t="e" cm="1">
        <f t="array" ref="N34">_xlfn.XLOOKUP(N$1,'PY1 Data(H)'!$A$1:$BQ$1,_xlfn.XLOOKUP($A34,'PY1 Data(H)'!$A$1:$A$288,'PY1 Data(H)'!$A$1:$BQ$288))</f>
        <v>#N/A</v>
      </c>
      <c r="O34" s="94" t="e" cm="1">
        <f t="array" ref="O34">_xlfn.XLOOKUP(O$1,'PY1 Data(H)'!$A$1:$BQ$1,_xlfn.XLOOKUP($A34,'PY1 Data(H)'!$A$1:$A$288,'PY1 Data(H)'!$A$1:$BQ$288))</f>
        <v>#N/A</v>
      </c>
      <c r="P34" s="94" cm="1">
        <f t="array" ref="P34">_xlfn.XLOOKUP(P$1,'PY1 Data(H)'!$A$1:$BQ$1,_xlfn.XLOOKUP($A34,'PY1 Data(H)'!$A$1:$A$288,'PY1 Data(H)'!$A$1:$BQ$288))</f>
        <v>0</v>
      </c>
      <c r="Q34" s="94" cm="1">
        <f t="array" ref="Q34">_xlfn.XLOOKUP(Q$1,'PY1 Data(H)'!$A$1:$BQ$1,_xlfn.XLOOKUP($A34,'PY1 Data(H)'!$A$1:$A$288,'PY1 Data(H)'!$A$1:$BQ$288))</f>
        <v>0</v>
      </c>
      <c r="R34" s="94" cm="1">
        <f t="array" ref="R34">_xlfn.XLOOKUP(R$1,'PY1 Data(H)'!$A$1:$BQ$1,_xlfn.XLOOKUP($A34,'PY1 Data(H)'!$A$1:$A$288,'PY1 Data(H)'!$A$1:$BQ$288))</f>
        <v>0</v>
      </c>
    </row>
    <row r="35" spans="1:18" x14ac:dyDescent="0.3">
      <c r="A35">
        <v>661</v>
      </c>
      <c r="D35" s="94" cm="1">
        <f t="array" ref="D35">_xlfn.XLOOKUP(D$1,'PY1 Data(H)'!$A$1:$BQ$1,_xlfn.XLOOKUP($A35,'PY1 Data(H)'!$A$1:$A$288,'PY1 Data(H)'!$A$1:$BQ$288))</f>
        <v>3913281</v>
      </c>
      <c r="E35" s="94" cm="1">
        <f t="array" ref="E35">_xlfn.XLOOKUP(E$1,'PY1 Data(H)'!$A$1:$BQ$1,_xlfn.XLOOKUP($A35,'PY1 Data(H)'!$A$1:$A$288,'PY1 Data(H)'!$A$1:$BQ$288))</f>
        <v>0</v>
      </c>
      <c r="F35" s="94" cm="1">
        <f t="array" ref="F35">_xlfn.XLOOKUP(F$1,'PY1 Data(H)'!$A$1:$BQ$1,_xlfn.XLOOKUP($A35,'PY1 Data(H)'!$A$1:$A$288,'PY1 Data(H)'!$A$1:$BQ$288))</f>
        <v>0</v>
      </c>
      <c r="G35" s="94" cm="1">
        <f t="array" ref="G35">_xlfn.XLOOKUP(G$1,'PY1 Data(H)'!$A$1:$BQ$1,_xlfn.XLOOKUP($A35,'PY1 Data(H)'!$A$1:$A$288,'PY1 Data(H)'!$A$1:$BQ$288))</f>
        <v>0</v>
      </c>
      <c r="H35" s="94" cm="1">
        <f t="array" ref="H35">_xlfn.XLOOKUP(H$1,'PY1 Data(H)'!$A$1:$BQ$1,_xlfn.XLOOKUP($A35,'PY1 Data(H)'!$A$1:$A$288,'PY1 Data(H)'!$A$1:$BQ$288))</f>
        <v>0</v>
      </c>
      <c r="I35" s="94" cm="1">
        <f t="array" ref="I35">_xlfn.XLOOKUP(I$1,'PY1 Data(H)'!$A$1:$BQ$1,_xlfn.XLOOKUP($A35,'PY1 Data(H)'!$A$1:$A$288,'PY1 Data(H)'!$A$1:$BQ$288))</f>
        <v>0</v>
      </c>
      <c r="J35" s="94" cm="1">
        <f t="array" ref="J35">_xlfn.XLOOKUP(J$1,'PY1 Data(H)'!$A$1:$BQ$1,_xlfn.XLOOKUP($A35,'PY1 Data(H)'!$A$1:$A$288,'PY1 Data(H)'!$A$1:$BQ$288))</f>
        <v>0</v>
      </c>
      <c r="K35" s="94" cm="1">
        <f t="array" ref="K35">_xlfn.XLOOKUP(K$1,'PY1 Data(H)'!$A$1:$BQ$1,_xlfn.XLOOKUP($A35,'PY1 Data(H)'!$A$1:$A$288,'PY1 Data(H)'!$A$1:$BQ$288))</f>
        <v>0</v>
      </c>
      <c r="L35" s="94" cm="1">
        <f t="array" ref="L35">_xlfn.XLOOKUP(L$1,'PY1 Data(H)'!$A$1:$BQ$1,_xlfn.XLOOKUP($A35,'PY1 Data(H)'!$A$1:$A$288,'PY1 Data(H)'!$A$1:$BQ$288))</f>
        <v>0</v>
      </c>
      <c r="M35" s="94" cm="1">
        <f t="array" ref="M35">_xlfn.XLOOKUP(M$1,'PY1 Data(H)'!$A$1:$BQ$1,_xlfn.XLOOKUP($A35,'PY1 Data(H)'!$A$1:$A$288,'PY1 Data(H)'!$A$1:$BQ$288))</f>
        <v>0</v>
      </c>
      <c r="N35" s="94" t="e" cm="1">
        <f t="array" ref="N35">_xlfn.XLOOKUP(N$1,'PY1 Data(H)'!$A$1:$BQ$1,_xlfn.XLOOKUP($A35,'PY1 Data(H)'!$A$1:$A$288,'PY1 Data(H)'!$A$1:$BQ$288))</f>
        <v>#N/A</v>
      </c>
      <c r="O35" s="94" t="e" cm="1">
        <f t="array" ref="O35">_xlfn.XLOOKUP(O$1,'PY1 Data(H)'!$A$1:$BQ$1,_xlfn.XLOOKUP($A35,'PY1 Data(H)'!$A$1:$A$288,'PY1 Data(H)'!$A$1:$BQ$288))</f>
        <v>#N/A</v>
      </c>
      <c r="P35" s="94" cm="1">
        <f t="array" ref="P35">_xlfn.XLOOKUP(P$1,'PY1 Data(H)'!$A$1:$BQ$1,_xlfn.XLOOKUP($A35,'PY1 Data(H)'!$A$1:$A$288,'PY1 Data(H)'!$A$1:$BQ$288))</f>
        <v>0</v>
      </c>
      <c r="Q35" s="94" cm="1">
        <f t="array" ref="Q35">_xlfn.XLOOKUP(Q$1,'PY1 Data(H)'!$A$1:$BQ$1,_xlfn.XLOOKUP($A35,'PY1 Data(H)'!$A$1:$A$288,'PY1 Data(H)'!$A$1:$BQ$288))</f>
        <v>0</v>
      </c>
      <c r="R35" s="94" cm="1">
        <f t="array" ref="R35">_xlfn.XLOOKUP(R$1,'PY1 Data(H)'!$A$1:$BQ$1,_xlfn.XLOOKUP($A35,'PY1 Data(H)'!$A$1:$A$288,'PY1 Data(H)'!$A$1:$BQ$288))</f>
        <v>0</v>
      </c>
    </row>
    <row r="38" spans="1:18" x14ac:dyDescent="0.3">
      <c r="A38">
        <v>620</v>
      </c>
    </row>
  </sheetData>
  <sheetProtection algorithmName="SHA-512" hashValue="A9HLoERzDDIxc+zQflonzcJlpre1A0wywodu9WjHJgc2hw7JWK/vg6OR/YRc4JBH8vTUrXXdV39IeKQiYj+tXw==" saltValue="CS6xnWUSHcVS97a+a7Wnj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B4409-8CE7-401B-A714-3E3E7DAAB973}">
  <dimension ref="A1:R38"/>
  <sheetViews>
    <sheetView workbookViewId="0">
      <selection activeCell="C1" sqref="C1"/>
    </sheetView>
  </sheetViews>
  <sheetFormatPr defaultRowHeight="14.4" x14ac:dyDescent="0.3"/>
  <cols>
    <col min="4" max="18" width="20.77734375" customWidth="1"/>
  </cols>
  <sheetData>
    <row r="1" spans="1:18" s="282" customFormat="1" ht="57.6" x14ac:dyDescent="0.3">
      <c r="D1" s="282" t="s">
        <v>346</v>
      </c>
      <c r="E1" s="282" t="s">
        <v>347</v>
      </c>
      <c r="F1" s="282" t="s">
        <v>348</v>
      </c>
      <c r="G1" s="282" t="s">
        <v>349</v>
      </c>
      <c r="H1" s="282" t="s">
        <v>540</v>
      </c>
      <c r="I1" s="282" t="s">
        <v>350</v>
      </c>
      <c r="J1" s="282" t="s">
        <v>351</v>
      </c>
      <c r="K1" s="282" t="s">
        <v>352</v>
      </c>
      <c r="L1" s="282" t="s">
        <v>353</v>
      </c>
      <c r="M1" s="282" t="s">
        <v>354</v>
      </c>
      <c r="N1" s="282" t="s">
        <v>355</v>
      </c>
      <c r="O1" s="282" t="s">
        <v>356</v>
      </c>
      <c r="P1" s="282" t="s">
        <v>357</v>
      </c>
      <c r="Q1" s="282" t="s">
        <v>358</v>
      </c>
      <c r="R1" s="282" t="s">
        <v>359</v>
      </c>
    </row>
    <row r="2" spans="1:18" x14ac:dyDescent="0.3">
      <c r="D2">
        <v>53926</v>
      </c>
      <c r="E2">
        <v>53880</v>
      </c>
      <c r="F2">
        <v>53881</v>
      </c>
      <c r="G2">
        <v>53938</v>
      </c>
      <c r="H2">
        <v>53884</v>
      </c>
      <c r="I2">
        <v>53889</v>
      </c>
      <c r="J2">
        <v>53890</v>
      </c>
      <c r="K2">
        <v>53897</v>
      </c>
      <c r="L2">
        <v>53970</v>
      </c>
      <c r="M2">
        <v>53950</v>
      </c>
      <c r="N2">
        <v>53901</v>
      </c>
      <c r="O2">
        <v>53902</v>
      </c>
      <c r="P2">
        <v>53923</v>
      </c>
      <c r="Q2">
        <v>53908</v>
      </c>
      <c r="R2">
        <v>53913</v>
      </c>
    </row>
    <row r="3" spans="1:18" x14ac:dyDescent="0.3">
      <c r="A3">
        <v>502</v>
      </c>
      <c r="D3">
        <v>467209980</v>
      </c>
      <c r="E3">
        <v>0</v>
      </c>
      <c r="F3">
        <v>186123145</v>
      </c>
      <c r="G3">
        <v>0</v>
      </c>
      <c r="H3">
        <v>0</v>
      </c>
      <c r="I3">
        <v>0</v>
      </c>
      <c r="J3">
        <v>0</v>
      </c>
      <c r="K3">
        <v>93662850</v>
      </c>
      <c r="L3">
        <v>0</v>
      </c>
      <c r="M3">
        <v>68864878</v>
      </c>
      <c r="N3">
        <v>0</v>
      </c>
      <c r="O3">
        <v>6669945</v>
      </c>
      <c r="P3">
        <v>0</v>
      </c>
      <c r="Q3">
        <v>8398639</v>
      </c>
      <c r="R3">
        <v>138277187</v>
      </c>
    </row>
    <row r="4" spans="1:18" x14ac:dyDescent="0.3">
      <c r="A4">
        <v>503</v>
      </c>
      <c r="D4">
        <v>0</v>
      </c>
      <c r="E4">
        <v>0</v>
      </c>
      <c r="F4">
        <v>13107569</v>
      </c>
      <c r="G4">
        <v>0</v>
      </c>
      <c r="H4">
        <v>0</v>
      </c>
      <c r="I4">
        <v>0</v>
      </c>
      <c r="J4">
        <v>0</v>
      </c>
      <c r="K4">
        <v>0</v>
      </c>
      <c r="L4">
        <v>0</v>
      </c>
      <c r="M4">
        <v>136518092</v>
      </c>
      <c r="N4">
        <v>0</v>
      </c>
      <c r="O4">
        <v>84192373</v>
      </c>
      <c r="P4">
        <v>0</v>
      </c>
      <c r="Q4">
        <v>19366110</v>
      </c>
      <c r="R4">
        <v>84885659</v>
      </c>
    </row>
    <row r="5" spans="1:18" x14ac:dyDescent="0.3">
      <c r="D5" t="e">
        <v>#N/A</v>
      </c>
      <c r="E5" t="e">
        <v>#N/A</v>
      </c>
      <c r="F5" t="e">
        <v>#N/A</v>
      </c>
      <c r="G5" t="e">
        <v>#N/A</v>
      </c>
      <c r="H5" t="e">
        <v>#N/A</v>
      </c>
      <c r="I5" t="e">
        <v>#N/A</v>
      </c>
      <c r="J5" t="e">
        <v>#N/A</v>
      </c>
      <c r="K5" t="e">
        <v>#N/A</v>
      </c>
      <c r="L5" t="e">
        <v>#N/A</v>
      </c>
      <c r="M5" t="e">
        <v>#N/A</v>
      </c>
      <c r="N5" t="e">
        <v>#N/A</v>
      </c>
      <c r="O5" t="e">
        <v>#N/A</v>
      </c>
      <c r="P5" t="e">
        <v>#N/A</v>
      </c>
      <c r="Q5" t="e">
        <v>#N/A</v>
      </c>
      <c r="R5" t="e">
        <v>#N/A</v>
      </c>
    </row>
    <row r="6" spans="1:18" x14ac:dyDescent="0.3">
      <c r="A6">
        <v>592</v>
      </c>
      <c r="D6">
        <v>71521845</v>
      </c>
      <c r="E6">
        <v>0</v>
      </c>
      <c r="F6">
        <v>21064594</v>
      </c>
      <c r="G6">
        <v>0</v>
      </c>
      <c r="H6">
        <v>0</v>
      </c>
      <c r="I6">
        <v>0</v>
      </c>
      <c r="J6">
        <v>0</v>
      </c>
      <c r="K6">
        <v>16763179</v>
      </c>
      <c r="L6">
        <v>0</v>
      </c>
      <c r="M6">
        <v>53368978</v>
      </c>
      <c r="N6">
        <v>0</v>
      </c>
      <c r="O6">
        <v>2602934</v>
      </c>
      <c r="P6">
        <v>0</v>
      </c>
      <c r="Q6">
        <v>9877166</v>
      </c>
      <c r="R6">
        <v>84885659</v>
      </c>
    </row>
    <row r="7" spans="1:18" x14ac:dyDescent="0.3">
      <c r="A7">
        <v>591</v>
      </c>
      <c r="D7">
        <v>475152329</v>
      </c>
      <c r="E7">
        <v>0</v>
      </c>
      <c r="F7">
        <v>320609706</v>
      </c>
      <c r="G7">
        <v>0</v>
      </c>
      <c r="H7">
        <v>0</v>
      </c>
      <c r="I7">
        <v>0</v>
      </c>
      <c r="J7">
        <v>0</v>
      </c>
      <c r="K7">
        <v>282990756</v>
      </c>
      <c r="L7">
        <v>0</v>
      </c>
      <c r="M7">
        <v>271055686</v>
      </c>
      <c r="N7">
        <v>0</v>
      </c>
      <c r="O7">
        <v>117501396</v>
      </c>
      <c r="P7">
        <v>0</v>
      </c>
      <c r="Q7">
        <v>66482347</v>
      </c>
      <c r="R7">
        <v>229371590</v>
      </c>
    </row>
    <row r="8" spans="1:18" x14ac:dyDescent="0.3">
      <c r="D8" t="e">
        <v>#N/A</v>
      </c>
      <c r="E8" t="e">
        <v>#N/A</v>
      </c>
      <c r="F8" t="e">
        <v>#N/A</v>
      </c>
      <c r="G8" t="e">
        <v>#N/A</v>
      </c>
      <c r="H8" t="e">
        <v>#N/A</v>
      </c>
      <c r="I8" t="e">
        <v>#N/A</v>
      </c>
      <c r="J8" t="e">
        <v>#N/A</v>
      </c>
      <c r="K8" t="e">
        <v>#N/A</v>
      </c>
      <c r="L8" t="e">
        <v>#N/A</v>
      </c>
      <c r="M8" t="e">
        <v>#N/A</v>
      </c>
      <c r="N8" t="e">
        <v>#N/A</v>
      </c>
      <c r="O8" t="e">
        <v>#N/A</v>
      </c>
      <c r="P8" t="e">
        <v>#N/A</v>
      </c>
      <c r="Q8" t="e">
        <v>#N/A</v>
      </c>
      <c r="R8" t="e">
        <v>#N/A</v>
      </c>
    </row>
    <row r="9" spans="1:18" x14ac:dyDescent="0.3">
      <c r="A9">
        <v>36</v>
      </c>
      <c r="D9">
        <v>547494930</v>
      </c>
      <c r="E9">
        <v>0</v>
      </c>
      <c r="F9">
        <v>340693190</v>
      </c>
      <c r="G9">
        <v>0</v>
      </c>
      <c r="H9">
        <v>0</v>
      </c>
      <c r="I9">
        <v>0</v>
      </c>
      <c r="J9">
        <v>0</v>
      </c>
      <c r="K9">
        <v>282444552</v>
      </c>
      <c r="L9">
        <v>0</v>
      </c>
      <c r="M9">
        <v>421249161</v>
      </c>
      <c r="N9">
        <v>0</v>
      </c>
      <c r="O9">
        <v>132577243</v>
      </c>
      <c r="P9">
        <v>0</v>
      </c>
      <c r="Q9">
        <v>110430870</v>
      </c>
      <c r="R9">
        <v>317054607</v>
      </c>
    </row>
    <row r="10" spans="1:18" x14ac:dyDescent="0.3">
      <c r="A10">
        <v>534</v>
      </c>
      <c r="D10">
        <v>20283343</v>
      </c>
      <c r="E10">
        <v>0</v>
      </c>
      <c r="F10">
        <v>12312657</v>
      </c>
      <c r="G10">
        <v>0</v>
      </c>
      <c r="H10">
        <v>0</v>
      </c>
      <c r="I10">
        <v>0</v>
      </c>
      <c r="J10">
        <v>0</v>
      </c>
      <c r="K10">
        <v>10346723</v>
      </c>
      <c r="L10">
        <v>0</v>
      </c>
      <c r="M10">
        <v>10691553</v>
      </c>
      <c r="N10">
        <v>0</v>
      </c>
      <c r="O10">
        <v>3883004</v>
      </c>
      <c r="P10">
        <v>0</v>
      </c>
      <c r="Q10">
        <v>2953861</v>
      </c>
      <c r="R10">
        <v>9178195</v>
      </c>
    </row>
    <row r="11" spans="1:18" x14ac:dyDescent="0.3">
      <c r="A11">
        <v>13</v>
      </c>
      <c r="D11">
        <v>181542907</v>
      </c>
      <c r="E11">
        <v>0</v>
      </c>
      <c r="F11">
        <v>224229050</v>
      </c>
      <c r="G11">
        <v>0</v>
      </c>
      <c r="H11">
        <v>0</v>
      </c>
      <c r="I11">
        <v>0</v>
      </c>
      <c r="J11">
        <v>0</v>
      </c>
      <c r="K11">
        <v>90014296</v>
      </c>
      <c r="L11">
        <v>0</v>
      </c>
      <c r="M11">
        <v>112741922</v>
      </c>
      <c r="N11">
        <v>0</v>
      </c>
      <c r="O11">
        <v>28654511</v>
      </c>
      <c r="P11">
        <v>0</v>
      </c>
      <c r="Q11">
        <v>16793843</v>
      </c>
      <c r="R11">
        <v>180460876</v>
      </c>
    </row>
    <row r="12" spans="1:18" x14ac:dyDescent="0.3">
      <c r="A12">
        <v>14</v>
      </c>
      <c r="D12">
        <v>63294731</v>
      </c>
      <c r="E12">
        <v>0</v>
      </c>
      <c r="F12">
        <v>49626637</v>
      </c>
      <c r="G12">
        <v>0</v>
      </c>
      <c r="H12">
        <v>0</v>
      </c>
      <c r="I12">
        <v>0</v>
      </c>
      <c r="J12">
        <v>0</v>
      </c>
      <c r="K12">
        <v>60297000</v>
      </c>
      <c r="L12">
        <v>0</v>
      </c>
      <c r="M12">
        <v>64501342</v>
      </c>
      <c r="N12">
        <v>0</v>
      </c>
      <c r="O12">
        <v>19768592</v>
      </c>
      <c r="P12">
        <v>0</v>
      </c>
      <c r="Q12">
        <v>10119954</v>
      </c>
      <c r="R12">
        <v>54170014</v>
      </c>
    </row>
    <row r="13" spans="1:18" x14ac:dyDescent="0.3">
      <c r="A13">
        <v>34</v>
      </c>
      <c r="D13">
        <v>467209980</v>
      </c>
      <c r="E13">
        <v>0</v>
      </c>
      <c r="F13">
        <v>186123145</v>
      </c>
      <c r="G13">
        <v>0</v>
      </c>
      <c r="H13">
        <v>0</v>
      </c>
      <c r="I13">
        <v>0</v>
      </c>
      <c r="J13">
        <v>0</v>
      </c>
      <c r="K13">
        <v>93662850</v>
      </c>
      <c r="L13">
        <v>0</v>
      </c>
      <c r="M13">
        <v>68864878</v>
      </c>
      <c r="N13">
        <v>0</v>
      </c>
      <c r="O13">
        <v>6669945</v>
      </c>
      <c r="P13">
        <v>0</v>
      </c>
      <c r="Q13">
        <v>8398639</v>
      </c>
      <c r="R13">
        <v>138277187</v>
      </c>
    </row>
    <row r="14" spans="1:18" x14ac:dyDescent="0.3">
      <c r="A14">
        <v>35</v>
      </c>
      <c r="D14">
        <v>72391103</v>
      </c>
      <c r="E14">
        <v>0</v>
      </c>
      <c r="F14">
        <v>29424322</v>
      </c>
      <c r="G14">
        <v>0</v>
      </c>
      <c r="H14">
        <v>0</v>
      </c>
      <c r="I14">
        <v>0</v>
      </c>
      <c r="J14">
        <v>0</v>
      </c>
      <c r="K14">
        <v>32244021</v>
      </c>
      <c r="L14">
        <v>0</v>
      </c>
      <c r="M14">
        <v>24760544</v>
      </c>
      <c r="N14">
        <v>0</v>
      </c>
      <c r="O14">
        <v>14774016</v>
      </c>
      <c r="P14">
        <v>0</v>
      </c>
      <c r="Q14">
        <v>4981901</v>
      </c>
      <c r="R14">
        <v>27696007</v>
      </c>
    </row>
    <row r="15" spans="1:18" x14ac:dyDescent="0.3">
      <c r="A15">
        <v>37</v>
      </c>
      <c r="D15">
        <v>52395000</v>
      </c>
      <c r="E15">
        <v>0</v>
      </c>
      <c r="F15">
        <v>65747737</v>
      </c>
      <c r="G15">
        <v>0</v>
      </c>
      <c r="H15">
        <v>0</v>
      </c>
      <c r="I15">
        <v>0</v>
      </c>
      <c r="J15">
        <v>0</v>
      </c>
      <c r="K15">
        <v>13487462</v>
      </c>
      <c r="L15">
        <v>0</v>
      </c>
      <c r="M15">
        <v>91332385</v>
      </c>
      <c r="N15">
        <v>0</v>
      </c>
      <c r="O15">
        <v>39300823</v>
      </c>
      <c r="P15">
        <v>0</v>
      </c>
      <c r="Q15">
        <v>2936921</v>
      </c>
      <c r="R15">
        <v>164827670</v>
      </c>
    </row>
    <row r="16" spans="1:18" x14ac:dyDescent="0.3">
      <c r="A16">
        <v>38</v>
      </c>
      <c r="D16">
        <v>503036677</v>
      </c>
      <c r="E16">
        <v>0</v>
      </c>
      <c r="F16">
        <v>163466507</v>
      </c>
      <c r="G16">
        <v>0</v>
      </c>
      <c r="H16">
        <v>0</v>
      </c>
      <c r="I16">
        <v>0</v>
      </c>
      <c r="J16">
        <v>0</v>
      </c>
      <c r="K16">
        <v>85870455</v>
      </c>
      <c r="L16">
        <v>0</v>
      </c>
      <c r="M16">
        <v>293536481</v>
      </c>
      <c r="N16">
        <v>0</v>
      </c>
      <c r="O16">
        <v>80648866</v>
      </c>
      <c r="P16">
        <v>0</v>
      </c>
      <c r="Q16">
        <v>24195323</v>
      </c>
      <c r="R16">
        <v>137873018</v>
      </c>
    </row>
    <row r="17" spans="1:18" x14ac:dyDescent="0.3">
      <c r="A17">
        <v>32</v>
      </c>
      <c r="D17">
        <v>26740126</v>
      </c>
      <c r="E17">
        <v>0</v>
      </c>
      <c r="F17">
        <v>14774719</v>
      </c>
      <c r="G17">
        <v>0</v>
      </c>
      <c r="H17">
        <v>0</v>
      </c>
      <c r="I17">
        <v>0</v>
      </c>
      <c r="J17">
        <v>0</v>
      </c>
      <c r="K17">
        <v>12127412</v>
      </c>
      <c r="L17">
        <v>0</v>
      </c>
      <c r="M17">
        <v>13832898</v>
      </c>
      <c r="N17">
        <v>0</v>
      </c>
      <c r="O17">
        <v>5003476</v>
      </c>
      <c r="P17">
        <v>0</v>
      </c>
      <c r="Q17">
        <v>3132766</v>
      </c>
      <c r="R17">
        <v>11361387</v>
      </c>
    </row>
    <row r="18" spans="1:18" x14ac:dyDescent="0.3">
      <c r="A18">
        <v>40</v>
      </c>
      <c r="D18">
        <v>467405340</v>
      </c>
      <c r="E18">
        <v>0</v>
      </c>
      <c r="F18">
        <v>321930155</v>
      </c>
      <c r="G18">
        <v>0</v>
      </c>
      <c r="H18">
        <v>0</v>
      </c>
      <c r="I18">
        <v>0</v>
      </c>
      <c r="J18">
        <v>0</v>
      </c>
      <c r="K18">
        <v>280345793</v>
      </c>
      <c r="L18">
        <v>0</v>
      </c>
      <c r="M18">
        <v>268083547</v>
      </c>
      <c r="N18">
        <v>0</v>
      </c>
      <c r="O18">
        <v>107058412</v>
      </c>
      <c r="P18">
        <v>0</v>
      </c>
      <c r="Q18">
        <v>65193793</v>
      </c>
      <c r="R18">
        <v>228369722</v>
      </c>
    </row>
    <row r="19" spans="1:18" x14ac:dyDescent="0.3">
      <c r="A19">
        <v>107</v>
      </c>
      <c r="D19">
        <v>474394675</v>
      </c>
      <c r="E19">
        <v>0</v>
      </c>
      <c r="F19">
        <v>332438249</v>
      </c>
      <c r="G19">
        <v>0</v>
      </c>
      <c r="H19">
        <v>0</v>
      </c>
      <c r="I19">
        <v>0</v>
      </c>
      <c r="J19">
        <v>0</v>
      </c>
      <c r="K19">
        <v>287013601</v>
      </c>
      <c r="L19">
        <v>0</v>
      </c>
      <c r="M19">
        <v>273046708</v>
      </c>
      <c r="N19">
        <v>0</v>
      </c>
      <c r="O19">
        <v>113843559</v>
      </c>
      <c r="P19">
        <v>0</v>
      </c>
      <c r="Q19">
        <v>65889060</v>
      </c>
      <c r="R19">
        <v>233215750</v>
      </c>
    </row>
    <row r="20" spans="1:18" x14ac:dyDescent="0.3">
      <c r="A20">
        <v>108</v>
      </c>
      <c r="D20">
        <v>475152329</v>
      </c>
      <c r="E20">
        <v>0</v>
      </c>
      <c r="F20">
        <v>319382632</v>
      </c>
      <c r="G20">
        <v>0</v>
      </c>
      <c r="H20">
        <v>0</v>
      </c>
      <c r="I20">
        <v>0</v>
      </c>
      <c r="J20">
        <v>0</v>
      </c>
      <c r="K20">
        <v>282485391</v>
      </c>
      <c r="L20">
        <v>0</v>
      </c>
      <c r="M20">
        <v>266433127</v>
      </c>
      <c r="N20">
        <v>0</v>
      </c>
      <c r="O20">
        <v>116418875</v>
      </c>
      <c r="P20">
        <v>0</v>
      </c>
      <c r="Q20">
        <v>66291315</v>
      </c>
      <c r="R20">
        <v>227626639</v>
      </c>
    </row>
    <row r="21" spans="1:18" x14ac:dyDescent="0.3">
      <c r="A21">
        <v>41</v>
      </c>
      <c r="D21">
        <v>1479782</v>
      </c>
      <c r="E21">
        <v>0</v>
      </c>
      <c r="F21">
        <v>1227074</v>
      </c>
      <c r="G21">
        <v>0</v>
      </c>
      <c r="H21">
        <v>0</v>
      </c>
      <c r="I21">
        <v>0</v>
      </c>
      <c r="J21">
        <v>0</v>
      </c>
      <c r="K21">
        <v>505365</v>
      </c>
      <c r="L21">
        <v>0</v>
      </c>
      <c r="M21">
        <v>4622559</v>
      </c>
      <c r="N21">
        <v>0</v>
      </c>
      <c r="O21">
        <v>1082521</v>
      </c>
      <c r="P21">
        <v>0</v>
      </c>
      <c r="Q21">
        <v>81646</v>
      </c>
      <c r="R21">
        <v>1744951</v>
      </c>
    </row>
    <row r="22" spans="1:18" x14ac:dyDescent="0.3">
      <c r="A22">
        <v>194</v>
      </c>
      <c r="D22">
        <v>0</v>
      </c>
      <c r="E22">
        <v>0</v>
      </c>
      <c r="F22">
        <v>330200</v>
      </c>
      <c r="G22">
        <v>0</v>
      </c>
      <c r="H22">
        <v>0</v>
      </c>
      <c r="I22">
        <v>0</v>
      </c>
      <c r="J22">
        <v>0</v>
      </c>
      <c r="K22">
        <v>0</v>
      </c>
      <c r="L22">
        <v>0</v>
      </c>
      <c r="M22">
        <v>0</v>
      </c>
      <c r="N22">
        <v>0</v>
      </c>
      <c r="O22">
        <v>0</v>
      </c>
      <c r="P22">
        <v>0</v>
      </c>
      <c r="Q22">
        <v>0</v>
      </c>
      <c r="R22">
        <v>4764313</v>
      </c>
    </row>
    <row r="23" spans="1:18" x14ac:dyDescent="0.3">
      <c r="A23">
        <v>294</v>
      </c>
      <c r="D23">
        <v>71521845</v>
      </c>
      <c r="E23">
        <v>0</v>
      </c>
      <c r="F23">
        <v>21064594</v>
      </c>
      <c r="G23">
        <v>0</v>
      </c>
      <c r="H23">
        <v>0</v>
      </c>
      <c r="I23">
        <v>0</v>
      </c>
      <c r="J23">
        <v>0</v>
      </c>
      <c r="K23">
        <v>16763129</v>
      </c>
      <c r="L23">
        <v>0</v>
      </c>
      <c r="M23">
        <v>53368978</v>
      </c>
      <c r="N23">
        <v>0</v>
      </c>
      <c r="O23">
        <v>2602934</v>
      </c>
      <c r="P23">
        <v>0</v>
      </c>
      <c r="Q23">
        <v>9877166</v>
      </c>
      <c r="R23">
        <v>24643766</v>
      </c>
    </row>
    <row r="24" spans="1:18" x14ac:dyDescent="0.3">
      <c r="A24">
        <v>33</v>
      </c>
      <c r="D24">
        <v>5955590</v>
      </c>
      <c r="E24">
        <v>0</v>
      </c>
      <c r="F24">
        <v>891110</v>
      </c>
      <c r="G24">
        <v>0</v>
      </c>
      <c r="H24">
        <v>0</v>
      </c>
      <c r="I24">
        <v>0</v>
      </c>
      <c r="J24">
        <v>0</v>
      </c>
      <c r="K24">
        <v>9075340</v>
      </c>
      <c r="L24">
        <v>0</v>
      </c>
      <c r="M24">
        <v>-7726804</v>
      </c>
      <c r="N24">
        <v>0</v>
      </c>
      <c r="O24">
        <v>-5271551</v>
      </c>
      <c r="P24">
        <v>0</v>
      </c>
      <c r="Q24">
        <v>-6561108</v>
      </c>
      <c r="R24">
        <v>5415876</v>
      </c>
    </row>
    <row r="25" spans="1:18" x14ac:dyDescent="0.3">
      <c r="A25">
        <v>104</v>
      </c>
      <c r="D25">
        <v>19396664</v>
      </c>
      <c r="E25">
        <v>0</v>
      </c>
      <c r="F25">
        <v>14834255</v>
      </c>
      <c r="G25">
        <v>0</v>
      </c>
      <c r="H25">
        <v>0</v>
      </c>
      <c r="I25">
        <v>0</v>
      </c>
      <c r="J25">
        <v>0</v>
      </c>
      <c r="K25">
        <v>23320309</v>
      </c>
      <c r="L25">
        <v>0</v>
      </c>
      <c r="M25">
        <v>19825964</v>
      </c>
      <c r="N25">
        <v>0</v>
      </c>
      <c r="O25">
        <v>10270931</v>
      </c>
      <c r="P25">
        <v>0</v>
      </c>
      <c r="Q25">
        <v>3303220</v>
      </c>
      <c r="R25">
        <v>72577790</v>
      </c>
    </row>
    <row r="26" spans="1:18" x14ac:dyDescent="0.3">
      <c r="A26">
        <v>39</v>
      </c>
      <c r="D26">
        <v>1550000</v>
      </c>
      <c r="E26">
        <v>0</v>
      </c>
      <c r="F26">
        <v>2691215</v>
      </c>
      <c r="G26">
        <v>0</v>
      </c>
      <c r="H26">
        <v>0</v>
      </c>
      <c r="I26">
        <v>0</v>
      </c>
      <c r="J26">
        <v>0</v>
      </c>
      <c r="K26">
        <v>3350213</v>
      </c>
      <c r="L26">
        <v>0</v>
      </c>
      <c r="M26">
        <v>2620000</v>
      </c>
      <c r="N26">
        <v>0</v>
      </c>
      <c r="O26">
        <v>3765049</v>
      </c>
      <c r="P26">
        <v>0</v>
      </c>
      <c r="Q26">
        <v>1060328</v>
      </c>
      <c r="R26">
        <v>-30382256</v>
      </c>
    </row>
    <row r="27" spans="1:18" x14ac:dyDescent="0.3">
      <c r="D27" t="e">
        <v>#N/A</v>
      </c>
      <c r="E27" t="e">
        <v>#N/A</v>
      </c>
      <c r="F27" t="e">
        <v>#N/A</v>
      </c>
      <c r="G27" t="e">
        <v>#N/A</v>
      </c>
      <c r="H27" t="e">
        <v>#N/A</v>
      </c>
      <c r="I27" t="e">
        <v>#N/A</v>
      </c>
      <c r="J27" t="e">
        <v>#N/A</v>
      </c>
      <c r="K27" t="e">
        <v>#N/A</v>
      </c>
      <c r="L27" t="e">
        <v>#N/A</v>
      </c>
      <c r="M27" t="e">
        <v>#N/A</v>
      </c>
      <c r="N27" t="e">
        <v>#N/A</v>
      </c>
      <c r="O27" t="e">
        <v>#N/A</v>
      </c>
      <c r="P27" t="e">
        <v>#N/A</v>
      </c>
      <c r="Q27" t="e">
        <v>#N/A</v>
      </c>
      <c r="R27" t="e">
        <v>#N/A</v>
      </c>
    </row>
    <row r="28" spans="1:18" x14ac:dyDescent="0.3">
      <c r="A28">
        <v>622</v>
      </c>
      <c r="D28">
        <v>0</v>
      </c>
      <c r="E28">
        <v>0</v>
      </c>
      <c r="F28">
        <v>0</v>
      </c>
      <c r="G28">
        <v>0</v>
      </c>
      <c r="H28">
        <v>0</v>
      </c>
      <c r="I28">
        <v>0</v>
      </c>
      <c r="J28">
        <v>0</v>
      </c>
      <c r="K28">
        <v>0</v>
      </c>
      <c r="L28">
        <v>0</v>
      </c>
      <c r="M28">
        <v>0</v>
      </c>
      <c r="N28">
        <v>0</v>
      </c>
      <c r="O28">
        <v>291094</v>
      </c>
      <c r="P28">
        <v>0</v>
      </c>
      <c r="Q28">
        <v>0</v>
      </c>
      <c r="R28">
        <v>0</v>
      </c>
    </row>
    <row r="29" spans="1:18" x14ac:dyDescent="0.3">
      <c r="A29">
        <v>577</v>
      </c>
      <c r="D29">
        <v>1</v>
      </c>
      <c r="E29">
        <v>0</v>
      </c>
      <c r="F29">
        <v>1</v>
      </c>
      <c r="G29">
        <v>0</v>
      </c>
      <c r="H29">
        <v>0</v>
      </c>
      <c r="I29">
        <v>0</v>
      </c>
      <c r="J29">
        <v>0</v>
      </c>
      <c r="K29">
        <v>2</v>
      </c>
      <c r="L29">
        <v>0</v>
      </c>
      <c r="M29">
        <v>1</v>
      </c>
      <c r="N29">
        <v>0</v>
      </c>
      <c r="O29">
        <v>1</v>
      </c>
      <c r="P29">
        <v>0</v>
      </c>
      <c r="Q29">
        <v>2</v>
      </c>
      <c r="R29">
        <v>2</v>
      </c>
    </row>
    <row r="30" spans="1:18" x14ac:dyDescent="0.3">
      <c r="D30" t="e">
        <v>#N/A</v>
      </c>
      <c r="E30" t="e">
        <v>#N/A</v>
      </c>
      <c r="F30" t="e">
        <v>#N/A</v>
      </c>
      <c r="G30" t="e">
        <v>#N/A</v>
      </c>
      <c r="H30" t="e">
        <v>#N/A</v>
      </c>
      <c r="I30" t="e">
        <v>#N/A</v>
      </c>
      <c r="J30" t="e">
        <v>#N/A</v>
      </c>
      <c r="K30" t="e">
        <v>#N/A</v>
      </c>
      <c r="L30" t="e">
        <v>#N/A</v>
      </c>
      <c r="M30" t="e">
        <v>#N/A</v>
      </c>
      <c r="N30" t="e">
        <v>#N/A</v>
      </c>
      <c r="O30" t="e">
        <v>#N/A</v>
      </c>
      <c r="P30" t="e">
        <v>#N/A</v>
      </c>
      <c r="Q30" t="e">
        <v>#N/A</v>
      </c>
      <c r="R30" t="e">
        <v>#N/A</v>
      </c>
    </row>
    <row r="31" spans="1:18" x14ac:dyDescent="0.3">
      <c r="A31">
        <v>621</v>
      </c>
      <c r="D31">
        <v>0</v>
      </c>
      <c r="E31">
        <v>0</v>
      </c>
      <c r="F31">
        <v>0</v>
      </c>
      <c r="G31">
        <v>0</v>
      </c>
      <c r="H31">
        <v>0</v>
      </c>
      <c r="I31">
        <v>0</v>
      </c>
      <c r="J31">
        <v>0</v>
      </c>
      <c r="K31">
        <v>0</v>
      </c>
      <c r="L31">
        <v>0</v>
      </c>
      <c r="M31">
        <v>0</v>
      </c>
      <c r="N31">
        <v>0</v>
      </c>
      <c r="O31">
        <v>0</v>
      </c>
      <c r="P31">
        <v>0</v>
      </c>
      <c r="Q31">
        <v>0</v>
      </c>
      <c r="R31">
        <v>0</v>
      </c>
    </row>
    <row r="32" spans="1:18" x14ac:dyDescent="0.3">
      <c r="A32">
        <v>547</v>
      </c>
      <c r="D32">
        <v>3</v>
      </c>
      <c r="E32">
        <v>0</v>
      </c>
      <c r="F32">
        <v>2</v>
      </c>
      <c r="G32">
        <v>0</v>
      </c>
      <c r="H32">
        <v>0</v>
      </c>
      <c r="I32">
        <v>0</v>
      </c>
      <c r="J32">
        <v>0</v>
      </c>
      <c r="K32">
        <v>2</v>
      </c>
      <c r="L32">
        <v>0</v>
      </c>
      <c r="M32">
        <v>2</v>
      </c>
      <c r="N32">
        <v>0</v>
      </c>
      <c r="O32">
        <v>0</v>
      </c>
      <c r="P32">
        <v>0</v>
      </c>
      <c r="Q32">
        <v>2</v>
      </c>
      <c r="R32">
        <v>2</v>
      </c>
    </row>
    <row r="33" spans="1:18" x14ac:dyDescent="0.3">
      <c r="A33">
        <v>659</v>
      </c>
      <c r="D33">
        <v>5225961</v>
      </c>
      <c r="E33">
        <v>0</v>
      </c>
      <c r="F33">
        <v>0</v>
      </c>
      <c r="G33">
        <v>0</v>
      </c>
      <c r="H33">
        <v>0</v>
      </c>
      <c r="I33">
        <v>0</v>
      </c>
      <c r="J33">
        <v>0</v>
      </c>
      <c r="K33">
        <v>0</v>
      </c>
      <c r="L33">
        <v>0</v>
      </c>
      <c r="M33">
        <v>0</v>
      </c>
      <c r="N33">
        <v>0</v>
      </c>
      <c r="O33">
        <v>0</v>
      </c>
      <c r="P33">
        <v>0</v>
      </c>
      <c r="Q33">
        <v>0</v>
      </c>
      <c r="R33">
        <v>0</v>
      </c>
    </row>
    <row r="34" spans="1:18" x14ac:dyDescent="0.3">
      <c r="A34">
        <v>660</v>
      </c>
      <c r="D34">
        <v>8471396</v>
      </c>
      <c r="E34">
        <v>0</v>
      </c>
      <c r="F34">
        <v>0</v>
      </c>
      <c r="G34">
        <v>0</v>
      </c>
      <c r="H34">
        <v>0</v>
      </c>
      <c r="I34">
        <v>0</v>
      </c>
      <c r="J34">
        <v>0</v>
      </c>
      <c r="K34">
        <v>0</v>
      </c>
      <c r="L34">
        <v>0</v>
      </c>
      <c r="M34">
        <v>0</v>
      </c>
      <c r="N34">
        <v>0</v>
      </c>
      <c r="O34">
        <v>0</v>
      </c>
      <c r="P34">
        <v>0</v>
      </c>
      <c r="Q34">
        <v>0</v>
      </c>
      <c r="R34">
        <v>0</v>
      </c>
    </row>
    <row r="35" spans="1:18" x14ac:dyDescent="0.3">
      <c r="A35">
        <v>661</v>
      </c>
      <c r="D35">
        <v>3245435</v>
      </c>
      <c r="E35">
        <v>0</v>
      </c>
      <c r="F35">
        <v>0</v>
      </c>
      <c r="G35">
        <v>0</v>
      </c>
      <c r="H35">
        <v>0</v>
      </c>
      <c r="I35">
        <v>0</v>
      </c>
      <c r="J35">
        <v>0</v>
      </c>
      <c r="K35">
        <v>0</v>
      </c>
      <c r="L35">
        <v>0</v>
      </c>
      <c r="M35">
        <v>0</v>
      </c>
      <c r="N35">
        <v>0</v>
      </c>
      <c r="O35">
        <v>0</v>
      </c>
      <c r="P35">
        <v>0</v>
      </c>
      <c r="Q35">
        <v>0</v>
      </c>
      <c r="R35">
        <v>0</v>
      </c>
    </row>
    <row r="38" spans="1:18" x14ac:dyDescent="0.3">
      <c r="A38">
        <v>620</v>
      </c>
    </row>
  </sheetData>
  <sheetProtection algorithmName="SHA-512" hashValue="hVmb4LAq4KJhOywAjr4kAGm6+ll8seGH35HjVYLnN165jmk/0k6dz3lXUO/wcGs5pj2BSCvun6gOFtQukdjVXA==" saltValue="IXPidHSYb4RjTLWO0gld5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Q174"/>
  <sheetViews>
    <sheetView workbookViewId="0">
      <selection activeCell="B1" sqref="B1"/>
    </sheetView>
  </sheetViews>
  <sheetFormatPr defaultColWidth="8.88671875" defaultRowHeight="14.4" x14ac:dyDescent="0.3"/>
  <cols>
    <col min="1" max="1" width="29.33203125" style="383" customWidth="1"/>
    <col min="2" max="2" width="72.6640625" style="384" customWidth="1"/>
    <col min="3" max="3" width="54.33203125" style="384" customWidth="1"/>
    <col min="4" max="17" width="20.77734375" style="384" customWidth="1"/>
    <col min="18" max="16384" width="8.88671875" style="384"/>
  </cols>
  <sheetData>
    <row r="1" spans="1:17" s="385" customFormat="1" ht="66" customHeight="1" x14ac:dyDescent="0.3">
      <c r="A1" s="395" t="s">
        <v>316</v>
      </c>
      <c r="B1" s="385" t="s">
        <v>60</v>
      </c>
      <c r="C1" s="385" t="s">
        <v>60</v>
      </c>
      <c r="D1" s="385" t="s">
        <v>346</v>
      </c>
      <c r="E1" s="385" t="s">
        <v>347</v>
      </c>
      <c r="F1" s="385" t="s">
        <v>348</v>
      </c>
      <c r="G1" s="385" t="s">
        <v>349</v>
      </c>
      <c r="H1" s="385" t="s">
        <v>350</v>
      </c>
      <c r="I1" s="385" t="s">
        <v>351</v>
      </c>
      <c r="J1" s="385" t="s">
        <v>352</v>
      </c>
      <c r="K1" s="385" t="s">
        <v>353</v>
      </c>
      <c r="L1" s="385" t="s">
        <v>354</v>
      </c>
      <c r="M1" s="385" t="s">
        <v>355</v>
      </c>
      <c r="N1" s="385" t="s">
        <v>356</v>
      </c>
      <c r="O1" s="385" t="s">
        <v>357</v>
      </c>
      <c r="P1" s="385" t="s">
        <v>358</v>
      </c>
      <c r="Q1" s="385" t="s">
        <v>359</v>
      </c>
    </row>
    <row r="2" spans="1:17" x14ac:dyDescent="0.3">
      <c r="A2" s="396" t="s">
        <v>168</v>
      </c>
      <c r="B2" s="385" t="s">
        <v>9</v>
      </c>
      <c r="C2" s="384" t="s">
        <v>2</v>
      </c>
      <c r="D2" s="384">
        <v>53926</v>
      </c>
      <c r="E2" s="384">
        <v>53880</v>
      </c>
      <c r="F2" s="384">
        <v>53881</v>
      </c>
      <c r="G2" s="384">
        <v>53938</v>
      </c>
      <c r="H2" s="384">
        <v>53889</v>
      </c>
      <c r="I2" s="384">
        <v>53890</v>
      </c>
      <c r="J2" s="384">
        <v>53897</v>
      </c>
      <c r="K2" s="384">
        <v>53970</v>
      </c>
      <c r="L2" s="384">
        <v>53950</v>
      </c>
      <c r="M2" s="384">
        <v>53901</v>
      </c>
      <c r="N2" s="384">
        <v>53902</v>
      </c>
      <c r="O2" s="384">
        <v>53923</v>
      </c>
      <c r="P2" s="384">
        <v>53908</v>
      </c>
      <c r="Q2" s="384">
        <v>53913</v>
      </c>
    </row>
    <row r="3" spans="1:17" x14ac:dyDescent="0.3">
      <c r="A3" s="396">
        <v>13</v>
      </c>
      <c r="B3" s="385" t="s">
        <v>169</v>
      </c>
      <c r="D3" s="384">
        <v>168008259</v>
      </c>
      <c r="E3" s="384">
        <v>92730390</v>
      </c>
      <c r="F3" s="384">
        <v>222907780</v>
      </c>
      <c r="G3" s="384">
        <v>2190759000</v>
      </c>
      <c r="H3" s="384">
        <v>27899136</v>
      </c>
      <c r="J3" s="384">
        <v>101614411</v>
      </c>
      <c r="K3" s="384">
        <v>22313404</v>
      </c>
      <c r="L3" s="384">
        <v>125159581</v>
      </c>
      <c r="M3" s="384">
        <v>461080000</v>
      </c>
      <c r="N3" s="384">
        <v>23276821</v>
      </c>
      <c r="O3" s="384">
        <v>44101290</v>
      </c>
      <c r="P3" s="384">
        <v>17025513</v>
      </c>
      <c r="Q3" s="384">
        <v>164622996</v>
      </c>
    </row>
    <row r="4" spans="1:17" x14ac:dyDescent="0.3">
      <c r="A4" s="396">
        <v>14</v>
      </c>
      <c r="B4" s="385" t="s">
        <v>170</v>
      </c>
      <c r="D4" s="384">
        <v>68609896</v>
      </c>
      <c r="E4" s="384">
        <v>41991098</v>
      </c>
      <c r="F4" s="384">
        <v>81629164</v>
      </c>
      <c r="G4" s="384">
        <v>2534034000</v>
      </c>
      <c r="H4" s="384">
        <v>20265595</v>
      </c>
      <c r="J4" s="384">
        <v>65893744</v>
      </c>
      <c r="K4" s="384">
        <v>13685632</v>
      </c>
      <c r="L4" s="384">
        <v>76554026</v>
      </c>
      <c r="M4" s="384">
        <v>183976000</v>
      </c>
      <c r="N4" s="384">
        <v>29242019</v>
      </c>
      <c r="O4" s="384">
        <v>49390273</v>
      </c>
      <c r="P4" s="384">
        <v>19450471</v>
      </c>
      <c r="Q4" s="384">
        <v>64766820</v>
      </c>
    </row>
    <row r="5" spans="1:17" x14ac:dyDescent="0.3">
      <c r="A5" s="396">
        <v>32</v>
      </c>
      <c r="B5" s="385" t="s">
        <v>171</v>
      </c>
      <c r="D5" s="384">
        <v>24207571</v>
      </c>
      <c r="E5" s="384">
        <v>7996070</v>
      </c>
      <c r="F5" s="384">
        <v>15377676</v>
      </c>
      <c r="G5" s="384">
        <v>363167000</v>
      </c>
      <c r="H5" s="384">
        <v>2741900</v>
      </c>
      <c r="J5" s="384">
        <v>11395825</v>
      </c>
      <c r="K5" s="384">
        <v>2808675</v>
      </c>
      <c r="L5" s="384">
        <v>14117128</v>
      </c>
      <c r="M5" s="384">
        <v>58999000</v>
      </c>
      <c r="N5" s="384">
        <v>5009424</v>
      </c>
      <c r="O5" s="384">
        <v>7123894</v>
      </c>
      <c r="P5" s="384">
        <v>3640155</v>
      </c>
      <c r="Q5" s="384">
        <v>11354234</v>
      </c>
    </row>
    <row r="6" spans="1:17" x14ac:dyDescent="0.3">
      <c r="A6" s="396">
        <v>33</v>
      </c>
      <c r="B6" s="385" t="s">
        <v>33</v>
      </c>
      <c r="D6" s="384">
        <v>-101864</v>
      </c>
      <c r="E6" s="384">
        <v>25641503</v>
      </c>
      <c r="F6" s="384">
        <v>75885387</v>
      </c>
      <c r="G6" s="384">
        <v>688525000</v>
      </c>
      <c r="H6" s="384">
        <v>3003020</v>
      </c>
      <c r="J6" s="384">
        <v>61245997</v>
      </c>
      <c r="K6" s="384">
        <v>11821629</v>
      </c>
      <c r="L6" s="384">
        <v>26010146</v>
      </c>
      <c r="M6" s="384">
        <v>122396000</v>
      </c>
      <c r="N6" s="384">
        <v>12705754</v>
      </c>
      <c r="O6" s="384">
        <v>5621566</v>
      </c>
      <c r="P6" s="384">
        <v>14600816</v>
      </c>
      <c r="Q6" s="384">
        <v>49701648</v>
      </c>
    </row>
    <row r="7" spans="1:17" x14ac:dyDescent="0.3">
      <c r="A7" s="396">
        <v>34</v>
      </c>
      <c r="B7" s="385" t="s">
        <v>172</v>
      </c>
      <c r="D7" s="384">
        <v>411408292</v>
      </c>
      <c r="E7" s="384">
        <v>207574234</v>
      </c>
      <c r="F7" s="384">
        <v>183711156</v>
      </c>
      <c r="G7" s="384">
        <v>7616480000</v>
      </c>
      <c r="H7" s="384">
        <v>25515586</v>
      </c>
      <c r="J7" s="384">
        <v>92102892</v>
      </c>
      <c r="K7" s="384">
        <v>16072084</v>
      </c>
      <c r="L7" s="384">
        <v>88582986</v>
      </c>
      <c r="M7" s="384">
        <v>898485000</v>
      </c>
      <c r="N7" s="384">
        <v>6147576</v>
      </c>
      <c r="O7" s="384">
        <v>18806733</v>
      </c>
      <c r="P7" s="384">
        <v>9006782</v>
      </c>
      <c r="Q7" s="384">
        <v>131730053</v>
      </c>
    </row>
    <row r="8" spans="1:17" x14ac:dyDescent="0.3">
      <c r="A8" s="396">
        <v>35</v>
      </c>
      <c r="B8" s="385" t="s">
        <v>173</v>
      </c>
      <c r="D8" s="384">
        <v>57659848</v>
      </c>
      <c r="E8" s="384">
        <v>26838815</v>
      </c>
      <c r="F8" s="384">
        <v>25297621</v>
      </c>
      <c r="G8" s="384">
        <v>949421000</v>
      </c>
      <c r="H8" s="384">
        <v>8501956</v>
      </c>
      <c r="J8" s="384">
        <v>24538311</v>
      </c>
      <c r="K8" s="384">
        <v>2624132</v>
      </c>
      <c r="L8" s="384">
        <v>21400755</v>
      </c>
      <c r="M8" s="384">
        <v>146487000</v>
      </c>
      <c r="N8" s="384">
        <v>10259280</v>
      </c>
      <c r="O8" s="384">
        <v>17563369</v>
      </c>
      <c r="P8" s="384">
        <v>5012882</v>
      </c>
      <c r="Q8" s="384">
        <v>21807523</v>
      </c>
    </row>
    <row r="9" spans="1:17" x14ac:dyDescent="0.3">
      <c r="A9" s="396">
        <v>36</v>
      </c>
      <c r="B9" s="385" t="s">
        <v>174</v>
      </c>
      <c r="D9" s="384">
        <v>529617994</v>
      </c>
      <c r="E9" s="384">
        <v>194602960</v>
      </c>
      <c r="F9" s="384">
        <v>343138341</v>
      </c>
      <c r="G9" s="384">
        <v>8466963000</v>
      </c>
      <c r="H9" s="384">
        <v>76384400</v>
      </c>
      <c r="J9" s="384">
        <v>269643174</v>
      </c>
      <c r="K9" s="384">
        <v>72437308</v>
      </c>
      <c r="L9" s="384">
        <v>399131290</v>
      </c>
      <c r="M9" s="384">
        <v>1198484000</v>
      </c>
      <c r="N9" s="384">
        <v>125760930</v>
      </c>
      <c r="O9" s="384">
        <v>182186669</v>
      </c>
      <c r="P9" s="384">
        <v>107168460</v>
      </c>
      <c r="Q9" s="384">
        <v>267142522</v>
      </c>
    </row>
    <row r="10" spans="1:17" x14ac:dyDescent="0.3">
      <c r="A10" s="396">
        <v>37</v>
      </c>
      <c r="B10" s="385" t="s">
        <v>175</v>
      </c>
      <c r="D10" s="384">
        <v>53980000</v>
      </c>
      <c r="F10" s="384">
        <v>32512744</v>
      </c>
      <c r="G10" s="384">
        <v>2048376000</v>
      </c>
      <c r="H10" s="384">
        <v>18006693</v>
      </c>
      <c r="J10" s="384">
        <v>16361848</v>
      </c>
      <c r="K10" s="384">
        <v>12068042</v>
      </c>
      <c r="L10" s="384">
        <v>94014302</v>
      </c>
      <c r="M10" s="384">
        <v>342494000</v>
      </c>
      <c r="N10" s="384">
        <v>26678378</v>
      </c>
      <c r="O10" s="384">
        <v>31550661</v>
      </c>
      <c r="P10" s="384">
        <v>3668423</v>
      </c>
      <c r="Q10" s="384">
        <v>41341135</v>
      </c>
    </row>
    <row r="11" spans="1:17" x14ac:dyDescent="0.3">
      <c r="A11" s="396">
        <v>38</v>
      </c>
      <c r="B11" s="385" t="s">
        <v>176</v>
      </c>
      <c r="D11" s="384">
        <v>427575186</v>
      </c>
      <c r="E11" s="384">
        <v>203159582</v>
      </c>
      <c r="F11" s="384">
        <v>137577780</v>
      </c>
      <c r="G11" s="384">
        <v>6332976000</v>
      </c>
      <c r="H11" s="384">
        <v>10143676</v>
      </c>
      <c r="J11" s="384">
        <v>75379826</v>
      </c>
      <c r="K11" s="384">
        <v>16030722</v>
      </c>
      <c r="L11" s="384">
        <v>234347712</v>
      </c>
      <c r="M11" s="384">
        <v>971224000</v>
      </c>
      <c r="N11" s="384">
        <v>85600615</v>
      </c>
      <c r="O11" s="384">
        <v>21560409</v>
      </c>
      <c r="P11" s="384">
        <v>15488492</v>
      </c>
      <c r="Q11" s="384">
        <v>102081531</v>
      </c>
    </row>
    <row r="12" spans="1:17" x14ac:dyDescent="0.3">
      <c r="A12" s="396">
        <v>39</v>
      </c>
      <c r="B12" s="385" t="s">
        <v>177</v>
      </c>
      <c r="D12" s="384">
        <v>1520000</v>
      </c>
      <c r="F12" s="384">
        <v>2647431</v>
      </c>
      <c r="G12" s="384">
        <v>63986000</v>
      </c>
      <c r="H12" s="384">
        <v>961356</v>
      </c>
      <c r="J12" s="384">
        <v>3368865</v>
      </c>
      <c r="K12" s="384">
        <v>655268</v>
      </c>
      <c r="L12" s="384">
        <v>2520000</v>
      </c>
      <c r="M12" s="384">
        <v>16780000</v>
      </c>
      <c r="N12" s="384">
        <v>3462010</v>
      </c>
      <c r="O12" s="384">
        <v>2841113</v>
      </c>
      <c r="P12" s="384">
        <v>1108001</v>
      </c>
      <c r="Q12" s="384">
        <v>-5085541</v>
      </c>
    </row>
    <row r="13" spans="1:17" x14ac:dyDescent="0.3">
      <c r="A13" s="396">
        <v>40</v>
      </c>
      <c r="B13" s="385" t="s">
        <v>178</v>
      </c>
      <c r="D13" s="384">
        <v>417836767</v>
      </c>
      <c r="E13" s="384">
        <v>165969258</v>
      </c>
      <c r="F13" s="384">
        <v>306039244</v>
      </c>
      <c r="G13" s="384">
        <v>6520536000</v>
      </c>
      <c r="H13" s="384">
        <v>66387198</v>
      </c>
      <c r="J13" s="384">
        <v>249969490</v>
      </c>
      <c r="K13" s="384">
        <v>35601207</v>
      </c>
      <c r="L13" s="384">
        <v>229307521</v>
      </c>
      <c r="M13" s="384">
        <v>1143188000</v>
      </c>
      <c r="N13" s="384">
        <v>89630196</v>
      </c>
      <c r="O13" s="384">
        <v>134416403</v>
      </c>
      <c r="P13" s="384">
        <v>62359722</v>
      </c>
      <c r="Q13" s="384">
        <v>192012185</v>
      </c>
    </row>
    <row r="14" spans="1:17" x14ac:dyDescent="0.3">
      <c r="A14" s="396">
        <v>41</v>
      </c>
      <c r="B14" s="385" t="s">
        <v>179</v>
      </c>
      <c r="D14" s="384">
        <v>1513218</v>
      </c>
      <c r="E14" s="384">
        <v>37564</v>
      </c>
      <c r="F14" s="384">
        <v>1102922</v>
      </c>
      <c r="G14" s="384">
        <v>81315000</v>
      </c>
      <c r="H14" s="384">
        <v>702725</v>
      </c>
      <c r="J14" s="384">
        <v>601697</v>
      </c>
      <c r="K14" s="384">
        <v>263929</v>
      </c>
      <c r="L14" s="384">
        <v>4674931</v>
      </c>
      <c r="M14" s="384">
        <v>14226000</v>
      </c>
      <c r="N14" s="384">
        <v>1228898</v>
      </c>
      <c r="O14" s="384">
        <v>1139782</v>
      </c>
      <c r="P14" s="384">
        <v>137629</v>
      </c>
      <c r="Q14" s="384">
        <v>1911533</v>
      </c>
    </row>
    <row r="15" spans="1:17" x14ac:dyDescent="0.3">
      <c r="A15" s="396">
        <v>104</v>
      </c>
      <c r="B15" s="385" t="s">
        <v>180</v>
      </c>
      <c r="D15" s="384">
        <v>37943823</v>
      </c>
      <c r="E15" s="384">
        <v>8751282</v>
      </c>
      <c r="F15" s="384">
        <v>16454731</v>
      </c>
      <c r="G15" s="384">
        <v>665767000</v>
      </c>
      <c r="H15" s="384">
        <v>1911068</v>
      </c>
      <c r="J15" s="384">
        <v>10532912</v>
      </c>
      <c r="K15" s="384">
        <v>2103443</v>
      </c>
      <c r="L15" s="384">
        <v>1902442</v>
      </c>
      <c r="M15" s="384">
        <v>98023000</v>
      </c>
      <c r="N15" s="384">
        <v>4508688</v>
      </c>
      <c r="O15" s="384">
        <v>2328881</v>
      </c>
      <c r="P15" s="384">
        <v>2868027</v>
      </c>
      <c r="Q15" s="384">
        <v>-6777603</v>
      </c>
    </row>
    <row r="16" spans="1:17" x14ac:dyDescent="0.3">
      <c r="A16" s="396">
        <v>107</v>
      </c>
      <c r="B16" s="385" t="s">
        <v>181</v>
      </c>
      <c r="D16" s="384">
        <v>424762027</v>
      </c>
      <c r="E16" s="384">
        <v>169127576</v>
      </c>
      <c r="F16" s="384">
        <v>313390166</v>
      </c>
      <c r="G16" s="384">
        <v>7290964000</v>
      </c>
      <c r="H16" s="384">
        <v>69775998</v>
      </c>
      <c r="J16" s="384">
        <v>255818283</v>
      </c>
      <c r="K16" s="384">
        <v>38282461</v>
      </c>
      <c r="L16" s="384">
        <v>234202700</v>
      </c>
      <c r="M16" s="384">
        <v>1211493000</v>
      </c>
      <c r="N16" s="384">
        <v>96843418</v>
      </c>
      <c r="O16" s="384">
        <v>137462689</v>
      </c>
      <c r="P16" s="384">
        <v>63598190</v>
      </c>
      <c r="Q16" s="384">
        <v>195759812</v>
      </c>
    </row>
    <row r="17" spans="1:17" x14ac:dyDescent="0.3">
      <c r="A17" s="396">
        <v>108</v>
      </c>
      <c r="B17" s="385" t="s">
        <v>182</v>
      </c>
      <c r="D17" s="384">
        <v>431677457</v>
      </c>
      <c r="E17" s="384">
        <v>153865519</v>
      </c>
      <c r="F17" s="384">
        <v>301836986</v>
      </c>
      <c r="G17" s="384">
        <v>7458939000</v>
      </c>
      <c r="H17" s="384">
        <v>72353682</v>
      </c>
      <c r="J17" s="384">
        <v>256746247</v>
      </c>
      <c r="K17" s="384">
        <v>44212094</v>
      </c>
      <c r="L17" s="384">
        <v>241168139</v>
      </c>
      <c r="M17" s="384">
        <v>1136653000</v>
      </c>
      <c r="N17" s="384">
        <v>102640507</v>
      </c>
      <c r="O17" s="384">
        <v>141902425</v>
      </c>
      <c r="P17" s="384">
        <v>64311063</v>
      </c>
      <c r="Q17" s="384">
        <v>199380472</v>
      </c>
    </row>
    <row r="18" spans="1:17" x14ac:dyDescent="0.3">
      <c r="A18" s="396">
        <v>194</v>
      </c>
      <c r="B18" s="385" t="s">
        <v>183</v>
      </c>
      <c r="F18" s="384">
        <v>471703</v>
      </c>
      <c r="G18" s="384">
        <v>19419000</v>
      </c>
      <c r="H18" s="384">
        <v>605810</v>
      </c>
      <c r="K18" s="384">
        <v>227049</v>
      </c>
      <c r="M18" s="384">
        <v>644000</v>
      </c>
      <c r="O18" s="384">
        <v>1229385</v>
      </c>
      <c r="Q18" s="384">
        <v>2435611</v>
      </c>
    </row>
    <row r="19" spans="1:17" x14ac:dyDescent="0.3">
      <c r="A19" s="396">
        <v>294</v>
      </c>
      <c r="B19" s="385" t="s">
        <v>184</v>
      </c>
      <c r="D19" s="384">
        <v>45487764</v>
      </c>
      <c r="E19" s="384">
        <v>22151466</v>
      </c>
      <c r="F19" s="384">
        <v>14248712</v>
      </c>
      <c r="G19" s="384">
        <v>585166000</v>
      </c>
      <c r="H19" s="384">
        <v>4941048</v>
      </c>
      <c r="J19" s="384">
        <v>6150782</v>
      </c>
      <c r="K19" s="384">
        <v>-1261008</v>
      </c>
      <c r="L19" s="384">
        <v>-1322033</v>
      </c>
      <c r="M19" s="384">
        <v>134592000</v>
      </c>
      <c r="N19" s="384">
        <v>4800310</v>
      </c>
      <c r="O19" s="384">
        <v>6880864</v>
      </c>
      <c r="P19" s="384">
        <v>1196385</v>
      </c>
      <c r="Q19" s="384">
        <v>4807542</v>
      </c>
    </row>
    <row r="20" spans="1:17" x14ac:dyDescent="0.3">
      <c r="A20" s="396">
        <v>502</v>
      </c>
      <c r="B20" s="385" t="s">
        <v>27</v>
      </c>
      <c r="D20" s="384">
        <v>411408292</v>
      </c>
      <c r="E20" s="384">
        <v>207574234</v>
      </c>
      <c r="F20" s="384">
        <v>183711156</v>
      </c>
      <c r="G20" s="384">
        <v>7616480000</v>
      </c>
      <c r="H20" s="384">
        <v>20623439</v>
      </c>
      <c r="J20" s="384">
        <v>92102892</v>
      </c>
      <c r="K20" s="384">
        <v>16072084</v>
      </c>
      <c r="L20" s="384">
        <v>88582986</v>
      </c>
      <c r="M20" s="384">
        <v>898485000</v>
      </c>
      <c r="N20" s="384">
        <v>6147576</v>
      </c>
      <c r="O20" s="384">
        <v>18806733</v>
      </c>
      <c r="P20" s="384">
        <v>9006782</v>
      </c>
      <c r="Q20" s="384">
        <v>131730053</v>
      </c>
    </row>
    <row r="21" spans="1:17" x14ac:dyDescent="0.3">
      <c r="A21" s="396">
        <v>503</v>
      </c>
      <c r="B21" s="385" t="s">
        <v>28</v>
      </c>
      <c r="E21" s="384">
        <v>8145782</v>
      </c>
      <c r="F21" s="384">
        <v>22422326</v>
      </c>
      <c r="G21" s="384">
        <v>228412000</v>
      </c>
      <c r="H21" s="384">
        <v>4908623</v>
      </c>
      <c r="K21" s="384">
        <v>13805368</v>
      </c>
      <c r="L21" s="384">
        <v>115609950</v>
      </c>
      <c r="M21" s="384">
        <v>42014000</v>
      </c>
      <c r="N21" s="384">
        <v>88278416</v>
      </c>
      <c r="O21" s="384">
        <v>39733147</v>
      </c>
      <c r="P21" s="384">
        <v>19358847</v>
      </c>
      <c r="Q21" s="384">
        <v>4807154</v>
      </c>
    </row>
    <row r="22" spans="1:17" x14ac:dyDescent="0.3">
      <c r="A22" s="396">
        <v>534</v>
      </c>
      <c r="B22" s="385" t="s">
        <v>185</v>
      </c>
      <c r="D22" s="384">
        <v>21983930</v>
      </c>
      <c r="E22" s="384">
        <v>7466701</v>
      </c>
      <c r="F22" s="384">
        <v>6262123</v>
      </c>
      <c r="G22" s="384">
        <v>234701000</v>
      </c>
      <c r="H22" s="384">
        <v>2505557</v>
      </c>
      <c r="J22" s="384">
        <v>9914268</v>
      </c>
      <c r="K22" s="384">
        <v>1582691</v>
      </c>
      <c r="L22" s="384">
        <v>9169071</v>
      </c>
      <c r="M22" s="384">
        <v>60604000</v>
      </c>
      <c r="N22" s="384">
        <v>3943667</v>
      </c>
      <c r="O22" s="384">
        <v>6148556</v>
      </c>
      <c r="P22" s="384">
        <v>2554816</v>
      </c>
      <c r="Q22" s="384">
        <v>7842688</v>
      </c>
    </row>
    <row r="23" spans="1:17" ht="72" x14ac:dyDescent="0.3">
      <c r="A23" s="396">
        <v>547</v>
      </c>
      <c r="B23" s="385" t="s">
        <v>186</v>
      </c>
      <c r="D23" s="384">
        <v>3</v>
      </c>
      <c r="E23" s="384">
        <v>2</v>
      </c>
      <c r="F23" s="384">
        <v>2</v>
      </c>
      <c r="G23" s="384">
        <v>3</v>
      </c>
      <c r="H23" s="384">
        <v>2</v>
      </c>
      <c r="J23" s="384">
        <v>2</v>
      </c>
      <c r="K23" s="384">
        <v>2</v>
      </c>
      <c r="L23" s="384">
        <v>3</v>
      </c>
      <c r="M23" s="384">
        <v>2</v>
      </c>
      <c r="N23" s="384">
        <v>2</v>
      </c>
      <c r="O23" s="384">
        <v>1</v>
      </c>
      <c r="P23" s="384">
        <v>2</v>
      </c>
      <c r="Q23" s="384">
        <v>2</v>
      </c>
    </row>
    <row r="24" spans="1:17" ht="28.8" x14ac:dyDescent="0.3">
      <c r="A24" s="396">
        <v>554</v>
      </c>
      <c r="B24" s="385" t="s">
        <v>41</v>
      </c>
      <c r="F24" s="384">
        <v>1143425</v>
      </c>
      <c r="G24" s="384">
        <v>40634033</v>
      </c>
      <c r="M24" s="384">
        <v>8060491</v>
      </c>
    </row>
    <row r="25" spans="1:17" ht="28.8" x14ac:dyDescent="0.3">
      <c r="A25" s="396">
        <v>555</v>
      </c>
      <c r="B25" s="385" t="s">
        <v>42</v>
      </c>
      <c r="F25" s="384">
        <v>718830</v>
      </c>
      <c r="G25" s="384">
        <v>10139478</v>
      </c>
      <c r="M25" s="384">
        <v>5638988</v>
      </c>
    </row>
    <row r="26" spans="1:17" ht="28.8" x14ac:dyDescent="0.3">
      <c r="A26" s="396">
        <v>556</v>
      </c>
      <c r="B26" s="385" t="s">
        <v>43</v>
      </c>
      <c r="F26" s="384">
        <v>0</v>
      </c>
      <c r="G26" s="384">
        <v>6793364</v>
      </c>
      <c r="M26" s="384">
        <v>4384640</v>
      </c>
    </row>
    <row r="27" spans="1:17" ht="28.8" x14ac:dyDescent="0.3">
      <c r="A27" s="396">
        <v>557</v>
      </c>
      <c r="B27" s="385" t="s">
        <v>44</v>
      </c>
      <c r="F27" s="384">
        <v>0</v>
      </c>
      <c r="G27" s="384">
        <v>3752571</v>
      </c>
      <c r="M27" s="384">
        <v>3385672</v>
      </c>
    </row>
    <row r="28" spans="1:17" x14ac:dyDescent="0.3">
      <c r="A28" s="396">
        <v>577</v>
      </c>
      <c r="B28" s="385" t="s">
        <v>187</v>
      </c>
      <c r="D28" s="384">
        <v>1</v>
      </c>
      <c r="F28" s="384">
        <v>1</v>
      </c>
      <c r="M28" s="384">
        <v>1</v>
      </c>
      <c r="N28" s="384">
        <v>1</v>
      </c>
    </row>
    <row r="29" spans="1:17" x14ac:dyDescent="0.3">
      <c r="A29" s="396">
        <v>591</v>
      </c>
      <c r="B29" s="385" t="s">
        <v>50</v>
      </c>
      <c r="D29" s="384">
        <v>431677457</v>
      </c>
      <c r="E29" s="384">
        <v>153865519</v>
      </c>
      <c r="F29" s="384">
        <v>303013710</v>
      </c>
      <c r="G29" s="384">
        <v>7458939000</v>
      </c>
      <c r="H29" s="384">
        <v>72353682</v>
      </c>
      <c r="J29" s="384">
        <v>257347944</v>
      </c>
      <c r="K29" s="384">
        <v>44212094</v>
      </c>
      <c r="L29" s="384">
        <v>246200216</v>
      </c>
      <c r="M29" s="384">
        <v>1150879000</v>
      </c>
      <c r="N29" s="384">
        <v>103869405</v>
      </c>
      <c r="O29" s="384">
        <v>141902425</v>
      </c>
      <c r="P29" s="384">
        <v>64480890</v>
      </c>
      <c r="Q29" s="384">
        <v>199380472</v>
      </c>
    </row>
    <row r="30" spans="1:17" x14ac:dyDescent="0.3">
      <c r="A30" s="396">
        <v>592</v>
      </c>
      <c r="B30" s="385" t="s">
        <v>51</v>
      </c>
      <c r="D30" s="384">
        <v>45487764</v>
      </c>
      <c r="E30" s="384">
        <v>22151466</v>
      </c>
      <c r="F30" s="384">
        <v>14248712</v>
      </c>
      <c r="G30" s="384">
        <v>585166000</v>
      </c>
      <c r="H30" s="384">
        <v>4941048</v>
      </c>
      <c r="J30" s="384">
        <v>6150782</v>
      </c>
      <c r="K30" s="384">
        <v>-1261008</v>
      </c>
      <c r="L30" s="384">
        <v>-1322033</v>
      </c>
      <c r="M30" s="384">
        <v>134592000</v>
      </c>
      <c r="N30" s="384">
        <v>4800310</v>
      </c>
      <c r="O30" s="384">
        <v>6880864</v>
      </c>
      <c r="P30" s="384">
        <v>1196385</v>
      </c>
      <c r="Q30" s="384">
        <v>4807542</v>
      </c>
    </row>
    <row r="31" spans="1:17" ht="129.6" x14ac:dyDescent="0.3">
      <c r="A31" s="396">
        <v>603</v>
      </c>
      <c r="B31" s="385" t="s">
        <v>253</v>
      </c>
      <c r="D31" s="384">
        <v>1</v>
      </c>
      <c r="E31" s="384">
        <v>0</v>
      </c>
      <c r="F31" s="384">
        <v>1</v>
      </c>
      <c r="G31" s="384">
        <v>1</v>
      </c>
      <c r="H31" s="384">
        <v>1</v>
      </c>
      <c r="J31" s="384">
        <v>1</v>
      </c>
      <c r="K31" s="384">
        <v>0</v>
      </c>
      <c r="L31" s="384">
        <v>1</v>
      </c>
      <c r="M31" s="384">
        <v>2</v>
      </c>
      <c r="N31" s="384">
        <v>1</v>
      </c>
      <c r="O31" s="384">
        <v>1</v>
      </c>
      <c r="P31" s="384">
        <v>1</v>
      </c>
      <c r="Q31" s="384">
        <v>0</v>
      </c>
    </row>
    <row r="32" spans="1:17" x14ac:dyDescent="0.3">
      <c r="A32" s="396">
        <v>606</v>
      </c>
      <c r="B32" s="385" t="s">
        <v>188</v>
      </c>
      <c r="F32" s="384">
        <v>1</v>
      </c>
      <c r="G32" s="384">
        <v>1</v>
      </c>
      <c r="M32" s="384">
        <v>1</v>
      </c>
    </row>
    <row r="33" spans="1:17" ht="28.8" x14ac:dyDescent="0.3">
      <c r="A33" s="396">
        <v>620</v>
      </c>
      <c r="B33" s="385" t="s">
        <v>189</v>
      </c>
      <c r="D33" s="384">
        <v>2</v>
      </c>
      <c r="E33" s="384">
        <v>2</v>
      </c>
      <c r="F33" s="384">
        <v>1</v>
      </c>
      <c r="G33" s="384">
        <v>1</v>
      </c>
      <c r="H33" s="384">
        <v>2</v>
      </c>
      <c r="J33" s="384">
        <v>1</v>
      </c>
      <c r="K33" s="384">
        <v>2</v>
      </c>
      <c r="L33" s="384">
        <v>1</v>
      </c>
      <c r="M33" s="384">
        <v>2</v>
      </c>
      <c r="N33" s="384">
        <v>2</v>
      </c>
      <c r="O33" s="384">
        <v>2</v>
      </c>
      <c r="P33" s="384">
        <v>2</v>
      </c>
      <c r="Q33" s="384">
        <v>2</v>
      </c>
    </row>
    <row r="34" spans="1:17" ht="43.2" x14ac:dyDescent="0.3">
      <c r="A34" s="396">
        <v>621</v>
      </c>
      <c r="B34" s="385" t="s">
        <v>190</v>
      </c>
      <c r="F34" s="384">
        <v>0</v>
      </c>
    </row>
    <row r="35" spans="1:17" ht="57.6" x14ac:dyDescent="0.3">
      <c r="A35" s="396">
        <v>622</v>
      </c>
      <c r="B35" s="385" t="s">
        <v>191</v>
      </c>
      <c r="F35" s="384">
        <v>0</v>
      </c>
      <c r="H35" s="384">
        <v>10984712</v>
      </c>
      <c r="N35" s="384">
        <v>1601091</v>
      </c>
    </row>
    <row r="36" spans="1:17" x14ac:dyDescent="0.3">
      <c r="A36" s="396">
        <v>659</v>
      </c>
      <c r="B36" s="385" t="s">
        <v>192</v>
      </c>
      <c r="D36" s="384">
        <v>5874865</v>
      </c>
      <c r="F36" s="384">
        <v>0</v>
      </c>
      <c r="G36" s="384">
        <v>27389123</v>
      </c>
      <c r="L36" s="384">
        <v>457146000</v>
      </c>
    </row>
    <row r="37" spans="1:17" x14ac:dyDescent="0.3">
      <c r="A37" s="396">
        <v>660</v>
      </c>
      <c r="B37" s="385" t="s">
        <v>193</v>
      </c>
      <c r="D37" s="384">
        <v>7733597</v>
      </c>
      <c r="F37" s="384">
        <v>0</v>
      </c>
      <c r="G37" s="384">
        <v>9</v>
      </c>
      <c r="L37" s="384">
        <v>457146000</v>
      </c>
    </row>
    <row r="38" spans="1:17" x14ac:dyDescent="0.3">
      <c r="A38" s="396">
        <v>661</v>
      </c>
      <c r="B38" s="385" t="s">
        <v>83</v>
      </c>
      <c r="D38" s="384">
        <v>1858732</v>
      </c>
      <c r="E38" s="384">
        <v>0</v>
      </c>
      <c r="F38" s="384">
        <v>0</v>
      </c>
      <c r="G38" s="384">
        <v>0</v>
      </c>
      <c r="H38" s="384">
        <v>0</v>
      </c>
      <c r="J38" s="384">
        <v>0</v>
      </c>
      <c r="K38" s="384">
        <v>0</v>
      </c>
      <c r="L38" s="384">
        <v>0</v>
      </c>
      <c r="M38" s="384">
        <v>0</v>
      </c>
      <c r="N38" s="384">
        <v>0</v>
      </c>
      <c r="O38" s="384">
        <v>0</v>
      </c>
      <c r="P38" s="384">
        <v>0</v>
      </c>
      <c r="Q38" s="384">
        <v>0</v>
      </c>
    </row>
    <row r="39" spans="1:17" x14ac:dyDescent="0.3">
      <c r="A39" s="396">
        <v>662</v>
      </c>
      <c r="B39" s="385" t="s">
        <v>96</v>
      </c>
      <c r="F39" s="384">
        <v>0</v>
      </c>
      <c r="G39" s="384">
        <v>7507746</v>
      </c>
      <c r="M39" s="384">
        <v>1445611</v>
      </c>
    </row>
    <row r="40" spans="1:17" x14ac:dyDescent="0.3">
      <c r="A40" s="396">
        <v>663</v>
      </c>
      <c r="B40" s="385" t="s">
        <v>194</v>
      </c>
      <c r="F40" s="384">
        <v>0</v>
      </c>
      <c r="G40" s="384">
        <v>856897</v>
      </c>
      <c r="L40" s="384">
        <v>10617331</v>
      </c>
      <c r="M40" s="384">
        <v>2174181</v>
      </c>
    </row>
    <row r="41" spans="1:17" ht="28.8" x14ac:dyDescent="0.3">
      <c r="A41" s="396">
        <v>900</v>
      </c>
      <c r="B41" s="385" t="s">
        <v>254</v>
      </c>
      <c r="D41" s="384" t="s">
        <v>17</v>
      </c>
      <c r="E41" s="384" t="s">
        <v>16</v>
      </c>
      <c r="F41" s="384" t="s">
        <v>16</v>
      </c>
      <c r="G41" s="384" t="s">
        <v>17</v>
      </c>
      <c r="H41" s="384" t="s">
        <v>16</v>
      </c>
      <c r="J41" s="384" t="s">
        <v>17</v>
      </c>
      <c r="K41" s="384" t="s">
        <v>16</v>
      </c>
      <c r="L41" s="384" t="s">
        <v>17</v>
      </c>
      <c r="M41" s="384" t="s">
        <v>16</v>
      </c>
      <c r="N41" s="384" t="s">
        <v>16</v>
      </c>
      <c r="O41" s="384" t="s">
        <v>16</v>
      </c>
      <c r="P41" s="384" t="s">
        <v>16</v>
      </c>
      <c r="Q41" s="384" t="s">
        <v>16</v>
      </c>
    </row>
    <row r="42" spans="1:17" ht="28.8" x14ac:dyDescent="0.3">
      <c r="A42" s="396">
        <v>901</v>
      </c>
      <c r="B42" s="385" t="s">
        <v>255</v>
      </c>
      <c r="D42" s="384" t="s">
        <v>360</v>
      </c>
      <c r="E42" s="384" t="s">
        <v>361</v>
      </c>
      <c r="F42" s="384" t="s">
        <v>362</v>
      </c>
      <c r="G42" s="384" t="s">
        <v>363</v>
      </c>
      <c r="H42" s="384" t="s">
        <v>364</v>
      </c>
      <c r="J42" s="384" t="s">
        <v>365</v>
      </c>
      <c r="K42" s="384" t="s">
        <v>366</v>
      </c>
      <c r="L42" s="384">
        <v>0</v>
      </c>
      <c r="M42" s="384" t="s">
        <v>367</v>
      </c>
      <c r="N42" s="384" t="s">
        <v>368</v>
      </c>
      <c r="O42" s="384" t="s">
        <v>369</v>
      </c>
      <c r="P42" s="384" t="s">
        <v>370</v>
      </c>
      <c r="Q42" s="384" t="s">
        <v>371</v>
      </c>
    </row>
    <row r="43" spans="1:17" x14ac:dyDescent="0.3">
      <c r="A43" s="396">
        <v>902</v>
      </c>
      <c r="B43" s="385" t="s">
        <v>256</v>
      </c>
      <c r="D43" s="384" t="s">
        <v>372</v>
      </c>
      <c r="E43" s="384" t="s">
        <v>372</v>
      </c>
      <c r="F43" s="384" t="s">
        <v>372</v>
      </c>
      <c r="G43" s="384" t="s">
        <v>373</v>
      </c>
      <c r="H43" s="384" t="s">
        <v>374</v>
      </c>
      <c r="J43" s="384" t="s">
        <v>375</v>
      </c>
      <c r="K43" s="384" t="s">
        <v>376</v>
      </c>
      <c r="L43" s="384" t="s">
        <v>375</v>
      </c>
      <c r="M43" s="384" t="s">
        <v>377</v>
      </c>
      <c r="N43" s="384" t="s">
        <v>374</v>
      </c>
      <c r="O43" s="384" t="s">
        <v>374</v>
      </c>
      <c r="P43" s="384" t="s">
        <v>378</v>
      </c>
      <c r="Q43" s="384" t="s">
        <v>372</v>
      </c>
    </row>
    <row r="44" spans="1:17" x14ac:dyDescent="0.3">
      <c r="A44" s="396">
        <v>903</v>
      </c>
      <c r="B44" s="385" t="s">
        <v>257</v>
      </c>
      <c r="D44" s="384" t="s">
        <v>379</v>
      </c>
      <c r="E44" s="384" t="s">
        <v>379</v>
      </c>
      <c r="F44" s="384" t="s">
        <v>380</v>
      </c>
      <c r="G44" s="384" t="s">
        <v>381</v>
      </c>
      <c r="H44" s="384" t="s">
        <v>382</v>
      </c>
      <c r="J44" s="384" t="s">
        <v>383</v>
      </c>
      <c r="K44" s="384" t="s">
        <v>384</v>
      </c>
      <c r="L44" s="384">
        <v>0</v>
      </c>
      <c r="M44" s="384" t="s">
        <v>385</v>
      </c>
      <c r="N44" s="384" t="s">
        <v>386</v>
      </c>
      <c r="O44" s="384" t="s">
        <v>382</v>
      </c>
      <c r="P44" s="384" t="s">
        <v>380</v>
      </c>
      <c r="Q44" s="384" t="s">
        <v>387</v>
      </c>
    </row>
    <row r="45" spans="1:17" x14ac:dyDescent="0.3">
      <c r="A45" s="396">
        <v>904</v>
      </c>
      <c r="B45" s="385" t="s">
        <v>258</v>
      </c>
      <c r="D45" s="384" t="s">
        <v>388</v>
      </c>
      <c r="E45" s="384" t="s">
        <v>388</v>
      </c>
      <c r="F45" s="384" t="s">
        <v>389</v>
      </c>
      <c r="G45" s="384" t="s">
        <v>390</v>
      </c>
      <c r="H45" s="384" t="s">
        <v>391</v>
      </c>
      <c r="J45" s="384" t="s">
        <v>392</v>
      </c>
      <c r="K45" s="384" t="s">
        <v>393</v>
      </c>
      <c r="L45" s="384">
        <v>0</v>
      </c>
      <c r="M45" s="384" t="s">
        <v>394</v>
      </c>
      <c r="N45" s="384" t="s">
        <v>395</v>
      </c>
      <c r="O45" s="384" t="s">
        <v>391</v>
      </c>
      <c r="P45" s="384" t="s">
        <v>396</v>
      </c>
      <c r="Q45" s="384" t="s">
        <v>389</v>
      </c>
    </row>
    <row r="46" spans="1:17" x14ac:dyDescent="0.3">
      <c r="A46" s="396">
        <v>905</v>
      </c>
      <c r="B46" s="385" t="s">
        <v>259</v>
      </c>
      <c r="D46" s="384" t="s">
        <v>388</v>
      </c>
      <c r="E46" s="384" t="s">
        <v>388</v>
      </c>
      <c r="F46" s="384" t="s">
        <v>397</v>
      </c>
      <c r="G46" s="384" t="s">
        <v>398</v>
      </c>
      <c r="H46" s="384" t="s">
        <v>391</v>
      </c>
      <c r="J46" s="384" t="s">
        <v>392</v>
      </c>
      <c r="K46" s="384" t="s">
        <v>399</v>
      </c>
      <c r="L46" s="384">
        <v>0</v>
      </c>
      <c r="M46" s="384" t="s">
        <v>394</v>
      </c>
      <c r="N46" s="384" t="s">
        <v>395</v>
      </c>
      <c r="O46" s="384">
        <v>0</v>
      </c>
      <c r="P46" s="384" t="s">
        <v>396</v>
      </c>
      <c r="Q46" s="384" t="s">
        <v>389</v>
      </c>
    </row>
    <row r="47" spans="1:17" x14ac:dyDescent="0.3">
      <c r="A47" s="396">
        <v>906</v>
      </c>
      <c r="B47" s="385" t="s">
        <v>195</v>
      </c>
      <c r="D47" s="384">
        <v>1</v>
      </c>
      <c r="E47" s="384">
        <v>1</v>
      </c>
      <c r="F47" s="384">
        <v>1</v>
      </c>
      <c r="G47" s="384">
        <v>1</v>
      </c>
      <c r="H47" s="384">
        <v>1</v>
      </c>
      <c r="J47" s="384">
        <v>1</v>
      </c>
      <c r="K47" s="384">
        <v>1</v>
      </c>
      <c r="L47" s="384">
        <v>1</v>
      </c>
      <c r="M47" s="384">
        <v>1</v>
      </c>
      <c r="N47" s="384">
        <v>1</v>
      </c>
      <c r="O47" s="384">
        <v>1</v>
      </c>
      <c r="P47" s="384">
        <v>1</v>
      </c>
      <c r="Q47" s="384">
        <v>1</v>
      </c>
    </row>
    <row r="48" spans="1:17" x14ac:dyDescent="0.3">
      <c r="A48" s="396">
        <v>907</v>
      </c>
      <c r="B48" s="385" t="s">
        <v>196</v>
      </c>
      <c r="D48" s="384">
        <v>2</v>
      </c>
      <c r="E48" s="384">
        <v>2</v>
      </c>
      <c r="F48" s="384">
        <v>2</v>
      </c>
      <c r="G48" s="384">
        <v>2</v>
      </c>
      <c r="H48" s="384">
        <v>2</v>
      </c>
      <c r="J48" s="384">
        <v>2</v>
      </c>
      <c r="K48" s="384">
        <v>2</v>
      </c>
      <c r="L48" s="384">
        <v>2</v>
      </c>
      <c r="M48" s="384">
        <v>2</v>
      </c>
      <c r="N48" s="384">
        <v>2</v>
      </c>
      <c r="O48" s="384">
        <v>2</v>
      </c>
      <c r="P48" s="384">
        <v>2</v>
      </c>
      <c r="Q48" s="384">
        <v>2</v>
      </c>
    </row>
    <row r="49" spans="1:17" x14ac:dyDescent="0.3">
      <c r="A49" s="396">
        <v>917</v>
      </c>
      <c r="B49" s="385" t="s">
        <v>260</v>
      </c>
      <c r="D49" s="384" t="s">
        <v>400</v>
      </c>
      <c r="E49" s="384" t="s">
        <v>400</v>
      </c>
      <c r="F49" s="384" t="s">
        <v>401</v>
      </c>
      <c r="G49" s="384" t="s">
        <v>402</v>
      </c>
      <c r="H49" s="384" t="s">
        <v>403</v>
      </c>
      <c r="J49" s="384" t="s">
        <v>404</v>
      </c>
      <c r="K49" s="384" t="s">
        <v>405</v>
      </c>
      <c r="M49" s="384" t="s">
        <v>406</v>
      </c>
      <c r="N49" s="384" t="s">
        <v>407</v>
      </c>
      <c r="O49" s="384" t="s">
        <v>408</v>
      </c>
      <c r="P49" s="384" t="s">
        <v>409</v>
      </c>
      <c r="Q49" s="384" t="s">
        <v>410</v>
      </c>
    </row>
    <row r="50" spans="1:17" x14ac:dyDescent="0.3">
      <c r="A50" s="396">
        <v>920</v>
      </c>
      <c r="B50" s="385" t="s">
        <v>261</v>
      </c>
      <c r="D50" s="384" t="s">
        <v>262</v>
      </c>
      <c r="E50" s="384" t="s">
        <v>262</v>
      </c>
      <c r="F50" s="384" t="s">
        <v>262</v>
      </c>
      <c r="G50" s="384" t="s">
        <v>411</v>
      </c>
      <c r="H50" s="384" t="s">
        <v>411</v>
      </c>
      <c r="J50" s="384" t="s">
        <v>411</v>
      </c>
      <c r="K50" s="384" t="s">
        <v>262</v>
      </c>
      <c r="L50" s="384" t="s">
        <v>411</v>
      </c>
      <c r="M50" s="384" t="s">
        <v>411</v>
      </c>
      <c r="N50" s="384" t="s">
        <v>262</v>
      </c>
      <c r="O50" s="384" t="s">
        <v>262</v>
      </c>
      <c r="P50" s="384" t="s">
        <v>262</v>
      </c>
      <c r="Q50" s="384" t="s">
        <v>262</v>
      </c>
    </row>
    <row r="51" spans="1:17" x14ac:dyDescent="0.3">
      <c r="A51" s="396">
        <v>921</v>
      </c>
      <c r="B51" s="385" t="s">
        <v>263</v>
      </c>
      <c r="D51" s="384" t="s">
        <v>412</v>
      </c>
      <c r="E51" s="384" t="s">
        <v>400</v>
      </c>
      <c r="F51" s="384" t="s">
        <v>401</v>
      </c>
      <c r="G51" s="384" t="s">
        <v>402</v>
      </c>
      <c r="H51" s="384" t="s">
        <v>403</v>
      </c>
      <c r="J51" s="384" t="s">
        <v>404</v>
      </c>
      <c r="K51" s="384" t="s">
        <v>413</v>
      </c>
      <c r="L51" s="384" t="s">
        <v>414</v>
      </c>
      <c r="M51" s="384" t="s">
        <v>406</v>
      </c>
      <c r="N51" s="384" t="s">
        <v>415</v>
      </c>
      <c r="O51" s="384" t="s">
        <v>416</v>
      </c>
      <c r="P51" s="384" t="s">
        <v>417</v>
      </c>
      <c r="Q51" s="384" t="s">
        <v>418</v>
      </c>
    </row>
    <row r="52" spans="1:17" x14ac:dyDescent="0.3">
      <c r="A52" s="396">
        <v>922</v>
      </c>
      <c r="B52" s="385" t="s">
        <v>264</v>
      </c>
      <c r="D52" s="384" t="s">
        <v>317</v>
      </c>
      <c r="E52" s="384" t="s">
        <v>412</v>
      </c>
      <c r="F52" s="384" t="s">
        <v>419</v>
      </c>
      <c r="G52" s="384" t="s">
        <v>420</v>
      </c>
      <c r="H52" s="384" t="s">
        <v>421</v>
      </c>
      <c r="J52" s="384" t="s">
        <v>422</v>
      </c>
      <c r="K52" s="384" t="s">
        <v>423</v>
      </c>
      <c r="L52" s="384" t="s">
        <v>414</v>
      </c>
      <c r="M52" s="384" t="s">
        <v>406</v>
      </c>
      <c r="N52" s="384" t="s">
        <v>408</v>
      </c>
      <c r="O52" s="384" t="s">
        <v>424</v>
      </c>
      <c r="P52" s="384" t="s">
        <v>409</v>
      </c>
      <c r="Q52" s="384" t="s">
        <v>425</v>
      </c>
    </row>
    <row r="53" spans="1:17" x14ac:dyDescent="0.3">
      <c r="A53" s="396">
        <v>923</v>
      </c>
      <c r="B53" s="385" t="s">
        <v>265</v>
      </c>
      <c r="D53" s="384" t="s">
        <v>426</v>
      </c>
      <c r="E53" s="384" t="s">
        <v>426</v>
      </c>
      <c r="F53" s="384" t="s">
        <v>427</v>
      </c>
      <c r="G53" s="384" t="s">
        <v>428</v>
      </c>
      <c r="H53" s="384" t="s">
        <v>429</v>
      </c>
      <c r="J53" s="384" t="s">
        <v>428</v>
      </c>
      <c r="K53" s="384">
        <v>0</v>
      </c>
      <c r="L53" s="384" t="s">
        <v>428</v>
      </c>
      <c r="M53" s="384" t="s">
        <v>428</v>
      </c>
      <c r="N53" s="384" t="s">
        <v>430</v>
      </c>
      <c r="O53" s="384" t="s">
        <v>430</v>
      </c>
      <c r="P53" s="384" t="s">
        <v>429</v>
      </c>
      <c r="Q53" s="384" t="s">
        <v>426</v>
      </c>
    </row>
    <row r="54" spans="1:17" x14ac:dyDescent="0.3">
      <c r="A54" s="396">
        <v>924</v>
      </c>
      <c r="B54" s="385" t="s">
        <v>266</v>
      </c>
      <c r="D54" s="384" t="s">
        <v>431</v>
      </c>
      <c r="E54" s="384" t="s">
        <v>432</v>
      </c>
      <c r="F54" s="384" t="s">
        <v>433</v>
      </c>
      <c r="G54" s="384" t="s">
        <v>402</v>
      </c>
      <c r="H54" s="384" t="s">
        <v>434</v>
      </c>
      <c r="J54" s="384" t="s">
        <v>435</v>
      </c>
      <c r="L54" s="384" t="s">
        <v>414</v>
      </c>
      <c r="M54" s="384" t="s">
        <v>436</v>
      </c>
      <c r="N54" s="384" t="s">
        <v>437</v>
      </c>
      <c r="O54" s="384" t="s">
        <v>438</v>
      </c>
      <c r="P54" s="384" t="s">
        <v>439</v>
      </c>
      <c r="Q54" s="384" t="s">
        <v>440</v>
      </c>
    </row>
    <row r="55" spans="1:17" x14ac:dyDescent="0.3">
      <c r="A55" s="396">
        <v>925</v>
      </c>
      <c r="B55" s="385" t="s">
        <v>267</v>
      </c>
      <c r="D55" s="384" t="s">
        <v>262</v>
      </c>
      <c r="E55" s="384" t="s">
        <v>262</v>
      </c>
      <c r="F55" s="384" t="s">
        <v>411</v>
      </c>
      <c r="G55" s="384" t="s">
        <v>411</v>
      </c>
      <c r="H55" s="384" t="s">
        <v>411</v>
      </c>
      <c r="J55" s="384" t="s">
        <v>411</v>
      </c>
      <c r="K55" s="384" t="s">
        <v>282</v>
      </c>
      <c r="L55" s="384" t="s">
        <v>411</v>
      </c>
      <c r="M55" s="384" t="s">
        <v>411</v>
      </c>
      <c r="N55" s="384" t="s">
        <v>411</v>
      </c>
      <c r="O55" s="384" t="s">
        <v>411</v>
      </c>
      <c r="P55" s="384" t="s">
        <v>411</v>
      </c>
      <c r="Q55" s="384" t="s">
        <v>262</v>
      </c>
    </row>
    <row r="56" spans="1:17" x14ac:dyDescent="0.3">
      <c r="A56" s="396">
        <v>926</v>
      </c>
      <c r="B56" s="385" t="s">
        <v>268</v>
      </c>
      <c r="D56" s="384" t="s">
        <v>269</v>
      </c>
      <c r="E56" s="384" t="s">
        <v>269</v>
      </c>
      <c r="F56" s="384" t="s">
        <v>441</v>
      </c>
      <c r="G56" s="384" t="s">
        <v>441</v>
      </c>
      <c r="H56" s="384" t="s">
        <v>269</v>
      </c>
      <c r="J56" s="384" t="s">
        <v>441</v>
      </c>
      <c r="K56" s="384">
        <v>0</v>
      </c>
      <c r="L56" s="384" t="s">
        <v>441</v>
      </c>
      <c r="M56" s="384" t="s">
        <v>441</v>
      </c>
      <c r="N56" s="384" t="s">
        <v>441</v>
      </c>
      <c r="O56" s="384" t="s">
        <v>441</v>
      </c>
      <c r="P56" s="384" t="s">
        <v>269</v>
      </c>
      <c r="Q56" s="384" t="s">
        <v>269</v>
      </c>
    </row>
    <row r="57" spans="1:17" x14ac:dyDescent="0.3">
      <c r="A57" s="396">
        <v>927</v>
      </c>
      <c r="B57" s="385" t="s">
        <v>270</v>
      </c>
      <c r="F57" s="384" t="s">
        <v>442</v>
      </c>
      <c r="G57" s="384" t="s">
        <v>420</v>
      </c>
      <c r="J57" s="384" t="s">
        <v>443</v>
      </c>
      <c r="L57" s="384" t="s">
        <v>414</v>
      </c>
      <c r="M57" s="384" t="s">
        <v>436</v>
      </c>
      <c r="O57" s="384" t="s">
        <v>444</v>
      </c>
      <c r="P57" s="384" t="s">
        <v>439</v>
      </c>
      <c r="Q57" s="384" t="s">
        <v>440</v>
      </c>
    </row>
    <row r="58" spans="1:17" x14ac:dyDescent="0.3">
      <c r="A58" s="396">
        <v>928</v>
      </c>
      <c r="B58" s="385" t="s">
        <v>271</v>
      </c>
      <c r="D58" s="384" t="s">
        <v>269</v>
      </c>
      <c r="E58" s="384">
        <v>0</v>
      </c>
      <c r="F58" s="384" t="s">
        <v>269</v>
      </c>
      <c r="G58" s="384" t="s">
        <v>269</v>
      </c>
      <c r="H58" s="384" t="s">
        <v>269</v>
      </c>
      <c r="J58" s="384" t="s">
        <v>269</v>
      </c>
      <c r="K58" s="384">
        <v>0</v>
      </c>
      <c r="L58" s="384" t="s">
        <v>269</v>
      </c>
      <c r="M58" s="384" t="s">
        <v>269</v>
      </c>
      <c r="N58" s="384" t="s">
        <v>441</v>
      </c>
      <c r="O58" s="384" t="s">
        <v>269</v>
      </c>
      <c r="P58" s="384" t="s">
        <v>269</v>
      </c>
      <c r="Q58" s="384">
        <v>0</v>
      </c>
    </row>
    <row r="59" spans="1:17" x14ac:dyDescent="0.3">
      <c r="A59" s="396">
        <v>929</v>
      </c>
      <c r="B59" s="385" t="s">
        <v>272</v>
      </c>
      <c r="D59" s="384">
        <v>2</v>
      </c>
      <c r="E59" s="384">
        <v>0</v>
      </c>
      <c r="F59" s="384">
        <v>2</v>
      </c>
      <c r="G59" s="384">
        <v>2</v>
      </c>
      <c r="H59" s="384">
        <v>2</v>
      </c>
      <c r="J59" s="384">
        <v>2</v>
      </c>
      <c r="K59" s="384">
        <v>0</v>
      </c>
      <c r="L59" s="384">
        <v>2</v>
      </c>
      <c r="M59" s="384">
        <v>2</v>
      </c>
      <c r="N59" s="384">
        <v>2</v>
      </c>
      <c r="O59" s="384">
        <v>2</v>
      </c>
      <c r="P59" s="384">
        <v>2</v>
      </c>
      <c r="Q59" s="384">
        <v>0</v>
      </c>
    </row>
    <row r="60" spans="1:17" x14ac:dyDescent="0.3">
      <c r="A60" s="396">
        <v>930</v>
      </c>
      <c r="B60" s="385" t="s">
        <v>273</v>
      </c>
      <c r="D60" s="384">
        <v>2</v>
      </c>
      <c r="E60" s="384">
        <v>0</v>
      </c>
      <c r="F60" s="384">
        <v>2</v>
      </c>
      <c r="G60" s="384">
        <v>2</v>
      </c>
      <c r="H60" s="384">
        <v>2</v>
      </c>
      <c r="J60" s="384">
        <v>2</v>
      </c>
      <c r="K60" s="384">
        <v>0</v>
      </c>
      <c r="L60" s="384">
        <v>2</v>
      </c>
      <c r="M60" s="384">
        <v>2</v>
      </c>
      <c r="N60" s="384">
        <v>2</v>
      </c>
      <c r="O60" s="384">
        <v>2</v>
      </c>
      <c r="P60" s="384">
        <v>2</v>
      </c>
      <c r="Q60" s="384">
        <v>0</v>
      </c>
    </row>
    <row r="61" spans="1:17" x14ac:dyDescent="0.3">
      <c r="A61" s="396">
        <v>931</v>
      </c>
      <c r="B61" s="385" t="s">
        <v>274</v>
      </c>
      <c r="D61" s="384">
        <v>2</v>
      </c>
      <c r="E61" s="384">
        <v>0</v>
      </c>
      <c r="F61" s="384">
        <v>2</v>
      </c>
      <c r="G61" s="384">
        <v>2</v>
      </c>
      <c r="H61" s="384">
        <v>2</v>
      </c>
      <c r="J61" s="384">
        <v>2</v>
      </c>
      <c r="K61" s="384">
        <v>0</v>
      </c>
      <c r="L61" s="384">
        <v>2</v>
      </c>
      <c r="M61" s="384">
        <v>2</v>
      </c>
      <c r="N61" s="384">
        <v>2</v>
      </c>
      <c r="O61" s="384">
        <v>2</v>
      </c>
      <c r="P61" s="384">
        <v>2</v>
      </c>
      <c r="Q61" s="384">
        <v>0</v>
      </c>
    </row>
    <row r="62" spans="1:17" x14ac:dyDescent="0.3">
      <c r="A62" s="396">
        <v>932</v>
      </c>
      <c r="B62" s="385" t="s">
        <v>275</v>
      </c>
      <c r="D62" s="384">
        <v>2</v>
      </c>
      <c r="E62" s="384">
        <v>0</v>
      </c>
      <c r="F62" s="384">
        <v>2</v>
      </c>
      <c r="G62" s="384">
        <v>2</v>
      </c>
      <c r="H62" s="384">
        <v>2</v>
      </c>
      <c r="J62" s="384">
        <v>2</v>
      </c>
      <c r="K62" s="384">
        <v>0</v>
      </c>
      <c r="L62" s="384">
        <v>2</v>
      </c>
      <c r="M62" s="384">
        <v>2</v>
      </c>
      <c r="N62" s="384">
        <v>2</v>
      </c>
      <c r="O62" s="384">
        <v>2</v>
      </c>
      <c r="P62" s="384">
        <v>2</v>
      </c>
      <c r="Q62" s="384">
        <v>0</v>
      </c>
    </row>
    <row r="63" spans="1:17" x14ac:dyDescent="0.3">
      <c r="A63" s="396">
        <v>933</v>
      </c>
      <c r="B63" s="385" t="s">
        <v>276</v>
      </c>
      <c r="D63" s="384" t="s">
        <v>441</v>
      </c>
      <c r="E63" s="384">
        <v>0</v>
      </c>
      <c r="F63" s="384" t="s">
        <v>441</v>
      </c>
      <c r="G63" s="384" t="s">
        <v>441</v>
      </c>
      <c r="H63" s="384" t="s">
        <v>441</v>
      </c>
      <c r="J63" s="384" t="s">
        <v>441</v>
      </c>
      <c r="K63" s="384">
        <v>0</v>
      </c>
      <c r="L63" s="384" t="s">
        <v>441</v>
      </c>
      <c r="M63" s="384" t="s">
        <v>441</v>
      </c>
      <c r="N63" s="384">
        <v>0</v>
      </c>
      <c r="O63" s="384" t="s">
        <v>441</v>
      </c>
      <c r="P63" s="384" t="s">
        <v>441</v>
      </c>
      <c r="Q63" s="384">
        <v>0</v>
      </c>
    </row>
    <row r="64" spans="1:17" x14ac:dyDescent="0.3">
      <c r="A64" s="396">
        <v>934</v>
      </c>
      <c r="B64" s="385" t="s">
        <v>277</v>
      </c>
      <c r="D64" s="384">
        <v>0</v>
      </c>
      <c r="E64" s="384">
        <v>0</v>
      </c>
      <c r="F64" s="384">
        <v>0</v>
      </c>
      <c r="G64" s="384">
        <v>0</v>
      </c>
      <c r="H64" s="384">
        <v>0</v>
      </c>
      <c r="J64" s="384">
        <v>0</v>
      </c>
      <c r="K64" s="384">
        <v>0</v>
      </c>
      <c r="L64" s="384">
        <v>0</v>
      </c>
      <c r="M64" s="384">
        <v>0</v>
      </c>
      <c r="N64" s="384">
        <v>0</v>
      </c>
      <c r="O64" s="384">
        <v>0</v>
      </c>
      <c r="P64" s="384">
        <v>0</v>
      </c>
      <c r="Q64" s="384">
        <v>0</v>
      </c>
    </row>
    <row r="65" spans="1:17" x14ac:dyDescent="0.3">
      <c r="A65" s="396">
        <v>936</v>
      </c>
      <c r="B65" s="385" t="s">
        <v>278</v>
      </c>
      <c r="N65" s="384" t="s">
        <v>438</v>
      </c>
    </row>
    <row r="66" spans="1:17" x14ac:dyDescent="0.3">
      <c r="A66" s="396">
        <v>937</v>
      </c>
      <c r="B66" s="385" t="s">
        <v>279</v>
      </c>
      <c r="F66" s="384" t="s">
        <v>445</v>
      </c>
    </row>
    <row r="67" spans="1:17" x14ac:dyDescent="0.3">
      <c r="A67" s="396">
        <v>938</v>
      </c>
      <c r="B67" s="385" t="s">
        <v>280</v>
      </c>
    </row>
    <row r="68" spans="1:17" x14ac:dyDescent="0.3">
      <c r="A68" s="396">
        <v>939</v>
      </c>
      <c r="B68" s="385" t="s">
        <v>281</v>
      </c>
      <c r="D68" s="384" t="s">
        <v>282</v>
      </c>
      <c r="E68" s="384" t="s">
        <v>282</v>
      </c>
      <c r="F68" s="384" t="s">
        <v>446</v>
      </c>
      <c r="G68" s="384" t="s">
        <v>447</v>
      </c>
      <c r="H68" s="384" t="s">
        <v>282</v>
      </c>
      <c r="J68" s="384" t="s">
        <v>428</v>
      </c>
      <c r="K68" s="384" t="s">
        <v>282</v>
      </c>
      <c r="L68" s="384" t="s">
        <v>428</v>
      </c>
      <c r="M68" s="384" t="s">
        <v>447</v>
      </c>
      <c r="N68" s="384" t="s">
        <v>447</v>
      </c>
      <c r="O68" s="384" t="s">
        <v>447</v>
      </c>
      <c r="P68" s="384" t="s">
        <v>282</v>
      </c>
      <c r="Q68" s="384" t="s">
        <v>282</v>
      </c>
    </row>
    <row r="69" spans="1:17" x14ac:dyDescent="0.3">
      <c r="A69" s="396">
        <v>940</v>
      </c>
      <c r="B69" s="385" t="s">
        <v>283</v>
      </c>
      <c r="F69" s="384" t="s">
        <v>448</v>
      </c>
      <c r="G69" s="384" t="s">
        <v>402</v>
      </c>
      <c r="J69" s="384" t="s">
        <v>435</v>
      </c>
      <c r="L69" s="384" t="s">
        <v>414</v>
      </c>
      <c r="M69" s="384" t="s">
        <v>449</v>
      </c>
      <c r="N69" s="384" t="s">
        <v>450</v>
      </c>
      <c r="O69" s="384" t="s">
        <v>451</v>
      </c>
    </row>
    <row r="70" spans="1:17" x14ac:dyDescent="0.3">
      <c r="A70" s="396">
        <v>941</v>
      </c>
      <c r="B70" s="385" t="s">
        <v>284</v>
      </c>
      <c r="F70" s="384" t="s">
        <v>445</v>
      </c>
      <c r="G70" s="384" t="s">
        <v>402</v>
      </c>
      <c r="L70" s="384" t="s">
        <v>414</v>
      </c>
      <c r="M70" s="384" t="s">
        <v>449</v>
      </c>
      <c r="N70" s="384" t="s">
        <v>450</v>
      </c>
      <c r="O70" s="384" t="s">
        <v>451</v>
      </c>
    </row>
    <row r="71" spans="1:17" x14ac:dyDescent="0.3">
      <c r="A71" s="396">
        <v>942</v>
      </c>
      <c r="B71" s="385" t="s">
        <v>285</v>
      </c>
      <c r="D71" s="384">
        <v>0</v>
      </c>
      <c r="E71" s="384">
        <v>0</v>
      </c>
      <c r="F71" s="384">
        <v>1</v>
      </c>
      <c r="G71" s="384">
        <v>2</v>
      </c>
      <c r="H71" s="384">
        <v>0</v>
      </c>
      <c r="J71" s="384">
        <v>0</v>
      </c>
      <c r="K71" s="384">
        <v>0</v>
      </c>
      <c r="L71" s="384">
        <v>0</v>
      </c>
      <c r="M71" s="384">
        <v>4</v>
      </c>
      <c r="N71" s="384">
        <v>0</v>
      </c>
      <c r="O71" s="384">
        <v>0</v>
      </c>
      <c r="P71" s="384">
        <v>0</v>
      </c>
      <c r="Q71" s="384">
        <v>0</v>
      </c>
    </row>
    <row r="72" spans="1:17" x14ac:dyDescent="0.3">
      <c r="A72" s="396">
        <v>943</v>
      </c>
      <c r="B72" s="385" t="s">
        <v>286</v>
      </c>
      <c r="D72" s="384">
        <v>0</v>
      </c>
      <c r="E72" s="384">
        <v>0</v>
      </c>
      <c r="F72" s="384" t="s">
        <v>452</v>
      </c>
      <c r="G72" s="384" t="s">
        <v>452</v>
      </c>
      <c r="H72" s="384">
        <v>0</v>
      </c>
      <c r="J72" s="384" t="s">
        <v>453</v>
      </c>
      <c r="K72" s="384">
        <v>0</v>
      </c>
      <c r="L72" s="384" t="s">
        <v>453</v>
      </c>
      <c r="M72" s="384" t="s">
        <v>452</v>
      </c>
      <c r="N72" s="384" t="s">
        <v>453</v>
      </c>
      <c r="O72" s="384" t="s">
        <v>453</v>
      </c>
      <c r="P72" s="384">
        <v>0</v>
      </c>
      <c r="Q72" s="384">
        <v>0</v>
      </c>
    </row>
    <row r="73" spans="1:17" x14ac:dyDescent="0.3">
      <c r="A73" s="396">
        <v>944</v>
      </c>
      <c r="B73" s="385" t="s">
        <v>287</v>
      </c>
      <c r="D73" s="384">
        <v>0</v>
      </c>
      <c r="E73" s="384">
        <v>0</v>
      </c>
      <c r="F73" s="384" t="s">
        <v>454</v>
      </c>
      <c r="G73" s="384">
        <v>0</v>
      </c>
      <c r="H73" s="384">
        <v>0</v>
      </c>
      <c r="J73" s="384">
        <v>0</v>
      </c>
      <c r="K73" s="384">
        <v>0</v>
      </c>
      <c r="L73" s="384">
        <v>0</v>
      </c>
      <c r="M73" s="384">
        <v>0</v>
      </c>
      <c r="N73" s="384">
        <v>0</v>
      </c>
      <c r="O73" s="384">
        <v>0</v>
      </c>
      <c r="P73" s="384">
        <v>0</v>
      </c>
      <c r="Q73" s="384">
        <v>0</v>
      </c>
    </row>
    <row r="74" spans="1:17" x14ac:dyDescent="0.3">
      <c r="A74" s="396">
        <v>945</v>
      </c>
      <c r="B74" s="385" t="s">
        <v>288</v>
      </c>
      <c r="F74" s="384" t="s">
        <v>455</v>
      </c>
    </row>
    <row r="75" spans="1:17" x14ac:dyDescent="0.3">
      <c r="A75" s="396">
        <v>946</v>
      </c>
      <c r="B75" s="385" t="s">
        <v>289</v>
      </c>
      <c r="D75" s="384">
        <v>0</v>
      </c>
      <c r="E75" s="384">
        <v>0</v>
      </c>
      <c r="F75" s="384" t="s">
        <v>456</v>
      </c>
      <c r="G75" s="384">
        <v>0</v>
      </c>
      <c r="H75" s="384">
        <v>0</v>
      </c>
      <c r="J75" s="384">
        <v>0</v>
      </c>
      <c r="K75" s="384">
        <v>0</v>
      </c>
      <c r="L75" s="384">
        <v>0</v>
      </c>
      <c r="M75" s="384">
        <v>0</v>
      </c>
      <c r="N75" s="384">
        <v>0</v>
      </c>
      <c r="O75" s="384">
        <v>0</v>
      </c>
      <c r="P75" s="384">
        <v>0</v>
      </c>
      <c r="Q75" s="384">
        <v>0</v>
      </c>
    </row>
    <row r="76" spans="1:17" ht="28.8" x14ac:dyDescent="0.3">
      <c r="A76" s="396">
        <v>947</v>
      </c>
      <c r="B76" s="385" t="s">
        <v>290</v>
      </c>
      <c r="D76" s="384" t="s">
        <v>457</v>
      </c>
      <c r="E76" s="384" t="s">
        <v>458</v>
      </c>
      <c r="F76" s="384" t="s">
        <v>459</v>
      </c>
      <c r="G76" s="384" t="s">
        <v>460</v>
      </c>
      <c r="H76" s="384" t="s">
        <v>461</v>
      </c>
      <c r="J76" s="384" t="s">
        <v>462</v>
      </c>
      <c r="K76" s="384" t="s">
        <v>463</v>
      </c>
      <c r="L76" s="384">
        <v>0</v>
      </c>
      <c r="M76" s="384" t="s">
        <v>464</v>
      </c>
      <c r="N76" s="384" t="s">
        <v>465</v>
      </c>
      <c r="O76" s="384" t="s">
        <v>466</v>
      </c>
      <c r="P76" s="384" t="s">
        <v>467</v>
      </c>
      <c r="Q76" s="384" t="s">
        <v>468</v>
      </c>
    </row>
    <row r="77" spans="1:17" ht="28.8" x14ac:dyDescent="0.3">
      <c r="A77" s="396">
        <v>948</v>
      </c>
      <c r="B77" s="385" t="s">
        <v>291</v>
      </c>
      <c r="D77" s="384" t="s">
        <v>469</v>
      </c>
      <c r="E77" s="384" t="s">
        <v>306</v>
      </c>
      <c r="F77" s="384" t="s">
        <v>470</v>
      </c>
      <c r="G77" s="384" t="s">
        <v>471</v>
      </c>
      <c r="H77" s="384" t="s">
        <v>472</v>
      </c>
      <c r="J77" s="384" t="s">
        <v>473</v>
      </c>
      <c r="K77" s="384" t="s">
        <v>474</v>
      </c>
      <c r="L77" s="384">
        <v>0</v>
      </c>
      <c r="M77" s="384" t="s">
        <v>475</v>
      </c>
      <c r="N77" s="384" t="s">
        <v>476</v>
      </c>
      <c r="O77" s="384" t="s">
        <v>477</v>
      </c>
      <c r="P77" s="384" t="s">
        <v>478</v>
      </c>
      <c r="Q77" s="384" t="s">
        <v>479</v>
      </c>
    </row>
    <row r="78" spans="1:17" ht="28.8" x14ac:dyDescent="0.3">
      <c r="A78" s="396">
        <v>949</v>
      </c>
      <c r="B78" s="385" t="s">
        <v>199</v>
      </c>
      <c r="D78" s="384" t="s">
        <v>78</v>
      </c>
      <c r="E78" s="384" t="s">
        <v>78</v>
      </c>
      <c r="F78" s="384" t="s">
        <v>78</v>
      </c>
      <c r="G78" s="384" t="s">
        <v>78</v>
      </c>
      <c r="H78" s="384" t="s">
        <v>78</v>
      </c>
      <c r="J78" s="384" t="s">
        <v>78</v>
      </c>
      <c r="K78" s="384" t="s">
        <v>78</v>
      </c>
      <c r="L78" s="384">
        <v>0</v>
      </c>
      <c r="M78" s="384" t="s">
        <v>78</v>
      </c>
      <c r="N78" s="384" t="s">
        <v>78</v>
      </c>
      <c r="O78" s="384" t="s">
        <v>78</v>
      </c>
      <c r="P78" s="384" t="s">
        <v>78</v>
      </c>
      <c r="Q78" s="384" t="s">
        <v>78</v>
      </c>
    </row>
    <row r="79" spans="1:17" ht="28.8" x14ac:dyDescent="0.3">
      <c r="A79" s="396">
        <v>950</v>
      </c>
      <c r="B79" s="385" t="s">
        <v>200</v>
      </c>
      <c r="D79" s="384" t="s">
        <v>17</v>
      </c>
      <c r="E79" s="384" t="s">
        <v>16</v>
      </c>
      <c r="F79" s="384" t="s">
        <v>16</v>
      </c>
      <c r="G79" s="384" t="s">
        <v>16</v>
      </c>
      <c r="H79" s="384" t="s">
        <v>16</v>
      </c>
      <c r="J79" s="384" t="s">
        <v>16</v>
      </c>
      <c r="K79" s="384" t="s">
        <v>16</v>
      </c>
      <c r="L79" s="384">
        <v>0</v>
      </c>
      <c r="M79" s="384" t="s">
        <v>16</v>
      </c>
      <c r="N79" s="384" t="s">
        <v>16</v>
      </c>
      <c r="O79" s="384" t="s">
        <v>16</v>
      </c>
      <c r="P79" s="384" t="s">
        <v>16</v>
      </c>
      <c r="Q79" s="384" t="s">
        <v>16</v>
      </c>
    </row>
    <row r="80" spans="1:17" ht="28.8" x14ac:dyDescent="0.3">
      <c r="A80" s="396">
        <v>951</v>
      </c>
      <c r="B80" s="385" t="s">
        <v>201</v>
      </c>
      <c r="D80" s="384">
        <v>2</v>
      </c>
      <c r="E80" s="384">
        <v>2</v>
      </c>
      <c r="F80" s="384">
        <v>2</v>
      </c>
      <c r="G80" s="384">
        <v>2</v>
      </c>
      <c r="H80" s="384">
        <v>2</v>
      </c>
      <c r="J80" s="384">
        <v>2</v>
      </c>
      <c r="K80" s="384">
        <v>2</v>
      </c>
      <c r="L80" s="384">
        <v>2</v>
      </c>
      <c r="M80" s="384">
        <v>2</v>
      </c>
      <c r="N80" s="384">
        <v>2</v>
      </c>
      <c r="O80" s="384">
        <v>2</v>
      </c>
      <c r="P80" s="384">
        <v>2</v>
      </c>
      <c r="Q80" s="384">
        <v>2</v>
      </c>
    </row>
    <row r="81" spans="1:17" ht="43.2" x14ac:dyDescent="0.3">
      <c r="A81" s="396">
        <v>952</v>
      </c>
      <c r="B81" s="385" t="s">
        <v>202</v>
      </c>
      <c r="D81" s="384" t="s">
        <v>480</v>
      </c>
      <c r="E81" s="384" t="s">
        <v>481</v>
      </c>
      <c r="F81" s="384" t="s">
        <v>482</v>
      </c>
      <c r="G81" s="384" t="s">
        <v>483</v>
      </c>
      <c r="H81" s="384" t="s">
        <v>484</v>
      </c>
      <c r="J81" s="384" t="s">
        <v>484</v>
      </c>
      <c r="K81" s="384" t="s">
        <v>417</v>
      </c>
      <c r="M81" s="384" t="s">
        <v>485</v>
      </c>
      <c r="N81" s="384" t="s">
        <v>486</v>
      </c>
      <c r="O81" s="384" t="s">
        <v>487</v>
      </c>
      <c r="P81" s="384" t="s">
        <v>488</v>
      </c>
      <c r="Q81" s="384" t="s">
        <v>489</v>
      </c>
    </row>
    <row r="82" spans="1:17" x14ac:dyDescent="0.3">
      <c r="A82" s="396">
        <v>953</v>
      </c>
      <c r="B82" s="385" t="s">
        <v>203</v>
      </c>
      <c r="D82" s="384">
        <v>2</v>
      </c>
      <c r="E82" s="384">
        <v>2</v>
      </c>
      <c r="F82" s="384">
        <v>2</v>
      </c>
      <c r="G82" s="384">
        <v>2</v>
      </c>
      <c r="H82" s="384">
        <v>2</v>
      </c>
      <c r="J82" s="384">
        <v>2</v>
      </c>
      <c r="K82" s="384">
        <v>2</v>
      </c>
      <c r="L82" s="384">
        <v>2</v>
      </c>
      <c r="M82" s="384">
        <v>2</v>
      </c>
      <c r="N82" s="384">
        <v>2</v>
      </c>
      <c r="O82" s="384">
        <v>2</v>
      </c>
      <c r="P82" s="384">
        <v>2</v>
      </c>
      <c r="Q82" s="384">
        <v>2</v>
      </c>
    </row>
    <row r="83" spans="1:17" ht="43.2" x14ac:dyDescent="0.3">
      <c r="A83" s="396">
        <v>954</v>
      </c>
      <c r="B83" s="385" t="s">
        <v>76</v>
      </c>
      <c r="D83" s="384" t="s">
        <v>16</v>
      </c>
      <c r="E83" s="384" t="s">
        <v>16</v>
      </c>
      <c r="F83" s="384" t="s">
        <v>16</v>
      </c>
      <c r="G83" s="384" t="s">
        <v>16</v>
      </c>
      <c r="H83" s="384" t="s">
        <v>16</v>
      </c>
      <c r="J83" s="384" t="s">
        <v>16</v>
      </c>
      <c r="K83" s="384" t="s">
        <v>16</v>
      </c>
      <c r="L83" s="384">
        <v>0</v>
      </c>
      <c r="M83" s="384" t="s">
        <v>16</v>
      </c>
      <c r="N83" s="384" t="s">
        <v>16</v>
      </c>
      <c r="O83" s="384" t="s">
        <v>16</v>
      </c>
      <c r="P83" s="384" t="s">
        <v>16</v>
      </c>
      <c r="Q83" s="384" t="s">
        <v>16</v>
      </c>
    </row>
    <row r="84" spans="1:17" x14ac:dyDescent="0.3">
      <c r="A84" s="396">
        <v>955</v>
      </c>
      <c r="B84" s="385" t="s">
        <v>204</v>
      </c>
      <c r="D84" s="384">
        <v>0</v>
      </c>
      <c r="E84" s="384">
        <v>0</v>
      </c>
      <c r="F84" s="384">
        <v>0</v>
      </c>
      <c r="G84" s="384">
        <v>0</v>
      </c>
      <c r="H84" s="384">
        <v>0</v>
      </c>
      <c r="J84" s="384">
        <v>0</v>
      </c>
      <c r="K84" s="384">
        <v>0</v>
      </c>
      <c r="L84" s="384">
        <v>0</v>
      </c>
      <c r="M84" s="384">
        <v>0</v>
      </c>
      <c r="N84" s="384">
        <v>0</v>
      </c>
      <c r="O84" s="384">
        <v>0</v>
      </c>
      <c r="P84" s="384">
        <v>0</v>
      </c>
      <c r="Q84" s="384">
        <v>0</v>
      </c>
    </row>
    <row r="85" spans="1:17" ht="43.2" x14ac:dyDescent="0.3">
      <c r="A85" s="396">
        <v>956</v>
      </c>
      <c r="B85" s="385" t="s">
        <v>77</v>
      </c>
      <c r="D85" s="384" t="s">
        <v>16</v>
      </c>
      <c r="E85" s="384" t="s">
        <v>16</v>
      </c>
      <c r="F85" s="384" t="s">
        <v>16</v>
      </c>
      <c r="G85" s="384" t="s">
        <v>16</v>
      </c>
      <c r="H85" s="384" t="s">
        <v>16</v>
      </c>
      <c r="J85" s="384" t="s">
        <v>16</v>
      </c>
      <c r="K85" s="384" t="s">
        <v>16</v>
      </c>
      <c r="L85" s="384">
        <v>0</v>
      </c>
      <c r="M85" s="384" t="s">
        <v>16</v>
      </c>
      <c r="N85" s="384" t="s">
        <v>16</v>
      </c>
      <c r="O85" s="384" t="s">
        <v>16</v>
      </c>
      <c r="P85" s="384" t="s">
        <v>16</v>
      </c>
      <c r="Q85" s="384" t="s">
        <v>16</v>
      </c>
    </row>
    <row r="86" spans="1:17" x14ac:dyDescent="0.3">
      <c r="A86" s="396">
        <v>957</v>
      </c>
      <c r="B86" s="385" t="s">
        <v>205</v>
      </c>
      <c r="D86" s="384">
        <v>0</v>
      </c>
      <c r="E86" s="384">
        <v>0</v>
      </c>
      <c r="F86" s="384">
        <v>0</v>
      </c>
      <c r="G86" s="384">
        <v>0</v>
      </c>
      <c r="H86" s="384">
        <v>0</v>
      </c>
      <c r="J86" s="384">
        <v>0</v>
      </c>
      <c r="K86" s="384">
        <v>0</v>
      </c>
      <c r="L86" s="384">
        <v>0</v>
      </c>
      <c r="M86" s="384">
        <v>1</v>
      </c>
      <c r="N86" s="384">
        <v>0</v>
      </c>
      <c r="O86" s="384">
        <v>0</v>
      </c>
      <c r="P86" s="384">
        <v>0</v>
      </c>
      <c r="Q86" s="384">
        <v>0</v>
      </c>
    </row>
    <row r="87" spans="1:17" ht="57.6" x14ac:dyDescent="0.3">
      <c r="A87" s="396">
        <v>958</v>
      </c>
      <c r="B87" s="385" t="s">
        <v>292</v>
      </c>
      <c r="D87" s="384" t="s">
        <v>16</v>
      </c>
      <c r="E87" s="384" t="s">
        <v>16</v>
      </c>
      <c r="F87" s="384" t="s">
        <v>16</v>
      </c>
      <c r="G87" s="384" t="s">
        <v>16</v>
      </c>
      <c r="H87" s="384" t="s">
        <v>16</v>
      </c>
      <c r="J87" s="384" t="s">
        <v>16</v>
      </c>
      <c r="K87" s="384" t="s">
        <v>16</v>
      </c>
      <c r="L87" s="384">
        <v>0</v>
      </c>
      <c r="M87" s="384" t="s">
        <v>16</v>
      </c>
      <c r="N87" s="384" t="s">
        <v>16</v>
      </c>
      <c r="O87" s="384" t="s">
        <v>16</v>
      </c>
      <c r="P87" s="384" t="s">
        <v>16</v>
      </c>
      <c r="Q87" s="384" t="s">
        <v>16</v>
      </c>
    </row>
    <row r="88" spans="1:17" ht="28.8" x14ac:dyDescent="0.3">
      <c r="A88" s="396">
        <v>959</v>
      </c>
      <c r="B88" s="385" t="s">
        <v>207</v>
      </c>
      <c r="D88" s="384">
        <v>2</v>
      </c>
      <c r="E88" s="384">
        <v>3</v>
      </c>
      <c r="F88" s="384">
        <v>2</v>
      </c>
      <c r="G88" s="384">
        <v>2</v>
      </c>
      <c r="H88" s="384">
        <v>2</v>
      </c>
      <c r="J88" s="384">
        <v>2</v>
      </c>
      <c r="K88" s="384">
        <v>2</v>
      </c>
      <c r="L88" s="384">
        <v>2</v>
      </c>
      <c r="M88" s="384">
        <v>2</v>
      </c>
      <c r="N88" s="384">
        <v>2</v>
      </c>
      <c r="O88" s="384">
        <v>2</v>
      </c>
      <c r="P88" s="384">
        <v>2</v>
      </c>
      <c r="Q88" s="384">
        <v>2</v>
      </c>
    </row>
    <row r="89" spans="1:17" x14ac:dyDescent="0.3">
      <c r="A89" s="396">
        <v>960</v>
      </c>
      <c r="B89" s="385" t="s">
        <v>208</v>
      </c>
      <c r="D89" s="384" t="s">
        <v>490</v>
      </c>
      <c r="E89" s="384" t="s">
        <v>491</v>
      </c>
      <c r="F89" s="384" t="s">
        <v>492</v>
      </c>
      <c r="G89" s="384" t="s">
        <v>493</v>
      </c>
      <c r="H89" s="384" t="s">
        <v>494</v>
      </c>
      <c r="J89" s="384" t="s">
        <v>495</v>
      </c>
      <c r="K89" s="384" t="s">
        <v>496</v>
      </c>
      <c r="L89" s="384" t="s">
        <v>497</v>
      </c>
      <c r="M89" s="384" t="s">
        <v>498</v>
      </c>
      <c r="N89" s="384" t="s">
        <v>499</v>
      </c>
      <c r="O89" s="384" t="s">
        <v>500</v>
      </c>
      <c r="P89" s="384" t="s">
        <v>501</v>
      </c>
      <c r="Q89" s="384" t="s">
        <v>502</v>
      </c>
    </row>
    <row r="90" spans="1:17" ht="28.8" x14ac:dyDescent="0.3">
      <c r="A90" s="396">
        <v>961</v>
      </c>
      <c r="B90" s="385" t="s">
        <v>293</v>
      </c>
      <c r="D90" s="384">
        <v>2</v>
      </c>
      <c r="E90" s="384">
        <v>3</v>
      </c>
      <c r="F90" s="384">
        <v>2</v>
      </c>
      <c r="G90" s="384">
        <v>2</v>
      </c>
      <c r="H90" s="384">
        <v>2</v>
      </c>
      <c r="J90" s="384">
        <v>2</v>
      </c>
      <c r="K90" s="384">
        <v>2</v>
      </c>
      <c r="L90" s="384">
        <v>2</v>
      </c>
      <c r="M90" s="384">
        <v>2</v>
      </c>
      <c r="N90" s="384">
        <v>2</v>
      </c>
      <c r="O90" s="384">
        <v>2</v>
      </c>
      <c r="P90" s="384">
        <v>2</v>
      </c>
      <c r="Q90" s="384">
        <v>2</v>
      </c>
    </row>
    <row r="91" spans="1:17" x14ac:dyDescent="0.3">
      <c r="A91" s="396">
        <v>962</v>
      </c>
      <c r="B91" s="385" t="s">
        <v>209</v>
      </c>
      <c r="D91" s="384" t="s">
        <v>503</v>
      </c>
      <c r="E91" s="384" t="s">
        <v>504</v>
      </c>
      <c r="F91" s="384" t="s">
        <v>505</v>
      </c>
      <c r="G91" s="384" t="s">
        <v>250</v>
      </c>
      <c r="H91" s="384" t="s">
        <v>250</v>
      </c>
      <c r="J91" s="384" t="s">
        <v>250</v>
      </c>
      <c r="K91" s="384" t="s">
        <v>506</v>
      </c>
      <c r="L91" s="384" t="s">
        <v>497</v>
      </c>
      <c r="M91" s="384" t="s">
        <v>507</v>
      </c>
      <c r="N91" s="384" t="s">
        <v>508</v>
      </c>
      <c r="O91" s="384" t="s">
        <v>250</v>
      </c>
      <c r="P91" s="384" t="s">
        <v>507</v>
      </c>
      <c r="Q91" s="384" t="s">
        <v>509</v>
      </c>
    </row>
    <row r="92" spans="1:17" x14ac:dyDescent="0.3">
      <c r="A92" s="396">
        <v>963</v>
      </c>
      <c r="B92" s="385" t="s">
        <v>294</v>
      </c>
      <c r="D92" s="384">
        <v>1</v>
      </c>
      <c r="E92" s="384">
        <v>3</v>
      </c>
      <c r="F92" s="384">
        <v>1</v>
      </c>
      <c r="G92" s="384">
        <v>1</v>
      </c>
      <c r="H92" s="384">
        <v>1</v>
      </c>
      <c r="J92" s="384">
        <v>1</v>
      </c>
      <c r="K92" s="384">
        <v>3</v>
      </c>
      <c r="L92" s="384">
        <v>1</v>
      </c>
      <c r="M92" s="384">
        <v>1</v>
      </c>
      <c r="N92" s="384">
        <v>1</v>
      </c>
      <c r="O92" s="384">
        <v>1</v>
      </c>
      <c r="P92" s="384">
        <v>1</v>
      </c>
      <c r="Q92" s="384">
        <v>1</v>
      </c>
    </row>
    <row r="93" spans="1:17" x14ac:dyDescent="0.3">
      <c r="A93" s="396">
        <v>964</v>
      </c>
      <c r="B93" s="385" t="s">
        <v>210</v>
      </c>
      <c r="D93" s="384" t="s">
        <v>400</v>
      </c>
      <c r="E93" s="384" t="s">
        <v>400</v>
      </c>
      <c r="F93" s="384" t="s">
        <v>401</v>
      </c>
      <c r="G93" s="384" t="s">
        <v>510</v>
      </c>
      <c r="H93" s="384" t="s">
        <v>403</v>
      </c>
      <c r="J93" s="384" t="s">
        <v>404</v>
      </c>
      <c r="K93" s="384" t="s">
        <v>405</v>
      </c>
      <c r="L93" s="384" t="s">
        <v>414</v>
      </c>
      <c r="M93" s="384" t="s">
        <v>511</v>
      </c>
      <c r="N93" s="384" t="s">
        <v>415</v>
      </c>
      <c r="O93" s="384" t="s">
        <v>408</v>
      </c>
      <c r="P93" s="384" t="s">
        <v>512</v>
      </c>
      <c r="Q93" s="384" t="s">
        <v>418</v>
      </c>
    </row>
    <row r="94" spans="1:17" x14ac:dyDescent="0.3">
      <c r="A94" s="396">
        <v>965</v>
      </c>
      <c r="B94" s="385" t="s">
        <v>211</v>
      </c>
      <c r="D94" s="384">
        <v>1</v>
      </c>
      <c r="E94" s="384">
        <v>0</v>
      </c>
      <c r="F94" s="384">
        <v>1</v>
      </c>
      <c r="G94" s="384">
        <v>1</v>
      </c>
      <c r="H94" s="384">
        <v>1</v>
      </c>
      <c r="J94" s="384">
        <v>1</v>
      </c>
      <c r="K94" s="384">
        <v>1</v>
      </c>
      <c r="L94" s="384">
        <v>1</v>
      </c>
      <c r="M94" s="384">
        <v>1</v>
      </c>
      <c r="N94" s="384">
        <v>2</v>
      </c>
      <c r="O94" s="384">
        <v>1</v>
      </c>
      <c r="P94" s="384">
        <v>1</v>
      </c>
      <c r="Q94" s="384">
        <v>1</v>
      </c>
    </row>
    <row r="95" spans="1:17" x14ac:dyDescent="0.3">
      <c r="A95" s="396">
        <v>966</v>
      </c>
      <c r="B95" s="385" t="s">
        <v>212</v>
      </c>
      <c r="D95" s="384" t="s">
        <v>513</v>
      </c>
      <c r="E95" s="384" t="s">
        <v>514</v>
      </c>
      <c r="F95" s="384" t="s">
        <v>515</v>
      </c>
      <c r="G95" s="384" t="s">
        <v>516</v>
      </c>
      <c r="H95" s="384" t="s">
        <v>517</v>
      </c>
      <c r="J95" s="384" t="s">
        <v>518</v>
      </c>
      <c r="K95" s="384" t="s">
        <v>519</v>
      </c>
      <c r="M95" s="384" t="s">
        <v>520</v>
      </c>
      <c r="N95" s="384" t="s">
        <v>521</v>
      </c>
      <c r="O95" s="384" t="s">
        <v>522</v>
      </c>
      <c r="P95" s="384" t="s">
        <v>523</v>
      </c>
      <c r="Q95" s="384" t="s">
        <v>524</v>
      </c>
    </row>
    <row r="96" spans="1:17" x14ac:dyDescent="0.3">
      <c r="A96" s="396">
        <v>967</v>
      </c>
      <c r="B96" s="385" t="s">
        <v>295</v>
      </c>
      <c r="D96" s="384" t="s">
        <v>296</v>
      </c>
      <c r="E96" s="384" t="s">
        <v>296</v>
      </c>
      <c r="F96" s="384" t="s">
        <v>453</v>
      </c>
      <c r="G96" s="384" t="s">
        <v>452</v>
      </c>
      <c r="H96" s="384" t="s">
        <v>296</v>
      </c>
      <c r="J96" s="384" t="s">
        <v>453</v>
      </c>
      <c r="K96" s="384" t="s">
        <v>453</v>
      </c>
      <c r="L96" s="384" t="s">
        <v>453</v>
      </c>
      <c r="M96" s="384" t="s">
        <v>452</v>
      </c>
      <c r="N96" s="384" t="s">
        <v>453</v>
      </c>
      <c r="O96" s="384" t="s">
        <v>453</v>
      </c>
      <c r="P96" s="384" t="s">
        <v>296</v>
      </c>
      <c r="Q96" s="384" t="s">
        <v>296</v>
      </c>
    </row>
    <row r="97" spans="1:17" x14ac:dyDescent="0.3">
      <c r="A97" s="396">
        <v>968</v>
      </c>
      <c r="B97" s="385" t="s">
        <v>213</v>
      </c>
      <c r="D97" s="384" t="s">
        <v>525</v>
      </c>
      <c r="E97" s="384" t="s">
        <v>361</v>
      </c>
      <c r="F97" s="384" t="s">
        <v>362</v>
      </c>
      <c r="G97" s="384" t="s">
        <v>526</v>
      </c>
      <c r="H97" s="384" t="s">
        <v>364</v>
      </c>
      <c r="J97" s="384" t="s">
        <v>365</v>
      </c>
      <c r="K97" s="384" t="s">
        <v>366</v>
      </c>
      <c r="L97" s="384" t="s">
        <v>497</v>
      </c>
      <c r="M97" s="384" t="s">
        <v>527</v>
      </c>
      <c r="N97" s="384" t="s">
        <v>528</v>
      </c>
      <c r="O97" s="384" t="s">
        <v>529</v>
      </c>
      <c r="P97" s="384" t="s">
        <v>530</v>
      </c>
      <c r="Q97" s="384" t="s">
        <v>531</v>
      </c>
    </row>
    <row r="98" spans="1:17" x14ac:dyDescent="0.3">
      <c r="A98" s="396">
        <v>969</v>
      </c>
      <c r="B98" s="385" t="s">
        <v>297</v>
      </c>
      <c r="D98" s="384" t="s">
        <v>17</v>
      </c>
      <c r="E98" s="384" t="s">
        <v>16</v>
      </c>
      <c r="F98" s="384" t="s">
        <v>16</v>
      </c>
      <c r="G98" s="384" t="s">
        <v>17</v>
      </c>
      <c r="H98" s="384" t="s">
        <v>16</v>
      </c>
      <c r="J98" s="384" t="s">
        <v>17</v>
      </c>
      <c r="K98" s="384" t="s">
        <v>16</v>
      </c>
      <c r="L98" s="384" t="s">
        <v>17</v>
      </c>
      <c r="M98" s="384" t="s">
        <v>16</v>
      </c>
      <c r="N98" s="384" t="s">
        <v>16</v>
      </c>
      <c r="O98" s="384" t="s">
        <v>16</v>
      </c>
      <c r="P98" s="384" t="s">
        <v>16</v>
      </c>
      <c r="Q98" s="384" t="s">
        <v>16</v>
      </c>
    </row>
    <row r="99" spans="1:17" ht="28.8" x14ac:dyDescent="0.3">
      <c r="A99" s="396">
        <v>970</v>
      </c>
      <c r="B99" s="385" t="s">
        <v>298</v>
      </c>
      <c r="D99" s="384">
        <v>0</v>
      </c>
      <c r="E99" s="384" t="s">
        <v>491</v>
      </c>
      <c r="F99" s="384" t="s">
        <v>492</v>
      </c>
      <c r="G99" s="384">
        <v>0</v>
      </c>
      <c r="H99" s="384">
        <v>0</v>
      </c>
      <c r="J99" s="384">
        <v>0</v>
      </c>
      <c r="K99" s="384" t="s">
        <v>532</v>
      </c>
      <c r="L99" s="384">
        <v>0</v>
      </c>
      <c r="M99" s="384" t="s">
        <v>498</v>
      </c>
      <c r="N99" s="384" t="s">
        <v>533</v>
      </c>
      <c r="O99" s="384" t="s">
        <v>500</v>
      </c>
      <c r="P99" s="384" t="s">
        <v>501</v>
      </c>
      <c r="Q99" s="384">
        <v>0</v>
      </c>
    </row>
    <row r="100" spans="1:17" x14ac:dyDescent="0.3">
      <c r="A100" s="396">
        <v>971</v>
      </c>
      <c r="B100" s="385" t="s">
        <v>299</v>
      </c>
      <c r="D100" s="384">
        <v>0</v>
      </c>
      <c r="E100" s="384" t="s">
        <v>250</v>
      </c>
      <c r="F100" s="384" t="s">
        <v>505</v>
      </c>
      <c r="G100" s="384">
        <v>0</v>
      </c>
      <c r="H100" s="384">
        <v>0</v>
      </c>
      <c r="J100" s="384">
        <v>0</v>
      </c>
      <c r="K100" s="384" t="s">
        <v>506</v>
      </c>
      <c r="L100" s="384">
        <v>0</v>
      </c>
      <c r="M100" s="384" t="s">
        <v>507</v>
      </c>
      <c r="N100" s="384" t="s">
        <v>534</v>
      </c>
      <c r="O100" s="384" t="s">
        <v>507</v>
      </c>
      <c r="P100" s="384" t="s">
        <v>507</v>
      </c>
      <c r="Q100" s="384">
        <v>0</v>
      </c>
    </row>
    <row r="101" spans="1:17" x14ac:dyDescent="0.3">
      <c r="A101" s="396">
        <v>972</v>
      </c>
      <c r="B101" s="385" t="s">
        <v>300</v>
      </c>
      <c r="D101" s="384">
        <v>0</v>
      </c>
      <c r="E101" s="384" t="s">
        <v>347</v>
      </c>
      <c r="F101" s="384" t="s">
        <v>348</v>
      </c>
      <c r="G101" s="384">
        <v>0</v>
      </c>
      <c r="H101" s="384">
        <v>0</v>
      </c>
      <c r="J101" s="384">
        <v>0</v>
      </c>
      <c r="K101" s="384" t="s">
        <v>353</v>
      </c>
      <c r="L101" s="384">
        <v>0</v>
      </c>
      <c r="M101" s="384" t="s">
        <v>535</v>
      </c>
      <c r="N101" s="384" t="s">
        <v>356</v>
      </c>
      <c r="O101" s="384" t="s">
        <v>357</v>
      </c>
      <c r="P101" s="384" t="s">
        <v>536</v>
      </c>
      <c r="Q101" s="384">
        <v>0</v>
      </c>
    </row>
    <row r="102" spans="1:17" x14ac:dyDescent="0.3">
      <c r="A102" s="396">
        <v>992</v>
      </c>
      <c r="B102" s="385" t="s">
        <v>537</v>
      </c>
      <c r="D102" s="384">
        <v>2</v>
      </c>
      <c r="E102" s="384">
        <v>0</v>
      </c>
      <c r="F102" s="384">
        <v>0</v>
      </c>
      <c r="G102" s="384">
        <v>0</v>
      </c>
      <c r="H102" s="384">
        <v>0</v>
      </c>
      <c r="J102" s="384">
        <v>1</v>
      </c>
      <c r="K102" s="384">
        <v>3</v>
      </c>
      <c r="L102" s="384">
        <v>2</v>
      </c>
      <c r="M102" s="384">
        <v>1</v>
      </c>
      <c r="N102" s="384">
        <v>3</v>
      </c>
      <c r="O102" s="384">
        <v>2</v>
      </c>
      <c r="P102" s="384">
        <v>1</v>
      </c>
      <c r="Q102" s="384">
        <v>1</v>
      </c>
    </row>
    <row r="103" spans="1:17" x14ac:dyDescent="0.3">
      <c r="A103" s="396">
        <v>993</v>
      </c>
      <c r="B103" s="385" t="s">
        <v>538</v>
      </c>
      <c r="D103" s="384">
        <v>0</v>
      </c>
      <c r="E103" s="384">
        <v>0</v>
      </c>
      <c r="F103" s="384">
        <v>0</v>
      </c>
      <c r="G103" s="384">
        <v>0</v>
      </c>
      <c r="H103" s="384">
        <v>0</v>
      </c>
      <c r="J103" s="384">
        <v>0</v>
      </c>
      <c r="K103" s="384">
        <v>0</v>
      </c>
      <c r="L103" s="384">
        <v>0</v>
      </c>
      <c r="M103" s="384">
        <v>0.02</v>
      </c>
      <c r="N103" s="384">
        <v>0</v>
      </c>
      <c r="O103" s="384">
        <v>0</v>
      </c>
      <c r="P103" s="384">
        <v>0</v>
      </c>
      <c r="Q103" s="384">
        <v>0</v>
      </c>
    </row>
    <row r="104" spans="1:17" x14ac:dyDescent="0.3">
      <c r="A104" s="396">
        <v>994</v>
      </c>
      <c r="B104" s="385" t="s">
        <v>539</v>
      </c>
      <c r="D104" s="384">
        <v>0</v>
      </c>
      <c r="E104" s="384">
        <v>0</v>
      </c>
      <c r="F104" s="384">
        <v>0</v>
      </c>
      <c r="G104" s="384">
        <v>0</v>
      </c>
      <c r="H104" s="384">
        <v>0</v>
      </c>
      <c r="J104" s="384">
        <v>0</v>
      </c>
      <c r="K104" s="384">
        <v>0</v>
      </c>
      <c r="L104" s="384">
        <v>0</v>
      </c>
      <c r="M104" s="384">
        <v>0.03</v>
      </c>
      <c r="N104" s="384">
        <v>0</v>
      </c>
      <c r="O104" s="384">
        <v>0</v>
      </c>
      <c r="P104" s="384">
        <v>0</v>
      </c>
      <c r="Q104" s="384">
        <v>0</v>
      </c>
    </row>
    <row r="105" spans="1:17" x14ac:dyDescent="0.3">
      <c r="A105" s="396">
        <v>998</v>
      </c>
      <c r="B105" s="385" t="s">
        <v>30</v>
      </c>
      <c r="D105" s="384">
        <v>53</v>
      </c>
      <c r="E105" s="384">
        <v>53</v>
      </c>
      <c r="F105" s="384">
        <v>53</v>
      </c>
      <c r="G105" s="384">
        <v>53</v>
      </c>
      <c r="H105" s="384">
        <v>53</v>
      </c>
      <c r="I105" s="384">
        <v>53</v>
      </c>
      <c r="J105" s="384">
        <v>53</v>
      </c>
      <c r="K105" s="384">
        <v>53</v>
      </c>
      <c r="L105" s="384">
        <v>53</v>
      </c>
      <c r="M105" s="384">
        <v>53</v>
      </c>
      <c r="N105" s="384">
        <v>53</v>
      </c>
      <c r="O105" s="384">
        <v>53</v>
      </c>
      <c r="P105" s="384">
        <v>53</v>
      </c>
      <c r="Q105" s="384">
        <v>53</v>
      </c>
    </row>
    <row r="106" spans="1:17" x14ac:dyDescent="0.3">
      <c r="A106" s="396">
        <v>999</v>
      </c>
      <c r="B106" s="385" t="s">
        <v>31</v>
      </c>
      <c r="D106" s="384">
        <v>53926</v>
      </c>
      <c r="E106" s="384">
        <v>53880</v>
      </c>
      <c r="F106" s="384">
        <v>53881</v>
      </c>
      <c r="G106" s="384">
        <v>53938</v>
      </c>
      <c r="H106" s="384">
        <v>53889</v>
      </c>
      <c r="I106" s="384">
        <v>53890</v>
      </c>
      <c r="J106" s="384">
        <v>53897</v>
      </c>
      <c r="K106" s="384">
        <v>53970</v>
      </c>
      <c r="L106" s="384">
        <v>53950</v>
      </c>
      <c r="M106" s="384">
        <v>53901</v>
      </c>
      <c r="N106" s="384">
        <v>53902</v>
      </c>
      <c r="O106" s="384">
        <v>53923</v>
      </c>
      <c r="P106" s="384">
        <v>53908</v>
      </c>
      <c r="Q106" s="384">
        <v>53913</v>
      </c>
    </row>
    <row r="107" spans="1:17" x14ac:dyDescent="0.3">
      <c r="A107" s="396">
        <v>9000</v>
      </c>
      <c r="B107" s="385" t="s">
        <v>214</v>
      </c>
      <c r="C107" s="384" t="s">
        <v>60</v>
      </c>
      <c r="D107" s="384">
        <v>4027784884</v>
      </c>
      <c r="E107" s="384">
        <v>1719694972</v>
      </c>
      <c r="F107" s="384">
        <v>2605803788</v>
      </c>
      <c r="G107" s="384">
        <v>70097618241</v>
      </c>
      <c r="H107" s="384">
        <v>526471876</v>
      </c>
      <c r="I107" s="384">
        <v>53943</v>
      </c>
      <c r="J107" s="384">
        <v>1866934166</v>
      </c>
      <c r="K107" s="384">
        <v>364411345</v>
      </c>
      <c r="L107" s="384">
        <v>3174975178</v>
      </c>
      <c r="M107" s="384">
        <v>10450941572.049999</v>
      </c>
      <c r="N107" s="384">
        <v>836489275</v>
      </c>
      <c r="O107" s="384">
        <v>1019632134</v>
      </c>
      <c r="P107" s="384">
        <v>487292719</v>
      </c>
      <c r="Q107" s="384">
        <v>1787614366</v>
      </c>
    </row>
    <row r="108" spans="1:17" x14ac:dyDescent="0.3">
      <c r="A108" s="396">
        <v>9001</v>
      </c>
      <c r="B108" s="385" t="s">
        <v>215</v>
      </c>
      <c r="C108" s="384" t="s">
        <v>216</v>
      </c>
      <c r="D108" s="384">
        <v>0</v>
      </c>
      <c r="E108" s="384">
        <v>0</v>
      </c>
      <c r="F108" s="384">
        <v>0</v>
      </c>
      <c r="G108" s="384">
        <v>0</v>
      </c>
      <c r="H108" s="384">
        <v>0</v>
      </c>
      <c r="I108" s="384">
        <v>0</v>
      </c>
      <c r="J108" s="384">
        <v>0</v>
      </c>
      <c r="K108" s="384">
        <v>0</v>
      </c>
      <c r="L108" s="384">
        <v>0</v>
      </c>
      <c r="M108" s="384">
        <v>0</v>
      </c>
      <c r="N108" s="384">
        <v>0</v>
      </c>
      <c r="O108" s="384">
        <v>0</v>
      </c>
      <c r="P108" s="384">
        <v>0</v>
      </c>
      <c r="Q108" s="384">
        <v>0</v>
      </c>
    </row>
    <row r="109" spans="1:17" x14ac:dyDescent="0.3">
      <c r="A109" s="396">
        <v>9002</v>
      </c>
      <c r="B109" s="385" t="s">
        <v>217</v>
      </c>
      <c r="C109" s="384" t="s">
        <v>218</v>
      </c>
      <c r="D109" s="384">
        <v>0</v>
      </c>
      <c r="E109" s="384">
        <v>0</v>
      </c>
      <c r="F109" s="384">
        <v>0</v>
      </c>
      <c r="G109" s="384">
        <v>0</v>
      </c>
      <c r="H109" s="384">
        <v>0</v>
      </c>
      <c r="I109" s="384">
        <v>0</v>
      </c>
      <c r="J109" s="384">
        <v>0</v>
      </c>
      <c r="K109" s="384">
        <v>0</v>
      </c>
      <c r="L109" s="384">
        <v>0</v>
      </c>
      <c r="M109" s="384">
        <v>0</v>
      </c>
      <c r="N109" s="384">
        <v>0</v>
      </c>
      <c r="O109" s="384">
        <v>0</v>
      </c>
      <c r="P109" s="384">
        <v>0</v>
      </c>
      <c r="Q109" s="384">
        <v>0</v>
      </c>
    </row>
    <row r="110" spans="1:17" x14ac:dyDescent="0.3">
      <c r="A110" s="396">
        <v>9003</v>
      </c>
      <c r="B110" s="385" t="s">
        <v>219</v>
      </c>
      <c r="C110" s="384" t="s">
        <v>220</v>
      </c>
      <c r="D110" s="384">
        <v>0</v>
      </c>
      <c r="E110" s="384">
        <v>0</v>
      </c>
      <c r="F110" s="384">
        <v>0</v>
      </c>
      <c r="G110" s="384">
        <v>0</v>
      </c>
      <c r="H110" s="384">
        <v>0</v>
      </c>
      <c r="I110" s="384">
        <v>0</v>
      </c>
      <c r="J110" s="384">
        <v>0</v>
      </c>
      <c r="K110" s="384">
        <v>0</v>
      </c>
      <c r="L110" s="384">
        <v>0</v>
      </c>
      <c r="M110" s="384">
        <v>0</v>
      </c>
      <c r="N110" s="384">
        <v>0</v>
      </c>
      <c r="O110" s="384">
        <v>0</v>
      </c>
      <c r="P110" s="384">
        <v>0</v>
      </c>
      <c r="Q110" s="384">
        <v>0</v>
      </c>
    </row>
    <row r="111" spans="1:17" ht="43.2" x14ac:dyDescent="0.3">
      <c r="A111" s="396">
        <v>9004</v>
      </c>
      <c r="B111" s="385" t="s">
        <v>221</v>
      </c>
      <c r="C111" s="384" t="s">
        <v>222</v>
      </c>
      <c r="D111" s="384" t="s">
        <v>60</v>
      </c>
      <c r="E111" s="384" t="s">
        <v>60</v>
      </c>
      <c r="F111" s="384" t="s">
        <v>60</v>
      </c>
      <c r="G111" s="384" t="s">
        <v>60</v>
      </c>
      <c r="H111" s="384" t="s">
        <v>60</v>
      </c>
      <c r="I111" s="384" t="s">
        <v>60</v>
      </c>
      <c r="J111" s="384" t="s">
        <v>60</v>
      </c>
      <c r="K111" s="384" t="s">
        <v>60</v>
      </c>
      <c r="L111" s="384" t="s">
        <v>60</v>
      </c>
      <c r="M111" s="384" t="s">
        <v>60</v>
      </c>
      <c r="N111" s="384" t="s">
        <v>60</v>
      </c>
      <c r="O111" s="384" t="s">
        <v>60</v>
      </c>
      <c r="P111" s="384" t="s">
        <v>60</v>
      </c>
      <c r="Q111" s="384" t="s">
        <v>60</v>
      </c>
    </row>
    <row r="112" spans="1:17" x14ac:dyDescent="0.3">
      <c r="A112" s="396">
        <v>9005</v>
      </c>
      <c r="B112" s="385" t="s">
        <v>223</v>
      </c>
      <c r="C112" s="384" t="s">
        <v>224</v>
      </c>
      <c r="D112" s="384">
        <v>0</v>
      </c>
      <c r="E112" s="384">
        <v>0</v>
      </c>
      <c r="F112" s="384">
        <v>0</v>
      </c>
      <c r="G112" s="384">
        <v>0</v>
      </c>
      <c r="H112" s="384">
        <v>0</v>
      </c>
      <c r="I112" s="384">
        <v>0</v>
      </c>
      <c r="J112" s="384">
        <v>0</v>
      </c>
      <c r="K112" s="384">
        <v>0</v>
      </c>
      <c r="L112" s="384">
        <v>0</v>
      </c>
      <c r="M112" s="384">
        <v>0</v>
      </c>
      <c r="N112" s="384">
        <v>0</v>
      </c>
      <c r="O112" s="384">
        <v>0</v>
      </c>
      <c r="P112" s="384">
        <v>0</v>
      </c>
      <c r="Q112" s="384">
        <v>0</v>
      </c>
    </row>
    <row r="113" spans="1:17" x14ac:dyDescent="0.3">
      <c r="A113" s="396">
        <v>9006</v>
      </c>
      <c r="B113" s="385" t="s">
        <v>225</v>
      </c>
      <c r="C113" s="384" t="s">
        <v>226</v>
      </c>
      <c r="D113" s="384">
        <v>0</v>
      </c>
      <c r="E113" s="384">
        <v>0</v>
      </c>
      <c r="F113" s="384">
        <v>0</v>
      </c>
      <c r="G113" s="384">
        <v>0</v>
      </c>
      <c r="H113" s="384">
        <v>0</v>
      </c>
      <c r="I113" s="384">
        <v>0</v>
      </c>
      <c r="J113" s="384">
        <v>0</v>
      </c>
      <c r="K113" s="384">
        <v>0</v>
      </c>
      <c r="L113" s="384">
        <v>0</v>
      </c>
      <c r="M113" s="384">
        <v>0</v>
      </c>
      <c r="N113" s="384">
        <v>0</v>
      </c>
      <c r="O113" s="384">
        <v>0</v>
      </c>
      <c r="P113" s="384">
        <v>0</v>
      </c>
      <c r="Q113" s="384">
        <v>0</v>
      </c>
    </row>
    <row r="114" spans="1:17" ht="28.8" x14ac:dyDescent="0.3">
      <c r="A114" s="396">
        <v>9007</v>
      </c>
      <c r="B114" s="385" t="s">
        <v>315</v>
      </c>
      <c r="C114" s="384" t="s">
        <v>227</v>
      </c>
      <c r="D114" s="384">
        <v>0</v>
      </c>
      <c r="E114" s="384">
        <v>0</v>
      </c>
      <c r="F114" s="384">
        <v>0</v>
      </c>
      <c r="G114" s="384">
        <v>0</v>
      </c>
      <c r="H114" s="384">
        <v>0</v>
      </c>
      <c r="I114" s="384">
        <v>0</v>
      </c>
      <c r="J114" s="384">
        <v>0</v>
      </c>
      <c r="K114" s="384">
        <v>0</v>
      </c>
      <c r="L114" s="384">
        <v>0</v>
      </c>
      <c r="M114" s="384">
        <v>0</v>
      </c>
      <c r="N114" s="384">
        <v>0</v>
      </c>
      <c r="O114" s="384">
        <v>0</v>
      </c>
      <c r="P114" s="384">
        <v>0</v>
      </c>
      <c r="Q114" s="384">
        <v>0</v>
      </c>
    </row>
    <row r="115" spans="1:17" x14ac:dyDescent="0.3">
      <c r="A115" s="396">
        <v>9008</v>
      </c>
      <c r="B115" s="385" t="s">
        <v>228</v>
      </c>
      <c r="C115" s="384" t="s">
        <v>60</v>
      </c>
      <c r="D115" s="384">
        <v>2.13</v>
      </c>
      <c r="E115" s="384">
        <v>2.0299999999999998</v>
      </c>
      <c r="F115" s="384">
        <v>2.65</v>
      </c>
      <c r="G115" s="384">
        <v>0.77</v>
      </c>
      <c r="H115" s="384">
        <v>1.25</v>
      </c>
      <c r="I115" s="384">
        <v>0</v>
      </c>
      <c r="J115" s="384">
        <v>1.39</v>
      </c>
      <c r="K115" s="384">
        <v>1.51</v>
      </c>
      <c r="L115" s="384">
        <v>1.52</v>
      </c>
      <c r="M115" s="384">
        <v>2.1800000000000002</v>
      </c>
      <c r="N115" s="384">
        <v>0.66</v>
      </c>
      <c r="O115" s="384">
        <v>0.77</v>
      </c>
      <c r="P115" s="384">
        <v>0.74</v>
      </c>
      <c r="Q115" s="384">
        <v>2.42</v>
      </c>
    </row>
    <row r="116" spans="1:17" x14ac:dyDescent="0.3">
      <c r="A116" s="396">
        <v>9010</v>
      </c>
      <c r="B116" s="385" t="s">
        <v>229</v>
      </c>
      <c r="C116" s="384" t="s">
        <v>230</v>
      </c>
      <c r="D116" s="384">
        <v>0</v>
      </c>
      <c r="E116" s="384">
        <v>0</v>
      </c>
      <c r="F116" s="384">
        <v>0</v>
      </c>
      <c r="G116" s="384">
        <v>0</v>
      </c>
      <c r="H116" s="384">
        <v>0</v>
      </c>
      <c r="I116" s="384">
        <v>0</v>
      </c>
      <c r="J116" s="384">
        <v>0</v>
      </c>
      <c r="K116" s="384">
        <v>0</v>
      </c>
      <c r="L116" s="384">
        <v>0</v>
      </c>
      <c r="M116" s="384">
        <v>0</v>
      </c>
      <c r="N116" s="384">
        <v>0</v>
      </c>
      <c r="O116" s="384">
        <v>0</v>
      </c>
      <c r="P116" s="384">
        <v>0</v>
      </c>
      <c r="Q116" s="384">
        <v>0</v>
      </c>
    </row>
    <row r="117" spans="1:17" ht="43.2" x14ac:dyDescent="0.3">
      <c r="A117" s="396">
        <v>9011</v>
      </c>
      <c r="B117" s="385" t="s">
        <v>231</v>
      </c>
      <c r="C117" s="384" t="s">
        <v>232</v>
      </c>
      <c r="D117" s="384">
        <v>0</v>
      </c>
      <c r="E117" s="384">
        <v>0</v>
      </c>
      <c r="F117" s="384">
        <v>0</v>
      </c>
      <c r="G117" s="384">
        <v>0</v>
      </c>
      <c r="H117" s="384">
        <v>0</v>
      </c>
      <c r="I117" s="384">
        <v>0</v>
      </c>
      <c r="J117" s="384">
        <v>0</v>
      </c>
      <c r="K117" s="384">
        <v>0</v>
      </c>
      <c r="L117" s="384">
        <v>0</v>
      </c>
      <c r="M117" s="384">
        <v>0</v>
      </c>
      <c r="N117" s="384">
        <v>0</v>
      </c>
      <c r="O117" s="384">
        <v>0</v>
      </c>
      <c r="P117" s="384">
        <v>0</v>
      </c>
      <c r="Q117" s="384">
        <v>0</v>
      </c>
    </row>
    <row r="118" spans="1:17" ht="43.2" x14ac:dyDescent="0.3">
      <c r="A118" s="396">
        <v>9012</v>
      </c>
      <c r="B118" s="385" t="s">
        <v>233</v>
      </c>
      <c r="C118" s="384" t="s">
        <v>232</v>
      </c>
      <c r="D118" s="384">
        <v>0</v>
      </c>
      <c r="E118" s="384">
        <v>0</v>
      </c>
      <c r="F118" s="384">
        <v>0</v>
      </c>
      <c r="G118" s="384">
        <v>0</v>
      </c>
      <c r="H118" s="384">
        <v>0</v>
      </c>
      <c r="I118" s="384">
        <v>0</v>
      </c>
      <c r="J118" s="384">
        <v>0</v>
      </c>
      <c r="K118" s="384">
        <v>0</v>
      </c>
      <c r="L118" s="384">
        <v>0</v>
      </c>
      <c r="M118" s="384">
        <v>0</v>
      </c>
      <c r="N118" s="384">
        <v>0</v>
      </c>
      <c r="O118" s="384">
        <v>0</v>
      </c>
      <c r="P118" s="384">
        <v>0</v>
      </c>
      <c r="Q118" s="384">
        <v>0</v>
      </c>
    </row>
    <row r="119" spans="1:17" x14ac:dyDescent="0.3">
      <c r="A119" s="396">
        <v>9013</v>
      </c>
      <c r="B119" s="385" t="s">
        <v>234</v>
      </c>
      <c r="C119" s="384" t="s">
        <v>235</v>
      </c>
      <c r="D119" s="384">
        <v>0</v>
      </c>
      <c r="E119" s="384">
        <v>0</v>
      </c>
      <c r="F119" s="384">
        <v>0</v>
      </c>
      <c r="G119" s="384">
        <v>0</v>
      </c>
      <c r="H119" s="384">
        <v>0</v>
      </c>
      <c r="I119" s="384">
        <v>0</v>
      </c>
      <c r="J119" s="384">
        <v>0</v>
      </c>
      <c r="K119" s="384">
        <v>0</v>
      </c>
      <c r="L119" s="384">
        <v>0</v>
      </c>
      <c r="M119" s="384">
        <v>0</v>
      </c>
      <c r="N119" s="384">
        <v>0</v>
      </c>
      <c r="O119" s="384">
        <v>0</v>
      </c>
      <c r="P119" s="384">
        <v>0</v>
      </c>
      <c r="Q119" s="384">
        <v>0</v>
      </c>
    </row>
    <row r="120" spans="1:17" x14ac:dyDescent="0.3">
      <c r="A120" s="396">
        <v>9014</v>
      </c>
      <c r="B120" s="385" t="s">
        <v>236</v>
      </c>
      <c r="C120" s="384" t="s">
        <v>237</v>
      </c>
      <c r="D120" s="384">
        <v>0</v>
      </c>
      <c r="E120" s="384">
        <v>0</v>
      </c>
      <c r="F120" s="384">
        <v>0</v>
      </c>
      <c r="G120" s="384">
        <v>0</v>
      </c>
      <c r="H120" s="384">
        <v>0</v>
      </c>
      <c r="I120" s="384">
        <v>0</v>
      </c>
      <c r="J120" s="384">
        <v>0</v>
      </c>
      <c r="K120" s="384">
        <v>0</v>
      </c>
      <c r="L120" s="384">
        <v>0</v>
      </c>
      <c r="M120" s="384">
        <v>0</v>
      </c>
      <c r="N120" s="384">
        <v>0</v>
      </c>
      <c r="O120" s="384">
        <v>0</v>
      </c>
      <c r="P120" s="384">
        <v>0</v>
      </c>
      <c r="Q120" s="384">
        <v>0</v>
      </c>
    </row>
    <row r="121" spans="1:17" ht="43.2" x14ac:dyDescent="0.3">
      <c r="A121" s="396">
        <v>9015</v>
      </c>
      <c r="B121" s="385" t="s">
        <v>238</v>
      </c>
      <c r="C121" s="384" t="s">
        <v>60</v>
      </c>
      <c r="D121" s="384">
        <v>0</v>
      </c>
      <c r="E121" s="384">
        <v>0</v>
      </c>
      <c r="F121" s="384">
        <v>0</v>
      </c>
      <c r="G121" s="384">
        <v>0</v>
      </c>
      <c r="H121" s="384">
        <v>0</v>
      </c>
      <c r="I121" s="384">
        <v>0</v>
      </c>
      <c r="J121" s="384">
        <v>0</v>
      </c>
      <c r="K121" s="384">
        <v>0</v>
      </c>
      <c r="L121" s="384">
        <v>0</v>
      </c>
      <c r="M121" s="384">
        <v>0</v>
      </c>
      <c r="N121" s="384">
        <v>0</v>
      </c>
      <c r="O121" s="384">
        <v>0</v>
      </c>
      <c r="P121" s="384">
        <v>0</v>
      </c>
      <c r="Q121" s="384">
        <v>0</v>
      </c>
    </row>
    <row r="122" spans="1:17" ht="57.6" x14ac:dyDescent="0.3">
      <c r="A122" s="396">
        <v>9016</v>
      </c>
      <c r="B122" s="385" t="s">
        <v>239</v>
      </c>
      <c r="C122" s="384" t="s">
        <v>60</v>
      </c>
      <c r="D122" s="384">
        <v>0</v>
      </c>
      <c r="E122" s="384">
        <v>0</v>
      </c>
      <c r="F122" s="384">
        <v>0</v>
      </c>
      <c r="G122" s="384">
        <v>0</v>
      </c>
      <c r="H122" s="384">
        <v>0</v>
      </c>
      <c r="I122" s="384">
        <v>0</v>
      </c>
      <c r="J122" s="384">
        <v>0</v>
      </c>
      <c r="K122" s="384">
        <v>0</v>
      </c>
      <c r="L122" s="384">
        <v>0</v>
      </c>
      <c r="M122" s="384">
        <v>0</v>
      </c>
      <c r="N122" s="384">
        <v>0</v>
      </c>
      <c r="O122" s="384">
        <v>0</v>
      </c>
      <c r="P122" s="384">
        <v>0</v>
      </c>
      <c r="Q122" s="384">
        <v>0</v>
      </c>
    </row>
    <row r="123" spans="1:17" x14ac:dyDescent="0.3">
      <c r="A123" s="396">
        <v>9017</v>
      </c>
      <c r="B123" s="385" t="s">
        <v>240</v>
      </c>
      <c r="C123" s="384" t="s">
        <v>241</v>
      </c>
      <c r="D123" s="384">
        <v>0</v>
      </c>
      <c r="E123" s="384">
        <v>0</v>
      </c>
      <c r="F123" s="384">
        <v>0</v>
      </c>
      <c r="G123" s="384">
        <v>0</v>
      </c>
      <c r="H123" s="384">
        <v>0</v>
      </c>
      <c r="I123" s="384">
        <v>0</v>
      </c>
      <c r="J123" s="384">
        <v>0</v>
      </c>
      <c r="K123" s="384">
        <v>0</v>
      </c>
      <c r="L123" s="384">
        <v>0</v>
      </c>
      <c r="M123" s="384">
        <v>0</v>
      </c>
      <c r="N123" s="384">
        <v>0</v>
      </c>
      <c r="O123" s="384">
        <v>0</v>
      </c>
      <c r="P123" s="384">
        <v>0</v>
      </c>
      <c r="Q123" s="384">
        <v>0</v>
      </c>
    </row>
    <row r="124" spans="1:17" ht="28.8" x14ac:dyDescent="0.3">
      <c r="A124" s="396">
        <v>9018</v>
      </c>
      <c r="B124" s="385" t="s">
        <v>242</v>
      </c>
      <c r="C124" s="384" t="s">
        <v>243</v>
      </c>
      <c r="D124" s="384">
        <v>0</v>
      </c>
      <c r="E124" s="384">
        <v>0</v>
      </c>
      <c r="F124" s="384">
        <v>0</v>
      </c>
      <c r="G124" s="384">
        <v>0</v>
      </c>
      <c r="H124" s="384">
        <v>0</v>
      </c>
      <c r="I124" s="384">
        <v>0</v>
      </c>
      <c r="J124" s="384">
        <v>0</v>
      </c>
      <c r="K124" s="384">
        <v>0</v>
      </c>
      <c r="L124" s="384">
        <v>0</v>
      </c>
      <c r="M124" s="384">
        <v>0</v>
      </c>
      <c r="N124" s="384">
        <v>0</v>
      </c>
      <c r="O124" s="384">
        <v>0</v>
      </c>
      <c r="P124" s="384">
        <v>0</v>
      </c>
      <c r="Q124" s="384">
        <v>0</v>
      </c>
    </row>
    <row r="125" spans="1:17" x14ac:dyDescent="0.3">
      <c r="A125" s="396">
        <v>9019</v>
      </c>
      <c r="B125" s="385" t="s">
        <v>244</v>
      </c>
      <c r="C125" s="384" t="s">
        <v>245</v>
      </c>
      <c r="D125" s="384">
        <v>0</v>
      </c>
      <c r="E125" s="384">
        <v>0</v>
      </c>
      <c r="F125" s="384">
        <v>0</v>
      </c>
      <c r="G125" s="384">
        <v>0</v>
      </c>
      <c r="H125" s="384">
        <v>0</v>
      </c>
      <c r="I125" s="384">
        <v>0</v>
      </c>
      <c r="J125" s="384">
        <v>0</v>
      </c>
      <c r="K125" s="384">
        <v>0</v>
      </c>
      <c r="L125" s="384">
        <v>0</v>
      </c>
      <c r="M125" s="384">
        <v>0</v>
      </c>
      <c r="N125" s="384">
        <v>0</v>
      </c>
      <c r="O125" s="384">
        <v>0</v>
      </c>
      <c r="P125" s="384">
        <v>0</v>
      </c>
      <c r="Q125" s="384">
        <v>0</v>
      </c>
    </row>
    <row r="126" spans="1:17" x14ac:dyDescent="0.3">
      <c r="A126" s="396"/>
      <c r="B126" s="385"/>
    </row>
    <row r="127" spans="1:17" x14ac:dyDescent="0.3">
      <c r="A127" s="396"/>
      <c r="B127" s="385"/>
    </row>
    <row r="128" spans="1:17" x14ac:dyDescent="0.3">
      <c r="A128" s="396"/>
      <c r="B128" s="385"/>
    </row>
    <row r="129" spans="1:2" x14ac:dyDescent="0.3">
      <c r="A129" s="396"/>
      <c r="B129" s="385"/>
    </row>
    <row r="130" spans="1:2" x14ac:dyDescent="0.3">
      <c r="A130" s="396"/>
      <c r="B130" s="385"/>
    </row>
    <row r="131" spans="1:2" x14ac:dyDescent="0.3">
      <c r="A131" s="396"/>
      <c r="B131" s="385"/>
    </row>
    <row r="132" spans="1:2" x14ac:dyDescent="0.3">
      <c r="A132" s="396"/>
      <c r="B132" s="385"/>
    </row>
    <row r="133" spans="1:2" x14ac:dyDescent="0.3">
      <c r="A133" s="396"/>
      <c r="B133" s="385"/>
    </row>
    <row r="134" spans="1:2" x14ac:dyDescent="0.3">
      <c r="A134" s="396"/>
      <c r="B134" s="385"/>
    </row>
    <row r="135" spans="1:2" x14ac:dyDescent="0.3">
      <c r="A135" s="396"/>
      <c r="B135" s="385"/>
    </row>
    <row r="136" spans="1:2" x14ac:dyDescent="0.3">
      <c r="A136" s="396"/>
      <c r="B136" s="385"/>
    </row>
    <row r="137" spans="1:2" x14ac:dyDescent="0.3">
      <c r="A137" s="396"/>
      <c r="B137" s="385"/>
    </row>
    <row r="138" spans="1:2" x14ac:dyDescent="0.3">
      <c r="A138" s="396"/>
      <c r="B138" s="385"/>
    </row>
    <row r="139" spans="1:2" x14ac:dyDescent="0.3">
      <c r="A139" s="396"/>
      <c r="B139" s="385"/>
    </row>
    <row r="140" spans="1:2" x14ac:dyDescent="0.3">
      <c r="A140" s="396"/>
      <c r="B140" s="385"/>
    </row>
    <row r="141" spans="1:2" x14ac:dyDescent="0.3">
      <c r="A141" s="396"/>
      <c r="B141" s="385"/>
    </row>
    <row r="142" spans="1:2" x14ac:dyDescent="0.3">
      <c r="A142" s="396"/>
      <c r="B142" s="385"/>
    </row>
    <row r="143" spans="1:2" x14ac:dyDescent="0.3">
      <c r="A143" s="396"/>
      <c r="B143" s="385"/>
    </row>
    <row r="144" spans="1:2" x14ac:dyDescent="0.3">
      <c r="A144" s="396"/>
      <c r="B144" s="385"/>
    </row>
    <row r="145" spans="1:2" x14ac:dyDescent="0.3">
      <c r="A145" s="396"/>
      <c r="B145" s="385"/>
    </row>
    <row r="146" spans="1:2" x14ac:dyDescent="0.3">
      <c r="A146" s="396"/>
      <c r="B146" s="385"/>
    </row>
    <row r="147" spans="1:2" x14ac:dyDescent="0.3">
      <c r="A147" s="396"/>
      <c r="B147" s="385"/>
    </row>
    <row r="148" spans="1:2" x14ac:dyDescent="0.3">
      <c r="A148" s="396"/>
      <c r="B148" s="385"/>
    </row>
    <row r="149" spans="1:2" x14ac:dyDescent="0.3">
      <c r="A149" s="396"/>
      <c r="B149" s="385"/>
    </row>
    <row r="150" spans="1:2" x14ac:dyDescent="0.3">
      <c r="A150" s="396"/>
      <c r="B150" s="385"/>
    </row>
    <row r="151" spans="1:2" x14ac:dyDescent="0.3">
      <c r="A151" s="396"/>
      <c r="B151" s="385"/>
    </row>
    <row r="152" spans="1:2" x14ac:dyDescent="0.3">
      <c r="A152" s="396"/>
      <c r="B152" s="385"/>
    </row>
    <row r="153" spans="1:2" x14ac:dyDescent="0.3">
      <c r="A153" s="396"/>
      <c r="B153" s="385"/>
    </row>
    <row r="154" spans="1:2" x14ac:dyDescent="0.3">
      <c r="A154" s="396"/>
      <c r="B154" s="385"/>
    </row>
    <row r="155" spans="1:2" x14ac:dyDescent="0.3">
      <c r="A155" s="396"/>
      <c r="B155" s="385"/>
    </row>
    <row r="156" spans="1:2" x14ac:dyDescent="0.3">
      <c r="A156" s="396"/>
      <c r="B156" s="385"/>
    </row>
    <row r="157" spans="1:2" x14ac:dyDescent="0.3">
      <c r="A157" s="396"/>
      <c r="B157" s="385"/>
    </row>
    <row r="158" spans="1:2" x14ac:dyDescent="0.3">
      <c r="A158" s="396"/>
      <c r="B158" s="385"/>
    </row>
    <row r="159" spans="1:2" x14ac:dyDescent="0.3">
      <c r="A159" s="396"/>
      <c r="B159" s="385"/>
    </row>
    <row r="160" spans="1:2" x14ac:dyDescent="0.3">
      <c r="A160" s="396"/>
      <c r="B160" s="385"/>
    </row>
    <row r="161" spans="1:2" x14ac:dyDescent="0.3">
      <c r="A161" s="396"/>
      <c r="B161" s="385"/>
    </row>
    <row r="162" spans="1:2" x14ac:dyDescent="0.3">
      <c r="A162" s="396"/>
      <c r="B162" s="385"/>
    </row>
    <row r="163" spans="1:2" x14ac:dyDescent="0.3">
      <c r="A163" s="396"/>
      <c r="B163" s="385"/>
    </row>
    <row r="164" spans="1:2" x14ac:dyDescent="0.3">
      <c r="A164" s="396"/>
      <c r="B164" s="385"/>
    </row>
    <row r="165" spans="1:2" x14ac:dyDescent="0.3">
      <c r="A165" s="396"/>
      <c r="B165" s="385"/>
    </row>
    <row r="166" spans="1:2" x14ac:dyDescent="0.3">
      <c r="A166" s="396"/>
      <c r="B166" s="385"/>
    </row>
    <row r="167" spans="1:2" x14ac:dyDescent="0.3">
      <c r="A167" s="396"/>
      <c r="B167" s="385"/>
    </row>
    <row r="168" spans="1:2" x14ac:dyDescent="0.3">
      <c r="A168" s="396"/>
      <c r="B168" s="385"/>
    </row>
    <row r="169" spans="1:2" x14ac:dyDescent="0.3">
      <c r="A169" s="396"/>
      <c r="B169" s="385"/>
    </row>
    <row r="170" spans="1:2" x14ac:dyDescent="0.3">
      <c r="A170" s="396"/>
      <c r="B170" s="385"/>
    </row>
    <row r="171" spans="1:2" x14ac:dyDescent="0.3">
      <c r="A171" s="396"/>
      <c r="B171" s="385"/>
    </row>
    <row r="172" spans="1:2" x14ac:dyDescent="0.3">
      <c r="A172" s="396"/>
      <c r="B172" s="385"/>
    </row>
    <row r="173" spans="1:2" x14ac:dyDescent="0.3">
      <c r="A173" s="396"/>
      <c r="B173" s="385"/>
    </row>
    <row r="174" spans="1:2" x14ac:dyDescent="0.3">
      <c r="A174" s="396"/>
      <c r="B174" s="385"/>
    </row>
  </sheetData>
  <sheetProtection algorithmName="SHA-512" hashValue="gXzBycAlUm18yHXGYR05svMfHSQpco5mIwcLpRfeVo6RqKYwfTHm8cEMlInkom591TfBXjgi1z09ejimobZBAA==" saltValue="F3KBUiTjXNVb9Cwj6o0NF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Instructions</vt:lpstr>
      <vt:lpstr>Unit Data from Audit Worksheet</vt:lpstr>
      <vt:lpstr>TD Info Completed by Auditor</vt:lpstr>
      <vt:lpstr>Performance  Indicators Print</vt:lpstr>
      <vt:lpstr>Import</vt:lpstr>
      <vt:lpstr>PY1 Data(H)</vt:lpstr>
      <vt:lpstr>Formula for unit data</vt:lpstr>
      <vt:lpstr>Unit Data</vt:lpstr>
      <vt:lpstr>PY2 Data(H)</vt:lpstr>
      <vt:lpstr>Unit Names(H)</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2022-10-21T15:59:57Z</cp:lastPrinted>
  <dcterms:created xsi:type="dcterms:W3CDTF">2011-03-11T21:05:05Z</dcterms:created>
  <dcterms:modified xsi:type="dcterms:W3CDTF">2023-11-01T20:15:53Z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