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923427A9-D020-4993-B73C-C5CCD5684381}"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Import" sheetId="28" state="hidden" r:id="rId5"/>
    <sheet name="RSS" sheetId="95" state="hidden" r:id="rId6"/>
    <sheet name="Unit Data" sheetId="99" state="hidden" r:id="rId7"/>
    <sheet name="Formula for Unit Data" sheetId="97" state="hidden" r:id="rId8"/>
    <sheet name="PY1 Data(H)" sheetId="82" state="hidden" r:id="rId9"/>
    <sheet name="PY2 Data(H)" sheetId="84" state="hidden" r:id="rId10"/>
    <sheet name="Unit Names(H)" sheetId="29" state="hidden" r:id="rId11"/>
  </sheets>
  <externalReferences>
    <externalReference r:id="rId12"/>
  </externalReferences>
  <definedNames>
    <definedName name="Audit_Dtl">[1]Database!$AC$3:$AP$413</definedName>
    <definedName name="errorCount">#REF!</definedName>
    <definedName name="ppp">#REF!</definedName>
    <definedName name="_xlnm.Print_Area" localSheetId="0">Instructions!#REF!</definedName>
    <definedName name="_xlnm.Print_Area" localSheetId="3">'Performance  Indicators Print'!$A$1:$H$9</definedName>
    <definedName name="_xlnm.Print_Area" localSheetId="1">'Unit Data from Audit Worksheet'!$A$7:$F$84</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0">#REF!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3" i="28" l="1"/>
  <c r="D21" i="91"/>
  <c r="D22" i="91"/>
  <c r="D20" i="91"/>
  <c r="M7" i="88" l="1"/>
  <c r="N7" i="88" s="1"/>
  <c r="D24" i="91" s="1"/>
  <c r="L7" i="88"/>
  <c r="E103" i="28"/>
  <c r="L103" i="28" s="1"/>
  <c r="C103" i="28"/>
  <c r="A103" i="28"/>
  <c r="E7" i="88"/>
  <c r="E81" i="28"/>
  <c r="L81" i="28" s="1"/>
  <c r="E82" i="28"/>
  <c r="L82" i="28" s="1"/>
  <c r="L83" i="28"/>
  <c r="E80" i="28"/>
  <c r="L80" i="28" s="1"/>
  <c r="A81" i="28"/>
  <c r="C81" i="28"/>
  <c r="A82" i="28"/>
  <c r="C82" i="28"/>
  <c r="A83" i="28"/>
  <c r="C83" i="28"/>
  <c r="C80" i="28"/>
  <c r="A80" i="28"/>
  <c r="E72" i="28"/>
  <c r="L72" i="28" s="1"/>
  <c r="E73" i="28"/>
  <c r="L73" i="28" s="1"/>
  <c r="C73" i="28"/>
  <c r="A73" i="28"/>
  <c r="C72" i="28"/>
  <c r="A72" i="28"/>
  <c r="D31" i="91"/>
  <c r="D30" i="91"/>
  <c r="D29" i="91"/>
  <c r="D28" i="91"/>
  <c r="G7" i="88" l="1"/>
  <c r="E36" i="28"/>
  <c r="L36" i="28" s="1"/>
  <c r="E37" i="28"/>
  <c r="L37" i="28" s="1"/>
  <c r="A36" i="28"/>
  <c r="B36" i="28"/>
  <c r="C36" i="28"/>
  <c r="A37" i="28"/>
  <c r="B37" i="28"/>
  <c r="C37" i="28"/>
  <c r="E35" i="28"/>
  <c r="L35" i="28" s="1"/>
  <c r="C35" i="28"/>
  <c r="B35" i="28"/>
  <c r="A35" i="28"/>
  <c r="D19" i="91"/>
  <c r="D18" i="91"/>
  <c r="D17" i="91"/>
  <c r="D14" i="91"/>
  <c r="D13" i="91"/>
  <c r="D12" i="91"/>
  <c r="D11" i="91"/>
  <c r="D15" i="91"/>
  <c r="D16" i="91"/>
  <c r="E312" i="84"/>
  <c r="F312" i="84"/>
  <c r="G312" i="84"/>
  <c r="H312" i="84"/>
  <c r="I312" i="84"/>
  <c r="J312" i="84"/>
  <c r="K312" i="84"/>
  <c r="L312" i="84"/>
  <c r="M312" i="84"/>
  <c r="N312" i="84"/>
  <c r="O312" i="84"/>
  <c r="P312" i="84"/>
  <c r="Q312" i="84"/>
  <c r="R312" i="84"/>
  <c r="D312" i="84"/>
  <c r="E183" i="82"/>
  <c r="F183" i="82"/>
  <c r="G183" i="82"/>
  <c r="H183" i="82"/>
  <c r="I183" i="82"/>
  <c r="J183" i="82"/>
  <c r="K183" i="82"/>
  <c r="L183" i="82"/>
  <c r="M183" i="82"/>
  <c r="N183" i="82"/>
  <c r="O183" i="82"/>
  <c r="P183" i="82"/>
  <c r="Q183" i="82"/>
  <c r="R183" i="82"/>
  <c r="D183" i="82"/>
  <c r="E136" i="82"/>
  <c r="F136" i="82"/>
  <c r="G136" i="82"/>
  <c r="H136" i="82"/>
  <c r="I136" i="82"/>
  <c r="J136" i="82"/>
  <c r="K136" i="82"/>
  <c r="K166" i="82" s="1"/>
  <c r="L136" i="82"/>
  <c r="M136" i="82"/>
  <c r="N136" i="82"/>
  <c r="O136" i="82"/>
  <c r="P136" i="82"/>
  <c r="Q136" i="82"/>
  <c r="R136" i="82"/>
  <c r="O123" i="82"/>
  <c r="P123" i="82"/>
  <c r="Q123" i="82"/>
  <c r="R123" i="82"/>
  <c r="O126" i="82"/>
  <c r="P126" i="82"/>
  <c r="Q126" i="82"/>
  <c r="R126" i="82"/>
  <c r="O127" i="82"/>
  <c r="P127" i="82"/>
  <c r="Q127" i="82"/>
  <c r="R127" i="82"/>
  <c r="O128" i="82"/>
  <c r="P128" i="82"/>
  <c r="Q128" i="82"/>
  <c r="R128" i="82"/>
  <c r="O129" i="82"/>
  <c r="P129" i="82"/>
  <c r="Q129" i="82"/>
  <c r="R129" i="82"/>
  <c r="O130" i="82"/>
  <c r="P130" i="82"/>
  <c r="Q130" i="82"/>
  <c r="R130" i="82"/>
  <c r="O131" i="82"/>
  <c r="P131" i="82"/>
  <c r="Q131" i="82"/>
  <c r="R131" i="82"/>
  <c r="O134" i="82"/>
  <c r="P134" i="82"/>
  <c r="Q134" i="82"/>
  <c r="R134" i="82"/>
  <c r="O140" i="82"/>
  <c r="P140" i="82"/>
  <c r="Q140" i="82"/>
  <c r="R140" i="82"/>
  <c r="O141" i="82"/>
  <c r="P141" i="82"/>
  <c r="Q141" i="82"/>
  <c r="R141" i="82"/>
  <c r="O142" i="82"/>
  <c r="P142" i="82"/>
  <c r="Q142" i="82"/>
  <c r="R142" i="82"/>
  <c r="O143" i="82"/>
  <c r="P143" i="82"/>
  <c r="Q143" i="82"/>
  <c r="R143" i="82"/>
  <c r="O144" i="82"/>
  <c r="P144" i="82"/>
  <c r="Q144" i="82"/>
  <c r="R144" i="82"/>
  <c r="O145" i="82"/>
  <c r="P145" i="82"/>
  <c r="Q145" i="82"/>
  <c r="R145" i="82"/>
  <c r="O146" i="82"/>
  <c r="P146" i="82"/>
  <c r="Q146" i="82"/>
  <c r="R146" i="82"/>
  <c r="O147" i="82"/>
  <c r="P147" i="82"/>
  <c r="Q147" i="82"/>
  <c r="R147" i="82"/>
  <c r="O148" i="82"/>
  <c r="P148" i="82"/>
  <c r="Q148" i="82"/>
  <c r="R148" i="82"/>
  <c r="O149" i="82"/>
  <c r="P149" i="82"/>
  <c r="Q149" i="82"/>
  <c r="R149" i="82"/>
  <c r="O150" i="82"/>
  <c r="P150" i="82"/>
  <c r="Q150" i="82"/>
  <c r="R150" i="82"/>
  <c r="O151" i="82"/>
  <c r="P151" i="82"/>
  <c r="Q151" i="82"/>
  <c r="R151" i="82"/>
  <c r="O152" i="82"/>
  <c r="P152" i="82"/>
  <c r="Q152" i="82"/>
  <c r="R152" i="82"/>
  <c r="O157" i="82"/>
  <c r="P157" i="82"/>
  <c r="Q157" i="82"/>
  <c r="R157" i="82"/>
  <c r="O158" i="82"/>
  <c r="P158" i="82"/>
  <c r="Q158" i="82"/>
  <c r="R158" i="82"/>
  <c r="O159" i="82"/>
  <c r="P159" i="82"/>
  <c r="Q159" i="82"/>
  <c r="R159" i="82"/>
  <c r="O163" i="82"/>
  <c r="P163" i="82"/>
  <c r="Q163" i="82"/>
  <c r="R163" i="82"/>
  <c r="O164" i="82"/>
  <c r="P164" i="82"/>
  <c r="Q164" i="82"/>
  <c r="R164" i="82"/>
  <c r="O165" i="82"/>
  <c r="P165" i="82"/>
  <c r="Q165" i="82"/>
  <c r="R165" i="82"/>
  <c r="O166" i="82"/>
  <c r="O167" i="82" s="1"/>
  <c r="O174" i="82" s="1"/>
  <c r="P166" i="82"/>
  <c r="P167" i="82" s="1"/>
  <c r="P174" i="82" s="1"/>
  <c r="Q166" i="82"/>
  <c r="Q167" i="82" s="1"/>
  <c r="Q174" i="82" s="1"/>
  <c r="O170" i="82"/>
  <c r="P170" i="82"/>
  <c r="Q170" i="82"/>
  <c r="R170" i="82"/>
  <c r="O171" i="82"/>
  <c r="P171" i="82"/>
  <c r="Q171" i="82"/>
  <c r="R171" i="82"/>
  <c r="O172" i="82"/>
  <c r="P172" i="82"/>
  <c r="Q172" i="82"/>
  <c r="R172" i="82"/>
  <c r="E123" i="82"/>
  <c r="F123" i="82"/>
  <c r="G123" i="82"/>
  <c r="H123" i="82"/>
  <c r="I123" i="82"/>
  <c r="J123" i="82"/>
  <c r="K123" i="82"/>
  <c r="L123" i="82"/>
  <c r="M123" i="82"/>
  <c r="N123" i="82"/>
  <c r="E126" i="82"/>
  <c r="F126" i="82"/>
  <c r="G126" i="82"/>
  <c r="H126" i="82"/>
  <c r="I126" i="82"/>
  <c r="I166" i="82" s="1"/>
  <c r="I167" i="82" s="1"/>
  <c r="I174" i="82" s="1"/>
  <c r="J126" i="82"/>
  <c r="K126" i="82"/>
  <c r="L126" i="82"/>
  <c r="L166" i="82" s="1"/>
  <c r="L167" i="82" s="1"/>
  <c r="L174" i="82" s="1"/>
  <c r="M126" i="82"/>
  <c r="N126" i="82"/>
  <c r="E127" i="82"/>
  <c r="F127" i="82"/>
  <c r="G127" i="82"/>
  <c r="G166" i="82" s="1"/>
  <c r="G167" i="82" s="1"/>
  <c r="G174" i="82" s="1"/>
  <c r="H127" i="82"/>
  <c r="I127" i="82"/>
  <c r="J127" i="82"/>
  <c r="K127" i="82"/>
  <c r="L127" i="82"/>
  <c r="M127" i="82"/>
  <c r="N127" i="82"/>
  <c r="E128" i="82"/>
  <c r="E166" i="82" s="1"/>
  <c r="F128" i="82"/>
  <c r="G128" i="82"/>
  <c r="H128" i="82"/>
  <c r="I128" i="82"/>
  <c r="J128" i="82"/>
  <c r="K128" i="82"/>
  <c r="L128" i="82"/>
  <c r="M128" i="82"/>
  <c r="M166" i="82" s="1"/>
  <c r="N128" i="82"/>
  <c r="E129" i="82"/>
  <c r="F129" i="82"/>
  <c r="G129" i="82"/>
  <c r="H129" i="82"/>
  <c r="I129" i="82"/>
  <c r="J129" i="82"/>
  <c r="K129" i="82"/>
  <c r="L129" i="82"/>
  <c r="M129" i="82"/>
  <c r="N129" i="82"/>
  <c r="E130" i="82"/>
  <c r="F130" i="82"/>
  <c r="G130" i="82"/>
  <c r="H130" i="82"/>
  <c r="I130" i="82"/>
  <c r="J130" i="82"/>
  <c r="K130" i="82"/>
  <c r="L130" i="82"/>
  <c r="M130" i="82"/>
  <c r="N130" i="82"/>
  <c r="E131" i="82"/>
  <c r="F131" i="82"/>
  <c r="G131" i="82"/>
  <c r="H131" i="82"/>
  <c r="I131" i="82"/>
  <c r="J131" i="82"/>
  <c r="K131" i="82"/>
  <c r="L131" i="82"/>
  <c r="M131" i="82"/>
  <c r="N131" i="82"/>
  <c r="E134" i="82"/>
  <c r="F134" i="82"/>
  <c r="G134" i="82"/>
  <c r="H134" i="82"/>
  <c r="I134" i="82"/>
  <c r="J134" i="82"/>
  <c r="K134" i="82"/>
  <c r="L134" i="82"/>
  <c r="M134" i="82"/>
  <c r="N134" i="82"/>
  <c r="E140" i="82"/>
  <c r="F140" i="82"/>
  <c r="G140" i="82"/>
  <c r="H140" i="82"/>
  <c r="I140" i="82"/>
  <c r="J140" i="82"/>
  <c r="K140" i="82"/>
  <c r="L140" i="82"/>
  <c r="M140" i="82"/>
  <c r="N140" i="82"/>
  <c r="E141" i="82"/>
  <c r="F141" i="82"/>
  <c r="G141" i="82"/>
  <c r="H141" i="82"/>
  <c r="I141" i="82"/>
  <c r="J141" i="82"/>
  <c r="K141" i="82"/>
  <c r="L141" i="82"/>
  <c r="M141" i="82"/>
  <c r="N141" i="82"/>
  <c r="E142" i="82"/>
  <c r="F142" i="82"/>
  <c r="G142" i="82"/>
  <c r="H142" i="82"/>
  <c r="I142" i="82"/>
  <c r="J142" i="82"/>
  <c r="K142" i="82"/>
  <c r="L142" i="82"/>
  <c r="M142" i="82"/>
  <c r="N142" i="82"/>
  <c r="E143" i="82"/>
  <c r="F143" i="82"/>
  <c r="G143" i="82"/>
  <c r="H143" i="82"/>
  <c r="I143" i="82"/>
  <c r="J143" i="82"/>
  <c r="K143" i="82"/>
  <c r="L143" i="82"/>
  <c r="M143" i="82"/>
  <c r="N143" i="82"/>
  <c r="E144" i="82"/>
  <c r="F144" i="82"/>
  <c r="G144" i="82"/>
  <c r="H144" i="82"/>
  <c r="I144" i="82"/>
  <c r="J144" i="82"/>
  <c r="K144" i="82"/>
  <c r="L144" i="82"/>
  <c r="M144" i="82"/>
  <c r="N144" i="82"/>
  <c r="E145" i="82"/>
  <c r="F145" i="82"/>
  <c r="G145" i="82"/>
  <c r="H145" i="82"/>
  <c r="I145" i="82"/>
  <c r="J145" i="82"/>
  <c r="K145" i="82"/>
  <c r="L145" i="82"/>
  <c r="M145" i="82"/>
  <c r="N145" i="82"/>
  <c r="E146" i="82"/>
  <c r="F146" i="82"/>
  <c r="G146" i="82"/>
  <c r="H146" i="82"/>
  <c r="I146" i="82"/>
  <c r="J146" i="82"/>
  <c r="K146" i="82"/>
  <c r="L146" i="82"/>
  <c r="M146" i="82"/>
  <c r="N146" i="82"/>
  <c r="E147" i="82"/>
  <c r="F147" i="82"/>
  <c r="G147" i="82"/>
  <c r="H147" i="82"/>
  <c r="I147" i="82"/>
  <c r="J147" i="82"/>
  <c r="K147" i="82"/>
  <c r="L147" i="82"/>
  <c r="M147" i="82"/>
  <c r="N147" i="82"/>
  <c r="E148" i="82"/>
  <c r="F148" i="82"/>
  <c r="G148" i="82"/>
  <c r="H148" i="82"/>
  <c r="I148" i="82"/>
  <c r="J148" i="82"/>
  <c r="K148" i="82"/>
  <c r="L148" i="82"/>
  <c r="M148" i="82"/>
  <c r="N148" i="82"/>
  <c r="E149" i="82"/>
  <c r="F149" i="82"/>
  <c r="G149" i="82"/>
  <c r="H149" i="82"/>
  <c r="I149" i="82"/>
  <c r="J149" i="82"/>
  <c r="K149" i="82"/>
  <c r="L149" i="82"/>
  <c r="M149" i="82"/>
  <c r="N149" i="82"/>
  <c r="E150" i="82"/>
  <c r="F150" i="82"/>
  <c r="G150" i="82"/>
  <c r="H150" i="82"/>
  <c r="I150" i="82"/>
  <c r="J150" i="82"/>
  <c r="K150" i="82"/>
  <c r="L150" i="82"/>
  <c r="M150" i="82"/>
  <c r="N150" i="82"/>
  <c r="E151" i="82"/>
  <c r="F151" i="82"/>
  <c r="G151" i="82"/>
  <c r="H151" i="82"/>
  <c r="I151" i="82"/>
  <c r="J151" i="82"/>
  <c r="K151" i="82"/>
  <c r="L151" i="82"/>
  <c r="M151" i="82"/>
  <c r="N151" i="82"/>
  <c r="E152" i="82"/>
  <c r="F152" i="82"/>
  <c r="G152" i="82"/>
  <c r="H152" i="82"/>
  <c r="I152" i="82"/>
  <c r="J152" i="82"/>
  <c r="K152" i="82"/>
  <c r="L152" i="82"/>
  <c r="M152" i="82"/>
  <c r="N152" i="82"/>
  <c r="E157" i="82"/>
  <c r="F157" i="82"/>
  <c r="G157" i="82"/>
  <c r="H157" i="82"/>
  <c r="I157" i="82"/>
  <c r="J157" i="82"/>
  <c r="K157" i="82"/>
  <c r="L157" i="82"/>
  <c r="M157" i="82"/>
  <c r="N157" i="82"/>
  <c r="E158" i="82"/>
  <c r="F158" i="82"/>
  <c r="G158" i="82"/>
  <c r="H158" i="82"/>
  <c r="H166" i="82" s="1"/>
  <c r="H167" i="82" s="1"/>
  <c r="H174" i="82" s="1"/>
  <c r="I158" i="82"/>
  <c r="J158" i="82"/>
  <c r="K158" i="82"/>
  <c r="L158" i="82"/>
  <c r="M158" i="82"/>
  <c r="N158" i="82"/>
  <c r="E159" i="82"/>
  <c r="F159" i="82"/>
  <c r="G159" i="82"/>
  <c r="H159" i="82"/>
  <c r="I159" i="82"/>
  <c r="J159" i="82"/>
  <c r="K159" i="82"/>
  <c r="L159" i="82"/>
  <c r="M159" i="82"/>
  <c r="N159" i="82"/>
  <c r="E163" i="82"/>
  <c r="F163" i="82"/>
  <c r="G163" i="82"/>
  <c r="H163" i="82"/>
  <c r="I163" i="82"/>
  <c r="J163" i="82"/>
  <c r="K163" i="82"/>
  <c r="L163" i="82"/>
  <c r="M163" i="82"/>
  <c r="N163" i="82"/>
  <c r="E164" i="82"/>
  <c r="F164" i="82"/>
  <c r="G164" i="82"/>
  <c r="H164" i="82"/>
  <c r="I164" i="82"/>
  <c r="J164" i="82"/>
  <c r="K164" i="82"/>
  <c r="L164" i="82"/>
  <c r="M164" i="82"/>
  <c r="N164" i="82"/>
  <c r="E165" i="82"/>
  <c r="F165" i="82"/>
  <c r="G165" i="82"/>
  <c r="H165" i="82"/>
  <c r="I165" i="82"/>
  <c r="J165" i="82"/>
  <c r="K165" i="82"/>
  <c r="L165" i="82"/>
  <c r="M165" i="82"/>
  <c r="N165" i="82"/>
  <c r="F166" i="82"/>
  <c r="F167" i="82" s="1"/>
  <c r="F174" i="82" s="1"/>
  <c r="N166" i="82"/>
  <c r="N167" i="82" s="1"/>
  <c r="N174" i="82" s="1"/>
  <c r="E170" i="82"/>
  <c r="F170" i="82"/>
  <c r="G170" i="82"/>
  <c r="H170" i="82"/>
  <c r="I170" i="82"/>
  <c r="J170" i="82"/>
  <c r="K170" i="82"/>
  <c r="L170" i="82"/>
  <c r="M170" i="82"/>
  <c r="N170" i="82"/>
  <c r="E171" i="82"/>
  <c r="F171" i="82"/>
  <c r="G171" i="82"/>
  <c r="H171" i="82"/>
  <c r="I171" i="82"/>
  <c r="J171" i="82"/>
  <c r="K171" i="82"/>
  <c r="L171" i="82"/>
  <c r="M171" i="82"/>
  <c r="N171" i="82"/>
  <c r="E172" i="82"/>
  <c r="F172" i="82"/>
  <c r="G172" i="82"/>
  <c r="H172" i="82"/>
  <c r="I172" i="82"/>
  <c r="J172" i="82"/>
  <c r="K172" i="82"/>
  <c r="L172" i="82"/>
  <c r="M172" i="82"/>
  <c r="N172" i="82"/>
  <c r="D136" i="82"/>
  <c r="D165" i="82"/>
  <c r="D164" i="82"/>
  <c r="E18" i="1"/>
  <c r="E12" i="1"/>
  <c r="E9" i="1"/>
  <c r="E8" i="1"/>
  <c r="E10" i="1"/>
  <c r="E11" i="1"/>
  <c r="E13" i="1"/>
  <c r="E14" i="1"/>
  <c r="E15" i="1"/>
  <c r="E16" i="1"/>
  <c r="E17" i="1"/>
  <c r="E19" i="1"/>
  <c r="E20" i="1"/>
  <c r="E21" i="1"/>
  <c r="E22" i="1"/>
  <c r="E24" i="1"/>
  <c r="E25" i="1"/>
  <c r="E27" i="1"/>
  <c r="E28" i="1"/>
  <c r="E29" i="1"/>
  <c r="E30" i="1"/>
  <c r="E31" i="1"/>
  <c r="E32" i="1"/>
  <c r="E33" i="1"/>
  <c r="E34" i="1"/>
  <c r="E35" i="1"/>
  <c r="E36" i="1"/>
  <c r="E38" i="1"/>
  <c r="E39" i="1"/>
  <c r="E49" i="1"/>
  <c r="E50" i="1"/>
  <c r="E51" i="1"/>
  <c r="E52" i="1"/>
  <c r="E53" i="1"/>
  <c r="E54" i="1"/>
  <c r="E55" i="1"/>
  <c r="E56" i="1"/>
  <c r="E57" i="1"/>
  <c r="E58" i="1"/>
  <c r="E59" i="1"/>
  <c r="E60" i="1"/>
  <c r="E61" i="1"/>
  <c r="E62" i="1"/>
  <c r="E64" i="1"/>
  <c r="E65" i="1"/>
  <c r="E66" i="1"/>
  <c r="E67" i="1"/>
  <c r="E68" i="1"/>
  <c r="E69" i="1"/>
  <c r="E70" i="1"/>
  <c r="E71" i="1"/>
  <c r="E73" i="1"/>
  <c r="E75" i="1"/>
  <c r="E78" i="1"/>
  <c r="E79" i="1"/>
  <c r="E80" i="1"/>
  <c r="E81" i="1"/>
  <c r="E84" i="1"/>
  <c r="E7" i="1"/>
  <c r="K167" i="82" l="1"/>
  <c r="K174" i="82" s="1"/>
  <c r="R166" i="82"/>
  <c r="R167" i="82" s="1"/>
  <c r="R174" i="82" s="1"/>
  <c r="J166" i="82"/>
  <c r="J167" i="82" s="1"/>
  <c r="J174" i="82" s="1"/>
  <c r="M167" i="82"/>
  <c r="M174" i="82" s="1"/>
  <c r="E167" i="82"/>
  <c r="E174" i="82" s="1"/>
  <c r="D172" i="82"/>
  <c r="D171" i="82"/>
  <c r="D170" i="82"/>
  <c r="D163" i="82"/>
  <c r="D159" i="82"/>
  <c r="D158" i="82"/>
  <c r="D157" i="82"/>
  <c r="D152" i="82"/>
  <c r="D151" i="82"/>
  <c r="D150" i="82"/>
  <c r="D149" i="82"/>
  <c r="D146" i="82"/>
  <c r="D147" i="82"/>
  <c r="D148" i="82"/>
  <c r="D145" i="82"/>
  <c r="D142" i="82"/>
  <c r="D143" i="82"/>
  <c r="D144" i="82"/>
  <c r="D141" i="82"/>
  <c r="D140" i="82"/>
  <c r="D134" i="82"/>
  <c r="D129" i="82"/>
  <c r="D130" i="82"/>
  <c r="D131" i="82"/>
  <c r="D128" i="82"/>
  <c r="D127" i="82"/>
  <c r="D126" i="82"/>
  <c r="D123" i="82"/>
  <c r="E3" i="97" a="1"/>
  <c r="E3" i="97" s="1"/>
  <c r="F3" i="97" a="1"/>
  <c r="F3" i="97" s="1"/>
  <c r="G3" i="97" a="1"/>
  <c r="G3" i="97" s="1"/>
  <c r="H3" i="97" a="1"/>
  <c r="H3" i="97" s="1"/>
  <c r="I3" i="97" a="1"/>
  <c r="I3" i="97" s="1"/>
  <c r="J3" i="97" a="1"/>
  <c r="J3" i="97" s="1"/>
  <c r="K3" i="97" a="1"/>
  <c r="K3" i="97" s="1"/>
  <c r="L3" i="97" a="1"/>
  <c r="L3" i="97" s="1"/>
  <c r="M3" i="97" a="1"/>
  <c r="M3" i="97" s="1"/>
  <c r="N3" i="97" a="1"/>
  <c r="N3" i="97" s="1"/>
  <c r="O3" i="97" a="1"/>
  <c r="O3" i="97" s="1"/>
  <c r="P3" i="97" a="1"/>
  <c r="P3" i="97" s="1"/>
  <c r="Q3" i="97" a="1"/>
  <c r="Q3" i="97" s="1"/>
  <c r="R3" i="97" a="1"/>
  <c r="R3" i="97" s="1"/>
  <c r="E4" i="97" a="1"/>
  <c r="E4" i="97" s="1"/>
  <c r="F4" i="97" a="1"/>
  <c r="F4" i="97" s="1"/>
  <c r="G4" i="97" a="1"/>
  <c r="G4" i="97" s="1"/>
  <c r="H4" i="97" a="1"/>
  <c r="H4" i="97" s="1"/>
  <c r="I4" i="97" a="1"/>
  <c r="I4" i="97" s="1"/>
  <c r="J4" i="97" a="1"/>
  <c r="J4" i="97" s="1"/>
  <c r="K4" i="97" a="1"/>
  <c r="K4" i="97" s="1"/>
  <c r="L4" i="97" a="1"/>
  <c r="L4" i="97" s="1"/>
  <c r="M4" i="97" a="1"/>
  <c r="M4" i="97" s="1"/>
  <c r="N4" i="97" a="1"/>
  <c r="N4" i="97" s="1"/>
  <c r="O4" i="97" a="1"/>
  <c r="O4" i="97" s="1"/>
  <c r="P4" i="97" a="1"/>
  <c r="P4" i="97" s="1"/>
  <c r="Q4" i="97" a="1"/>
  <c r="Q4" i="97" s="1"/>
  <c r="R4" i="97" a="1"/>
  <c r="R4" i="97" s="1"/>
  <c r="E5" i="97" a="1"/>
  <c r="E5" i="97" s="1"/>
  <c r="F5" i="97" a="1"/>
  <c r="F5" i="97" s="1"/>
  <c r="G5" i="97" a="1"/>
  <c r="G5" i="97" s="1"/>
  <c r="H5" i="97" a="1"/>
  <c r="H5" i="97" s="1"/>
  <c r="I5" i="97" a="1"/>
  <c r="I5" i="97" s="1"/>
  <c r="J5" i="97" a="1"/>
  <c r="J5" i="97" s="1"/>
  <c r="K5" i="97" a="1"/>
  <c r="K5" i="97" s="1"/>
  <c r="L5" i="97" a="1"/>
  <c r="L5" i="97" s="1"/>
  <c r="M5" i="97" a="1"/>
  <c r="M5" i="97" s="1"/>
  <c r="N5" i="97" a="1"/>
  <c r="N5" i="97" s="1"/>
  <c r="O5" i="97" a="1"/>
  <c r="O5" i="97" s="1"/>
  <c r="P5" i="97" a="1"/>
  <c r="P5" i="97" s="1"/>
  <c r="Q5" i="97" a="1"/>
  <c r="Q5" i="97" s="1"/>
  <c r="R5" i="97" a="1"/>
  <c r="R5" i="97" s="1"/>
  <c r="E6" i="97" a="1"/>
  <c r="E6" i="97" s="1"/>
  <c r="F6" i="97" a="1"/>
  <c r="F6" i="97" s="1"/>
  <c r="G6" i="97" a="1"/>
  <c r="G6" i="97" s="1"/>
  <c r="H6" i="97" a="1"/>
  <c r="H6" i="97" s="1"/>
  <c r="I6" i="97" a="1"/>
  <c r="I6" i="97" s="1"/>
  <c r="J6" i="97" a="1"/>
  <c r="J6" i="97" s="1"/>
  <c r="K6" i="97" a="1"/>
  <c r="K6" i="97" s="1"/>
  <c r="L6" i="97" a="1"/>
  <c r="L6" i="97" s="1"/>
  <c r="M6" i="97" a="1"/>
  <c r="M6" i="97" s="1"/>
  <c r="N6" i="97" a="1"/>
  <c r="N6" i="97" s="1"/>
  <c r="O6" i="97" a="1"/>
  <c r="O6" i="97" s="1"/>
  <c r="P6" i="97" a="1"/>
  <c r="P6" i="97" s="1"/>
  <c r="Q6" i="97" a="1"/>
  <c r="Q6" i="97" s="1"/>
  <c r="R6" i="97" a="1"/>
  <c r="R6" i="97" s="1"/>
  <c r="E7" i="97" a="1"/>
  <c r="E7" i="97" s="1"/>
  <c r="F7" i="97" a="1"/>
  <c r="F7" i="97" s="1"/>
  <c r="G7" i="97" a="1"/>
  <c r="G7" i="97" s="1"/>
  <c r="H7" i="97" a="1"/>
  <c r="H7" i="97" s="1"/>
  <c r="I7" i="97" a="1"/>
  <c r="I7" i="97" s="1"/>
  <c r="J7" i="97" a="1"/>
  <c r="J7" i="97" s="1"/>
  <c r="K7" i="97" a="1"/>
  <c r="K7" i="97" s="1"/>
  <c r="L7" i="97" a="1"/>
  <c r="L7" i="97" s="1"/>
  <c r="M7" i="97" a="1"/>
  <c r="M7" i="97" s="1"/>
  <c r="N7" i="97" a="1"/>
  <c r="N7" i="97" s="1"/>
  <c r="O7" i="97" a="1"/>
  <c r="O7" i="97" s="1"/>
  <c r="P7" i="97" a="1"/>
  <c r="P7" i="97" s="1"/>
  <c r="Q7" i="97" a="1"/>
  <c r="Q7" i="97" s="1"/>
  <c r="R7" i="97" a="1"/>
  <c r="R7" i="97" s="1"/>
  <c r="E8" i="97" a="1"/>
  <c r="E8" i="97" s="1"/>
  <c r="F8" i="97" a="1"/>
  <c r="F8" i="97" s="1"/>
  <c r="G8" i="97" a="1"/>
  <c r="G8" i="97" s="1"/>
  <c r="H8" i="97" a="1"/>
  <c r="H8" i="97" s="1"/>
  <c r="I8" i="97" a="1"/>
  <c r="I8" i="97" s="1"/>
  <c r="J8" i="97" a="1"/>
  <c r="J8" i="97" s="1"/>
  <c r="K8" i="97" a="1"/>
  <c r="K8" i="97" s="1"/>
  <c r="L8" i="97" a="1"/>
  <c r="L8" i="97" s="1"/>
  <c r="M8" i="97" a="1"/>
  <c r="M8" i="97" s="1"/>
  <c r="N8" i="97" a="1"/>
  <c r="N8" i="97" s="1"/>
  <c r="O8" i="97" a="1"/>
  <c r="O8" i="97" s="1"/>
  <c r="P8" i="97" a="1"/>
  <c r="P8" i="97" s="1"/>
  <c r="Q8" i="97" a="1"/>
  <c r="Q8" i="97" s="1"/>
  <c r="R8" i="97" a="1"/>
  <c r="R8" i="97" s="1"/>
  <c r="E9" i="97" a="1"/>
  <c r="E9" i="97" s="1"/>
  <c r="F9" i="97" a="1"/>
  <c r="F9" i="97" s="1"/>
  <c r="G9" i="97" a="1"/>
  <c r="G9" i="97" s="1"/>
  <c r="H9" i="97" a="1"/>
  <c r="H9" i="97" s="1"/>
  <c r="I9" i="97" a="1"/>
  <c r="I9" i="97" s="1"/>
  <c r="J9" i="97" a="1"/>
  <c r="J9" i="97" s="1"/>
  <c r="K9" i="97" a="1"/>
  <c r="K9" i="97" s="1"/>
  <c r="L9" i="97" a="1"/>
  <c r="L9" i="97" s="1"/>
  <c r="M9" i="97" a="1"/>
  <c r="M9" i="97" s="1"/>
  <c r="N9" i="97" a="1"/>
  <c r="N9" i="97" s="1"/>
  <c r="O9" i="97" a="1"/>
  <c r="O9" i="97" s="1"/>
  <c r="P9" i="97" a="1"/>
  <c r="P9" i="97" s="1"/>
  <c r="Q9" i="97" a="1"/>
  <c r="Q9" i="97" s="1"/>
  <c r="R9" i="97" a="1"/>
  <c r="R9" i="97" s="1"/>
  <c r="E10" i="97" a="1"/>
  <c r="E10" i="97" s="1"/>
  <c r="F10" i="97" a="1"/>
  <c r="F10" i="97" s="1"/>
  <c r="G10" i="97" a="1"/>
  <c r="G10" i="97" s="1"/>
  <c r="H10" i="97" a="1"/>
  <c r="H10" i="97" s="1"/>
  <c r="I10" i="97" a="1"/>
  <c r="I10" i="97" s="1"/>
  <c r="J10" i="97" a="1"/>
  <c r="J10" i="97" s="1"/>
  <c r="K10" i="97" a="1"/>
  <c r="K10" i="97" s="1"/>
  <c r="L10" i="97" a="1"/>
  <c r="L10" i="97" s="1"/>
  <c r="M10" i="97" a="1"/>
  <c r="M10" i="97" s="1"/>
  <c r="N10" i="97" a="1"/>
  <c r="N10" i="97" s="1"/>
  <c r="O10" i="97" a="1"/>
  <c r="O10" i="97" s="1"/>
  <c r="P10" i="97" a="1"/>
  <c r="P10" i="97" s="1"/>
  <c r="Q10" i="97" a="1"/>
  <c r="Q10" i="97" s="1"/>
  <c r="R10" i="97" a="1"/>
  <c r="R10" i="97" s="1"/>
  <c r="E11" i="97" a="1"/>
  <c r="E11" i="97" s="1"/>
  <c r="F11" i="97" a="1"/>
  <c r="F11" i="97" s="1"/>
  <c r="G11" i="97" a="1"/>
  <c r="G11" i="97" s="1"/>
  <c r="H11" i="97" a="1"/>
  <c r="H11" i="97" s="1"/>
  <c r="I11" i="97" a="1"/>
  <c r="I11" i="97" s="1"/>
  <c r="J11" i="97" a="1"/>
  <c r="J11" i="97" s="1"/>
  <c r="K11" i="97" a="1"/>
  <c r="K11" i="97" s="1"/>
  <c r="L11" i="97" a="1"/>
  <c r="L11" i="97" s="1"/>
  <c r="M11" i="97" a="1"/>
  <c r="M11" i="97" s="1"/>
  <c r="N11" i="97" a="1"/>
  <c r="N11" i="97" s="1"/>
  <c r="O11" i="97" a="1"/>
  <c r="O11" i="97" s="1"/>
  <c r="P11" i="97" a="1"/>
  <c r="P11" i="97" s="1"/>
  <c r="Q11" i="97" a="1"/>
  <c r="Q11" i="97" s="1"/>
  <c r="R11" i="97" a="1"/>
  <c r="R11" i="97" s="1"/>
  <c r="E12" i="97" a="1"/>
  <c r="E12" i="97" s="1"/>
  <c r="F12" i="97" a="1"/>
  <c r="F12" i="97" s="1"/>
  <c r="G12" i="97" a="1"/>
  <c r="G12" i="97" s="1"/>
  <c r="H12" i="97" a="1"/>
  <c r="H12" i="97" s="1"/>
  <c r="I12" i="97" a="1"/>
  <c r="I12" i="97" s="1"/>
  <c r="J12" i="97" a="1"/>
  <c r="J12" i="97" s="1"/>
  <c r="K12" i="97" a="1"/>
  <c r="K12" i="97" s="1"/>
  <c r="L12" i="97" a="1"/>
  <c r="L12" i="97" s="1"/>
  <c r="M12" i="97" a="1"/>
  <c r="M12" i="97" s="1"/>
  <c r="N12" i="97" a="1"/>
  <c r="N12" i="97" s="1"/>
  <c r="O12" i="97" a="1"/>
  <c r="O12" i="97" s="1"/>
  <c r="P12" i="97" a="1"/>
  <c r="P12" i="97" s="1"/>
  <c r="Q12" i="97" a="1"/>
  <c r="Q12" i="97" s="1"/>
  <c r="R12" i="97" a="1"/>
  <c r="R12" i="97" s="1"/>
  <c r="E13" i="97" a="1"/>
  <c r="E13" i="97" s="1"/>
  <c r="F13" i="97" a="1"/>
  <c r="F13" i="97" s="1"/>
  <c r="G13" i="97" a="1"/>
  <c r="G13" i="97" s="1"/>
  <c r="H13" i="97" a="1"/>
  <c r="H13" i="97" s="1"/>
  <c r="I13" i="97" a="1"/>
  <c r="I13" i="97" s="1"/>
  <c r="J13" i="97" a="1"/>
  <c r="J13" i="97" s="1"/>
  <c r="K13" i="97" a="1"/>
  <c r="K13" i="97" s="1"/>
  <c r="L13" i="97" a="1"/>
  <c r="L13" i="97" s="1"/>
  <c r="M13" i="97" a="1"/>
  <c r="M13" i="97" s="1"/>
  <c r="N13" i="97" a="1"/>
  <c r="N13" i="97" s="1"/>
  <c r="O13" i="97" a="1"/>
  <c r="O13" i="97" s="1"/>
  <c r="P13" i="97" a="1"/>
  <c r="P13" i="97" s="1"/>
  <c r="Q13" i="97" a="1"/>
  <c r="Q13" i="97" s="1"/>
  <c r="R13" i="97" a="1"/>
  <c r="R13" i="97" s="1"/>
  <c r="E14" i="97" a="1"/>
  <c r="E14" i="97" s="1"/>
  <c r="F14" i="97" a="1"/>
  <c r="F14" i="97" s="1"/>
  <c r="G14" i="97" a="1"/>
  <c r="G14" i="97" s="1"/>
  <c r="H14" i="97" a="1"/>
  <c r="H14" i="97" s="1"/>
  <c r="I14" i="97" a="1"/>
  <c r="I14" i="97" s="1"/>
  <c r="J14" i="97" a="1"/>
  <c r="J14" i="97" s="1"/>
  <c r="K14" i="97" a="1"/>
  <c r="K14" i="97" s="1"/>
  <c r="L14" i="97" a="1"/>
  <c r="L14" i="97" s="1"/>
  <c r="M14" i="97" a="1"/>
  <c r="M14" i="97" s="1"/>
  <c r="N14" i="97" a="1"/>
  <c r="N14" i="97" s="1"/>
  <c r="O14" i="97" a="1"/>
  <c r="O14" i="97" s="1"/>
  <c r="P14" i="97" a="1"/>
  <c r="P14" i="97" s="1"/>
  <c r="Q14" i="97" a="1"/>
  <c r="Q14" i="97" s="1"/>
  <c r="R14" i="97" a="1"/>
  <c r="R14" i="97" s="1"/>
  <c r="E15" i="97" a="1"/>
  <c r="E15" i="97" s="1"/>
  <c r="F15" i="97" a="1"/>
  <c r="F15" i="97" s="1"/>
  <c r="G15" i="97" a="1"/>
  <c r="G15" i="97" s="1"/>
  <c r="H15" i="97" a="1"/>
  <c r="H15" i="97" s="1"/>
  <c r="I15" i="97" a="1"/>
  <c r="I15" i="97" s="1"/>
  <c r="J15" i="97" a="1"/>
  <c r="J15" i="97" s="1"/>
  <c r="K15" i="97" a="1"/>
  <c r="K15" i="97" s="1"/>
  <c r="L15" i="97" a="1"/>
  <c r="L15" i="97" s="1"/>
  <c r="M15" i="97" a="1"/>
  <c r="M15" i="97" s="1"/>
  <c r="N15" i="97" a="1"/>
  <c r="N15" i="97" s="1"/>
  <c r="O15" i="97" a="1"/>
  <c r="O15" i="97" s="1"/>
  <c r="P15" i="97" a="1"/>
  <c r="P15" i="97" s="1"/>
  <c r="Q15" i="97" a="1"/>
  <c r="Q15" i="97" s="1"/>
  <c r="R15" i="97" a="1"/>
  <c r="R15" i="97" s="1"/>
  <c r="E16" i="97" a="1"/>
  <c r="E16" i="97" s="1"/>
  <c r="F16" i="97" a="1"/>
  <c r="F16" i="97" s="1"/>
  <c r="G16" i="97" a="1"/>
  <c r="G16" i="97" s="1"/>
  <c r="H16" i="97" a="1"/>
  <c r="H16" i="97" s="1"/>
  <c r="I16" i="97" a="1"/>
  <c r="I16" i="97" s="1"/>
  <c r="J16" i="97" a="1"/>
  <c r="J16" i="97" s="1"/>
  <c r="K16" i="97" a="1"/>
  <c r="K16" i="97" s="1"/>
  <c r="L16" i="97" a="1"/>
  <c r="L16" i="97" s="1"/>
  <c r="M16" i="97" a="1"/>
  <c r="M16" i="97" s="1"/>
  <c r="N16" i="97" a="1"/>
  <c r="N16" i="97" s="1"/>
  <c r="O16" i="97" a="1"/>
  <c r="O16" i="97" s="1"/>
  <c r="P16" i="97" a="1"/>
  <c r="P16" i="97" s="1"/>
  <c r="Q16" i="97" a="1"/>
  <c r="Q16" i="97" s="1"/>
  <c r="R16" i="97" a="1"/>
  <c r="R16" i="97" s="1"/>
  <c r="E17" i="97" a="1"/>
  <c r="E17" i="97" s="1"/>
  <c r="F17" i="97" a="1"/>
  <c r="F17" i="97" s="1"/>
  <c r="G17" i="97" a="1"/>
  <c r="G17" i="97" s="1"/>
  <c r="H17" i="97" a="1"/>
  <c r="H17" i="97" s="1"/>
  <c r="I17" i="97" a="1"/>
  <c r="I17" i="97" s="1"/>
  <c r="J17" i="97" a="1"/>
  <c r="J17" i="97" s="1"/>
  <c r="K17" i="97" a="1"/>
  <c r="K17" i="97" s="1"/>
  <c r="L17" i="97" a="1"/>
  <c r="L17" i="97" s="1"/>
  <c r="M17" i="97" a="1"/>
  <c r="M17" i="97" s="1"/>
  <c r="N17" i="97" a="1"/>
  <c r="N17" i="97" s="1"/>
  <c r="O17" i="97" a="1"/>
  <c r="O17" i="97" s="1"/>
  <c r="P17" i="97" a="1"/>
  <c r="P17" i="97" s="1"/>
  <c r="Q17" i="97" a="1"/>
  <c r="Q17" i="97" s="1"/>
  <c r="R17" i="97" a="1"/>
  <c r="R17" i="97" s="1"/>
  <c r="E18" i="97" a="1"/>
  <c r="E18" i="97" s="1"/>
  <c r="F18" i="97" a="1"/>
  <c r="F18" i="97" s="1"/>
  <c r="G18" i="97" a="1"/>
  <c r="G18" i="97" s="1"/>
  <c r="H18" i="97" a="1"/>
  <c r="H18" i="97" s="1"/>
  <c r="I18" i="97" a="1"/>
  <c r="I18" i="97" s="1"/>
  <c r="J18" i="97" a="1"/>
  <c r="J18" i="97" s="1"/>
  <c r="K18" i="97" a="1"/>
  <c r="K18" i="97" s="1"/>
  <c r="L18" i="97" a="1"/>
  <c r="L18" i="97" s="1"/>
  <c r="M18" i="97" a="1"/>
  <c r="M18" i="97" s="1"/>
  <c r="N18" i="97" a="1"/>
  <c r="N18" i="97" s="1"/>
  <c r="O18" i="97" a="1"/>
  <c r="O18" i="97" s="1"/>
  <c r="P18" i="97" a="1"/>
  <c r="P18" i="97" s="1"/>
  <c r="Q18" i="97" a="1"/>
  <c r="Q18" i="97" s="1"/>
  <c r="R18" i="97" a="1"/>
  <c r="R18" i="97" s="1"/>
  <c r="E19" i="97" a="1"/>
  <c r="E19" i="97" s="1"/>
  <c r="F19" i="97" a="1"/>
  <c r="F19" i="97" s="1"/>
  <c r="G19" i="97" a="1"/>
  <c r="G19" i="97" s="1"/>
  <c r="H19" i="97" a="1"/>
  <c r="H19" i="97" s="1"/>
  <c r="I19" i="97" a="1"/>
  <c r="I19" i="97" s="1"/>
  <c r="J19" i="97" a="1"/>
  <c r="J19" i="97" s="1"/>
  <c r="K19" i="97" a="1"/>
  <c r="K19" i="97" s="1"/>
  <c r="L19" i="97" a="1"/>
  <c r="L19" i="97" s="1"/>
  <c r="M19" i="97" a="1"/>
  <c r="M19" i="97" s="1"/>
  <c r="N19" i="97" a="1"/>
  <c r="N19" i="97" s="1"/>
  <c r="O19" i="97" a="1"/>
  <c r="O19" i="97" s="1"/>
  <c r="P19" i="97" a="1"/>
  <c r="P19" i="97" s="1"/>
  <c r="Q19" i="97" a="1"/>
  <c r="Q19" i="97" s="1"/>
  <c r="R19" i="97" a="1"/>
  <c r="R19" i="97" s="1"/>
  <c r="E20" i="97" a="1"/>
  <c r="E20" i="97" s="1"/>
  <c r="F20" i="97" a="1"/>
  <c r="F20" i="97" s="1"/>
  <c r="G20" i="97" a="1"/>
  <c r="G20" i="97" s="1"/>
  <c r="H20" i="97" a="1"/>
  <c r="H20" i="97" s="1"/>
  <c r="I20" i="97" a="1"/>
  <c r="I20" i="97" s="1"/>
  <c r="J20" i="97" a="1"/>
  <c r="J20" i="97" s="1"/>
  <c r="K20" i="97" a="1"/>
  <c r="K20" i="97" s="1"/>
  <c r="L20" i="97" a="1"/>
  <c r="L20" i="97" s="1"/>
  <c r="M20" i="97" a="1"/>
  <c r="M20" i="97" s="1"/>
  <c r="N20" i="97" a="1"/>
  <c r="N20" i="97" s="1"/>
  <c r="O20" i="97" a="1"/>
  <c r="O20" i="97" s="1"/>
  <c r="P20" i="97" a="1"/>
  <c r="P20" i="97" s="1"/>
  <c r="Q20" i="97" a="1"/>
  <c r="Q20" i="97" s="1"/>
  <c r="R20" i="97" a="1"/>
  <c r="R20" i="97" s="1"/>
  <c r="E21" i="97" a="1"/>
  <c r="E21" i="97" s="1"/>
  <c r="F21" i="97" a="1"/>
  <c r="F21" i="97" s="1"/>
  <c r="G21" i="97" a="1"/>
  <c r="G21" i="97" s="1"/>
  <c r="H21" i="97" a="1"/>
  <c r="H21" i="97" s="1"/>
  <c r="I21" i="97" a="1"/>
  <c r="I21" i="97" s="1"/>
  <c r="J21" i="97" a="1"/>
  <c r="J21" i="97" s="1"/>
  <c r="K21" i="97" a="1"/>
  <c r="K21" i="97" s="1"/>
  <c r="L21" i="97" a="1"/>
  <c r="L21" i="97" s="1"/>
  <c r="M21" i="97" a="1"/>
  <c r="M21" i="97" s="1"/>
  <c r="N21" i="97" a="1"/>
  <c r="N21" i="97" s="1"/>
  <c r="O21" i="97" a="1"/>
  <c r="O21" i="97" s="1"/>
  <c r="P21" i="97" a="1"/>
  <c r="P21" i="97" s="1"/>
  <c r="Q21" i="97" a="1"/>
  <c r="Q21" i="97" s="1"/>
  <c r="R21" i="97" a="1"/>
  <c r="R21" i="97" s="1"/>
  <c r="E22" i="97" a="1"/>
  <c r="E22" i="97" s="1"/>
  <c r="F22" i="97" a="1"/>
  <c r="F22" i="97" s="1"/>
  <c r="G22" i="97" a="1"/>
  <c r="G22" i="97" s="1"/>
  <c r="H22" i="97" a="1"/>
  <c r="H22" i="97" s="1"/>
  <c r="I22" i="97" a="1"/>
  <c r="I22" i="97" s="1"/>
  <c r="J22" i="97" a="1"/>
  <c r="J22" i="97" s="1"/>
  <c r="K22" i="97" a="1"/>
  <c r="K22" i="97" s="1"/>
  <c r="L22" i="97" a="1"/>
  <c r="L22" i="97" s="1"/>
  <c r="M22" i="97" a="1"/>
  <c r="M22" i="97" s="1"/>
  <c r="N22" i="97" a="1"/>
  <c r="N22" i="97" s="1"/>
  <c r="O22" i="97" a="1"/>
  <c r="O22" i="97" s="1"/>
  <c r="P22" i="97" a="1"/>
  <c r="P22" i="97" s="1"/>
  <c r="Q22" i="97" a="1"/>
  <c r="Q22" i="97" s="1"/>
  <c r="R22" i="97" a="1"/>
  <c r="R22" i="97" s="1"/>
  <c r="E23" i="97" a="1"/>
  <c r="E23" i="97" s="1"/>
  <c r="F23" i="97" a="1"/>
  <c r="F23" i="97" s="1"/>
  <c r="G23" i="97" a="1"/>
  <c r="G23" i="97" s="1"/>
  <c r="H23" i="97" a="1"/>
  <c r="H23" i="97" s="1"/>
  <c r="I23" i="97" a="1"/>
  <c r="I23" i="97" s="1"/>
  <c r="J23" i="97" a="1"/>
  <c r="J23" i="97" s="1"/>
  <c r="K23" i="97" a="1"/>
  <c r="K23" i="97" s="1"/>
  <c r="L23" i="97" a="1"/>
  <c r="L23" i="97" s="1"/>
  <c r="M23" i="97" a="1"/>
  <c r="M23" i="97" s="1"/>
  <c r="N23" i="97" a="1"/>
  <c r="N23" i="97" s="1"/>
  <c r="O23" i="97" a="1"/>
  <c r="O23" i="97" s="1"/>
  <c r="P23" i="97" a="1"/>
  <c r="P23" i="97" s="1"/>
  <c r="Q23" i="97" a="1"/>
  <c r="Q23" i="97" s="1"/>
  <c r="R23" i="97" a="1"/>
  <c r="R23" i="97" s="1"/>
  <c r="E24" i="97" a="1"/>
  <c r="E24" i="97" s="1"/>
  <c r="F24" i="97" a="1"/>
  <c r="F24" i="97" s="1"/>
  <c r="G24" i="97" a="1"/>
  <c r="G24" i="97" s="1"/>
  <c r="H24" i="97" a="1"/>
  <c r="H24" i="97" s="1"/>
  <c r="I24" i="97" a="1"/>
  <c r="I24" i="97" s="1"/>
  <c r="J24" i="97" a="1"/>
  <c r="J24" i="97" s="1"/>
  <c r="K24" i="97" a="1"/>
  <c r="K24" i="97" s="1"/>
  <c r="L24" i="97" a="1"/>
  <c r="L24" i="97" s="1"/>
  <c r="M24" i="97" a="1"/>
  <c r="M24" i="97" s="1"/>
  <c r="N24" i="97" a="1"/>
  <c r="N24" i="97" s="1"/>
  <c r="O24" i="97" a="1"/>
  <c r="O24" i="97" s="1"/>
  <c r="P24" i="97" a="1"/>
  <c r="P24" i="97" s="1"/>
  <c r="Q24" i="97" a="1"/>
  <c r="Q24" i="97" s="1"/>
  <c r="R24" i="97" a="1"/>
  <c r="R24" i="97" s="1"/>
  <c r="E25" i="97" a="1"/>
  <c r="E25" i="97" s="1"/>
  <c r="F25" i="97" a="1"/>
  <c r="F25" i="97" s="1"/>
  <c r="G25" i="97" a="1"/>
  <c r="G25" i="97" s="1"/>
  <c r="H25" i="97" a="1"/>
  <c r="H25" i="97" s="1"/>
  <c r="I25" i="97" a="1"/>
  <c r="I25" i="97" s="1"/>
  <c r="J25" i="97" a="1"/>
  <c r="J25" i="97" s="1"/>
  <c r="K25" i="97" a="1"/>
  <c r="K25" i="97" s="1"/>
  <c r="L25" i="97" a="1"/>
  <c r="L25" i="97" s="1"/>
  <c r="M25" i="97" a="1"/>
  <c r="M25" i="97" s="1"/>
  <c r="N25" i="97" a="1"/>
  <c r="N25" i="97" s="1"/>
  <c r="O25" i="97" a="1"/>
  <c r="O25" i="97" s="1"/>
  <c r="P25" i="97" a="1"/>
  <c r="P25" i="97" s="1"/>
  <c r="Q25" i="97" a="1"/>
  <c r="Q25" i="97" s="1"/>
  <c r="R25" i="97" a="1"/>
  <c r="R25" i="97" s="1"/>
  <c r="E26" i="97" a="1"/>
  <c r="E26" i="97" s="1"/>
  <c r="F26" i="97" a="1"/>
  <c r="F26" i="97" s="1"/>
  <c r="G26" i="97" a="1"/>
  <c r="G26" i="97" s="1"/>
  <c r="H26" i="97" a="1"/>
  <c r="H26" i="97" s="1"/>
  <c r="I26" i="97" a="1"/>
  <c r="I26" i="97" s="1"/>
  <c r="J26" i="97" a="1"/>
  <c r="J26" i="97" s="1"/>
  <c r="K26" i="97" a="1"/>
  <c r="K26" i="97" s="1"/>
  <c r="L26" i="97" a="1"/>
  <c r="L26" i="97" s="1"/>
  <c r="M26" i="97" a="1"/>
  <c r="M26" i="97" s="1"/>
  <c r="N26" i="97" a="1"/>
  <c r="N26" i="97" s="1"/>
  <c r="O26" i="97" a="1"/>
  <c r="O26" i="97" s="1"/>
  <c r="P26" i="97" a="1"/>
  <c r="P26" i="97" s="1"/>
  <c r="Q26" i="97" a="1"/>
  <c r="Q26" i="97" s="1"/>
  <c r="R26" i="97" a="1"/>
  <c r="R26" i="97" s="1"/>
  <c r="E27" i="97" a="1"/>
  <c r="E27" i="97" s="1"/>
  <c r="F27" i="97" a="1"/>
  <c r="F27" i="97" s="1"/>
  <c r="G27" i="97" a="1"/>
  <c r="G27" i="97" s="1"/>
  <c r="H27" i="97" a="1"/>
  <c r="H27" i="97" s="1"/>
  <c r="I27" i="97" a="1"/>
  <c r="I27" i="97" s="1"/>
  <c r="J27" i="97" a="1"/>
  <c r="J27" i="97" s="1"/>
  <c r="K27" i="97" a="1"/>
  <c r="K27" i="97" s="1"/>
  <c r="L27" i="97" a="1"/>
  <c r="L27" i="97" s="1"/>
  <c r="M27" i="97" a="1"/>
  <c r="M27" i="97" s="1"/>
  <c r="N27" i="97" a="1"/>
  <c r="N27" i="97" s="1"/>
  <c r="O27" i="97" a="1"/>
  <c r="O27" i="97" s="1"/>
  <c r="P27" i="97" a="1"/>
  <c r="P27" i="97" s="1"/>
  <c r="Q27" i="97" a="1"/>
  <c r="Q27" i="97" s="1"/>
  <c r="R27" i="97" a="1"/>
  <c r="R27" i="97" s="1"/>
  <c r="E28" i="97" a="1"/>
  <c r="E28" i="97" s="1"/>
  <c r="F28" i="97" a="1"/>
  <c r="F28" i="97" s="1"/>
  <c r="G28" i="97" a="1"/>
  <c r="G28" i="97" s="1"/>
  <c r="H28" i="97" a="1"/>
  <c r="H28" i="97" s="1"/>
  <c r="I28" i="97" a="1"/>
  <c r="I28" i="97" s="1"/>
  <c r="J28" i="97" a="1"/>
  <c r="J28" i="97" s="1"/>
  <c r="K28" i="97" a="1"/>
  <c r="K28" i="97" s="1"/>
  <c r="L28" i="97" a="1"/>
  <c r="L28" i="97" s="1"/>
  <c r="M28" i="97" a="1"/>
  <c r="M28" i="97" s="1"/>
  <c r="N28" i="97" a="1"/>
  <c r="N28" i="97" s="1"/>
  <c r="O28" i="97" a="1"/>
  <c r="O28" i="97" s="1"/>
  <c r="P28" i="97" a="1"/>
  <c r="P28" i="97" s="1"/>
  <c r="Q28" i="97" a="1"/>
  <c r="Q28" i="97" s="1"/>
  <c r="R28" i="97" a="1"/>
  <c r="R28" i="97" s="1"/>
  <c r="E29" i="97" a="1"/>
  <c r="E29" i="97" s="1"/>
  <c r="F29" i="97" a="1"/>
  <c r="F29" i="97" s="1"/>
  <c r="G29" i="97" a="1"/>
  <c r="G29" i="97" s="1"/>
  <c r="H29" i="97" a="1"/>
  <c r="H29" i="97" s="1"/>
  <c r="I29" i="97" a="1"/>
  <c r="I29" i="97" s="1"/>
  <c r="J29" i="97" a="1"/>
  <c r="J29" i="97" s="1"/>
  <c r="K29" i="97" a="1"/>
  <c r="K29" i="97" s="1"/>
  <c r="L29" i="97" a="1"/>
  <c r="L29" i="97" s="1"/>
  <c r="M29" i="97" a="1"/>
  <c r="M29" i="97" s="1"/>
  <c r="N29" i="97" a="1"/>
  <c r="N29" i="97" s="1"/>
  <c r="O29" i="97" a="1"/>
  <c r="O29" i="97" s="1"/>
  <c r="P29" i="97" a="1"/>
  <c r="P29" i="97" s="1"/>
  <c r="Q29" i="97" a="1"/>
  <c r="Q29" i="97" s="1"/>
  <c r="R29" i="97" a="1"/>
  <c r="R29" i="97" s="1"/>
  <c r="E30" i="97" a="1"/>
  <c r="E30" i="97" s="1"/>
  <c r="F30" i="97" a="1"/>
  <c r="F30" i="97" s="1"/>
  <c r="G30" i="97" a="1"/>
  <c r="G30" i="97" s="1"/>
  <c r="H30" i="97" a="1"/>
  <c r="H30" i="97" s="1"/>
  <c r="I30" i="97" a="1"/>
  <c r="I30" i="97" s="1"/>
  <c r="J30" i="97" a="1"/>
  <c r="J30" i="97" s="1"/>
  <c r="K30" i="97" a="1"/>
  <c r="K30" i="97" s="1"/>
  <c r="L30" i="97" a="1"/>
  <c r="L30" i="97" s="1"/>
  <c r="M30" i="97" a="1"/>
  <c r="M30" i="97" s="1"/>
  <c r="N30" i="97" a="1"/>
  <c r="N30" i="97" s="1"/>
  <c r="O30" i="97" a="1"/>
  <c r="O30" i="97" s="1"/>
  <c r="P30" i="97" a="1"/>
  <c r="P30" i="97" s="1"/>
  <c r="Q30" i="97" a="1"/>
  <c r="Q30" i="97" s="1"/>
  <c r="R30" i="97" a="1"/>
  <c r="R30" i="97" s="1"/>
  <c r="E31" i="97" a="1"/>
  <c r="E31" i="97" s="1"/>
  <c r="F31" i="97" a="1"/>
  <c r="F31" i="97" s="1"/>
  <c r="G31" i="97" a="1"/>
  <c r="G31" i="97" s="1"/>
  <c r="H31" i="97" a="1"/>
  <c r="H31" i="97" s="1"/>
  <c r="I31" i="97" a="1"/>
  <c r="I31" i="97" s="1"/>
  <c r="J31" i="97" a="1"/>
  <c r="J31" i="97" s="1"/>
  <c r="K31" i="97" a="1"/>
  <c r="K31" i="97" s="1"/>
  <c r="L31" i="97" a="1"/>
  <c r="L31" i="97" s="1"/>
  <c r="M31" i="97" a="1"/>
  <c r="M31" i="97" s="1"/>
  <c r="N31" i="97" a="1"/>
  <c r="N31" i="97" s="1"/>
  <c r="O31" i="97" a="1"/>
  <c r="O31" i="97" s="1"/>
  <c r="P31" i="97" a="1"/>
  <c r="P31" i="97" s="1"/>
  <c r="Q31" i="97" a="1"/>
  <c r="Q31" i="97" s="1"/>
  <c r="R31" i="97" a="1"/>
  <c r="R31" i="97" s="1"/>
  <c r="E32" i="97" a="1"/>
  <c r="E32" i="97" s="1"/>
  <c r="F32" i="97" a="1"/>
  <c r="F32" i="97" s="1"/>
  <c r="G32" i="97" a="1"/>
  <c r="G32" i="97" s="1"/>
  <c r="H32" i="97" a="1"/>
  <c r="H32" i="97" s="1"/>
  <c r="I32" i="97" a="1"/>
  <c r="I32" i="97" s="1"/>
  <c r="J32" i="97" a="1"/>
  <c r="J32" i="97" s="1"/>
  <c r="K32" i="97" a="1"/>
  <c r="K32" i="97" s="1"/>
  <c r="L32" i="97" a="1"/>
  <c r="L32" i="97" s="1"/>
  <c r="M32" i="97" a="1"/>
  <c r="M32" i="97" s="1"/>
  <c r="N32" i="97" a="1"/>
  <c r="N32" i="97" s="1"/>
  <c r="O32" i="97" a="1"/>
  <c r="O32" i="97" s="1"/>
  <c r="P32" i="97" a="1"/>
  <c r="P32" i="97" s="1"/>
  <c r="Q32" i="97" a="1"/>
  <c r="Q32" i="97" s="1"/>
  <c r="R32" i="97" a="1"/>
  <c r="R32" i="97" s="1"/>
  <c r="E33" i="97" a="1"/>
  <c r="E33" i="97" s="1"/>
  <c r="F33" i="97" a="1"/>
  <c r="F33" i="97" s="1"/>
  <c r="G33" i="97" a="1"/>
  <c r="G33" i="97" s="1"/>
  <c r="H33" i="97" a="1"/>
  <c r="H33" i="97" s="1"/>
  <c r="I33" i="97" a="1"/>
  <c r="I33" i="97" s="1"/>
  <c r="J33" i="97" a="1"/>
  <c r="J33" i="97" s="1"/>
  <c r="K33" i="97" a="1"/>
  <c r="K33" i="97" s="1"/>
  <c r="L33" i="97" a="1"/>
  <c r="L33" i="97" s="1"/>
  <c r="M33" i="97" a="1"/>
  <c r="M33" i="97" s="1"/>
  <c r="N33" i="97" a="1"/>
  <c r="N33" i="97" s="1"/>
  <c r="O33" i="97" a="1"/>
  <c r="O33" i="97" s="1"/>
  <c r="P33" i="97" a="1"/>
  <c r="P33" i="97" s="1"/>
  <c r="Q33" i="97" a="1"/>
  <c r="Q33" i="97" s="1"/>
  <c r="R33" i="97" a="1"/>
  <c r="R33" i="97" s="1"/>
  <c r="E34" i="97" a="1"/>
  <c r="E34" i="97" s="1"/>
  <c r="F34" i="97" a="1"/>
  <c r="F34" i="97" s="1"/>
  <c r="G34" i="97" a="1"/>
  <c r="G34" i="97" s="1"/>
  <c r="H34" i="97" a="1"/>
  <c r="H34" i="97" s="1"/>
  <c r="I34" i="97" a="1"/>
  <c r="I34" i="97" s="1"/>
  <c r="J34" i="97" a="1"/>
  <c r="J34" i="97" s="1"/>
  <c r="K34" i="97" a="1"/>
  <c r="K34" i="97" s="1"/>
  <c r="L34" i="97" a="1"/>
  <c r="L34" i="97" s="1"/>
  <c r="M34" i="97" a="1"/>
  <c r="M34" i="97" s="1"/>
  <c r="N34" i="97" a="1"/>
  <c r="N34" i="97" s="1"/>
  <c r="O34" i="97" a="1"/>
  <c r="O34" i="97" s="1"/>
  <c r="P34" i="97" a="1"/>
  <c r="P34" i="97" s="1"/>
  <c r="Q34" i="97" a="1"/>
  <c r="Q34" i="97" s="1"/>
  <c r="R34" i="97" a="1"/>
  <c r="R34" i="97" s="1"/>
  <c r="E35" i="97" a="1"/>
  <c r="E35" i="97" s="1"/>
  <c r="F35" i="97" a="1"/>
  <c r="F35" i="97" s="1"/>
  <c r="G35" i="97" a="1"/>
  <c r="G35" i="97" s="1"/>
  <c r="H35" i="97" a="1"/>
  <c r="H35" i="97" s="1"/>
  <c r="I35" i="97" a="1"/>
  <c r="I35" i="97" s="1"/>
  <c r="J35" i="97" a="1"/>
  <c r="J35" i="97" s="1"/>
  <c r="K35" i="97" a="1"/>
  <c r="K35" i="97" s="1"/>
  <c r="L35" i="97" a="1"/>
  <c r="L35" i="97" s="1"/>
  <c r="M35" i="97" a="1"/>
  <c r="M35" i="97" s="1"/>
  <c r="N35" i="97" a="1"/>
  <c r="N35" i="97" s="1"/>
  <c r="O35" i="97" a="1"/>
  <c r="O35" i="97" s="1"/>
  <c r="P35" i="97" a="1"/>
  <c r="P35" i="97" s="1"/>
  <c r="Q35" i="97" a="1"/>
  <c r="Q35" i="97" s="1"/>
  <c r="R35" i="97" a="1"/>
  <c r="R35" i="97" s="1"/>
  <c r="E36" i="97" a="1"/>
  <c r="E36" i="97" s="1"/>
  <c r="F36" i="97" a="1"/>
  <c r="F36" i="97" s="1"/>
  <c r="G36" i="97" a="1"/>
  <c r="G36" i="97" s="1"/>
  <c r="H36" i="97" a="1"/>
  <c r="H36" i="97" s="1"/>
  <c r="I36" i="97" a="1"/>
  <c r="I36" i="97" s="1"/>
  <c r="J36" i="97" a="1"/>
  <c r="J36" i="97" s="1"/>
  <c r="K36" i="97" a="1"/>
  <c r="K36" i="97" s="1"/>
  <c r="L36" i="97" a="1"/>
  <c r="L36" i="97" s="1"/>
  <c r="M36" i="97" a="1"/>
  <c r="M36" i="97" s="1"/>
  <c r="N36" i="97" a="1"/>
  <c r="N36" i="97" s="1"/>
  <c r="O36" i="97" a="1"/>
  <c r="O36" i="97" s="1"/>
  <c r="P36" i="97" a="1"/>
  <c r="P36" i="97" s="1"/>
  <c r="Q36" i="97" a="1"/>
  <c r="Q36" i="97" s="1"/>
  <c r="R36" i="97" a="1"/>
  <c r="R36" i="97" s="1"/>
  <c r="E37" i="97" a="1"/>
  <c r="E37" i="97" s="1"/>
  <c r="F37" i="97" a="1"/>
  <c r="F37" i="97" s="1"/>
  <c r="G37" i="97" a="1"/>
  <c r="G37" i="97" s="1"/>
  <c r="H37" i="97" a="1"/>
  <c r="H37" i="97" s="1"/>
  <c r="I37" i="97" a="1"/>
  <c r="I37" i="97" s="1"/>
  <c r="J37" i="97" a="1"/>
  <c r="J37" i="97" s="1"/>
  <c r="K37" i="97" a="1"/>
  <c r="K37" i="97" s="1"/>
  <c r="L37" i="97" a="1"/>
  <c r="L37" i="97" s="1"/>
  <c r="M37" i="97" a="1"/>
  <c r="M37" i="97" s="1"/>
  <c r="N37" i="97" a="1"/>
  <c r="N37" i="97" s="1"/>
  <c r="O37" i="97" a="1"/>
  <c r="O37" i="97" s="1"/>
  <c r="P37" i="97" a="1"/>
  <c r="P37" i="97" s="1"/>
  <c r="Q37" i="97" a="1"/>
  <c r="Q37" i="97" s="1"/>
  <c r="R37" i="97" a="1"/>
  <c r="R37" i="97" s="1"/>
  <c r="E38" i="97" a="1"/>
  <c r="E38" i="97" s="1"/>
  <c r="F38" i="97" a="1"/>
  <c r="F38" i="97" s="1"/>
  <c r="G38" i="97" a="1"/>
  <c r="G38" i="97" s="1"/>
  <c r="H38" i="97" a="1"/>
  <c r="H38" i="97" s="1"/>
  <c r="I38" i="97" a="1"/>
  <c r="I38" i="97" s="1"/>
  <c r="J38" i="97" a="1"/>
  <c r="J38" i="97" s="1"/>
  <c r="K38" i="97" a="1"/>
  <c r="K38" i="97" s="1"/>
  <c r="L38" i="97" a="1"/>
  <c r="L38" i="97" s="1"/>
  <c r="M38" i="97" a="1"/>
  <c r="M38" i="97" s="1"/>
  <c r="N38" i="97" a="1"/>
  <c r="N38" i="97" s="1"/>
  <c r="O38" i="97" a="1"/>
  <c r="O38" i="97" s="1"/>
  <c r="P38" i="97" a="1"/>
  <c r="P38" i="97" s="1"/>
  <c r="Q38" i="97" a="1"/>
  <c r="Q38" i="97" s="1"/>
  <c r="R38" i="97" a="1"/>
  <c r="R38" i="97" s="1"/>
  <c r="E39" i="97" a="1"/>
  <c r="E39" i="97" s="1"/>
  <c r="F39" i="97" a="1"/>
  <c r="F39" i="97" s="1"/>
  <c r="G39" i="97" a="1"/>
  <c r="G39" i="97" s="1"/>
  <c r="H39" i="97" a="1"/>
  <c r="H39" i="97" s="1"/>
  <c r="I39" i="97" a="1"/>
  <c r="I39" i="97" s="1"/>
  <c r="J39" i="97" a="1"/>
  <c r="J39" i="97" s="1"/>
  <c r="K39" i="97" a="1"/>
  <c r="K39" i="97" s="1"/>
  <c r="L39" i="97" a="1"/>
  <c r="L39" i="97" s="1"/>
  <c r="M39" i="97" a="1"/>
  <c r="M39" i="97" s="1"/>
  <c r="N39" i="97" a="1"/>
  <c r="N39" i="97" s="1"/>
  <c r="O39" i="97" a="1"/>
  <c r="O39" i="97" s="1"/>
  <c r="P39" i="97" a="1"/>
  <c r="P39" i="97" s="1"/>
  <c r="Q39" i="97" a="1"/>
  <c r="Q39" i="97" s="1"/>
  <c r="R39" i="97" a="1"/>
  <c r="R39" i="97" s="1"/>
  <c r="E40" i="97" a="1"/>
  <c r="E40" i="97" s="1"/>
  <c r="F40" i="97" a="1"/>
  <c r="F40" i="97" s="1"/>
  <c r="G40" i="97" a="1"/>
  <c r="G40" i="97" s="1"/>
  <c r="H40" i="97" a="1"/>
  <c r="H40" i="97" s="1"/>
  <c r="I40" i="97" a="1"/>
  <c r="I40" i="97" s="1"/>
  <c r="J40" i="97" a="1"/>
  <c r="J40" i="97" s="1"/>
  <c r="K40" i="97" a="1"/>
  <c r="K40" i="97" s="1"/>
  <c r="L40" i="97" a="1"/>
  <c r="L40" i="97" s="1"/>
  <c r="M40" i="97" a="1"/>
  <c r="M40" i="97" s="1"/>
  <c r="N40" i="97" a="1"/>
  <c r="N40" i="97" s="1"/>
  <c r="O40" i="97" a="1"/>
  <c r="O40" i="97" s="1"/>
  <c r="P40" i="97" a="1"/>
  <c r="P40" i="97" s="1"/>
  <c r="Q40" i="97" a="1"/>
  <c r="Q40" i="97" s="1"/>
  <c r="R40" i="97" a="1"/>
  <c r="R40" i="97" s="1"/>
  <c r="E41" i="97" a="1"/>
  <c r="E41" i="97" s="1"/>
  <c r="F41" i="97" a="1"/>
  <c r="F41" i="97" s="1"/>
  <c r="G41" i="97" a="1"/>
  <c r="G41" i="97" s="1"/>
  <c r="H41" i="97" a="1"/>
  <c r="H41" i="97" s="1"/>
  <c r="I41" i="97" a="1"/>
  <c r="I41" i="97" s="1"/>
  <c r="J41" i="97" a="1"/>
  <c r="J41" i="97" s="1"/>
  <c r="K41" i="97" a="1"/>
  <c r="K41" i="97" s="1"/>
  <c r="L41" i="97" a="1"/>
  <c r="L41" i="97" s="1"/>
  <c r="M41" i="97" a="1"/>
  <c r="M41" i="97" s="1"/>
  <c r="N41" i="97" a="1"/>
  <c r="N41" i="97" s="1"/>
  <c r="O41" i="97" a="1"/>
  <c r="O41" i="97" s="1"/>
  <c r="P41" i="97" a="1"/>
  <c r="P41" i="97" s="1"/>
  <c r="Q41" i="97" a="1"/>
  <c r="Q41" i="97" s="1"/>
  <c r="R41" i="97" a="1"/>
  <c r="R41" i="97" s="1"/>
  <c r="E42" i="97" a="1"/>
  <c r="E42" i="97" s="1"/>
  <c r="F42" i="97" a="1"/>
  <c r="F42" i="97" s="1"/>
  <c r="G42" i="97" a="1"/>
  <c r="G42" i="97" s="1"/>
  <c r="H42" i="97" a="1"/>
  <c r="H42" i="97" s="1"/>
  <c r="I42" i="97" a="1"/>
  <c r="I42" i="97" s="1"/>
  <c r="J42" i="97" a="1"/>
  <c r="J42" i="97" s="1"/>
  <c r="K42" i="97" a="1"/>
  <c r="K42" i="97" s="1"/>
  <c r="L42" i="97" a="1"/>
  <c r="L42" i="97" s="1"/>
  <c r="M42" i="97" a="1"/>
  <c r="M42" i="97" s="1"/>
  <c r="N42" i="97" a="1"/>
  <c r="N42" i="97" s="1"/>
  <c r="O42" i="97" a="1"/>
  <c r="O42" i="97" s="1"/>
  <c r="P42" i="97" a="1"/>
  <c r="P42" i="97" s="1"/>
  <c r="Q42" i="97" a="1"/>
  <c r="Q42" i="97" s="1"/>
  <c r="R42" i="97" a="1"/>
  <c r="R42" i="97" s="1"/>
  <c r="E43" i="97" a="1"/>
  <c r="E43" i="97" s="1"/>
  <c r="F43" i="97" a="1"/>
  <c r="F43" i="97" s="1"/>
  <c r="G43" i="97" a="1"/>
  <c r="G43" i="97" s="1"/>
  <c r="H43" i="97" a="1"/>
  <c r="H43" i="97" s="1"/>
  <c r="I43" i="97" a="1"/>
  <c r="I43" i="97" s="1"/>
  <c r="J43" i="97" a="1"/>
  <c r="J43" i="97" s="1"/>
  <c r="K43" i="97" a="1"/>
  <c r="K43" i="97" s="1"/>
  <c r="L43" i="97" a="1"/>
  <c r="L43" i="97" s="1"/>
  <c r="M43" i="97" a="1"/>
  <c r="M43" i="97" s="1"/>
  <c r="N43" i="97" a="1"/>
  <c r="N43" i="97" s="1"/>
  <c r="O43" i="97" a="1"/>
  <c r="O43" i="97" s="1"/>
  <c r="P43" i="97" a="1"/>
  <c r="P43" i="97" s="1"/>
  <c r="Q43" i="97" a="1"/>
  <c r="Q43" i="97" s="1"/>
  <c r="R43" i="97" a="1"/>
  <c r="R43" i="97" s="1"/>
  <c r="E44" i="97" a="1"/>
  <c r="E44" i="97" s="1"/>
  <c r="F44" i="97" a="1"/>
  <c r="F44" i="97" s="1"/>
  <c r="G44" i="97" a="1"/>
  <c r="G44" i="97" s="1"/>
  <c r="H44" i="97" a="1"/>
  <c r="H44" i="97" s="1"/>
  <c r="I44" i="97" a="1"/>
  <c r="I44" i="97" s="1"/>
  <c r="J44" i="97" a="1"/>
  <c r="J44" i="97" s="1"/>
  <c r="K44" i="97" a="1"/>
  <c r="K44" i="97" s="1"/>
  <c r="L44" i="97" a="1"/>
  <c r="L44" i="97" s="1"/>
  <c r="M44" i="97" a="1"/>
  <c r="M44" i="97" s="1"/>
  <c r="N44" i="97" a="1"/>
  <c r="N44" i="97" s="1"/>
  <c r="O44" i="97" a="1"/>
  <c r="O44" i="97" s="1"/>
  <c r="P44" i="97" a="1"/>
  <c r="P44" i="97" s="1"/>
  <c r="Q44" i="97" a="1"/>
  <c r="Q44" i="97" s="1"/>
  <c r="R44" i="97" a="1"/>
  <c r="R44" i="97" s="1"/>
  <c r="E45" i="97" a="1"/>
  <c r="E45" i="97" s="1"/>
  <c r="F45" i="97" a="1"/>
  <c r="F45" i="97" s="1"/>
  <c r="G45" i="97" a="1"/>
  <c r="G45" i="97" s="1"/>
  <c r="H45" i="97" a="1"/>
  <c r="H45" i="97" s="1"/>
  <c r="I45" i="97" a="1"/>
  <c r="I45" i="97" s="1"/>
  <c r="J45" i="97" a="1"/>
  <c r="J45" i="97" s="1"/>
  <c r="K45" i="97" a="1"/>
  <c r="K45" i="97" s="1"/>
  <c r="L45" i="97" a="1"/>
  <c r="L45" i="97" s="1"/>
  <c r="M45" i="97" a="1"/>
  <c r="M45" i="97" s="1"/>
  <c r="N45" i="97" a="1"/>
  <c r="N45" i="97" s="1"/>
  <c r="O45" i="97" a="1"/>
  <c r="O45" i="97" s="1"/>
  <c r="P45" i="97" a="1"/>
  <c r="P45" i="97" s="1"/>
  <c r="Q45" i="97" a="1"/>
  <c r="Q45" i="97" s="1"/>
  <c r="R45" i="97" a="1"/>
  <c r="R45" i="97" s="1"/>
  <c r="E46" i="97" a="1"/>
  <c r="E46" i="97" s="1"/>
  <c r="F46" i="97" a="1"/>
  <c r="F46" i="97" s="1"/>
  <c r="G46" i="97" a="1"/>
  <c r="G46" i="97" s="1"/>
  <c r="H46" i="97" a="1"/>
  <c r="H46" i="97" s="1"/>
  <c r="I46" i="97" a="1"/>
  <c r="I46" i="97" s="1"/>
  <c r="J46" i="97" a="1"/>
  <c r="J46" i="97" s="1"/>
  <c r="K46" i="97" a="1"/>
  <c r="K46" i="97" s="1"/>
  <c r="L46" i="97" a="1"/>
  <c r="L46" i="97" s="1"/>
  <c r="M46" i="97" a="1"/>
  <c r="M46" i="97" s="1"/>
  <c r="N46" i="97" a="1"/>
  <c r="N46" i="97" s="1"/>
  <c r="O46" i="97" a="1"/>
  <c r="O46" i="97" s="1"/>
  <c r="P46" i="97" a="1"/>
  <c r="P46" i="97" s="1"/>
  <c r="Q46" i="97" a="1"/>
  <c r="Q46" i="97" s="1"/>
  <c r="R46" i="97" a="1"/>
  <c r="R46" i="97" s="1"/>
  <c r="E47" i="97" a="1"/>
  <c r="E47" i="97" s="1"/>
  <c r="F47" i="97" a="1"/>
  <c r="F47" i="97" s="1"/>
  <c r="G47" i="97" a="1"/>
  <c r="G47" i="97" s="1"/>
  <c r="H47" i="97" a="1"/>
  <c r="H47" i="97" s="1"/>
  <c r="I47" i="97" a="1"/>
  <c r="I47" i="97" s="1"/>
  <c r="J47" i="97" a="1"/>
  <c r="J47" i="97" s="1"/>
  <c r="K47" i="97" a="1"/>
  <c r="K47" i="97" s="1"/>
  <c r="L47" i="97" a="1"/>
  <c r="L47" i="97" s="1"/>
  <c r="M47" i="97" a="1"/>
  <c r="M47" i="97" s="1"/>
  <c r="N47" i="97" a="1"/>
  <c r="N47" i="97" s="1"/>
  <c r="O47" i="97" a="1"/>
  <c r="O47" i="97" s="1"/>
  <c r="P47" i="97" a="1"/>
  <c r="P47" i="97" s="1"/>
  <c r="Q47" i="97" a="1"/>
  <c r="Q47" i="97" s="1"/>
  <c r="R47" i="97" a="1"/>
  <c r="R47" i="97" s="1"/>
  <c r="E48" i="97" a="1"/>
  <c r="E48" i="97" s="1"/>
  <c r="F48" i="97" a="1"/>
  <c r="F48" i="97" s="1"/>
  <c r="G48" i="97" a="1"/>
  <c r="G48" i="97" s="1"/>
  <c r="H48" i="97" a="1"/>
  <c r="H48" i="97" s="1"/>
  <c r="I48" i="97" a="1"/>
  <c r="I48" i="97" s="1"/>
  <c r="J48" i="97" a="1"/>
  <c r="J48" i="97" s="1"/>
  <c r="K48" i="97" a="1"/>
  <c r="K48" i="97" s="1"/>
  <c r="L48" i="97" a="1"/>
  <c r="L48" i="97" s="1"/>
  <c r="M48" i="97" a="1"/>
  <c r="M48" i="97" s="1"/>
  <c r="N48" i="97" a="1"/>
  <c r="N48" i="97" s="1"/>
  <c r="O48" i="97" a="1"/>
  <c r="O48" i="97" s="1"/>
  <c r="P48" i="97" a="1"/>
  <c r="P48" i="97" s="1"/>
  <c r="Q48" i="97" a="1"/>
  <c r="Q48" i="97" s="1"/>
  <c r="R48" i="97" a="1"/>
  <c r="R48" i="97" s="1"/>
  <c r="E49" i="97" a="1"/>
  <c r="E49" i="97" s="1"/>
  <c r="F49" i="97" a="1"/>
  <c r="F49" i="97" s="1"/>
  <c r="G49" i="97" a="1"/>
  <c r="G49" i="97" s="1"/>
  <c r="H49" i="97" a="1"/>
  <c r="H49" i="97" s="1"/>
  <c r="I49" i="97" a="1"/>
  <c r="I49" i="97" s="1"/>
  <c r="J49" i="97" a="1"/>
  <c r="J49" i="97" s="1"/>
  <c r="K49" i="97" a="1"/>
  <c r="K49" i="97" s="1"/>
  <c r="L49" i="97" a="1"/>
  <c r="L49" i="97" s="1"/>
  <c r="M49" i="97" a="1"/>
  <c r="M49" i="97" s="1"/>
  <c r="N49" i="97" a="1"/>
  <c r="N49" i="97" s="1"/>
  <c r="O49" i="97" a="1"/>
  <c r="O49" i="97" s="1"/>
  <c r="P49" i="97" a="1"/>
  <c r="P49" i="97" s="1"/>
  <c r="Q49" i="97" a="1"/>
  <c r="Q49" i="97" s="1"/>
  <c r="R49" i="97" a="1"/>
  <c r="R49" i="97" s="1"/>
  <c r="E50" i="97" a="1"/>
  <c r="E50" i="97" s="1"/>
  <c r="F50" i="97" a="1"/>
  <c r="F50" i="97" s="1"/>
  <c r="G50" i="97" a="1"/>
  <c r="G50" i="97" s="1"/>
  <c r="H50" i="97" a="1"/>
  <c r="H50" i="97" s="1"/>
  <c r="I50" i="97" a="1"/>
  <c r="I50" i="97" s="1"/>
  <c r="J50" i="97" a="1"/>
  <c r="J50" i="97" s="1"/>
  <c r="K50" i="97" a="1"/>
  <c r="K50" i="97" s="1"/>
  <c r="L50" i="97" a="1"/>
  <c r="L50" i="97" s="1"/>
  <c r="M50" i="97" a="1"/>
  <c r="M50" i="97" s="1"/>
  <c r="N50" i="97" a="1"/>
  <c r="N50" i="97" s="1"/>
  <c r="O50" i="97" a="1"/>
  <c r="O50" i="97" s="1"/>
  <c r="P50" i="97" a="1"/>
  <c r="P50" i="97" s="1"/>
  <c r="Q50" i="97" a="1"/>
  <c r="Q50" i="97" s="1"/>
  <c r="R50" i="97" a="1"/>
  <c r="R50" i="97" s="1"/>
  <c r="E51" i="97" a="1"/>
  <c r="E51" i="97" s="1"/>
  <c r="F51" i="97" a="1"/>
  <c r="F51" i="97" s="1"/>
  <c r="G51" i="97" a="1"/>
  <c r="G51" i="97" s="1"/>
  <c r="H51" i="97" a="1"/>
  <c r="H51" i="97" s="1"/>
  <c r="I51" i="97" a="1"/>
  <c r="I51" i="97" s="1"/>
  <c r="J51" i="97" a="1"/>
  <c r="J51" i="97" s="1"/>
  <c r="K51" i="97" a="1"/>
  <c r="K51" i="97" s="1"/>
  <c r="L51" i="97" a="1"/>
  <c r="L51" i="97" s="1"/>
  <c r="M51" i="97" a="1"/>
  <c r="M51" i="97" s="1"/>
  <c r="N51" i="97" a="1"/>
  <c r="N51" i="97" s="1"/>
  <c r="O51" i="97" a="1"/>
  <c r="O51" i="97" s="1"/>
  <c r="P51" i="97" a="1"/>
  <c r="P51" i="97" s="1"/>
  <c r="Q51" i="97" a="1"/>
  <c r="Q51" i="97" s="1"/>
  <c r="R51" i="97" a="1"/>
  <c r="R51" i="97" s="1"/>
  <c r="E52" i="97" a="1"/>
  <c r="E52" i="97" s="1"/>
  <c r="F52" i="97" a="1"/>
  <c r="F52" i="97" s="1"/>
  <c r="G52" i="97" a="1"/>
  <c r="G52" i="97" s="1"/>
  <c r="H52" i="97" a="1"/>
  <c r="H52" i="97" s="1"/>
  <c r="I52" i="97" a="1"/>
  <c r="I52" i="97" s="1"/>
  <c r="J52" i="97" a="1"/>
  <c r="J52" i="97" s="1"/>
  <c r="K52" i="97" a="1"/>
  <c r="K52" i="97" s="1"/>
  <c r="L52" i="97" a="1"/>
  <c r="L52" i="97" s="1"/>
  <c r="M52" i="97" a="1"/>
  <c r="M52" i="97" s="1"/>
  <c r="N52" i="97" a="1"/>
  <c r="N52" i="97" s="1"/>
  <c r="O52" i="97" a="1"/>
  <c r="O52" i="97" s="1"/>
  <c r="P52" i="97" a="1"/>
  <c r="P52" i="97" s="1"/>
  <c r="Q52" i="97" a="1"/>
  <c r="Q52" i="97" s="1"/>
  <c r="R52" i="97" a="1"/>
  <c r="R52" i="97" s="1"/>
  <c r="E53" i="97" a="1"/>
  <c r="E53" i="97" s="1"/>
  <c r="F53" i="97" a="1"/>
  <c r="F53" i="97" s="1"/>
  <c r="G53" i="97" a="1"/>
  <c r="G53" i="97" s="1"/>
  <c r="H53" i="97" a="1"/>
  <c r="H53" i="97" s="1"/>
  <c r="I53" i="97" a="1"/>
  <c r="I53" i="97" s="1"/>
  <c r="J53" i="97" a="1"/>
  <c r="J53" i="97" s="1"/>
  <c r="K53" i="97" a="1"/>
  <c r="K53" i="97" s="1"/>
  <c r="L53" i="97" a="1"/>
  <c r="L53" i="97" s="1"/>
  <c r="M53" i="97" a="1"/>
  <c r="M53" i="97" s="1"/>
  <c r="N53" i="97" a="1"/>
  <c r="N53" i="97" s="1"/>
  <c r="O53" i="97" a="1"/>
  <c r="O53" i="97" s="1"/>
  <c r="P53" i="97" a="1"/>
  <c r="P53" i="97" s="1"/>
  <c r="Q53" i="97" a="1"/>
  <c r="Q53" i="97" s="1"/>
  <c r="R53" i="97" a="1"/>
  <c r="R53" i="97" s="1"/>
  <c r="E54" i="97" a="1"/>
  <c r="E54" i="97" s="1"/>
  <c r="F54" i="97" a="1"/>
  <c r="F54" i="97" s="1"/>
  <c r="G54" i="97" a="1"/>
  <c r="G54" i="97" s="1"/>
  <c r="H54" i="97" a="1"/>
  <c r="H54" i="97" s="1"/>
  <c r="I54" i="97" a="1"/>
  <c r="I54" i="97" s="1"/>
  <c r="J54" i="97" a="1"/>
  <c r="J54" i="97" s="1"/>
  <c r="K54" i="97" a="1"/>
  <c r="K54" i="97" s="1"/>
  <c r="L54" i="97" a="1"/>
  <c r="L54" i="97" s="1"/>
  <c r="M54" i="97" a="1"/>
  <c r="M54" i="97" s="1"/>
  <c r="N54" i="97" a="1"/>
  <c r="N54" i="97" s="1"/>
  <c r="O54" i="97" a="1"/>
  <c r="O54" i="97" s="1"/>
  <c r="P54" i="97" a="1"/>
  <c r="P54" i="97" s="1"/>
  <c r="Q54" i="97" a="1"/>
  <c r="Q54" i="97" s="1"/>
  <c r="R54" i="97" a="1"/>
  <c r="R54" i="97" s="1"/>
  <c r="E55" i="97" a="1"/>
  <c r="E55" i="97" s="1"/>
  <c r="F55" i="97" a="1"/>
  <c r="F55" i="97" s="1"/>
  <c r="G55" i="97" a="1"/>
  <c r="G55" i="97" s="1"/>
  <c r="H55" i="97" a="1"/>
  <c r="H55" i="97" s="1"/>
  <c r="I55" i="97" a="1"/>
  <c r="I55" i="97" s="1"/>
  <c r="J55" i="97" a="1"/>
  <c r="J55" i="97" s="1"/>
  <c r="K55" i="97" a="1"/>
  <c r="K55" i="97" s="1"/>
  <c r="L55" i="97" a="1"/>
  <c r="L55" i="97" s="1"/>
  <c r="M55" i="97" a="1"/>
  <c r="M55" i="97" s="1"/>
  <c r="N55" i="97" a="1"/>
  <c r="N55" i="97" s="1"/>
  <c r="O55" i="97" a="1"/>
  <c r="O55" i="97" s="1"/>
  <c r="P55" i="97" a="1"/>
  <c r="P55" i="97" s="1"/>
  <c r="Q55" i="97" a="1"/>
  <c r="Q55" i="97" s="1"/>
  <c r="R55" i="97" a="1"/>
  <c r="R55" i="97" s="1"/>
  <c r="E56" i="97" a="1"/>
  <c r="E56" i="97" s="1"/>
  <c r="F56" i="97" a="1"/>
  <c r="F56" i="97" s="1"/>
  <c r="G56" i="97" a="1"/>
  <c r="G56" i="97" s="1"/>
  <c r="H56" i="97" a="1"/>
  <c r="H56" i="97" s="1"/>
  <c r="I56" i="97" a="1"/>
  <c r="I56" i="97" s="1"/>
  <c r="J56" i="97" a="1"/>
  <c r="J56" i="97" s="1"/>
  <c r="K56" i="97" a="1"/>
  <c r="K56" i="97" s="1"/>
  <c r="L56" i="97" a="1"/>
  <c r="L56" i="97" s="1"/>
  <c r="M56" i="97" a="1"/>
  <c r="M56" i="97" s="1"/>
  <c r="N56" i="97" a="1"/>
  <c r="N56" i="97" s="1"/>
  <c r="O56" i="97" a="1"/>
  <c r="O56" i="97" s="1"/>
  <c r="P56" i="97" a="1"/>
  <c r="P56" i="97" s="1"/>
  <c r="Q56" i="97" a="1"/>
  <c r="Q56" i="97" s="1"/>
  <c r="R56" i="97" a="1"/>
  <c r="R56" i="97" s="1"/>
  <c r="E57" i="97" a="1"/>
  <c r="E57" i="97" s="1"/>
  <c r="F57" i="97" a="1"/>
  <c r="F57" i="97" s="1"/>
  <c r="G57" i="97" a="1"/>
  <c r="G57" i="97" s="1"/>
  <c r="H57" i="97" a="1"/>
  <c r="H57" i="97" s="1"/>
  <c r="I57" i="97" a="1"/>
  <c r="I57" i="97" s="1"/>
  <c r="J57" i="97" a="1"/>
  <c r="J57" i="97" s="1"/>
  <c r="K57" i="97" a="1"/>
  <c r="K57" i="97" s="1"/>
  <c r="L57" i="97" a="1"/>
  <c r="L57" i="97" s="1"/>
  <c r="M57" i="97" a="1"/>
  <c r="M57" i="97" s="1"/>
  <c r="N57" i="97" a="1"/>
  <c r="N57" i="97" s="1"/>
  <c r="O57" i="97" a="1"/>
  <c r="O57" i="97" s="1"/>
  <c r="P57" i="97" a="1"/>
  <c r="P57" i="97" s="1"/>
  <c r="Q57" i="97" a="1"/>
  <c r="Q57" i="97" s="1"/>
  <c r="R57" i="97" a="1"/>
  <c r="R57" i="97" s="1"/>
  <c r="E58" i="97" a="1"/>
  <c r="E58" i="97" s="1"/>
  <c r="F58" i="97" a="1"/>
  <c r="F58" i="97" s="1"/>
  <c r="G58" i="97" a="1"/>
  <c r="G58" i="97" s="1"/>
  <c r="H58" i="97" a="1"/>
  <c r="H58" i="97" s="1"/>
  <c r="I58" i="97" a="1"/>
  <c r="I58" i="97" s="1"/>
  <c r="J58" i="97" a="1"/>
  <c r="J58" i="97" s="1"/>
  <c r="K58" i="97" a="1"/>
  <c r="K58" i="97" s="1"/>
  <c r="L58" i="97" a="1"/>
  <c r="L58" i="97" s="1"/>
  <c r="M58" i="97" a="1"/>
  <c r="M58" i="97" s="1"/>
  <c r="N58" i="97" a="1"/>
  <c r="N58" i="97" s="1"/>
  <c r="O58" i="97" a="1"/>
  <c r="O58" i="97" s="1"/>
  <c r="P58" i="97" a="1"/>
  <c r="P58" i="97" s="1"/>
  <c r="Q58" i="97" a="1"/>
  <c r="Q58" i="97" s="1"/>
  <c r="R58" i="97" a="1"/>
  <c r="R58" i="97" s="1"/>
  <c r="E59" i="97" a="1"/>
  <c r="E59" i="97" s="1"/>
  <c r="F59" i="97" a="1"/>
  <c r="F59" i="97" s="1"/>
  <c r="G59" i="97" a="1"/>
  <c r="G59" i="97" s="1"/>
  <c r="H59" i="97" a="1"/>
  <c r="H59" i="97" s="1"/>
  <c r="I59" i="97" a="1"/>
  <c r="I59" i="97" s="1"/>
  <c r="J59" i="97" a="1"/>
  <c r="J59" i="97" s="1"/>
  <c r="K59" i="97" a="1"/>
  <c r="K59" i="97" s="1"/>
  <c r="L59" i="97" a="1"/>
  <c r="L59" i="97" s="1"/>
  <c r="M59" i="97" a="1"/>
  <c r="M59" i="97" s="1"/>
  <c r="N59" i="97" a="1"/>
  <c r="N59" i="97" s="1"/>
  <c r="O59" i="97" a="1"/>
  <c r="O59" i="97" s="1"/>
  <c r="P59" i="97" a="1"/>
  <c r="P59" i="97" s="1"/>
  <c r="Q59" i="97" a="1"/>
  <c r="Q59" i="97" s="1"/>
  <c r="R59" i="97" a="1"/>
  <c r="R59" i="97" s="1"/>
  <c r="E60" i="97" a="1"/>
  <c r="E60" i="97" s="1"/>
  <c r="F60" i="97" a="1"/>
  <c r="F60" i="97" s="1"/>
  <c r="G60" i="97" a="1"/>
  <c r="G60" i="97" s="1"/>
  <c r="H60" i="97" a="1"/>
  <c r="H60" i="97" s="1"/>
  <c r="I60" i="97" a="1"/>
  <c r="I60" i="97" s="1"/>
  <c r="J60" i="97" a="1"/>
  <c r="J60" i="97" s="1"/>
  <c r="K60" i="97" a="1"/>
  <c r="K60" i="97" s="1"/>
  <c r="L60" i="97" a="1"/>
  <c r="L60" i="97" s="1"/>
  <c r="M60" i="97" a="1"/>
  <c r="M60" i="97" s="1"/>
  <c r="N60" i="97" a="1"/>
  <c r="N60" i="97" s="1"/>
  <c r="O60" i="97" a="1"/>
  <c r="O60" i="97" s="1"/>
  <c r="P60" i="97" a="1"/>
  <c r="P60" i="97" s="1"/>
  <c r="Q60" i="97" a="1"/>
  <c r="Q60" i="97" s="1"/>
  <c r="R60" i="97" a="1"/>
  <c r="R60" i="97" s="1"/>
  <c r="E61" i="97" a="1"/>
  <c r="E61" i="97" s="1"/>
  <c r="F61" i="97" a="1"/>
  <c r="F61" i="97" s="1"/>
  <c r="G61" i="97" a="1"/>
  <c r="G61" i="97" s="1"/>
  <c r="H61" i="97" a="1"/>
  <c r="H61" i="97" s="1"/>
  <c r="I61" i="97" a="1"/>
  <c r="I61" i="97" s="1"/>
  <c r="J61" i="97" a="1"/>
  <c r="J61" i="97" s="1"/>
  <c r="K61" i="97" a="1"/>
  <c r="K61" i="97" s="1"/>
  <c r="L61" i="97" a="1"/>
  <c r="L61" i="97" s="1"/>
  <c r="M61" i="97" a="1"/>
  <c r="M61" i="97" s="1"/>
  <c r="N61" i="97" a="1"/>
  <c r="N61" i="97" s="1"/>
  <c r="O61" i="97" a="1"/>
  <c r="O61" i="97" s="1"/>
  <c r="P61" i="97" a="1"/>
  <c r="P61" i="97" s="1"/>
  <c r="Q61" i="97" a="1"/>
  <c r="Q61" i="97" s="1"/>
  <c r="R61" i="97" a="1"/>
  <c r="R61" i="97" s="1"/>
  <c r="E62" i="97" a="1"/>
  <c r="E62" i="97" s="1"/>
  <c r="F62" i="97" a="1"/>
  <c r="F62" i="97" s="1"/>
  <c r="G62" i="97" a="1"/>
  <c r="G62" i="97" s="1"/>
  <c r="H62" i="97" a="1"/>
  <c r="H62" i="97" s="1"/>
  <c r="I62" i="97" a="1"/>
  <c r="I62" i="97" s="1"/>
  <c r="J62" i="97" a="1"/>
  <c r="J62" i="97" s="1"/>
  <c r="K62" i="97" a="1"/>
  <c r="K62" i="97" s="1"/>
  <c r="L62" i="97" a="1"/>
  <c r="L62" i="97" s="1"/>
  <c r="M62" i="97" a="1"/>
  <c r="M62" i="97" s="1"/>
  <c r="N62" i="97" a="1"/>
  <c r="N62" i="97" s="1"/>
  <c r="O62" i="97" a="1"/>
  <c r="O62" i="97" s="1"/>
  <c r="P62" i="97" a="1"/>
  <c r="P62" i="97" s="1"/>
  <c r="Q62" i="97" a="1"/>
  <c r="Q62" i="97" s="1"/>
  <c r="R62" i="97" a="1"/>
  <c r="R62" i="97" s="1"/>
  <c r="E63" i="97" a="1"/>
  <c r="E63" i="97" s="1"/>
  <c r="F63" i="97" a="1"/>
  <c r="F63" i="97" s="1"/>
  <c r="G63" i="97" a="1"/>
  <c r="G63" i="97" s="1"/>
  <c r="H63" i="97" a="1"/>
  <c r="H63" i="97" s="1"/>
  <c r="I63" i="97" a="1"/>
  <c r="I63" i="97" s="1"/>
  <c r="J63" i="97" a="1"/>
  <c r="J63" i="97" s="1"/>
  <c r="K63" i="97" a="1"/>
  <c r="K63" i="97" s="1"/>
  <c r="L63" i="97" a="1"/>
  <c r="L63" i="97" s="1"/>
  <c r="M63" i="97" a="1"/>
  <c r="M63" i="97" s="1"/>
  <c r="N63" i="97" a="1"/>
  <c r="N63" i="97" s="1"/>
  <c r="O63" i="97" a="1"/>
  <c r="O63" i="97" s="1"/>
  <c r="P63" i="97" a="1"/>
  <c r="P63" i="97" s="1"/>
  <c r="Q63" i="97" a="1"/>
  <c r="Q63" i="97" s="1"/>
  <c r="R63" i="97" a="1"/>
  <c r="R63" i="97" s="1"/>
  <c r="E64" i="97" a="1"/>
  <c r="E64" i="97" s="1"/>
  <c r="F64" i="97" a="1"/>
  <c r="F64" i="97" s="1"/>
  <c r="G64" i="97" a="1"/>
  <c r="G64" i="97" s="1"/>
  <c r="H64" i="97" a="1"/>
  <c r="H64" i="97" s="1"/>
  <c r="I64" i="97" a="1"/>
  <c r="I64" i="97" s="1"/>
  <c r="J64" i="97" a="1"/>
  <c r="J64" i="97" s="1"/>
  <c r="K64" i="97" a="1"/>
  <c r="K64" i="97" s="1"/>
  <c r="L64" i="97" a="1"/>
  <c r="L64" i="97" s="1"/>
  <c r="M64" i="97" a="1"/>
  <c r="M64" i="97" s="1"/>
  <c r="N64" i="97" a="1"/>
  <c r="N64" i="97" s="1"/>
  <c r="O64" i="97" a="1"/>
  <c r="O64" i="97" s="1"/>
  <c r="P64" i="97" a="1"/>
  <c r="P64" i="97" s="1"/>
  <c r="Q64" i="97" a="1"/>
  <c r="Q64" i="97" s="1"/>
  <c r="R64" i="97" a="1"/>
  <c r="R64" i="97" s="1"/>
  <c r="E65" i="97" a="1"/>
  <c r="E65" i="97" s="1"/>
  <c r="F65" i="97" a="1"/>
  <c r="F65" i="97" s="1"/>
  <c r="G65" i="97" a="1"/>
  <c r="G65" i="97" s="1"/>
  <c r="H65" i="97" a="1"/>
  <c r="H65" i="97" s="1"/>
  <c r="I65" i="97" a="1"/>
  <c r="I65" i="97" s="1"/>
  <c r="J65" i="97" a="1"/>
  <c r="J65" i="97" s="1"/>
  <c r="K65" i="97" a="1"/>
  <c r="K65" i="97" s="1"/>
  <c r="L65" i="97" a="1"/>
  <c r="L65" i="97" s="1"/>
  <c r="M65" i="97" a="1"/>
  <c r="M65" i="97" s="1"/>
  <c r="N65" i="97" a="1"/>
  <c r="N65" i="97" s="1"/>
  <c r="O65" i="97" a="1"/>
  <c r="O65" i="97" s="1"/>
  <c r="P65" i="97" a="1"/>
  <c r="P65" i="97" s="1"/>
  <c r="Q65" i="97" a="1"/>
  <c r="Q65" i="97" s="1"/>
  <c r="R65" i="97" a="1"/>
  <c r="R65" i="97" s="1"/>
  <c r="E66" i="97" a="1"/>
  <c r="E66" i="97" s="1"/>
  <c r="F66" i="97" a="1"/>
  <c r="F66" i="97" s="1"/>
  <c r="G66" i="97" a="1"/>
  <c r="G66" i="97" s="1"/>
  <c r="H66" i="97" a="1"/>
  <c r="H66" i="97" s="1"/>
  <c r="I66" i="97" a="1"/>
  <c r="I66" i="97" s="1"/>
  <c r="J66" i="97" a="1"/>
  <c r="J66" i="97" s="1"/>
  <c r="K66" i="97" a="1"/>
  <c r="K66" i="97" s="1"/>
  <c r="L66" i="97" a="1"/>
  <c r="L66" i="97" s="1"/>
  <c r="M66" i="97" a="1"/>
  <c r="M66" i="97" s="1"/>
  <c r="N66" i="97" a="1"/>
  <c r="N66" i="97" s="1"/>
  <c r="O66" i="97" a="1"/>
  <c r="O66" i="97" s="1"/>
  <c r="P66" i="97" a="1"/>
  <c r="P66" i="97" s="1"/>
  <c r="Q66" i="97" a="1"/>
  <c r="Q66" i="97" s="1"/>
  <c r="R66" i="97" a="1"/>
  <c r="R66" i="97" s="1"/>
  <c r="E67" i="97" a="1"/>
  <c r="E67" i="97" s="1"/>
  <c r="F67" i="97" a="1"/>
  <c r="F67" i="97" s="1"/>
  <c r="G67" i="97" a="1"/>
  <c r="G67" i="97" s="1"/>
  <c r="H67" i="97" a="1"/>
  <c r="H67" i="97" s="1"/>
  <c r="I67" i="97" a="1"/>
  <c r="I67" i="97" s="1"/>
  <c r="J67" i="97" a="1"/>
  <c r="J67" i="97" s="1"/>
  <c r="K67" i="97" a="1"/>
  <c r="K67" i="97" s="1"/>
  <c r="L67" i="97" a="1"/>
  <c r="L67" i="97" s="1"/>
  <c r="M67" i="97" a="1"/>
  <c r="M67" i="97" s="1"/>
  <c r="N67" i="97" a="1"/>
  <c r="N67" i="97" s="1"/>
  <c r="O67" i="97" a="1"/>
  <c r="O67" i="97" s="1"/>
  <c r="P67" i="97" a="1"/>
  <c r="P67" i="97" s="1"/>
  <c r="Q67" i="97" a="1"/>
  <c r="Q67" i="97" s="1"/>
  <c r="R67" i="97" a="1"/>
  <c r="R67" i="97" s="1"/>
  <c r="E68" i="97" a="1"/>
  <c r="E68" i="97" s="1"/>
  <c r="F68" i="97" a="1"/>
  <c r="F68" i="97" s="1"/>
  <c r="G68" i="97" a="1"/>
  <c r="G68" i="97" s="1"/>
  <c r="H68" i="97" a="1"/>
  <c r="H68" i="97" s="1"/>
  <c r="I68" i="97" a="1"/>
  <c r="I68" i="97" s="1"/>
  <c r="J68" i="97" a="1"/>
  <c r="J68" i="97" s="1"/>
  <c r="K68" i="97" a="1"/>
  <c r="K68" i="97" s="1"/>
  <c r="L68" i="97" a="1"/>
  <c r="L68" i="97" s="1"/>
  <c r="M68" i="97" a="1"/>
  <c r="M68" i="97" s="1"/>
  <c r="N68" i="97" a="1"/>
  <c r="N68" i="97" s="1"/>
  <c r="O68" i="97" a="1"/>
  <c r="O68" i="97" s="1"/>
  <c r="P68" i="97" a="1"/>
  <c r="P68" i="97" s="1"/>
  <c r="Q68" i="97" a="1"/>
  <c r="Q68" i="97" s="1"/>
  <c r="R68" i="97" a="1"/>
  <c r="R68" i="97" s="1"/>
  <c r="E69" i="97" a="1"/>
  <c r="E69" i="97" s="1"/>
  <c r="F69" i="97" a="1"/>
  <c r="F69" i="97" s="1"/>
  <c r="G69" i="97" a="1"/>
  <c r="G69" i="97" s="1"/>
  <c r="H69" i="97" a="1"/>
  <c r="H69" i="97" s="1"/>
  <c r="I69" i="97" a="1"/>
  <c r="I69" i="97" s="1"/>
  <c r="J69" i="97" a="1"/>
  <c r="J69" i="97" s="1"/>
  <c r="K69" i="97" a="1"/>
  <c r="K69" i="97" s="1"/>
  <c r="L69" i="97" a="1"/>
  <c r="L69" i="97" s="1"/>
  <c r="M69" i="97" a="1"/>
  <c r="M69" i="97" s="1"/>
  <c r="N69" i="97" a="1"/>
  <c r="N69" i="97" s="1"/>
  <c r="O69" i="97" a="1"/>
  <c r="O69" i="97" s="1"/>
  <c r="P69" i="97" a="1"/>
  <c r="P69" i="97" s="1"/>
  <c r="Q69" i="97" a="1"/>
  <c r="Q69" i="97" s="1"/>
  <c r="R69" i="97" a="1"/>
  <c r="R69" i="97" s="1"/>
  <c r="E70" i="97" a="1"/>
  <c r="E70" i="97" s="1"/>
  <c r="F70" i="97" a="1"/>
  <c r="F70" i="97" s="1"/>
  <c r="G70" i="97" a="1"/>
  <c r="G70" i="97" s="1"/>
  <c r="H70" i="97" a="1"/>
  <c r="H70" i="97" s="1"/>
  <c r="I70" i="97" a="1"/>
  <c r="I70" i="97" s="1"/>
  <c r="J70" i="97" a="1"/>
  <c r="J70" i="97" s="1"/>
  <c r="K70" i="97" a="1"/>
  <c r="K70" i="97" s="1"/>
  <c r="L70" i="97" a="1"/>
  <c r="L70" i="97" s="1"/>
  <c r="M70" i="97" a="1"/>
  <c r="M70" i="97" s="1"/>
  <c r="N70" i="97" a="1"/>
  <c r="N70" i="97" s="1"/>
  <c r="O70" i="97" a="1"/>
  <c r="O70" i="97" s="1"/>
  <c r="P70" i="97" a="1"/>
  <c r="P70" i="97" s="1"/>
  <c r="Q70" i="97" a="1"/>
  <c r="Q70" i="97" s="1"/>
  <c r="R70" i="97" a="1"/>
  <c r="R70" i="97" s="1"/>
  <c r="E71" i="97" a="1"/>
  <c r="E71" i="97" s="1"/>
  <c r="F71" i="97" a="1"/>
  <c r="F71" i="97" s="1"/>
  <c r="G71" i="97" a="1"/>
  <c r="G71" i="97" s="1"/>
  <c r="H71" i="97" a="1"/>
  <c r="H71" i="97" s="1"/>
  <c r="I71" i="97" a="1"/>
  <c r="I71" i="97" s="1"/>
  <c r="J71" i="97" a="1"/>
  <c r="J71" i="97" s="1"/>
  <c r="K71" i="97" a="1"/>
  <c r="K71" i="97" s="1"/>
  <c r="L71" i="97" a="1"/>
  <c r="L71" i="97" s="1"/>
  <c r="M71" i="97" a="1"/>
  <c r="M71" i="97" s="1"/>
  <c r="N71" i="97" a="1"/>
  <c r="N71" i="97" s="1"/>
  <c r="O71" i="97" a="1"/>
  <c r="O71" i="97" s="1"/>
  <c r="P71" i="97" a="1"/>
  <c r="P71" i="97" s="1"/>
  <c r="Q71" i="97" a="1"/>
  <c r="Q71" i="97" s="1"/>
  <c r="R71" i="97" a="1"/>
  <c r="R71" i="97" s="1"/>
  <c r="E72" i="97" a="1"/>
  <c r="E72" i="97" s="1"/>
  <c r="F72" i="97" a="1"/>
  <c r="F72" i="97" s="1"/>
  <c r="G72" i="97" a="1"/>
  <c r="G72" i="97" s="1"/>
  <c r="H72" i="97" a="1"/>
  <c r="H72" i="97" s="1"/>
  <c r="I72" i="97" a="1"/>
  <c r="I72" i="97" s="1"/>
  <c r="J72" i="97" a="1"/>
  <c r="J72" i="97" s="1"/>
  <c r="K72" i="97" a="1"/>
  <c r="K72" i="97" s="1"/>
  <c r="L72" i="97" a="1"/>
  <c r="L72" i="97" s="1"/>
  <c r="M72" i="97" a="1"/>
  <c r="M72" i="97" s="1"/>
  <c r="N72" i="97" a="1"/>
  <c r="N72" i="97" s="1"/>
  <c r="O72" i="97" a="1"/>
  <c r="O72" i="97" s="1"/>
  <c r="P72" i="97" a="1"/>
  <c r="P72" i="97" s="1"/>
  <c r="Q72" i="97" a="1"/>
  <c r="Q72" i="97" s="1"/>
  <c r="R72" i="97" a="1"/>
  <c r="R72" i="97" s="1"/>
  <c r="D4" i="97" a="1"/>
  <c r="D4" i="97" s="1"/>
  <c r="D5" i="97" a="1"/>
  <c r="D5" i="97" s="1"/>
  <c r="D6" i="97" a="1"/>
  <c r="D6" i="97" s="1"/>
  <c r="D7" i="97" a="1"/>
  <c r="D7" i="97" s="1"/>
  <c r="D8" i="97" a="1"/>
  <c r="D8" i="97" s="1"/>
  <c r="D9" i="97" a="1"/>
  <c r="D9" i="97" s="1"/>
  <c r="D10" i="97" a="1"/>
  <c r="D10" i="97" s="1"/>
  <c r="D11" i="97" a="1"/>
  <c r="D11" i="97" s="1"/>
  <c r="D12" i="97" a="1"/>
  <c r="D12" i="97" s="1"/>
  <c r="D13" i="97" a="1"/>
  <c r="D13" i="97" s="1"/>
  <c r="D14" i="97" a="1"/>
  <c r="D14" i="97" s="1"/>
  <c r="D15" i="97" a="1"/>
  <c r="D15" i="97" s="1"/>
  <c r="D16" i="97" a="1"/>
  <c r="D16" i="97" s="1"/>
  <c r="D17" i="97" a="1"/>
  <c r="D17" i="97" s="1"/>
  <c r="D18" i="97" a="1"/>
  <c r="D18" i="97" s="1"/>
  <c r="D19" i="97" a="1"/>
  <c r="D19" i="97" s="1"/>
  <c r="D20" i="97" a="1"/>
  <c r="D20" i="97" s="1"/>
  <c r="D21" i="97" a="1"/>
  <c r="D21" i="97" s="1"/>
  <c r="D22" i="97" a="1"/>
  <c r="D22" i="97" s="1"/>
  <c r="D23" i="97" a="1"/>
  <c r="D23" i="97" s="1"/>
  <c r="D24" i="97" a="1"/>
  <c r="D24" i="97" s="1"/>
  <c r="D25" i="97" a="1"/>
  <c r="D25" i="97" s="1"/>
  <c r="D26" i="97" a="1"/>
  <c r="D26" i="97" s="1"/>
  <c r="D27" i="97" a="1"/>
  <c r="D27" i="97" s="1"/>
  <c r="D28" i="97" a="1"/>
  <c r="D28" i="97" s="1"/>
  <c r="D29" i="97" a="1"/>
  <c r="D29" i="97" s="1"/>
  <c r="D30" i="97" a="1"/>
  <c r="D30" i="97" s="1"/>
  <c r="D31" i="97" a="1"/>
  <c r="D31" i="97" s="1"/>
  <c r="D32" i="97" a="1"/>
  <c r="D32" i="97" s="1"/>
  <c r="D33" i="97" a="1"/>
  <c r="D33" i="97" s="1"/>
  <c r="D34" i="97" a="1"/>
  <c r="D34" i="97" s="1"/>
  <c r="D35" i="97" a="1"/>
  <c r="D35" i="97" s="1"/>
  <c r="D36" i="97" a="1"/>
  <c r="D36" i="97" s="1"/>
  <c r="D37" i="97" a="1"/>
  <c r="D37" i="97" s="1"/>
  <c r="D38" i="97" a="1"/>
  <c r="D38" i="97" s="1"/>
  <c r="D39" i="97" a="1"/>
  <c r="D39" i="97" s="1"/>
  <c r="D40" i="97" a="1"/>
  <c r="D40" i="97" s="1"/>
  <c r="D41" i="97" a="1"/>
  <c r="D41" i="97" s="1"/>
  <c r="D42" i="97" a="1"/>
  <c r="D42" i="97" s="1"/>
  <c r="D43" i="97" a="1"/>
  <c r="D43" i="97" s="1"/>
  <c r="D44" i="97" a="1"/>
  <c r="D44" i="97" s="1"/>
  <c r="D45" i="97" a="1"/>
  <c r="D45" i="97" s="1"/>
  <c r="D46" i="97" a="1"/>
  <c r="D46" i="97" s="1"/>
  <c r="D47" i="97" a="1"/>
  <c r="D47" i="97" s="1"/>
  <c r="D48" i="97" a="1"/>
  <c r="D48" i="97" s="1"/>
  <c r="D49" i="97" a="1"/>
  <c r="D49" i="97" s="1"/>
  <c r="D50" i="97" a="1"/>
  <c r="D50" i="97" s="1"/>
  <c r="D51" i="97" a="1"/>
  <c r="D51" i="97" s="1"/>
  <c r="D52" i="97" a="1"/>
  <c r="D52" i="97" s="1"/>
  <c r="D53" i="97" a="1"/>
  <c r="D53" i="97" s="1"/>
  <c r="D54" i="97" a="1"/>
  <c r="D54" i="97" s="1"/>
  <c r="D55" i="97" a="1"/>
  <c r="D55" i="97" s="1"/>
  <c r="D56" i="97" a="1"/>
  <c r="D56" i="97" s="1"/>
  <c r="D57" i="97" a="1"/>
  <c r="D57" i="97" s="1"/>
  <c r="D58" i="97" a="1"/>
  <c r="D58" i="97" s="1"/>
  <c r="D59" i="97" a="1"/>
  <c r="D59" i="97" s="1"/>
  <c r="D60" i="97" a="1"/>
  <c r="D60" i="97" s="1"/>
  <c r="D61" i="97" a="1"/>
  <c r="D61" i="97" s="1"/>
  <c r="D62" i="97" a="1"/>
  <c r="D62" i="97" s="1"/>
  <c r="D63" i="97" a="1"/>
  <c r="D63" i="97" s="1"/>
  <c r="D64" i="97" a="1"/>
  <c r="D64" i="97" s="1"/>
  <c r="D65" i="97" a="1"/>
  <c r="D65" i="97" s="1"/>
  <c r="D66" i="97" a="1"/>
  <c r="D66" i="97" s="1"/>
  <c r="D67" i="97" a="1"/>
  <c r="D67" i="97" s="1"/>
  <c r="D68" i="97" a="1"/>
  <c r="D68" i="97" s="1"/>
  <c r="D69" i="97" a="1"/>
  <c r="D69" i="97" s="1"/>
  <c r="D70" i="97" a="1"/>
  <c r="D70" i="97" s="1"/>
  <c r="D71" i="97" a="1"/>
  <c r="D71" i="97" s="1"/>
  <c r="D72" i="97" a="1"/>
  <c r="D72" i="97" s="1"/>
  <c r="D3" i="97" a="1"/>
  <c r="D3" i="97" s="1"/>
  <c r="E31" i="95"/>
  <c r="E29" i="95"/>
  <c r="E10" i="95"/>
  <c r="E4" i="95"/>
  <c r="C4" i="95"/>
  <c r="B4" i="95"/>
  <c r="C59" i="28"/>
  <c r="C58" i="28"/>
  <c r="C57" i="28"/>
  <c r="C56" i="28"/>
  <c r="C55" i="28"/>
  <c r="C54" i="28"/>
  <c r="C53" i="28"/>
  <c r="C52" i="28"/>
  <c r="B59" i="28"/>
  <c r="B58" i="28"/>
  <c r="B57" i="28"/>
  <c r="B56" i="28"/>
  <c r="B55" i="28"/>
  <c r="B54" i="28"/>
  <c r="B53" i="28"/>
  <c r="B52" i="28"/>
  <c r="H79" i="1"/>
  <c r="H70" i="1"/>
  <c r="G70" i="1" s="1"/>
  <c r="D166" i="82" l="1"/>
  <c r="D167" i="82" s="1"/>
  <c r="D174" i="82" s="1"/>
  <c r="E107" i="1"/>
  <c r="A41" i="91"/>
  <c r="B37" i="91"/>
  <c r="B35" i="91"/>
  <c r="B33" i="91"/>
  <c r="L85" i="28"/>
  <c r="E5" i="28"/>
  <c r="E6" i="28"/>
  <c r="E42" i="28"/>
  <c r="L42" i="28" s="1"/>
  <c r="C42" i="28"/>
  <c r="B42" i="28"/>
  <c r="A42" i="28"/>
  <c r="E78" i="28"/>
  <c r="L78" i="28" s="1"/>
  <c r="E9" i="88" s="1"/>
  <c r="G9" i="88" s="1"/>
  <c r="C78" i="28"/>
  <c r="A78" i="28"/>
  <c r="D176" i="82" l="1"/>
  <c r="D178" i="82" s="1"/>
  <c r="P176" i="82"/>
  <c r="P178" i="82" s="1"/>
  <c r="I176" i="82"/>
  <c r="I178" i="82" s="1"/>
  <c r="Q176" i="82"/>
  <c r="Q178" i="82" s="1"/>
  <c r="J176" i="82"/>
  <c r="J178" i="82" s="1"/>
  <c r="R176" i="82"/>
  <c r="R178" i="82" s="1"/>
  <c r="K176" i="82"/>
  <c r="K178" i="82" s="1"/>
  <c r="G176" i="82"/>
  <c r="G178" i="82" s="1"/>
  <c r="L176" i="82"/>
  <c r="L178" i="82" s="1"/>
  <c r="E176" i="82"/>
  <c r="E178" i="82" s="1"/>
  <c r="M176" i="82"/>
  <c r="M178" i="82" s="1"/>
  <c r="F176" i="82"/>
  <c r="F178" i="82" s="1"/>
  <c r="N176" i="82"/>
  <c r="N178" i="82" s="1"/>
  <c r="O176" i="82"/>
  <c r="O178" i="82" s="1"/>
  <c r="H176" i="82"/>
  <c r="H178" i="82" s="1"/>
  <c r="E99" i="28"/>
  <c r="E96" i="28"/>
  <c r="E71" i="28" l="1"/>
  <c r="L71" i="28" s="1"/>
  <c r="E70" i="28"/>
  <c r="L70" i="28" s="1"/>
  <c r="E74" i="28"/>
  <c r="L74" i="28" s="1"/>
  <c r="E62" i="28"/>
  <c r="L62" i="28" s="1"/>
  <c r="E61" i="28"/>
  <c r="L61" i="28" s="1"/>
  <c r="F61" i="28" s="1"/>
  <c r="C74" i="28"/>
  <c r="A74" i="28"/>
  <c r="E79" i="28"/>
  <c r="L79" i="28" s="1"/>
  <c r="E77" i="28"/>
  <c r="L77" i="28" s="1"/>
  <c r="E76" i="28"/>
  <c r="L76" i="28" s="1"/>
  <c r="E69" i="28"/>
  <c r="E75" i="28"/>
  <c r="L75" i="28" s="1"/>
  <c r="E68" i="28"/>
  <c r="L68" i="28" s="1"/>
  <c r="E67" i="28"/>
  <c r="L67" i="28" s="1"/>
  <c r="E66" i="28"/>
  <c r="L66" i="28" s="1"/>
  <c r="E65" i="28"/>
  <c r="L65" i="28" s="1"/>
  <c r="F65" i="28" s="1"/>
  <c r="A63" i="28"/>
  <c r="B63" i="28"/>
  <c r="C63" i="28"/>
  <c r="E64" i="28"/>
  <c r="L64" i="28" s="1"/>
  <c r="E63" i="28"/>
  <c r="E60" i="28"/>
  <c r="L60" i="28" s="1"/>
  <c r="E53" i="28"/>
  <c r="L53" i="28" s="1"/>
  <c r="C26" i="95" s="1"/>
  <c r="E26" i="95" s="1"/>
  <c r="E54" i="28"/>
  <c r="L54" i="28" s="1"/>
  <c r="E55" i="28"/>
  <c r="L55" i="28" s="1"/>
  <c r="C28" i="95" s="1"/>
  <c r="E28" i="95" s="1"/>
  <c r="E56" i="28"/>
  <c r="L56" i="28" s="1"/>
  <c r="C30" i="95" s="1"/>
  <c r="E57" i="28"/>
  <c r="L57" i="28" s="1"/>
  <c r="E58" i="28"/>
  <c r="L58" i="28" s="1"/>
  <c r="E59" i="28"/>
  <c r="L59" i="28" s="1"/>
  <c r="A53" i="28"/>
  <c r="A54" i="28"/>
  <c r="A55" i="28"/>
  <c r="A56" i="28"/>
  <c r="A57" i="28"/>
  <c r="A58" i="28"/>
  <c r="A59" i="28"/>
  <c r="E52" i="28"/>
  <c r="L52" i="28" s="1"/>
  <c r="A52" i="28"/>
  <c r="E30" i="95" l="1"/>
  <c r="E32" i="95" s="1"/>
  <c r="C32" i="95"/>
  <c r="E8" i="88"/>
  <c r="L69" i="28"/>
  <c r="L63" i="28"/>
  <c r="D26" i="91" l="1"/>
  <c r="D25" i="91"/>
  <c r="D10" i="91"/>
  <c r="D9" i="91"/>
  <c r="E102" i="28" l="1"/>
  <c r="C102" i="28"/>
  <c r="C70" i="28"/>
  <c r="C71" i="28"/>
  <c r="A70" i="28"/>
  <c r="A71" i="28"/>
  <c r="C79" i="28"/>
  <c r="A79" i="28"/>
  <c r="C75" i="28"/>
  <c r="C76" i="28"/>
  <c r="C77" i="28"/>
  <c r="A76" i="28"/>
  <c r="A77" i="28"/>
  <c r="A75" i="28"/>
  <c r="C69" i="28"/>
  <c r="A69" i="28"/>
  <c r="C68" i="28"/>
  <c r="A68" i="28"/>
  <c r="E51" i="28"/>
  <c r="B51" i="28"/>
  <c r="C51" i="28"/>
  <c r="A51" i="28"/>
  <c r="L51" i="28" l="1"/>
  <c r="C4" i="88" l="1"/>
  <c r="E100" i="28" l="1"/>
  <c r="A107" i="1" l="1"/>
  <c r="F103" i="1" l="1"/>
  <c r="E103" i="1"/>
  <c r="F101" i="1"/>
  <c r="E101" i="1"/>
  <c r="F100" i="1"/>
  <c r="E100" i="1"/>
  <c r="F99" i="1"/>
  <c r="E99" i="1"/>
  <c r="F98" i="1"/>
  <c r="E98" i="1"/>
  <c r="G9" i="1"/>
  <c r="G71" i="1" l="1"/>
  <c r="H36" i="1" l="1"/>
  <c r="G36" i="1" l="1"/>
  <c r="I36" i="1"/>
  <c r="C96" i="28"/>
  <c r="G80" i="1" l="1"/>
  <c r="E93" i="28" l="1"/>
  <c r="L102" i="28" l="1"/>
  <c r="G8" i="88" l="1"/>
  <c r="E98" i="28" l="1"/>
  <c r="L99" i="28"/>
  <c r="L100" i="28"/>
  <c r="E101" i="28"/>
  <c r="E97" i="28"/>
  <c r="A98" i="28"/>
  <c r="A99" i="28"/>
  <c r="A100" i="28"/>
  <c r="A101" i="28"/>
  <c r="A97" i="28"/>
  <c r="F96" i="28"/>
  <c r="G87" i="1"/>
  <c r="F93" i="28" s="1"/>
  <c r="G88" i="1"/>
  <c r="F94" i="28" s="1"/>
  <c r="G89" i="1"/>
  <c r="F95" i="28" s="1"/>
  <c r="G86" i="1"/>
  <c r="F92" i="28" s="1"/>
  <c r="L101" i="28" l="1"/>
  <c r="L98" i="28"/>
  <c r="L97" i="28"/>
  <c r="C98" i="28"/>
  <c r="C99" i="28"/>
  <c r="C101" i="28"/>
  <c r="C97" i="28"/>
  <c r="G76" i="1" l="1"/>
  <c r="G18" i="1"/>
  <c r="F101" i="28"/>
  <c r="F100" i="28"/>
  <c r="F99" i="28"/>
  <c r="F98" i="28"/>
  <c r="F97" i="28"/>
  <c r="D3" i="1" l="1"/>
  <c r="C5" i="88" l="1"/>
  <c r="L4" i="28"/>
  <c r="A96" i="28" l="1"/>
  <c r="E95" i="28"/>
  <c r="C95" i="28"/>
  <c r="A95" i="28"/>
  <c r="E94" i="28"/>
  <c r="C94" i="28"/>
  <c r="A94" i="28"/>
  <c r="C93" i="28"/>
  <c r="A93" i="28"/>
  <c r="E92" i="28"/>
  <c r="C92" i="28"/>
  <c r="A92" i="28"/>
  <c r="C67" i="28"/>
  <c r="B67" i="28"/>
  <c r="A67" i="28"/>
  <c r="C66" i="28"/>
  <c r="B66" i="28"/>
  <c r="A66" i="28"/>
  <c r="C65" i="28"/>
  <c r="B65" i="28"/>
  <c r="A65" i="28"/>
  <c r="C64" i="28"/>
  <c r="B64" i="28"/>
  <c r="A64" i="28"/>
  <c r="C62" i="28"/>
  <c r="B62" i="28"/>
  <c r="A62" i="28"/>
  <c r="C61" i="28"/>
  <c r="B61" i="28"/>
  <c r="A61" i="28"/>
  <c r="C60" i="28"/>
  <c r="B60" i="28"/>
  <c r="A60" i="28"/>
  <c r="E50" i="28"/>
  <c r="C50" i="28"/>
  <c r="B50" i="28"/>
  <c r="A50"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1" i="28"/>
  <c r="C41" i="28"/>
  <c r="B41" i="28"/>
  <c r="A41" i="28"/>
  <c r="E40" i="28"/>
  <c r="C40" i="28"/>
  <c r="B40" i="28"/>
  <c r="A40" i="28"/>
  <c r="E39" i="28"/>
  <c r="C39" i="28"/>
  <c r="B39" i="28"/>
  <c r="A39" i="28"/>
  <c r="E38" i="28"/>
  <c r="C38" i="28"/>
  <c r="B38" i="28"/>
  <c r="A38"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C6" i="28"/>
  <c r="B6" i="28"/>
  <c r="A6" i="28"/>
  <c r="C5" i="28"/>
  <c r="B5" i="28"/>
  <c r="A5" i="28"/>
  <c r="C2" i="28"/>
  <c r="G84" i="1"/>
  <c r="H81" i="1"/>
  <c r="G81" i="1" s="1"/>
  <c r="G78" i="1"/>
  <c r="G73" i="1"/>
  <c r="G67" i="1"/>
  <c r="G65" i="1"/>
  <c r="H61" i="1"/>
  <c r="G61" i="1"/>
  <c r="H71" i="1"/>
  <c r="I71" i="1" s="1"/>
  <c r="G60" i="1"/>
  <c r="G59" i="1"/>
  <c r="G58" i="1"/>
  <c r="G57" i="1"/>
  <c r="G56" i="1"/>
  <c r="G55" i="1"/>
  <c r="G54" i="1"/>
  <c r="G52" i="1"/>
  <c r="G51" i="1"/>
  <c r="G50" i="1"/>
  <c r="G49" i="1"/>
  <c r="G39" i="1"/>
  <c r="O32" i="28"/>
  <c r="H35" i="1"/>
  <c r="G35" i="1" s="1"/>
  <c r="O31" i="28"/>
  <c r="G33" i="1"/>
  <c r="G32" i="1"/>
  <c r="G31" i="1"/>
  <c r="G30" i="1"/>
  <c r="G29" i="1"/>
  <c r="G28" i="1"/>
  <c r="G27" i="1"/>
  <c r="G25" i="1"/>
  <c r="G24" i="1"/>
  <c r="H22" i="1"/>
  <c r="G22" i="1" s="1"/>
  <c r="O20" i="28"/>
  <c r="O19" i="28"/>
  <c r="G19" i="1"/>
  <c r="G11" i="1"/>
  <c r="G10" i="1"/>
  <c r="G8" i="1"/>
  <c r="L104" i="28"/>
  <c r="L92" i="28" l="1"/>
  <c r="L49" i="28"/>
  <c r="L50" i="28"/>
  <c r="L47" i="28"/>
  <c r="C17" i="95" s="1"/>
  <c r="L48" i="28"/>
  <c r="L46" i="28"/>
  <c r="C20" i="95" s="1"/>
  <c r="L44" i="28"/>
  <c r="C11" i="95" s="1"/>
  <c r="E11" i="95" s="1"/>
  <c r="L43" i="28"/>
  <c r="C9" i="95" s="1"/>
  <c r="E9" i="95" s="1"/>
  <c r="L45" i="28"/>
  <c r="L39" i="28"/>
  <c r="C8" i="95" s="1"/>
  <c r="L41" i="28"/>
  <c r="L38" i="28"/>
  <c r="C7" i="95" s="1"/>
  <c r="L40"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94" i="28"/>
  <c r="L95" i="28"/>
  <c r="L93" i="28"/>
  <c r="L96" i="28"/>
  <c r="E10" i="28"/>
  <c r="G12" i="1"/>
  <c r="G13" i="1"/>
  <c r="G14" i="1"/>
  <c r="G15" i="1"/>
  <c r="G16" i="1"/>
  <c r="G17" i="1"/>
  <c r="O50" i="28"/>
  <c r="O18" i="28"/>
  <c r="F9" i="28"/>
  <c r="E7" i="95" l="1"/>
  <c r="E12" i="95" s="1"/>
  <c r="E34" i="95" s="1"/>
  <c r="C12" i="95"/>
  <c r="C14" i="95"/>
  <c r="D1" i="28"/>
  <c r="L10" i="28"/>
  <c r="L84" i="28" s="1"/>
  <c r="F32" i="28"/>
  <c r="F17" i="28"/>
  <c r="F48" i="28"/>
  <c r="F8" i="28"/>
  <c r="F49" i="28"/>
  <c r="F6" i="28"/>
  <c r="F45" i="28"/>
  <c r="F22" i="28"/>
  <c r="F21" i="28"/>
  <c r="F34" i="28"/>
  <c r="F47" i="28"/>
  <c r="F46" i="28"/>
  <c r="F38" i="28"/>
  <c r="F39" i="28"/>
  <c r="F43" i="28"/>
  <c r="F44" i="28"/>
  <c r="F5" i="28"/>
  <c r="F41" i="28"/>
  <c r="G32" i="28"/>
  <c r="G50" i="28"/>
  <c r="F50" i="28"/>
  <c r="F20" i="28"/>
  <c r="G20" i="28"/>
  <c r="F31" i="28"/>
  <c r="F7" i="28"/>
  <c r="G31" i="28"/>
  <c r="C15" i="95" l="1"/>
  <c r="C18" i="95" s="1"/>
  <c r="C34" i="95"/>
  <c r="F16" i="28"/>
  <c r="L107" i="28"/>
  <c r="L109" i="28" s="1"/>
  <c r="F10" i="28"/>
  <c r="B22" i="95" l="1"/>
  <c r="C21" i="95"/>
  <c r="B21" i="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<sst xmlns="http://schemas.openxmlformats.org/spreadsheetml/2006/main" count="1561" uniqueCount="896">
  <si>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</si>
  <si>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</si>
  <si>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</si>
  <si>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</si>
  <si>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</si>
  <si>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</si>
  <si>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</si>
  <si>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</si>
  <si>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</si>
  <si>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</si>
  <si>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</si>
  <si>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</si>
  <si>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</si>
  <si>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</si>
  <si>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</si>
  <si>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</si>
  <si>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</si>
  <si>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</si>
  <si>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</si>
  <si>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Cash &amp; Tax Memo</t>
  </si>
  <si>
    <t>Dashboard</t>
  </si>
  <si>
    <t>Review Summary</t>
  </si>
  <si>
    <t>Error Detection</t>
  </si>
  <si>
    <t>Dashboard,
Electric Memo</t>
  </si>
  <si>
    <t>Cash &amp; Tax Memo,
Dashboard</t>
  </si>
  <si>
    <t>Review Summary - FBA</t>
  </si>
  <si>
    <t>General Info used to evaluate health of unit</t>
  </si>
  <si>
    <t>Fiduciary Funds</t>
  </si>
  <si>
    <t>Gov - Net Investment in Capital Assets</t>
  </si>
  <si>
    <t>Gov - Restricted Net Position</t>
  </si>
  <si>
    <t>Gov - Unrestricted Net Position</t>
  </si>
  <si>
    <t>Gov - Any Adj. to Beginning Net Position</t>
  </si>
  <si>
    <t>How Data is used</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</si>
  <si>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</si>
  <si>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</si>
  <si>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</si>
  <si>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</si>
  <si>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</si>
  <si>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</si>
  <si>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</si>
  <si>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Electric - Select Current Liabilities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</si>
  <si>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</si>
  <si>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</si>
  <si>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</si>
  <si>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</si>
  <si>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</si>
  <si>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</si>
  <si>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</si>
  <si>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</si>
  <si>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</si>
  <si>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</si>
  <si>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</si>
  <si>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</si>
  <si>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</si>
  <si>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</si>
  <si>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</si>
  <si>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</si>
  <si>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</si>
  <si>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</si>
  <si>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</si>
  <si>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</si>
  <si>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</si>
  <si>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</si>
  <si>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</si>
  <si>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</si>
  <si>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</si>
  <si>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</si>
  <si>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</si>
  <si>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</si>
  <si>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</si>
  <si>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</si>
  <si>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</si>
  <si>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</si>
  <si>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</si>
  <si>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</si>
  <si>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</si>
  <si>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</si>
  <si>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</si>
  <si>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</si>
  <si>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</si>
  <si>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</si>
  <si>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</si>
  <si>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</si>
  <si>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</si>
  <si>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</si>
  <si>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</si>
  <si>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</si>
  <si>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</si>
  <si>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</si>
  <si>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</si>
  <si>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</si>
  <si>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</si>
  <si>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</si>
  <si>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Other items</t>
  </si>
  <si>
    <t>Gen Fund - Change in Fund Balance</t>
  </si>
  <si>
    <t>Fiduciary - Cash and Investments</t>
  </si>
  <si>
    <t>Gen Fund - Encumbrances</t>
  </si>
  <si>
    <t>Units with Electric Operations have $.07, $.08, $.09</t>
  </si>
  <si>
    <t>Units with Water Sewer Operations have $.01</t>
  </si>
  <si>
    <t>CCH Unit Type</t>
  </si>
  <si>
    <t>CCH Unit Code</t>
  </si>
  <si>
    <t>Prior Year Amts.</t>
  </si>
  <si>
    <t>Select Your Unit's Name from the drop down box in cell D2</t>
  </si>
  <si>
    <t xml:space="preserve">All other items on this statement that were not included in total revenues, total expenditures, transfers in or out, or proceeds from long-term debt above.  </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</si>
  <si>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</si>
  <si>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</si>
  <si>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</si>
  <si>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</si>
  <si>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</si>
  <si>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</si>
  <si>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</si>
  <si>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Error Amounts</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</si>
  <si>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</si>
  <si>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</si>
  <si>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</si>
  <si>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</si>
  <si>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</si>
  <si>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</si>
  <si>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</si>
  <si>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</si>
  <si>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</si>
  <si>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</si>
  <si>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</si>
  <si>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</si>
  <si>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</si>
  <si>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</si>
  <si>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https://www.nctreasurer.com/slg/lfm/financial-analysis/Pages/Analysis-by-Population.aspx</t>
  </si>
  <si>
    <t>OPEB
 Note or RSI</t>
  </si>
  <si>
    <t>Notes or formulas</t>
  </si>
  <si>
    <t>OPEB
RSI</t>
  </si>
  <si>
    <t/>
  </si>
  <si>
    <t>FS., Pension note or RSI</t>
  </si>
  <si>
    <t>Notes to the Financial Statements - Pension Note</t>
  </si>
  <si>
    <t>Net Pension Liability</t>
  </si>
  <si>
    <t>Determination of Fiscal Health</t>
  </si>
  <si>
    <t>Fund Balance, Unassigned</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</si>
  <si>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</si>
  <si>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</si>
  <si>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</si>
  <si>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</si>
  <si>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</si>
  <si>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</si>
  <si>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</si>
  <si>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</si>
  <si>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</si>
  <si>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</si>
  <si>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</si>
  <si>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</si>
  <si>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</si>
  <si>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</si>
  <si>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</si>
  <si>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</si>
  <si>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</si>
  <si>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</si>
  <si>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</si>
  <si>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</si>
  <si>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</si>
  <si>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</si>
  <si>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</si>
  <si>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</si>
  <si>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Total OPEB benefits - total OPEB liability
If you do not provide benefit, please enter 0</t>
  </si>
  <si>
    <t>Total OPEB benefits- OPEB plan fiduciary net position
If no fiduciary net position, enter 0</t>
  </si>
  <si>
    <t>OPEB-Plan's fiduciary net position as a % of total OPEB liability</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</si>
  <si>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</si>
  <si>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</si>
  <si>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</si>
  <si>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</si>
  <si>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</si>
  <si>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</si>
  <si>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</si>
  <si>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</si>
  <si>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</si>
  <si>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</si>
  <si>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</si>
  <si>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</si>
  <si>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Dashboard; Determination of Fiscal Health</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</si>
  <si>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</si>
  <si>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</si>
  <si>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</si>
  <si>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</si>
  <si>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</si>
  <si>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</si>
  <si>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</si>
  <si>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</si>
  <si>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</si>
  <si>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</si>
  <si>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</si>
  <si>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</si>
  <si>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</si>
  <si>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</si>
  <si>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</si>
  <si>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</si>
  <si>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</si>
  <si>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</si>
  <si>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</si>
  <si>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</si>
  <si>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</si>
  <si>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Performance Indicator</t>
  </si>
  <si>
    <t>Unit Number:</t>
  </si>
  <si>
    <t>Date the Auditor presented or plans to present the Audit to the Governing Board</t>
  </si>
  <si>
    <t>hidden data</t>
  </si>
  <si>
    <t>TD Auditor</t>
  </si>
  <si>
    <t>Auditor indicated that there was at least one Performance indicator of Concern on the PI tab</t>
  </si>
  <si>
    <t>Unit Name:</t>
  </si>
  <si>
    <t>D</t>
  </si>
  <si>
    <t>E</t>
  </si>
  <si>
    <t>F</t>
  </si>
  <si>
    <t>G</t>
  </si>
  <si>
    <t>H</t>
  </si>
  <si>
    <t>MITCHELL</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</si>
  <si>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</si>
  <si>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</si>
  <si>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</si>
  <si>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</si>
  <si>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 xml:space="preserve"> formula in E column - use for handling date from TD Info Completed by Auditor tab uploading to database</t>
  </si>
  <si>
    <t>TD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</si>
  <si>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</si>
  <si>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</si>
  <si>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</si>
  <si>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</si>
  <si>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</si>
  <si>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</si>
  <si>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</si>
  <si>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</si>
  <si>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</si>
  <si>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</si>
  <si>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</si>
  <si>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</si>
  <si>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</si>
  <si>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</si>
  <si>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</si>
  <si>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</si>
  <si>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</si>
  <si>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</si>
  <si>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</si>
  <si>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</si>
  <si>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</si>
  <si>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</si>
  <si>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</si>
  <si>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</si>
  <si>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</si>
  <si>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</si>
  <si>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</si>
  <si>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</si>
  <si>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</si>
  <si>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</si>
  <si>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</si>
  <si>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</si>
  <si>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</si>
  <si>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</si>
  <si>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</si>
  <si>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</si>
  <si>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</si>
  <si>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</si>
  <si>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</si>
  <si>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Messages</t>
  </si>
  <si>
    <t>Leave blank if data not available</t>
  </si>
  <si>
    <t>Select Unit Name from Drop Down List</t>
  </si>
  <si>
    <t>Section 1: Data Collection NOTE:  the data submitted below may be used in various published reports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</si>
  <si>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</si>
  <si>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</si>
  <si>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</si>
  <si>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</si>
  <si>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</si>
  <si>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</si>
  <si>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</si>
  <si>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</si>
  <si>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</si>
  <si>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</si>
  <si>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</si>
  <si>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</si>
  <si>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</si>
  <si>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</si>
  <si>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</si>
  <si>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</si>
  <si>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</si>
  <si>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</si>
  <si>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</si>
  <si>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</si>
  <si>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WS - Total Current Assets</t>
  </si>
  <si>
    <t>WS - Select Current Liabilities</t>
  </si>
  <si>
    <t>Electric - Total Current Assets</t>
  </si>
  <si>
    <t>Gov - Select Current Liabilities</t>
  </si>
  <si>
    <t>GA- Total General revenues (No transfers, special, extraordinary items)(SOA)</t>
  </si>
  <si>
    <t>Gen Fund - Any Adj. to Beginning Net Position</t>
  </si>
  <si>
    <t>Gen Fund - Total Expenditures</t>
  </si>
  <si>
    <t>Gen Fund - Proceeds from LTD</t>
  </si>
  <si>
    <t>OPEB
1-implicit rate only
2-no benefit
3-benfit
4- state health plan</t>
  </si>
  <si>
    <t>Yes  or "1" indicates unit has defined benefit other than the ones adm. By the state</t>
  </si>
  <si>
    <t>GF - Advance to</t>
  </si>
  <si>
    <t>Compliance opinion - enter "1" for clean Opinion or "2" for other than clean opinion</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</si>
  <si>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</si>
  <si>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</si>
  <si>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</si>
  <si>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</si>
  <si>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</si>
  <si>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</si>
  <si>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</si>
  <si>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</si>
  <si>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</si>
  <si>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</si>
  <si>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</si>
  <si>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</si>
  <si>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</si>
  <si>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</si>
  <si>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</si>
  <si>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</si>
  <si>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</si>
  <si>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</si>
  <si>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</si>
  <si>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</si>
  <si>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</si>
  <si>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</si>
  <si>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</si>
  <si>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</si>
  <si>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</si>
  <si>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Officer</t>
  </si>
  <si>
    <t>FINANCE OFFICER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</si>
  <si>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</si>
  <si>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</si>
  <si>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</si>
  <si>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</si>
  <si>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</si>
  <si>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</si>
  <si>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</si>
  <si>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</si>
  <si>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</si>
  <si>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</si>
  <si>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</si>
  <si>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</si>
  <si>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</si>
  <si>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</si>
  <si>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</si>
  <si>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</si>
  <si>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</si>
  <si>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</si>
  <si>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</si>
  <si>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</si>
  <si>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</si>
  <si>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</si>
  <si>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</si>
  <si>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</si>
  <si>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</si>
  <si>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</si>
  <si>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</si>
  <si>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</si>
  <si>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</si>
  <si>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</si>
  <si>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</si>
  <si>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</si>
  <si>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Hudson</t>
  </si>
  <si>
    <t>yes</t>
  </si>
  <si>
    <t>Governmental Activities - Benchmarking Tool uses account 336 in the code to calculate liquidity quick ratio.  Must be included on imported to CCH and SQL database.  Memos used these accounts as well.</t>
  </si>
  <si>
    <t>Telephone Number and Ext., etc.</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</si>
  <si>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</si>
  <si>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</si>
  <si>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</si>
  <si>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</si>
  <si>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</si>
  <si>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3.</t>
  </si>
  <si>
    <t>Fountain</t>
  </si>
  <si>
    <t>Not collected in prior year</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</si>
  <si>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</si>
  <si>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</si>
  <si>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</si>
  <si>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</si>
  <si>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</si>
  <si>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</si>
  <si>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</si>
  <si>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GF FBA% of Exp w/o Powell Bill Formula: (506+536-4-5-6-11+647)/(532+20+509-533-508)</t>
  </si>
  <si>
    <t>CCH Upload Batch Total</t>
  </si>
  <si>
    <t>Angela</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</si>
  <si>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</si>
  <si>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</si>
  <si>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TD Info Completed by Auditor : CCH acct # 1058, 955 and 957</t>
  </si>
  <si>
    <t>Albemarle Regional Library</t>
  </si>
  <si>
    <t>Appalachian Regional Library</t>
  </si>
  <si>
    <t>Avery/Mitchell/Yancey Regional Library</t>
  </si>
  <si>
    <t>B.H.M. Regional Library</t>
  </si>
  <si>
    <t>Braswell Memorial Public Library</t>
  </si>
  <si>
    <t>Charlotte-Mecklenburg Public Library</t>
  </si>
  <si>
    <t>Craven/Pamlico/Carteret Regional Library</t>
  </si>
  <si>
    <t>East Albemarle Regional Library</t>
  </si>
  <si>
    <t>Fontana Regional Library</t>
  </si>
  <si>
    <t>Nantahala Regional Library</t>
  </si>
  <si>
    <t>Neuse Regional Library</t>
  </si>
  <si>
    <t>Northwestern Regional Library</t>
  </si>
  <si>
    <t>Pettigrew Regional Library</t>
  </si>
  <si>
    <t>Robeson County Public Library</t>
  </si>
  <si>
    <t>Sandhill Regional Library</t>
  </si>
  <si>
    <t>Larry</t>
  </si>
  <si>
    <t>Tammy</t>
  </si>
  <si>
    <t>Amy</t>
  </si>
  <si>
    <t>Hattie</t>
  </si>
  <si>
    <t>KEN</t>
  </si>
  <si>
    <t>Wanda</t>
  </si>
  <si>
    <t>Stephanie</t>
  </si>
  <si>
    <t>Sally</t>
  </si>
  <si>
    <t>Katie</t>
  </si>
  <si>
    <t>Donna</t>
  </si>
  <si>
    <t>Joyner</t>
  </si>
  <si>
    <t>Holston</t>
  </si>
  <si>
    <t>Asby</t>
  </si>
  <si>
    <t>Harrington</t>
  </si>
  <si>
    <t>Myers</t>
  </si>
  <si>
    <t>CARBONELL</t>
  </si>
  <si>
    <t>Holloway</t>
  </si>
  <si>
    <t>Leatherwood</t>
  </si>
  <si>
    <t>Brown</t>
  </si>
  <si>
    <t>Southard</t>
  </si>
  <si>
    <t>10/24/2018</t>
  </si>
  <si>
    <t>1/1/2015</t>
  </si>
  <si>
    <t>1/1/2011</t>
  </si>
  <si>
    <t>5/18/2021</t>
  </si>
  <si>
    <t>1/1/2020</t>
  </si>
  <si>
    <t>8/1/1984</t>
  </si>
  <si>
    <t>9/1/2014</t>
  </si>
  <si>
    <t>10/15/2019</t>
  </si>
  <si>
    <t>1/1/2014</t>
  </si>
  <si>
    <t>7/26/2012</t>
  </si>
  <si>
    <t>Larry Joyner</t>
  </si>
  <si>
    <t>Tammy Holston</t>
  </si>
  <si>
    <t>Mitchell Allen</t>
  </si>
  <si>
    <t>Amy Asby</t>
  </si>
  <si>
    <t>Hattie Harrington</t>
  </si>
  <si>
    <t>Angie Myers</t>
  </si>
  <si>
    <t>KEN CARBONELL</t>
  </si>
  <si>
    <t>Tammy Holloway</t>
  </si>
  <si>
    <t>Wanda Leatherwood</t>
  </si>
  <si>
    <t>Stephanie Brown</t>
  </si>
  <si>
    <t>Sally Southard</t>
  </si>
  <si>
    <t>Katie Fountain</t>
  </si>
  <si>
    <t>Donna Hudson</t>
  </si>
  <si>
    <t>Chief Capacity Officer</t>
  </si>
  <si>
    <t>Director of Finance</t>
  </si>
  <si>
    <t>Regional Finance Officer</t>
  </si>
  <si>
    <t>Director</t>
  </si>
  <si>
    <t>252-358-7834</t>
  </si>
  <si>
    <t>336-846-2041</t>
  </si>
  <si>
    <t>828-682-4476</t>
  </si>
  <si>
    <t>252-946-6401</t>
  </si>
  <si>
    <t>252-442-1951 ext.231</t>
  </si>
  <si>
    <t>704-416-0607</t>
  </si>
  <si>
    <t>252-638-7810</t>
  </si>
  <si>
    <t>252-473-2372</t>
  </si>
  <si>
    <t>828-837-2025</t>
  </si>
  <si>
    <t>252-527-7066</t>
  </si>
  <si>
    <t>336-835-4894</t>
  </si>
  <si>
    <t>910-738-4859</t>
  </si>
  <si>
    <t>910-997-3388</t>
  </si>
  <si>
    <t>ljoyner@arlnc.org</t>
  </si>
  <si>
    <t>tholston@arlibrary.org</t>
  </si>
  <si>
    <t>mitchell@amyregionallibrary.org</t>
  </si>
  <si>
    <t>aasby@bhmlib.org</t>
  </si>
  <si>
    <t>hharrington@braswell-library.org</t>
  </si>
  <si>
    <t>amyers@cmlibrary.org</t>
  </si>
  <si>
    <t>ken.carbonell@mycprl.org</t>
  </si>
  <si>
    <t>tholloway@fontanalib.org</t>
  </si>
  <si>
    <t>wleather@nantahalalibrary.org</t>
  </si>
  <si>
    <t>sbrown@neuselibrary.org</t>
  </si>
  <si>
    <t>ssouthard@nwrl.org</t>
  </si>
  <si>
    <t>kfountain@robesoncountylibrary.org</t>
  </si>
  <si>
    <t>donna.hudson@srls.info</t>
  </si>
  <si>
    <t>The Auditor will submit the Audit Report to the LGC within five months plus one day after the fiscal year end.-á (for units with a June 30th fiscal year-end this would be December 1)-á-á Select Yes or No</t>
  </si>
  <si>
    <t xml:space="preserve">Batch Total </t>
  </si>
  <si>
    <t>Not on Unit Data from Audit Worksheet</t>
  </si>
  <si>
    <t>not on unit data from audit -Total</t>
  </si>
  <si>
    <t>Net Total row 311 less row 351</t>
  </si>
  <si>
    <t>MITCHELL@AMYREGIONALLIBRARY.ORG</t>
  </si>
  <si>
    <t>jwark@earlibrary.org</t>
  </si>
  <si>
    <t>Jonathan</t>
  </si>
  <si>
    <t>Gayle</t>
  </si>
  <si>
    <t>ALLEN</t>
  </si>
  <si>
    <t>Wark</t>
  </si>
  <si>
    <t>Critcher</t>
  </si>
  <si>
    <t>Angela Myers</t>
  </si>
  <si>
    <t>Gayle Critcher</t>
  </si>
  <si>
    <t>252-793-2875</t>
  </si>
  <si>
    <t>Gayle T. Critcher</t>
  </si>
  <si>
    <t>CFO</t>
  </si>
  <si>
    <t>Total Liabilities payable from restricted assets (only complete if this is listed in your financial statements for the general fund and the auditor has listed the cash to be used to pay the liabilities as restricted)</t>
  </si>
  <si>
    <t>=626-627-628-629-630-631-632 - (632 will not be on libraries DIW)</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</si>
  <si>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J9 to the right and in your FPIC Response.</t>
    </r>
  </si>
  <si>
    <t>TD Info Completed by Auditor tab: CCH acct # 973</t>
  </si>
  <si>
    <t>Mark to Market unrealized losses in the General Fund</t>
  </si>
  <si>
    <t>Gen Fund - Any Adj. to Beginning Net Assets</t>
  </si>
  <si>
    <t>If unit is an employer participant in one of the State Cost Sharing Plans rows 61-63 should be blank.  Unless they have an additional single employer plan.</t>
  </si>
  <si>
    <t>Number of significant deficiency findings</t>
  </si>
  <si>
    <t>Number of material weaknesses findings</t>
  </si>
  <si>
    <t>Is there a finding for lack of technical skills, knowledge and experience (SKE) at this unit</t>
  </si>
  <si>
    <t>Number of other matters that auditor asked the unit to respond to</t>
  </si>
  <si>
    <t>Did your audit disclose as a finding any statutory violations (not including budget violations)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</si>
  <si>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</si>
  <si>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</si>
  <si>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t>Date          (Enter as "MM/DD/YYYY")</t>
  </si>
  <si>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</si>
  <si>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 xml:space="preserve">Mark to Market unrealized losses in the General Fund. </t>
    </r>
    <r>
      <rPr>
        <sz val="11"/>
        <color rgb="FFFF0000"/>
        <rFont val="Calibri"/>
        <family val="2"/>
        <scheme val="minor"/>
      </rPr>
      <t>(enter as a negative number)</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</si>
  <si>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</si>
  <si>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t>Statutory Calculation of Fund Balance Available for Appropriation At June 30 for the General Fund
Restricted - Stabilization by State Statute</t>
  </si>
  <si>
    <t>Calculation</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</si>
  <si>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</si>
  <si>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</si>
  <si>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</si>
  <si>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</si>
  <si>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</si>
  <si>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</si>
  <si>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</si>
  <si>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</si>
  <si>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</si>
  <si>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</si>
  <si>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</si>
  <si>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</si>
  <si>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</si>
  <si>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</si>
  <si>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</si>
  <si>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</si>
  <si>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</si>
  <si>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</si>
  <si>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</si>
  <si>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</si>
  <si>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</si>
  <si>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</si>
  <si>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</si>
  <si>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</si>
  <si>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</si>
  <si>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</si>
  <si>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Debt Refunding - Net refunding proceeds against debt payoff and if negative place results on this line.</t>
  </si>
  <si>
    <t xml:space="preserve">    Issuance of Capital Leases &amp; Installment Purchases ……………...………….</t>
  </si>
  <si>
    <t xml:space="preserve">    Positive Debt Refunding</t>
  </si>
  <si>
    <t>Debt Refunding - Net refunding proceeds against debt payoff and if positive place results on this line.</t>
  </si>
  <si>
    <t xml:space="preserve">          Total Expenditures (As Adjusted) ………………………………...…………………….</t>
  </si>
  <si>
    <t xml:space="preserve">    Fund Balance Available  as % of Expenditures …………………………..........</t>
  </si>
  <si>
    <t>=9-(506+536-4-6-5+647)</t>
  </si>
  <si>
    <t>=532+20+509-533-508</t>
  </si>
  <si>
    <t>=506+536-4-6-5</t>
  </si>
  <si>
    <t>=(9-(506+536-4-6-5)-7</t>
  </si>
  <si>
    <t>Column E Formula</t>
  </si>
  <si>
    <t>=506-4-6-5</t>
  </si>
  <si>
    <t>Enter Telephone extension, etc.</t>
  </si>
  <si>
    <t>Data documenting the unit's compliance with General Statue 159-25 is captured in account numbers 947, 948, 949, 950, and 952.</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</si>
  <si>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</si>
  <si>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</si>
  <si>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</si>
  <si>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</si>
  <si>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</si>
  <si>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</si>
  <si>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</si>
  <si>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</si>
  <si>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</si>
  <si>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</si>
  <si>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</si>
  <si>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</si>
  <si>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Craven-Pamlico Regional Library</t>
  </si>
  <si>
    <t>Lynn</t>
  </si>
  <si>
    <t>Cody</t>
  </si>
  <si>
    <t>permanent</t>
  </si>
  <si>
    <t>PERMANENT</t>
  </si>
  <si>
    <t>YES</t>
  </si>
  <si>
    <t>5/1/2014</t>
  </si>
  <si>
    <t>8/10/2022</t>
  </si>
  <si>
    <t>MITCHELL ALLEN</t>
  </si>
  <si>
    <t>Johnathan Wark</t>
  </si>
  <si>
    <t>12/01/2022</t>
  </si>
  <si>
    <t>8/29/2022</t>
  </si>
  <si>
    <t>08/27/2022</t>
  </si>
  <si>
    <t>11/21/2022</t>
  </si>
  <si>
    <t>01/03/2023</t>
  </si>
  <si>
    <t>10/31/2022</t>
  </si>
  <si>
    <t>01/23/2023</t>
  </si>
  <si>
    <t>2/28/2023</t>
  </si>
  <si>
    <t>11/14/2022</t>
  </si>
  <si>
    <t>09/26/2022</t>
  </si>
  <si>
    <t>11/11/2022</t>
  </si>
  <si>
    <t>3/22/2023</t>
  </si>
  <si>
    <t>01/30/2023</t>
  </si>
  <si>
    <t>02/24/2023</t>
  </si>
  <si>
    <t>11/30/22</t>
  </si>
  <si>
    <t>336-846-2041 ext.102</t>
  </si>
  <si>
    <t>828-488-2382 ext.122</t>
  </si>
  <si>
    <t>252-527-7066 ext.132</t>
  </si>
  <si>
    <t>lcody@fontanalib.org</t>
  </si>
  <si>
    <t>gcitcher@pettigrewlibraries.org</t>
  </si>
  <si>
    <t>Number of other matters that auditor asked the unit to respond to.</t>
  </si>
  <si>
    <t>7/1/2022</t>
  </si>
  <si>
    <t>1/3/2023</t>
  </si>
  <si>
    <t>2/15/2023</t>
  </si>
  <si>
    <t>4/19/2023</t>
  </si>
  <si>
    <t>11/15/2022</t>
  </si>
  <si>
    <t>4/20/2023</t>
  </si>
  <si>
    <t>3/31/2023</t>
  </si>
  <si>
    <t>3/15/2023</t>
  </si>
  <si>
    <t>1/23/2023</t>
  </si>
  <si>
    <t>Mark to Market unrealized losses in the General Fund.</t>
  </si>
  <si>
    <t>Did the unit have a board-appointed finance officer the entire fiscal year? (Yes or No)?</t>
  </si>
  <si>
    <t>Date Audit First Received</t>
  </si>
  <si>
    <t>2022-12-06</t>
  </si>
  <si>
    <t>2022-09-09</t>
  </si>
  <si>
    <t>2022-08-27</t>
  </si>
  <si>
    <t>2022-11-21</t>
  </si>
  <si>
    <t>2023-02-12</t>
  </si>
  <si>
    <t>2022-11-01</t>
  </si>
  <si>
    <t>2023-01-31</t>
  </si>
  <si>
    <t>2023-02-28</t>
  </si>
  <si>
    <t>2022-11-14</t>
  </si>
  <si>
    <t>2022-09-26</t>
  </si>
  <si>
    <t>2022-11-15</t>
  </si>
  <si>
    <t>2023-03-31</t>
  </si>
  <si>
    <t>2023-01-30</t>
  </si>
  <si>
    <t>2023-02-24</t>
  </si>
  <si>
    <t>2022-11-30</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</si>
  <si>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</si>
  <si>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</si>
  <si>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</si>
  <si>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</si>
  <si>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For units of government that have Proprietary Funds that do not prepare Government-Wide Financial Statement need to answer the following questions.</t>
  </si>
  <si>
    <t xml:space="preserve">"Certain" Special Purpose Governments as defined by GASB 34 (a special purpose government that only has proprietary funds (no governmental funds)) are not required </t>
  </si>
  <si>
    <t>to prepare Government Wide Statements but can use an alternate presentation.  If your unit is a Special Purpose Government that did not prepare  Government Wide</t>
  </si>
  <si>
    <t xml:space="preserve">Statements but can use an alternate presentation.  If your unit is a Special Purpose Government that did not prepare  Government Wide financial statements please </t>
  </si>
  <si>
    <t>answer the following questions.   A special purpose government should not have completed questions in the Governmental Activities section in rows 7 through 39</t>
  </si>
  <si>
    <t>Revenue, Expenses &amp; Changes in Fund Net Position</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</si>
  <si>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</si>
  <si>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r>
      <rPr>
        <b/>
        <u/>
        <sz val="11"/>
        <color rgb="FFFF0000"/>
        <rFont val="Calibri"/>
        <family val="2"/>
        <scheme val="minor"/>
      </rPr>
      <t>All Proprietary Funds</t>
    </r>
    <r>
      <rPr>
        <u/>
        <sz val="11"/>
        <color theme="1"/>
        <rFont val="Calibri"/>
        <family val="2"/>
        <scheme val="minor"/>
      </rPr>
      <t xml:space="preserve"> -Depreciation and amortization expense</t>
    </r>
  </si>
  <si>
    <t>Cash Flow Statement</t>
  </si>
  <si>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</si>
  <si>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t>Gen Fund - Powell Bill in FB</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</si>
  <si>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</si>
  <si>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</si>
  <si>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</si>
  <si>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</si>
  <si>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Combined Totals of all Proprietary Funds - Cash Flow from Operating</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</si>
  <si>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</si>
  <si>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</si>
  <si>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</si>
  <si>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</si>
  <si>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</si>
  <si>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</si>
  <si>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</si>
  <si>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</si>
  <si>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Depreciation &amp; Amortization Exp.</t>
  </si>
  <si>
    <t>WS - Change in Net Position</t>
  </si>
  <si>
    <t>WS - Cash Flow from Operating Activities</t>
  </si>
  <si>
    <t>Electric - Depreciation and Amortization Exp.</t>
  </si>
  <si>
    <t>Electric - Change in Net Position</t>
  </si>
  <si>
    <t>Electric - Cash Flow from Operating Activities</t>
  </si>
  <si>
    <t>Tax Collection Rate - Unit Wide</t>
  </si>
  <si>
    <t>WS - Unrestricted Cash &amp; Investments</t>
  </si>
  <si>
    <t>WS - Customer AR Net</t>
  </si>
  <si>
    <t>WS-EF- Total LT Debt (ST &amp;LT; normal exclusions)</t>
  </si>
  <si>
    <t>WS - Total Net Position</t>
  </si>
  <si>
    <t>WS - Total Operating Revenue</t>
  </si>
  <si>
    <t>WS - Total Operating Expenses</t>
  </si>
  <si>
    <t>WS - Charges for Services</t>
  </si>
  <si>
    <t>WS - Interest Expense</t>
  </si>
  <si>
    <t>Electric - Unrestricted Cash &amp; Investments</t>
  </si>
  <si>
    <t>Electric - Customer AR Net</t>
  </si>
  <si>
    <t>Electric - Total Operating Revenues</t>
  </si>
  <si>
    <t>Electric - Total Operating Expenses</t>
  </si>
  <si>
    <t>Electric - Charges for Services</t>
  </si>
  <si>
    <t>Electric - Interest Expense</t>
  </si>
  <si>
    <t>Electric - Electrical Power Purchases</t>
  </si>
  <si>
    <t>Electric - Principal Paid - Cash Flow</t>
  </si>
  <si>
    <t>Electric - Capital Outlay - Cash Flow</t>
  </si>
  <si>
    <t>Tax collection Rate - Excluding Vehicles</t>
  </si>
  <si>
    <t>Tax Collection Rate - Vehicles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</si>
  <si>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</si>
  <si>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</si>
  <si>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</si>
  <si>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</si>
  <si>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</si>
  <si>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</si>
  <si>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</si>
  <si>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Gov - Debt P &amp; I</t>
  </si>
  <si>
    <t>WS - Capital Contributions</t>
  </si>
  <si>
    <t>Electric - Capital Contributions</t>
  </si>
  <si>
    <t>Combined Totals of all Proprietary Funds - Capital Contributions</t>
  </si>
  <si>
    <t>Hospital-EF- Capital contributions (only positive)</t>
  </si>
  <si>
    <t>Hospital-EF- Change in Net Position</t>
  </si>
  <si>
    <t>WS Cap Asset - Land &amp; other Non-Construction</t>
  </si>
  <si>
    <t>WS Cap Asset - Construction in Progress</t>
  </si>
  <si>
    <t>WS - Principal Paid - Cash Flow</t>
  </si>
  <si>
    <t>WS - Capital Outlay - Cashflow</t>
  </si>
  <si>
    <t>GA-Total Depreciable capital assets, gross</t>
  </si>
  <si>
    <t>Gov - Debt Liability</t>
  </si>
  <si>
    <t>Gov - Principal Paid</t>
  </si>
  <si>
    <t>Gov - Interest Exp on LT Debt</t>
  </si>
  <si>
    <t>WS - Total Liabilities and deferred inflows</t>
  </si>
  <si>
    <t>WS - Total Non-Operating Revenues-exclude capital contrib.</t>
  </si>
  <si>
    <t>WS - Total Non-Operating Expenses</t>
  </si>
  <si>
    <t>WS - Total Transfer In</t>
  </si>
  <si>
    <t>WS - Total Transfer Out</t>
  </si>
  <si>
    <t>Electric Cap Asset - Gross Value of Depreciable Capital Assets</t>
  </si>
  <si>
    <t>Electric Acc Dep - Capital Assets</t>
  </si>
  <si>
    <t>Electric - Debt Liability</t>
  </si>
  <si>
    <t>Electric - Total Liabilities and deferred inflows</t>
  </si>
  <si>
    <t>Electric - Unrestricted Net Position</t>
  </si>
  <si>
    <t>Electric - Total Net Position</t>
  </si>
  <si>
    <t>Electric - Total Non-Operating Revenues</t>
  </si>
  <si>
    <t>Electric - Total Non-Operating Expenses</t>
  </si>
  <si>
    <t>Electric - Total Transfers In</t>
  </si>
  <si>
    <t>Electric - Total Transfers Out (to all funds)</t>
  </si>
  <si>
    <t>Gen Fund - Intergov Rev</t>
  </si>
  <si>
    <t>Gen Fund - Debt Annual P &amp; I</t>
  </si>
  <si>
    <t>Transfer from General to Debt Fund</t>
  </si>
  <si>
    <t>Gov Acc Dep - Capital Assets</t>
  </si>
  <si>
    <t>WS - Unrestricted Net Position</t>
  </si>
  <si>
    <t>WS - Any Adj. to Beginning Net Position</t>
  </si>
  <si>
    <t>Electric - Any Adj. to Beginning Net Position</t>
  </si>
  <si>
    <t>WS - Total Assets and deferred outflows</t>
  </si>
  <si>
    <t>Electric - Total Assets and deferred outflows</t>
  </si>
  <si>
    <t>WS - Unearned revenue</t>
  </si>
  <si>
    <t>Electric - Unearned Revenues included in Select Current Liabilities</t>
  </si>
  <si>
    <t>Gen Fund - Positive debt refund</t>
  </si>
  <si>
    <t>Gen fund - Negative debt refund</t>
  </si>
  <si>
    <t>WS - Inventories &amp; Prepaids in Curr Assets</t>
  </si>
  <si>
    <t>Electric - Inventories &amp; Prepaids in Curr Assets</t>
  </si>
  <si>
    <t>Transfer from General Fund to Electric</t>
  </si>
  <si>
    <t>Transfer from Electric to General Fund</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</si>
  <si>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</si>
  <si>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</si>
  <si>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</si>
  <si>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</si>
  <si>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</si>
  <si>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</si>
  <si>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</si>
  <si>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</si>
  <si>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</si>
  <si>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</si>
  <si>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</si>
  <si>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</si>
  <si>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</si>
  <si>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</si>
  <si>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</si>
  <si>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</si>
  <si>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</si>
  <si>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</si>
  <si>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Cash and Investment - Bond Proceeds - all Funds</t>
  </si>
  <si>
    <t>Were WS rates raised during the audited fiscal period</t>
  </si>
  <si>
    <t>Were WS rates raised in next year's budget</t>
  </si>
  <si>
    <t>Amt of the GF Fund Bal. approp. in next year's budget</t>
  </si>
  <si>
    <t>WS-revenues and other financing sources over expenditures and other uses-excl. transfers, capital Cont.</t>
  </si>
  <si>
    <t>Amount of the Water Sewer Fund Balance appropriated in next year's budget</t>
  </si>
  <si>
    <t>Property Tax Increase for Year Audited</t>
  </si>
  <si>
    <t>Property Tax Increase for budget year after fiscal year being reported</t>
  </si>
  <si>
    <t>Supplemental School Tax</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</si>
  <si>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</si>
  <si>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</si>
  <si>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</si>
  <si>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</si>
  <si>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</si>
  <si>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</si>
  <si>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</si>
  <si>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</si>
  <si>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</si>
  <si>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</si>
  <si>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</si>
  <si>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</si>
  <si>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Mental Health Net Position - Net Investment in Capital Assets</t>
  </si>
  <si>
    <t>Mental Health Net Position - Restricted Net Position</t>
  </si>
  <si>
    <t>Mental Health Net Position - Unrestricted Net Position</t>
  </si>
  <si>
    <t>WS-Advance From - Liability</t>
  </si>
  <si>
    <t>WS-Advance To - Asset</t>
  </si>
  <si>
    <t>Electric-Advance From - Liability</t>
  </si>
  <si>
    <t>Electric-Advance To - Asset</t>
  </si>
  <si>
    <t>County only-timber receipts sent to the schools</t>
  </si>
  <si>
    <t>Local Curr Exp trx to Fund 8</t>
  </si>
  <si>
    <t>Capital Outlay trx to Fund 8</t>
  </si>
  <si>
    <t>County-supplemental school tax reported in Agency fund</t>
  </si>
  <si>
    <t>Business Type - Total Transfers In</t>
  </si>
  <si>
    <t>Business Type - Total Transfers Out</t>
  </si>
  <si>
    <t>Status of Water Sewer</t>
  </si>
  <si>
    <t>Interest income from statement of activities</t>
  </si>
  <si>
    <t>Unit paid to Officers under LEO under 68 or 73</t>
  </si>
  <si>
    <t>Total LEO pension liability under GASB 68 or 73</t>
  </si>
  <si>
    <t>LEO Plan fiduciary net position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</si>
  <si>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</si>
  <si>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</si>
  <si>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</si>
  <si>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Does the County collect real estate property taxes on your behalf? Select "1" for "yes and "2" for "No"</t>
  </si>
  <si>
    <t>GW-Current Liabilities - closure/Postclosure</t>
  </si>
  <si>
    <t>WS - Total Current Liabilities including current portion of long-term debt</t>
  </si>
  <si>
    <t>WS-Current Liabilities - bond anticipation notes</t>
  </si>
  <si>
    <t>WS-Current Liabilities - current compensated absences</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</si>
  <si>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</si>
  <si>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</si>
  <si>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</si>
  <si>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</si>
  <si>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</si>
  <si>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</si>
  <si>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</si>
  <si>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</si>
  <si>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</si>
  <si>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Debt Service Funds Total Fund Balance</t>
  </si>
  <si>
    <t>Tax rate for year audited</t>
  </si>
  <si>
    <t>WS-Total Current Assets as presented on the Statement of Net Position</t>
  </si>
  <si>
    <t>WS-Any current assets that are restricted (Cash, Accounts Rec., ect.)</t>
  </si>
  <si>
    <t>Do you use prepared food/occupancy tax revenue stream to support debt.  Yes =1 No=2</t>
  </si>
  <si>
    <t>Electric-Total Current Assets as presented on the Statement of Net Position</t>
  </si>
  <si>
    <t>Electric-Any current assets that are restricted (Cash, Accounts Rec., ect.)</t>
  </si>
  <si>
    <t>Mitchell</t>
  </si>
  <si>
    <t>Angie</t>
  </si>
  <si>
    <t>JONATHAN</t>
  </si>
  <si>
    <t>Allen</t>
  </si>
  <si>
    <t>WARK</t>
  </si>
  <si>
    <t>1/1/2021</t>
  </si>
  <si>
    <t>1/26/2011</t>
  </si>
  <si>
    <t>JONATHAN WARK</t>
  </si>
  <si>
    <t>EXECUTIVE DIRECTOR</t>
  </si>
  <si>
    <t>3/7/2022</t>
  </si>
  <si>
    <t>9/17/2021</t>
  </si>
  <si>
    <t>8/15/2021</t>
  </si>
  <si>
    <t>10/29/2021</t>
  </si>
  <si>
    <t>1/26/2022</t>
  </si>
  <si>
    <t>10/22/2021</t>
  </si>
  <si>
    <t>12/17/2021</t>
  </si>
  <si>
    <t>1/27/2022</t>
  </si>
  <si>
    <t>12/28/2021</t>
  </si>
  <si>
    <t>10/14/2021</t>
  </si>
  <si>
    <t>11/19/2021</t>
  </si>
  <si>
    <t>12/29/2021</t>
  </si>
  <si>
    <t>6/27/2022</t>
  </si>
  <si>
    <t>2/7/2022</t>
  </si>
  <si>
    <t>11/4/2021</t>
  </si>
  <si>
    <t>828-488-2638</t>
  </si>
  <si>
    <t>JWARK@EARLIBRARY.ORG</t>
  </si>
  <si>
    <t>gcritcher@pettigrelibraries.org</t>
  </si>
  <si>
    <t># of other matters that auditor asked the unit to respond to.</t>
  </si>
  <si>
    <t>Did the Unit have any of the following occur:
1.  Were any debt service payments deferred or restructured in this fiscal year? (does not include refinancings designed to take advantage of lower interest rates)
2.  Bond covenants were not met
3.  Debt serv</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</si>
  <si>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</si>
  <si>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</si>
  <si>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</si>
  <si>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12/15/2021</t>
  </si>
  <si>
    <t>8/19/2021</t>
  </si>
  <si>
    <t>11/23/2021</t>
  </si>
  <si>
    <t>2/9/2022</t>
  </si>
  <si>
    <t>11/15/2021</t>
  </si>
  <si>
    <t>1/18/2022</t>
  </si>
  <si>
    <t>2/16/2022</t>
  </si>
  <si>
    <t>1/11/2022</t>
  </si>
  <si>
    <t>11/18/2021</t>
  </si>
  <si>
    <t>1/20/2022</t>
  </si>
  <si>
    <t>7/26/2022</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</si>
  <si>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</si>
  <si>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</si>
  <si>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</si>
  <si>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</si>
  <si>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</si>
  <si>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</si>
  <si>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</si>
  <si>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</si>
  <si>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Units with Electric Operations have 0.07, 0.08, 0.09</t>
  </si>
  <si>
    <t>Please enter page number if information included in the audit report/other communications</t>
  </si>
  <si>
    <t>Did your audit disclose as a finding any statutory violations? (not including budget violations) (Yes or No) If the answer  is "Yes", review whether this needs to be disclosed in the Stewardship, Compliance and Accountability Note</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</si>
  <si>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</si>
  <si>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</si>
  <si>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t>
  </si>
  <si>
    <t xml:space="preserve">Is there is a going concern noted in the audit report? </t>
  </si>
  <si>
    <r>
      <t xml:space="preserve">Number of significant deficiency findings (financial statement findings only)
</t>
    </r>
    <r>
      <rPr>
        <sz val="11"/>
        <color rgb="FFFF0000"/>
        <rFont val="Calibri"/>
        <family val="2"/>
        <scheme val="minor"/>
      </rPr>
      <t>Exclude findings reported in questions  907, 951</t>
    </r>
  </si>
  <si>
    <r>
      <t xml:space="preserve">Number of material weaknesses findings (financial statements findings only)
</t>
    </r>
    <r>
      <rPr>
        <sz val="11"/>
        <color rgb="FFFF0000"/>
        <rFont val="Calibri"/>
        <family val="2"/>
        <scheme val="minor"/>
      </rPr>
      <t>Exclude findings reported in questions  907, 951</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</si>
  <si>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</si>
  <si>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</si>
  <si>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</si>
  <si>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</si>
  <si>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</si>
  <si>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</si>
  <si>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t>If the fiscal year-end is other than 6/30/2023, 9/30/2023, 12/31/2023 or 3/31/2024, please contact us.</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</si>
  <si>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"7/1/2023" to indicate that a FPIC response is not required.</t>
    </r>
  </si>
  <si>
    <t>Does the Performance Indicator Print worksheet in this workbook have a red shaded cell?</t>
  </si>
  <si>
    <t>All Proprietary Funds -total of all expenses excluding transfers out</t>
  </si>
  <si>
    <t>All Proprietary Funds -Depreciation and amortization expense</t>
  </si>
  <si>
    <t>All Proprietary Funds -Principal paid on long-term debt.  Amount should be reduced by principal payments for debt refunding</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</si>
  <si>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</si>
  <si>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</si>
  <si>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</si>
  <si>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Section 2:</t>
  </si>
  <si>
    <t xml:space="preserve"> Did the unit have a board-appointed finance officer or interim board-appointed finance officer the entire fiscal year (Yes or No)</t>
  </si>
  <si>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</si>
  <si>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</si>
  <si>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</si>
  <si>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Performance Indicator Print worksheet in this workbook have a red shaded cell</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</si>
  <si>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</si>
  <si>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</si>
  <si>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</si>
  <si>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TD Info Completed by Auditor tab: CCH acct # 1079</t>
  </si>
  <si>
    <t>C24</t>
  </si>
  <si>
    <t>What date was the audit report submitted to the LGC?</t>
  </si>
  <si>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</si>
  <si>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1058, 955 and 957, that require a response.</t>
  </si>
  <si>
    <t>Fiscal Year 2023</t>
  </si>
  <si>
    <t>C23</t>
  </si>
  <si>
    <t>This indicator advises if any other issues that the unit should address in the FPIC response letter.</t>
  </si>
  <si>
    <t>Does the Unit have a non-state administered pension plan</t>
  </si>
  <si>
    <t>Must be linked to unit number on Unit Data from Audit Worksheet tab</t>
  </si>
  <si>
    <t>Fiscal 2023 -  Data Input Workbook incorporates the
Unit Data from Audit Worksheet, TD Info Completed by Auditor Worksheet, Performance Indicators Print Worksheet</t>
  </si>
  <si>
    <t>What date was the audit report submitted to the LGC?  (Note audit reports are due four months after fiscal year end regardless of the contract submission date.)  Enter as "MM/DD/YYYY"</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</si>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</sst>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s>
  <fonts count="175"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sz val="11"/>
      <color theme="9" tint="-0.499984740745262"/>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2"/>
      <color theme="1"/>
      <name val="Century Schoolbook"/>
      <family val="1"/>
    </font>
    <font>
      <b/>
      <sz val="12"/>
      <color theme="1"/>
      <name val="Cambria"/>
      <family val="1"/>
    </font>
    <font>
      <b/>
      <u/>
      <sz val="11"/>
      <color rgb="FFFF0000"/>
      <name val="Calibri"/>
      <family val="2"/>
      <scheme val="minor"/>
    </font>
    <font>
      <b/>
      <u/>
      <sz val="14"/>
      <color theme="1"/>
      <name val="Calibri"/>
      <family val="2"/>
      <scheme val="minor"/>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8" tint="0.79998168889431442"/>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3200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5" borderId="0" applyNumberFormat="0" applyBorder="0" applyAlignment="0" applyProtection="0"/>
    <xf numFmtId="0" fontId="73" fillId="36" borderId="0" applyNumberFormat="0" applyBorder="0" applyAlignment="0" applyProtection="0"/>
    <xf numFmtId="0" fontId="74" fillId="38" borderId="48" applyNumberFormat="0" applyAlignment="0" applyProtection="0"/>
    <xf numFmtId="0" fontId="75" fillId="39" borderId="49" applyNumberFormat="0" applyAlignment="0" applyProtection="0"/>
    <xf numFmtId="0" fontId="76" fillId="39" borderId="48" applyNumberFormat="0" applyAlignment="0" applyProtection="0"/>
    <xf numFmtId="0" fontId="77" fillId="0" borderId="50" applyNumberFormat="0" applyFill="0" applyAlignment="0" applyProtection="0"/>
    <xf numFmtId="0" fontId="78" fillId="40"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7" borderId="0" applyNumberFormat="0" applyBorder="0" applyAlignment="0" applyProtection="0"/>
    <xf numFmtId="0" fontId="33" fillId="41"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8" borderId="0">
      <alignment horizontal="right" vertical="center"/>
    </xf>
    <xf numFmtId="49" fontId="80" fillId="48" borderId="0">
      <alignment horizontal="left" vertical="center"/>
    </xf>
    <xf numFmtId="49" fontId="80" fillId="48" borderId="0">
      <alignment horizontal="center" vertical="center"/>
    </xf>
    <xf numFmtId="49" fontId="80" fillId="48" borderId="0">
      <alignment horizontal="center" vertical="center"/>
    </xf>
    <xf numFmtId="49" fontId="80" fillId="48" borderId="0">
      <alignment horizontal="right" vertical="center"/>
    </xf>
    <xf numFmtId="40" fontId="80" fillId="48" borderId="0">
      <alignment horizontal="right"/>
    </xf>
    <xf numFmtId="49" fontId="80"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8" borderId="0">
      <alignment horizontal="center" vertical="center"/>
    </xf>
    <xf numFmtId="49" fontId="80" fillId="48" borderId="0">
      <alignment horizontal="center" vertical="center"/>
    </xf>
    <xf numFmtId="174" fontId="80" fillId="48" borderId="0">
      <alignment horizontal="center" vertical="center"/>
    </xf>
    <xf numFmtId="49" fontId="80" fillId="48"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49" borderId="0">
      <alignment horizontal="center" vertical="center"/>
    </xf>
    <xf numFmtId="49" fontId="11" fillId="49" borderId="0">
      <alignment horizontal="left" vertical="center"/>
    </xf>
    <xf numFmtId="49" fontId="81" fillId="49" borderId="0">
      <alignment horizontal="center" vertical="center"/>
    </xf>
    <xf numFmtId="0" fontId="81" fillId="50" borderId="0">
      <alignment horizontal="left"/>
    </xf>
    <xf numFmtId="49" fontId="11" fillId="0" borderId="0"/>
    <xf numFmtId="0" fontId="81" fillId="50" borderId="0">
      <alignment horizontal="left"/>
    </xf>
    <xf numFmtId="40" fontId="81" fillId="0" borderId="0">
      <alignment horizontal="right"/>
    </xf>
    <xf numFmtId="49" fontId="80" fillId="48" borderId="0"/>
    <xf numFmtId="49" fontId="80" fillId="48" borderId="0"/>
    <xf numFmtId="49" fontId="11" fillId="0" borderId="0"/>
    <xf numFmtId="0" fontId="83" fillId="51"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8" borderId="0">
      <alignment horizontal="left"/>
    </xf>
    <xf numFmtId="0" fontId="85" fillId="48"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2" borderId="0">
      <alignment horizontal="left"/>
    </xf>
    <xf numFmtId="0" fontId="87" fillId="52"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1" borderId="0">
      <alignment horizontal="left"/>
    </xf>
    <xf numFmtId="49" fontId="89" fillId="51" borderId="0">
      <alignment horizontal="left"/>
    </xf>
    <xf numFmtId="0" fontId="90" fillId="51" borderId="0">
      <alignment horizontal="left"/>
    </xf>
    <xf numFmtId="175" fontId="90" fillId="51" borderId="0">
      <alignment horizontal="left"/>
    </xf>
    <xf numFmtId="40" fontId="81" fillId="0" borderId="0">
      <alignment horizontal="right"/>
    </xf>
    <xf numFmtId="49" fontId="91" fillId="51" borderId="0">
      <alignment horizontal="left"/>
    </xf>
    <xf numFmtId="49" fontId="91" fillId="51"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0" borderId="0">
      <alignment horizontal="left"/>
    </xf>
    <xf numFmtId="49" fontId="11" fillId="0" borderId="0"/>
    <xf numFmtId="0" fontId="81" fillId="50"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92"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9" fillId="55" borderId="0" applyNumberFormat="0" applyBorder="0" applyAlignment="0" applyProtection="0"/>
    <xf numFmtId="0" fontId="93" fillId="55" borderId="0" applyNumberFormat="0" applyBorder="0" applyAlignment="0" applyProtection="0"/>
    <xf numFmtId="0" fontId="79" fillId="58" borderId="0" applyNumberFormat="0" applyBorder="0" applyAlignment="0" applyProtection="0"/>
    <xf numFmtId="0" fontId="93" fillId="58" borderId="0" applyNumberFormat="0" applyBorder="0" applyAlignment="0" applyProtection="0"/>
    <xf numFmtId="0" fontId="79" fillId="61" borderId="0" applyNumberFormat="0" applyBorder="0" applyAlignment="0" applyProtection="0"/>
    <xf numFmtId="0" fontId="93" fillId="61" borderId="0" applyNumberFormat="0" applyBorder="0" applyAlignment="0" applyProtection="0"/>
    <xf numFmtId="0" fontId="79" fillId="64" borderId="0" applyNumberFormat="0" applyBorder="0" applyAlignment="0" applyProtection="0"/>
    <xf numFmtId="0" fontId="93" fillId="64" borderId="0" applyNumberFormat="0" applyBorder="0" applyAlignment="0" applyProtection="0"/>
    <xf numFmtId="0" fontId="79" fillId="67" borderId="0" applyNumberFormat="0" applyBorder="0" applyAlignment="0" applyProtection="0"/>
    <xf numFmtId="0" fontId="93" fillId="67" borderId="0" applyNumberFormat="0" applyBorder="0" applyAlignment="0" applyProtection="0"/>
    <xf numFmtId="0" fontId="79" fillId="70" borderId="0" applyNumberFormat="0" applyBorder="0" applyAlignment="0" applyProtection="0"/>
    <xf numFmtId="0" fontId="93" fillId="70"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4" fillId="36" borderId="0" applyNumberFormat="0" applyBorder="0" applyAlignment="0" applyProtection="0"/>
    <xf numFmtId="0" fontId="95" fillId="39" borderId="48" applyNumberFormat="0" applyAlignment="0" applyProtection="0"/>
    <xf numFmtId="0" fontId="96" fillId="40"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8" borderId="48" applyNumberFormat="0" applyAlignment="0" applyProtection="0"/>
    <xf numFmtId="0" fontId="103" fillId="0" borderId="50" applyNumberFormat="0" applyFill="0" applyAlignment="0" applyProtection="0"/>
    <xf numFmtId="0" fontId="104"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2" applyNumberFormat="0" applyFont="0" applyAlignment="0" applyProtection="0"/>
    <xf numFmtId="0" fontId="105" fillId="39"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1" fillId="0" borderId="0"/>
    <xf numFmtId="43" fontId="111" fillId="0" borderId="0" applyFont="0" applyFill="0" applyBorder="0" applyAlignment="0" applyProtection="0"/>
    <xf numFmtId="0" fontId="111" fillId="0" borderId="0"/>
    <xf numFmtId="0" fontId="123" fillId="0" borderId="0"/>
    <xf numFmtId="0" fontId="33" fillId="0" borderId="0"/>
    <xf numFmtId="0" fontId="123" fillId="0" borderId="0"/>
    <xf numFmtId="43" fontId="111" fillId="0" borderId="0" applyFont="0" applyFill="0" applyBorder="0" applyAlignment="0" applyProtection="0"/>
    <xf numFmtId="0" fontId="111" fillId="0" borderId="0"/>
    <xf numFmtId="0" fontId="111" fillId="0" borderId="0"/>
    <xf numFmtId="0" fontId="111"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8" fillId="0" borderId="0"/>
    <xf numFmtId="0" fontId="161" fillId="0" borderId="0"/>
    <xf numFmtId="43" fontId="161" fillId="0" borderId="0" applyFont="0" applyFill="0" applyBorder="0" applyAlignment="0" applyProtection="0"/>
    <xf numFmtId="44" fontId="16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3" fontId="6"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19" fillId="0" borderId="0"/>
    <xf numFmtId="0" fontId="11" fillId="0" borderId="0"/>
    <xf numFmtId="43"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0" fontId="11" fillId="0" borderId="0"/>
    <xf numFmtId="0" fontId="19" fillId="0" borderId="0"/>
    <xf numFmtId="0" fontId="19" fillId="0" borderId="0"/>
    <xf numFmtId="0" fontId="11" fillId="0" borderId="0"/>
    <xf numFmtId="0" fontId="34"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0" fontId="19" fillId="0" borderId="0"/>
    <xf numFmtId="0" fontId="19"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19" fillId="0" borderId="0"/>
    <xf numFmtId="0" fontId="21" fillId="0" borderId="0"/>
    <xf numFmtId="0" fontId="21" fillId="0" borderId="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4" fillId="0" borderId="0"/>
    <xf numFmtId="0" fontId="11" fillId="0" borderId="0"/>
    <xf numFmtId="0" fontId="33" fillId="0" borderId="0"/>
    <xf numFmtId="0" fontId="33" fillId="0" borderId="0"/>
  </cellStyleXfs>
  <cellXfs count="703">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56" fillId="0" borderId="22" xfId="439" applyNumberFormat="1" applyFont="1" applyFill="1" applyBorder="1" applyAlignment="1" applyProtection="1">
      <alignment horizontal="center" vertical="center" wrapText="1"/>
    </xf>
    <xf numFmtId="37" fontId="57"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39" fillId="0" borderId="55"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2" borderId="62" xfId="0" applyNumberFormat="1" applyFont="1" applyFill="1" applyBorder="1" applyAlignment="1" applyProtection="1">
      <alignment horizontal="center" vertical="center"/>
    </xf>
    <xf numFmtId="0" fontId="0" fillId="71" borderId="0" xfId="0" applyFill="1"/>
    <xf numFmtId="0" fontId="115" fillId="71" borderId="0" xfId="0" applyFont="1" applyFill="1" applyAlignment="1">
      <alignment vertical="center" wrapText="1"/>
    </xf>
    <xf numFmtId="0" fontId="46" fillId="71" borderId="0" xfId="0" applyFont="1" applyFill="1" applyAlignment="1">
      <alignment horizontal="justify" vertical="center"/>
    </xf>
    <xf numFmtId="0" fontId="120" fillId="74"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1" borderId="0" xfId="0" applyFont="1" applyFill="1" applyAlignment="1">
      <alignment horizontal="left" vertical="center" wrapText="1"/>
    </xf>
    <xf numFmtId="0" fontId="33" fillId="71" borderId="0" xfId="30096" applyFill="1"/>
    <xf numFmtId="0" fontId="119" fillId="74" borderId="0" xfId="30096" applyFont="1" applyFill="1" applyAlignment="1">
      <alignment horizontal="center" vertical="center" wrapText="1"/>
    </xf>
    <xf numFmtId="0" fontId="115" fillId="71" borderId="0" xfId="30096" applyFont="1" applyFill="1" applyAlignment="1">
      <alignment vertical="center" wrapText="1"/>
    </xf>
    <xf numFmtId="0" fontId="46" fillId="71" borderId="0" xfId="30096" applyFont="1" applyFill="1" applyAlignment="1">
      <alignment vertical="center" wrapText="1"/>
    </xf>
    <xf numFmtId="0" fontId="120" fillId="74" borderId="0" xfId="30096"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3"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5" borderId="24" xfId="0" applyNumberFormat="1" applyFont="1" applyFill="1" applyBorder="1" applyAlignment="1" applyProtection="1">
      <alignment horizontal="left" vertical="center" wrapText="1"/>
    </xf>
    <xf numFmtId="0" fontId="56" fillId="75" borderId="22" xfId="0" applyNumberFormat="1" applyFont="1" applyFill="1" applyBorder="1" applyAlignment="1" applyProtection="1">
      <alignment horizontal="left" vertical="center" wrapText="1"/>
    </xf>
    <xf numFmtId="0" fontId="67"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5" borderId="10" xfId="0" applyNumberFormat="1" applyFont="1" applyFill="1" applyBorder="1" applyAlignment="1" applyProtection="1">
      <alignment horizontal="center" vertical="center" wrapText="1"/>
    </xf>
    <xf numFmtId="0" fontId="41" fillId="75" borderId="0" xfId="0" applyFont="1" applyFill="1" applyBorder="1" applyAlignment="1">
      <alignment wrapText="1"/>
    </xf>
    <xf numFmtId="0" fontId="39" fillId="75" borderId="62" xfId="0" applyNumberFormat="1" applyFont="1" applyFill="1" applyBorder="1" applyAlignment="1" applyProtection="1">
      <alignment horizontal="center" vertical="center"/>
    </xf>
    <xf numFmtId="0" fontId="41" fillId="75"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0" borderId="22" xfId="0" applyFont="1" applyFill="1" applyBorder="1" applyAlignment="1">
      <alignment vertical="center" wrapText="1"/>
    </xf>
    <xf numFmtId="39" fontId="128" fillId="73" borderId="61" xfId="1561"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5" borderId="24" xfId="0" applyNumberFormat="1" applyFont="1" applyFill="1" applyBorder="1" applyAlignment="1" applyProtection="1">
      <alignment horizontal="left" vertical="center" wrapText="1"/>
    </xf>
    <xf numFmtId="0" fontId="128" fillId="75" borderId="0" xfId="0" applyFont="1" applyFill="1" applyAlignment="1" applyProtection="1">
      <alignment horizontal="left" vertical="center" wrapText="1"/>
    </xf>
    <xf numFmtId="164" fontId="0" fillId="75" borderId="22" xfId="439" applyNumberFormat="1" applyFont="1" applyFill="1" applyBorder="1" applyAlignment="1" applyProtection="1">
      <alignment horizontal="center" vertical="center" wrapText="1"/>
    </xf>
    <xf numFmtId="0" fontId="0" fillId="75"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3" xfId="439" applyNumberFormat="1" applyFont="1" applyFill="1" applyBorder="1" applyAlignment="1" applyProtection="1">
      <alignment horizontal="center" vertical="center"/>
    </xf>
    <xf numFmtId="0" fontId="0" fillId="30" borderId="64" xfId="0" applyFont="1" applyFill="1" applyBorder="1"/>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0" fontId="0" fillId="75" borderId="0" xfId="0" applyFont="1" applyFill="1" applyBorder="1"/>
    <xf numFmtId="41" fontId="0" fillId="75" borderId="0" xfId="0" applyNumberFormat="1" applyFont="1" applyFill="1" applyBorder="1" applyAlignment="1">
      <alignment horizontal="center" vertical="center" wrapText="1"/>
    </xf>
    <xf numFmtId="14" fontId="0" fillId="75" borderId="62" xfId="439" applyNumberFormat="1" applyFont="1" applyFill="1" applyBorder="1" applyAlignment="1" applyProtection="1">
      <alignment horizontal="center" vertical="center"/>
    </xf>
    <xf numFmtId="0" fontId="0" fillId="75"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7" xfId="0" applyFont="1" applyFill="1" applyBorder="1" applyAlignment="1">
      <alignment vertical="center"/>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7" fillId="28" borderId="0" xfId="439" applyNumberFormat="1" applyFont="1" applyFill="1" applyAlignment="1" applyProtection="1">
      <alignment wrapText="1"/>
    </xf>
    <xf numFmtId="41" fontId="68"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7" fillId="0" borderId="0" xfId="0" applyFont="1" applyFill="1" applyAlignment="1" applyProtection="1">
      <alignment wrapText="1"/>
      <protection locked="0"/>
    </xf>
    <xf numFmtId="0" fontId="0" fillId="0" borderId="43" xfId="0" applyFont="1" applyFill="1" applyBorder="1" applyAlignment="1" applyProtection="1">
      <alignment wrapText="1"/>
      <protection locked="0"/>
    </xf>
    <xf numFmtId="41" fontId="67" fillId="0" borderId="0" xfId="439" applyNumberFormat="1" applyFont="1" applyFill="1" applyAlignment="1" applyProtection="1">
      <alignment wrapText="1"/>
    </xf>
    <xf numFmtId="37" fontId="0" fillId="29" borderId="0" xfId="439" applyNumberFormat="1" applyFont="1" applyFill="1" applyAlignment="1" applyProtection="1">
      <alignment horizontal="center" vertical="center"/>
      <protection locked="0"/>
    </xf>
    <xf numFmtId="41" fontId="67" fillId="0" borderId="0" xfId="0" applyNumberFormat="1" applyFont="1" applyFill="1" applyAlignment="1" applyProtection="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0" fontId="0" fillId="31" borderId="0" xfId="0" applyFont="1" applyFill="1" applyProtection="1"/>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4"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7"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2"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center"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0" fillId="72" borderId="0" xfId="0" applyNumberFormat="1" applyFont="1" applyFill="1" applyAlignment="1" applyProtection="1">
      <alignment horizontal="left" vertical="center" wrapText="1"/>
    </xf>
    <xf numFmtId="37" fontId="0" fillId="72" borderId="0" xfId="439" applyNumberFormat="1" applyFont="1" applyFill="1" applyAlignment="1" applyProtection="1">
      <alignment horizontal="center" vertical="center"/>
      <protection locked="0"/>
    </xf>
    <xf numFmtId="41" fontId="67" fillId="72" borderId="0" xfId="439" applyNumberFormat="1" applyFont="1" applyFill="1" applyAlignment="1" applyProtection="1">
      <alignment wrapText="1"/>
    </xf>
    <xf numFmtId="0" fontId="39"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horizontal="center" vertical="center"/>
      <protection locked="0"/>
    </xf>
    <xf numFmtId="41" fontId="68" fillId="72" borderId="0" xfId="439" applyNumberFormat="1" applyFont="1" applyFill="1" applyAlignment="1" applyProtection="1">
      <alignment wrapText="1"/>
    </xf>
    <xf numFmtId="0" fontId="57" fillId="72" borderId="0" xfId="0" applyFont="1" applyFill="1" applyAlignment="1" applyProtection="1">
      <alignment horizontal="left" vertical="center"/>
    </xf>
    <xf numFmtId="0" fontId="44" fillId="72" borderId="0" xfId="0" applyFont="1" applyFill="1" applyAlignment="1" applyProtection="1">
      <alignment horizontal="left" vertical="center"/>
    </xf>
    <xf numFmtId="0" fontId="0" fillId="72" borderId="0" xfId="0" applyNumberFormat="1" applyFont="1" applyFill="1" applyAlignment="1" applyProtection="1">
      <alignment wrapText="1"/>
    </xf>
    <xf numFmtId="0" fontId="0" fillId="72" borderId="0" xfId="0" applyFont="1" applyFill="1" applyAlignment="1" applyProtection="1">
      <alignment vertical="center"/>
    </xf>
    <xf numFmtId="164" fontId="0" fillId="72" borderId="0" xfId="0" applyNumberFormat="1" applyFont="1" applyFill="1" applyAlignment="1" applyProtection="1">
      <alignment vertical="center"/>
    </xf>
    <xf numFmtId="164" fontId="39" fillId="72" borderId="0" xfId="439" applyNumberFormat="1" applyFont="1" applyFill="1" applyAlignment="1" applyProtection="1">
      <alignment horizontal="center" vertical="center"/>
      <protection locked="0"/>
    </xf>
    <xf numFmtId="41" fontId="68" fillId="72" borderId="0" xfId="0" applyNumberFormat="1" applyFont="1" applyFill="1" applyAlignment="1" applyProtection="1">
      <alignment wrapText="1"/>
    </xf>
    <xf numFmtId="0" fontId="0" fillId="72" borderId="0" xfId="0" applyNumberFormat="1" applyFont="1" applyFill="1" applyAlignment="1" applyProtection="1">
      <alignment vertical="center" wrapText="1"/>
    </xf>
    <xf numFmtId="3" fontId="39" fillId="72" borderId="0" xfId="439" applyNumberFormat="1" applyFont="1" applyFill="1" applyAlignment="1" applyProtection="1">
      <alignment horizontal="center" vertical="center"/>
      <protection locked="0"/>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40" fillId="72" borderId="0" xfId="0" applyFont="1" applyFill="1" applyAlignment="1" applyProtection="1">
      <alignment horizontal="left" vertical="center"/>
    </xf>
    <xf numFmtId="0" fontId="79" fillId="72" borderId="0" xfId="0" applyFont="1" applyFill="1" applyAlignment="1" applyProtection="1">
      <alignment vertical="center"/>
    </xf>
    <xf numFmtId="0" fontId="141" fillId="72" borderId="0" xfId="0" applyFont="1" applyFill="1" applyAlignment="1" applyProtection="1">
      <alignment vertical="center"/>
      <protection locked="0"/>
    </xf>
    <xf numFmtId="0" fontId="57" fillId="72" borderId="0" xfId="0" applyFont="1" applyFill="1" applyAlignment="1">
      <alignment vertical="center" wrapText="1"/>
    </xf>
    <xf numFmtId="41" fontId="142" fillId="0" borderId="0" xfId="0" applyNumberFormat="1" applyFont="1" applyFill="1" applyAlignment="1" applyProtection="1">
      <alignment wrapText="1"/>
    </xf>
    <xf numFmtId="0" fontId="57" fillId="72"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7" xfId="0" applyBorder="1"/>
    <xf numFmtId="0" fontId="39" fillId="75" borderId="65" xfId="0" applyFont="1" applyFill="1" applyBorder="1" applyAlignment="1">
      <alignment horizontal="center"/>
    </xf>
    <xf numFmtId="0" fontId="39" fillId="75" borderId="55" xfId="0" applyFont="1" applyFill="1" applyBorder="1" applyAlignment="1">
      <alignment horizontal="center"/>
    </xf>
    <xf numFmtId="0" fontId="0" fillId="0" borderId="70" xfId="0" applyBorder="1"/>
    <xf numFmtId="0" fontId="0" fillId="0" borderId="75" xfId="0" applyBorder="1"/>
    <xf numFmtId="0" fontId="37" fillId="75" borderId="55" xfId="0" applyFont="1" applyFill="1" applyBorder="1" applyAlignment="1">
      <alignment horizontal="justify" vertical="center"/>
    </xf>
    <xf numFmtId="0" fontId="40" fillId="75" borderId="13" xfId="0" applyFont="1" applyFill="1" applyBorder="1" applyAlignment="1">
      <alignment horizontal="center" vertical="center"/>
    </xf>
    <xf numFmtId="0" fontId="0" fillId="0" borderId="55" xfId="0" applyBorder="1"/>
    <xf numFmtId="164" fontId="0" fillId="0" borderId="0" xfId="439" applyNumberFormat="1" applyFont="1" applyFill="1" applyProtection="1"/>
    <xf numFmtId="41" fontId="68" fillId="0" borderId="0" xfId="439" applyNumberFormat="1" applyFont="1" applyFill="1" applyAlignment="1" applyProtection="1">
      <alignment horizontal="center" vertical="center" wrapText="1"/>
      <protection locked="0"/>
    </xf>
    <xf numFmtId="0" fontId="147" fillId="74" borderId="55" xfId="0" applyFont="1" applyFill="1" applyBorder="1" applyAlignment="1">
      <alignment horizontal="center" vertical="center" wrapText="1"/>
    </xf>
    <xf numFmtId="0" fontId="144" fillId="0" borderId="0" xfId="0" applyFont="1"/>
    <xf numFmtId="0" fontId="148" fillId="71" borderId="0" xfId="0" applyFont="1" applyFill="1" applyAlignment="1">
      <alignment horizontal="justify" vertical="center"/>
    </xf>
    <xf numFmtId="0" fontId="148" fillId="71" borderId="0" xfId="0" applyFont="1" applyFill="1" applyAlignment="1">
      <alignment vertical="center"/>
    </xf>
    <xf numFmtId="0" fontId="0" fillId="0" borderId="0" xfId="0" applyAlignment="1">
      <alignment vertical="center"/>
    </xf>
    <xf numFmtId="0" fontId="148" fillId="71" borderId="0" xfId="0" applyFont="1" applyFill="1" applyAlignment="1">
      <alignment vertical="center" wrapText="1"/>
    </xf>
    <xf numFmtId="0" fontId="152" fillId="71" borderId="0" xfId="611" applyFont="1" applyFill="1" applyAlignment="1">
      <alignment vertical="center"/>
    </xf>
    <xf numFmtId="0" fontId="153" fillId="71" borderId="0" xfId="0" applyFont="1" applyFill="1" applyAlignment="1">
      <alignment vertical="center"/>
    </xf>
    <xf numFmtId="0" fontId="154" fillId="71" borderId="0" xfId="611" applyFont="1" applyFill="1" applyAlignment="1" applyProtection="1">
      <alignment vertical="center"/>
      <protection locked="0"/>
    </xf>
    <xf numFmtId="0" fontId="153" fillId="71" borderId="0" xfId="0" applyFont="1" applyFill="1"/>
    <xf numFmtId="0" fontId="154" fillId="71" borderId="0" xfId="611" applyFont="1" applyFill="1" applyProtection="1">
      <protection locked="0"/>
    </xf>
    <xf numFmtId="0" fontId="115" fillId="71" borderId="0" xfId="30096" quotePrefix="1" applyFont="1" applyFill="1" applyAlignment="1">
      <alignment horizontal="left" vertical="center" wrapText="1" indent="1"/>
    </xf>
    <xf numFmtId="0" fontId="157" fillId="71" borderId="0" xfId="30096" applyFont="1" applyFill="1" applyAlignment="1">
      <alignment vertical="center" wrapText="1"/>
    </xf>
    <xf numFmtId="0" fontId="35" fillId="0" borderId="0" xfId="611"/>
    <xf numFmtId="0" fontId="148" fillId="71" borderId="0" xfId="30096" applyFont="1" applyFill="1" applyAlignment="1">
      <alignment vertical="center" wrapText="1"/>
    </xf>
    <xf numFmtId="14" fontId="0" fillId="0" borderId="0" xfId="0" applyNumberFormat="1" applyFont="1" applyProtection="1"/>
    <xf numFmtId="0" fontId="0" fillId="76" borderId="24" xfId="0" applyNumberFormat="1" applyFont="1" applyFill="1" applyBorder="1" applyAlignment="1" applyProtection="1">
      <alignment horizontal="left" vertical="center" wrapText="1"/>
    </xf>
    <xf numFmtId="1" fontId="0" fillId="0" borderId="0" xfId="0" applyNumberFormat="1" applyFont="1" applyFill="1" applyAlignment="1" applyProtection="1">
      <alignment horizontal="center" vertical="center"/>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77"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77" borderId="0" xfId="0" applyFill="1" applyBorder="1"/>
    <xf numFmtId="38" fontId="44" fillId="22" borderId="43" xfId="439" applyNumberFormat="1" applyFont="1" applyFill="1" applyBorder="1" applyAlignment="1" applyProtection="1">
      <alignment horizontal="center" vertical="center" wrapText="1"/>
    </xf>
    <xf numFmtId="4" fontId="0" fillId="0" borderId="0" xfId="0" applyNumberFormat="1"/>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5" borderId="79" xfId="0" applyFont="1" applyFill="1" applyBorder="1" applyAlignment="1">
      <alignment horizontal="left"/>
    </xf>
    <xf numFmtId="0" fontId="0" fillId="75" borderId="80" xfId="0" applyFill="1" applyBorder="1"/>
    <xf numFmtId="0" fontId="0" fillId="75" borderId="85" xfId="0" applyFill="1" applyBorder="1"/>
    <xf numFmtId="0" fontId="0" fillId="0" borderId="78" xfId="0" applyBorder="1"/>
    <xf numFmtId="0" fontId="146" fillId="0" borderId="66" xfId="0" applyFont="1" applyBorder="1" applyAlignment="1">
      <alignment horizontal="center" vertical="center" wrapText="1"/>
    </xf>
    <xf numFmtId="0" fontId="0" fillId="0" borderId="66" xfId="0" applyBorder="1"/>
    <xf numFmtId="0" fontId="146" fillId="0" borderId="13" xfId="0" applyFont="1" applyBorder="1" applyAlignment="1">
      <alignment horizontal="center" vertical="center" wrapText="1"/>
    </xf>
    <xf numFmtId="0" fontId="39" fillId="0" borderId="55" xfId="0" quotePrefix="1" applyFont="1" applyBorder="1" applyAlignment="1">
      <alignment horizontal="center" vertical="center"/>
    </xf>
    <xf numFmtId="37" fontId="0" fillId="0" borderId="55" xfId="0" applyNumberFormat="1" applyBorder="1" applyAlignment="1">
      <alignment horizontal="center" vertical="center" wrapText="1"/>
    </xf>
    <xf numFmtId="0" fontId="45" fillId="75" borderId="13" xfId="0" applyFont="1" applyFill="1" applyBorder="1" applyAlignment="1">
      <alignment horizontal="center" vertical="center" wrapText="1"/>
    </xf>
    <xf numFmtId="0" fontId="39" fillId="75" borderId="55" xfId="0" applyFont="1" applyFill="1" applyBorder="1" applyAlignment="1">
      <alignment horizontal="center" wrapText="1"/>
    </xf>
    <xf numFmtId="0" fontId="0" fillId="75" borderId="79" xfId="0" applyFill="1" applyBorder="1"/>
    <xf numFmtId="49" fontId="39" fillId="0" borderId="55" xfId="0" quotePrefix="1" applyNumberFormat="1" applyFont="1" applyBorder="1" applyAlignment="1">
      <alignment horizontal="center" vertical="center"/>
    </xf>
    <xf numFmtId="0" fontId="0" fillId="1" borderId="55" xfId="0" applyFill="1" applyBorder="1" applyAlignment="1">
      <alignment horizontal="center" vertical="center" wrapText="1"/>
    </xf>
    <xf numFmtId="0" fontId="45" fillId="75" borderId="82" xfId="0" applyFont="1" applyFill="1" applyBorder="1" applyAlignment="1">
      <alignment horizontal="center" vertical="center" wrapText="1"/>
    </xf>
    <xf numFmtId="37" fontId="0" fillId="0" borderId="55" xfId="0" applyNumberFormat="1" applyBorder="1" applyAlignment="1">
      <alignment horizontal="center" vertical="center"/>
    </xf>
    <xf numFmtId="0" fontId="39" fillId="0" borderId="75" xfId="0" applyFont="1" applyBorder="1" applyAlignment="1">
      <alignment horizontal="center" vertical="center"/>
    </xf>
    <xf numFmtId="178" fontId="0" fillId="0" borderId="0" xfId="0" applyNumberFormat="1"/>
    <xf numFmtId="0" fontId="0" fillId="75" borderId="11" xfId="0" applyFill="1" applyBorder="1" applyAlignment="1">
      <alignment horizontal="center"/>
    </xf>
    <xf numFmtId="0" fontId="44" fillId="0" borderId="81" xfId="0" applyFont="1" applyBorder="1"/>
    <xf numFmtId="0" fontId="44" fillId="0" borderId="0" xfId="0" applyFont="1"/>
    <xf numFmtId="0" fontId="44" fillId="0" borderId="67" xfId="0" applyFont="1" applyBorder="1"/>
    <xf numFmtId="0" fontId="44" fillId="0" borderId="68" xfId="0" applyFont="1" applyBorder="1"/>
    <xf numFmtId="0" fontId="159" fillId="0" borderId="0" xfId="0" applyFont="1" applyAlignment="1">
      <alignment vertical="center" wrapText="1"/>
    </xf>
    <xf numFmtId="0" fontId="44" fillId="0" borderId="76" xfId="0" applyFont="1" applyBorder="1" applyAlignment="1">
      <alignment wrapText="1"/>
    </xf>
    <xf numFmtId="1" fontId="44" fillId="0" borderId="0" xfId="0" applyNumberFormat="1" applyFont="1"/>
    <xf numFmtId="0" fontId="44" fillId="0" borderId="74" xfId="0" applyFont="1" applyBorder="1"/>
    <xf numFmtId="0" fontId="44" fillId="0" borderId="0" xfId="0" applyFont="1" applyAlignment="1">
      <alignment horizontal="center"/>
    </xf>
    <xf numFmtId="0" fontId="44" fillId="0" borderId="77" xfId="0" applyFont="1" applyBorder="1"/>
    <xf numFmtId="0" fontId="0" fillId="0" borderId="0" xfId="0" applyFill="1" applyAlignment="1">
      <alignment horizontal="left" vertical="center"/>
    </xf>
    <xf numFmtId="0" fontId="0" fillId="0" borderId="0" xfId="0" applyFill="1" applyAlignment="1">
      <alignment wrapText="1"/>
    </xf>
    <xf numFmtId="0" fontId="160" fillId="0" borderId="0" xfId="0" applyFont="1" applyFill="1" applyAlignment="1">
      <alignment horizontal="left" vertical="center"/>
    </xf>
    <xf numFmtId="0" fontId="79" fillId="0" borderId="39" xfId="0" applyFont="1" applyFill="1" applyBorder="1"/>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79"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4"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41" fontId="68" fillId="30" borderId="72" xfId="439" applyNumberFormat="1" applyFont="1" applyFill="1" applyBorder="1" applyAlignment="1">
      <alignment vertical="center" wrapText="1"/>
    </xf>
    <xf numFmtId="41" fontId="68" fillId="30" borderId="0" xfId="439" applyNumberFormat="1" applyFont="1" applyFill="1" applyAlignment="1">
      <alignment vertical="center" wrapText="1"/>
    </xf>
    <xf numFmtId="41" fontId="68" fillId="30" borderId="84" xfId="439" applyNumberFormat="1" applyFont="1" applyFill="1" applyBorder="1" applyAlignment="1">
      <alignment vertical="center" wrapText="1"/>
    </xf>
    <xf numFmtId="41" fontId="68" fillId="30" borderId="73"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0" fillId="33"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75"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5" borderId="91" xfId="439" applyNumberFormat="1" applyFont="1" applyFill="1" applyBorder="1" applyAlignment="1" applyProtection="1">
      <alignment vertical="center"/>
    </xf>
    <xf numFmtId="41" fontId="68" fillId="0" borderId="0" xfId="0" applyNumberFormat="1" applyFont="1" applyFill="1" applyAlignment="1" applyProtection="1">
      <alignment vertical="center" wrapText="1"/>
    </xf>
    <xf numFmtId="0" fontId="0" fillId="0" borderId="0" xfId="0" applyAlignment="1">
      <alignment horizontal="center" wrapText="1"/>
    </xf>
    <xf numFmtId="0" fontId="0" fillId="0" borderId="22" xfId="0" applyBorder="1" applyAlignment="1">
      <alignment vertical="center" wrapText="1"/>
    </xf>
    <xf numFmtId="0" fontId="67" fillId="0" borderId="10" xfId="0" applyFont="1" applyFill="1" applyBorder="1" applyAlignment="1">
      <alignment vertical="center" wrapText="1"/>
    </xf>
    <xf numFmtId="3" fontId="44" fillId="29" borderId="0" xfId="439" applyNumberFormat="1" applyFont="1" applyFill="1" applyAlignment="1" applyProtection="1">
      <alignment horizontal="center" vertical="center" wrapText="1"/>
      <protection locked="0"/>
    </xf>
    <xf numFmtId="0" fontId="0" fillId="0" borderId="0" xfId="0" applyFont="1" applyAlignment="1" applyProtection="1">
      <alignment horizontal="left" vertical="center" wrapText="1"/>
    </xf>
    <xf numFmtId="0" fontId="44" fillId="0" borderId="43" xfId="0" applyFont="1" applyFill="1" applyBorder="1" applyAlignment="1" applyProtection="1">
      <alignment horizontal="left" vertical="center" wrapText="1"/>
    </xf>
    <xf numFmtId="49" fontId="0" fillId="30" borderId="13" xfId="0" applyNumberFormat="1" applyFont="1" applyFill="1" applyBorder="1" applyAlignment="1" applyProtection="1">
      <alignment horizontal="center" vertical="center"/>
      <protection locked="0"/>
    </xf>
    <xf numFmtId="14" fontId="122" fillId="29" borderId="10" xfId="31720" applyNumberFormat="1" applyFont="1" applyFill="1" applyBorder="1" applyAlignment="1" applyProtection="1">
      <alignment horizontal="left" vertical="center"/>
      <protection locked="0"/>
    </xf>
    <xf numFmtId="177" fontId="56" fillId="79" borderId="22" xfId="439" applyNumberFormat="1" applyFont="1" applyFill="1" applyBorder="1" applyAlignment="1" applyProtection="1">
      <alignment horizontal="center" vertical="center" wrapText="1"/>
    </xf>
    <xf numFmtId="3" fontId="44" fillId="0" borderId="22" xfId="31735" applyFont="1" applyBorder="1" applyAlignment="1">
      <alignment vertical="center" wrapText="1"/>
    </xf>
    <xf numFmtId="0" fontId="0" fillId="0" borderId="24" xfId="0" applyBorder="1" applyAlignment="1">
      <alignment horizontal="left" vertical="center" wrapText="1"/>
    </xf>
    <xf numFmtId="14" fontId="0" fillId="34" borderId="0" xfId="0" applyNumberFormat="1" applyFont="1" applyFill="1" applyAlignment="1" applyProtection="1">
      <alignment horizontal="center" vertical="center"/>
    </xf>
    <xf numFmtId="169" fontId="0" fillId="72" borderId="63" xfId="439" applyNumberFormat="1" applyFont="1" applyFill="1" applyBorder="1" applyAlignment="1" applyProtection="1">
      <alignment horizontal="center" vertical="center"/>
    </xf>
    <xf numFmtId="172" fontId="0" fillId="79" borderId="28" xfId="439" applyNumberFormat="1" applyFont="1" applyFill="1" applyBorder="1" applyAlignment="1" applyProtection="1">
      <alignment vertical="center"/>
    </xf>
    <xf numFmtId="0" fontId="163" fillId="71" borderId="0" xfId="30096" applyFont="1" applyFill="1" applyAlignment="1">
      <alignment vertical="center" wrapText="1"/>
    </xf>
    <xf numFmtId="1" fontId="40" fillId="24" borderId="0" xfId="439"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left" vertical="center" wrapText="1"/>
    </xf>
    <xf numFmtId="0" fontId="44" fillId="0" borderId="43" xfId="0" applyFont="1" applyFill="1" applyBorder="1" applyAlignment="1" applyProtection="1">
      <alignment horizontal="center" vertical="center" wrapText="1"/>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0" fillId="33" borderId="0" xfId="0" applyFill="1" applyAlignment="1">
      <alignment horizontal="center" vertical="center" wrapText="1"/>
    </xf>
    <xf numFmtId="0" fontId="39" fillId="0" borderId="0" xfId="0" applyFont="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69" xfId="0" applyFill="1" applyBorder="1" applyAlignment="1" applyProtection="1">
      <alignment horizontal="center" vertical="center"/>
      <protection locked="0"/>
    </xf>
    <xf numFmtId="1" fontId="0" fillId="29" borderId="69" xfId="0" applyNumberFormat="1"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0" borderId="92" xfId="0" applyBorder="1" applyAlignment="1">
      <alignment horizontal="center"/>
    </xf>
    <xf numFmtId="0" fontId="0" fillId="0" borderId="93" xfId="0" applyFill="1" applyBorder="1"/>
    <xf numFmtId="0" fontId="0" fillId="0" borderId="94" xfId="0" applyBorder="1" applyAlignment="1">
      <alignment wrapText="1"/>
    </xf>
    <xf numFmtId="0" fontId="0" fillId="0" borderId="95"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6" xfId="0" applyBorder="1" applyAlignment="1">
      <alignment wrapText="1"/>
    </xf>
    <xf numFmtId="0" fontId="39" fillId="0" borderId="0" xfId="682" applyFont="1" applyAlignment="1">
      <alignment wrapText="1"/>
    </xf>
    <xf numFmtId="0" fontId="0" fillId="0" borderId="0" xfId="682" applyFont="1"/>
    <xf numFmtId="0" fontId="165"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6" fillId="0" borderId="0" xfId="682" applyFont="1"/>
    <xf numFmtId="0" fontId="166" fillId="0" borderId="0" xfId="682" applyFont="1" applyAlignment="1">
      <alignment vertical="center"/>
    </xf>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67" fillId="0" borderId="0" xfId="682" applyFont="1"/>
    <xf numFmtId="0" fontId="52" fillId="0" borderId="0" xfId="682" applyFont="1"/>
    <xf numFmtId="180" fontId="52" fillId="0" borderId="0" xfId="682" applyNumberFormat="1" applyFont="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39" fillId="0" borderId="0" xfId="682" applyFont="1"/>
    <xf numFmtId="0" fontId="52" fillId="0" borderId="0" xfId="0" quotePrefix="1" applyFont="1"/>
    <xf numFmtId="0" fontId="0" fillId="0" borderId="0" xfId="0" quotePrefix="1"/>
    <xf numFmtId="164" fontId="0" fillId="0" borderId="0" xfId="0" applyNumberFormat="1"/>
    <xf numFmtId="0" fontId="167" fillId="0" borderId="0" xfId="682" applyFont="1" applyAlignment="1">
      <alignment vertical="center"/>
    </xf>
    <xf numFmtId="0" fontId="169" fillId="0" borderId="0" xfId="682" applyFont="1"/>
    <xf numFmtId="0" fontId="49" fillId="0" borderId="0" xfId="682" applyFont="1"/>
    <xf numFmtId="0" fontId="170" fillId="27" borderId="0" xfId="682" applyFont="1" applyFill="1" applyAlignment="1">
      <alignment vertical="center" wrapText="1"/>
    </xf>
    <xf numFmtId="0" fontId="49" fillId="0" borderId="0" xfId="682" applyFont="1" applyAlignment="1">
      <alignment horizontal="center"/>
    </xf>
    <xf numFmtId="0" fontId="0" fillId="0" borderId="0" xfId="0" quotePrefix="1" applyAlignment="1">
      <alignment horizontal="center"/>
    </xf>
    <xf numFmtId="3" fontId="52" fillId="0" borderId="0" xfId="0" applyNumberFormat="1" applyFont="1"/>
    <xf numFmtId="0" fontId="169" fillId="0" borderId="0" xfId="0" applyFont="1" applyAlignment="1">
      <alignment horizontal="left" vertical="center" wrapText="1"/>
    </xf>
    <xf numFmtId="180" fontId="49" fillId="0" borderId="0" xfId="682" applyNumberFormat="1" applyFont="1"/>
    <xf numFmtId="10" fontId="49" fillId="0" borderId="19" xfId="682" applyNumberFormat="1" applyFont="1" applyBorder="1"/>
    <xf numFmtId="0" fontId="51" fillId="0" borderId="0" xfId="0" applyFont="1"/>
    <xf numFmtId="2" fontId="0" fillId="0" borderId="0" xfId="0" applyNumberFormat="1"/>
    <xf numFmtId="164" fontId="0" fillId="0" borderId="0" xfId="439" applyNumberFormat="1" applyFont="1"/>
    <xf numFmtId="42" fontId="168" fillId="26" borderId="0" xfId="546" applyNumberFormat="1" applyFont="1" applyFill="1"/>
    <xf numFmtId="41" fontId="168" fillId="26" borderId="0" xfId="682" applyNumberFormat="1" applyFont="1" applyFill="1"/>
    <xf numFmtId="41" fontId="0"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7" xfId="546" applyNumberFormat="1" applyFont="1" applyBorder="1"/>
    <xf numFmtId="42" fontId="52" fillId="0" borderId="19" xfId="546" applyNumberFormat="1" applyFont="1" applyBorder="1"/>
    <xf numFmtId="0" fontId="39" fillId="72" borderId="0" xfId="0" applyFont="1" applyFill="1" applyAlignment="1" applyProtection="1">
      <alignment horizontal="left" vertical="center"/>
    </xf>
    <xf numFmtId="0" fontId="39" fillId="28" borderId="0" xfId="0" applyFont="1" applyFill="1" applyAlignment="1" applyProtection="1">
      <alignment horizontal="left" vertical="center"/>
    </xf>
    <xf numFmtId="0" fontId="0" fillId="0" borderId="0" xfId="0" applyAlignment="1">
      <alignment horizontal="center" vertical="center"/>
    </xf>
    <xf numFmtId="0" fontId="39" fillId="33" borderId="98" xfId="0" applyFont="1" applyFill="1" applyBorder="1" applyAlignment="1">
      <alignment vertical="center"/>
    </xf>
    <xf numFmtId="0" fontId="39" fillId="33" borderId="99" xfId="0" applyFont="1" applyFill="1" applyBorder="1" applyAlignment="1">
      <alignment vertical="center"/>
    </xf>
    <xf numFmtId="0" fontId="39" fillId="33" borderId="100" xfId="0" applyFont="1"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41" fontId="68" fillId="33" borderId="37" xfId="0" applyNumberFormat="1" applyFont="1" applyFill="1" applyBorder="1" applyAlignment="1">
      <alignment wrapText="1"/>
    </xf>
    <xf numFmtId="0" fontId="0" fillId="33" borderId="15" xfId="0" applyFill="1" applyBorder="1" applyAlignment="1">
      <alignment vertical="center"/>
    </xf>
    <xf numFmtId="0" fontId="0" fillId="33" borderId="0" xfId="0" applyFill="1" applyAlignment="1">
      <alignment vertical="center"/>
    </xf>
    <xf numFmtId="41" fontId="68" fillId="33" borderId="58" xfId="0" applyNumberFormat="1" applyFont="1" applyFill="1" applyBorder="1" applyAlignment="1">
      <alignment wrapText="1"/>
    </xf>
    <xf numFmtId="0" fontId="0" fillId="33" borderId="15" xfId="0" applyFill="1" applyBorder="1"/>
    <xf numFmtId="0" fontId="0" fillId="33" borderId="38" xfId="0" applyFill="1" applyBorder="1" applyAlignment="1">
      <alignment vertical="center"/>
    </xf>
    <xf numFmtId="0" fontId="0" fillId="33" borderId="39" xfId="0" applyFill="1" applyBorder="1" applyAlignment="1">
      <alignment vertical="center"/>
    </xf>
    <xf numFmtId="41" fontId="68" fillId="33" borderId="40" xfId="0" applyNumberFormat="1" applyFont="1" applyFill="1" applyBorder="1" applyAlignment="1">
      <alignment wrapText="1"/>
    </xf>
    <xf numFmtId="0" fontId="0" fillId="0" borderId="0" xfId="0" applyAlignment="1">
      <alignment horizontal="center" vertical="center" wrapText="1"/>
    </xf>
    <xf numFmtId="0" fontId="53" fillId="33" borderId="0" xfId="0" applyFont="1" applyFill="1" applyAlignment="1">
      <alignment horizontal="left" vertical="center" wrapText="1"/>
    </xf>
    <xf numFmtId="41" fontId="68" fillId="0" borderId="0" xfId="0" applyNumberFormat="1" applyFont="1" applyAlignment="1">
      <alignment wrapText="1"/>
    </xf>
    <xf numFmtId="0" fontId="60" fillId="33"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38" fontId="67" fillId="20" borderId="0" xfId="0" applyNumberFormat="1" applyFont="1" applyFill="1" applyAlignment="1" applyProtection="1">
      <alignment vertical="center" wrapText="1"/>
      <protection locked="0"/>
    </xf>
    <xf numFmtId="1" fontId="0" fillId="0" borderId="0" xfId="0" applyNumberFormat="1"/>
    <xf numFmtId="0" fontId="0" fillId="29" borderId="0" xfId="0" applyFill="1"/>
    <xf numFmtId="38" fontId="44" fillId="22" borderId="0" xfId="439" applyNumberFormat="1" applyFont="1" applyFill="1" applyAlignment="1" applyProtection="1">
      <alignment horizontal="center" vertical="center" wrapText="1"/>
    </xf>
    <xf numFmtId="0" fontId="0" fillId="0" borderId="10" xfId="0" applyBorder="1" applyAlignment="1">
      <alignment horizontal="center" vertical="center"/>
    </xf>
    <xf numFmtId="0" fontId="39" fillId="33" borderId="41" xfId="0" applyFont="1" applyFill="1" applyBorder="1" applyAlignment="1">
      <alignment horizontal="center" vertical="center"/>
    </xf>
    <xf numFmtId="0" fontId="0" fillId="75" borderId="25" xfId="0" applyFont="1" applyFill="1" applyBorder="1" applyAlignment="1" applyProtection="1">
      <alignment horizontal="center" vertical="center" wrapText="1"/>
    </xf>
    <xf numFmtId="3"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horizontal="center" vertical="center"/>
      <protection locked="0"/>
    </xf>
    <xf numFmtId="0" fontId="0" fillId="33" borderId="22" xfId="0" applyFill="1" applyBorder="1" applyAlignment="1">
      <alignment vertical="center" wrapText="1"/>
    </xf>
    <xf numFmtId="0" fontId="39" fillId="33" borderId="24" xfId="0" applyFont="1" applyFill="1" applyBorder="1" applyAlignment="1">
      <alignment horizontal="center" vertical="center"/>
    </xf>
    <xf numFmtId="0" fontId="67" fillId="0" borderId="69" xfId="0" applyFont="1" applyBorder="1" applyAlignment="1">
      <alignment vertical="center" wrapText="1"/>
    </xf>
    <xf numFmtId="0" fontId="68" fillId="80" borderId="69" xfId="0" applyFont="1"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0" fillId="80" borderId="10" xfId="0" applyFill="1" applyBorder="1" applyAlignment="1">
      <alignment vertical="center" wrapText="1"/>
    </xf>
    <xf numFmtId="0" fontId="67" fillId="0" borderId="10" xfId="0" applyFont="1" applyBorder="1" applyAlignment="1">
      <alignment vertical="center" wrapText="1"/>
    </xf>
    <xf numFmtId="0" fontId="0" fillId="33" borderId="24" xfId="0" applyFill="1" applyBorder="1" applyAlignment="1">
      <alignment horizontal="left" vertical="center" wrapText="1"/>
    </xf>
    <xf numFmtId="0" fontId="0" fillId="33" borderId="0" xfId="0" applyFill="1" applyAlignment="1" applyProtection="1">
      <alignment vertical="center" wrapText="1"/>
      <protection locked="0"/>
    </xf>
    <xf numFmtId="0" fontId="0" fillId="0" borderId="0" xfId="0"/>
    <xf numFmtId="38" fontId="0" fillId="0" borderId="0" xfId="0" applyNumberFormat="1"/>
    <xf numFmtId="4" fontId="0" fillId="0" borderId="0" xfId="0" applyNumberFormat="1"/>
    <xf numFmtId="14" fontId="44" fillId="0" borderId="92" xfId="0" applyNumberFormat="1" applyFont="1" applyBorder="1"/>
    <xf numFmtId="14" fontId="44" fillId="33" borderId="93" xfId="0" applyNumberFormat="1" applyFont="1" applyFill="1" applyBorder="1"/>
    <xf numFmtId="14" fontId="44" fillId="33" borderId="94" xfId="0" applyNumberFormat="1" applyFont="1" applyFill="1" applyBorder="1"/>
    <xf numFmtId="0" fontId="44" fillId="0" borderId="21" xfId="0" applyFont="1" applyBorder="1"/>
    <xf numFmtId="0" fontId="44" fillId="0" borderId="54" xfId="0" applyFont="1" applyBorder="1"/>
    <xf numFmtId="14" fontId="44" fillId="0" borderId="0" xfId="0" applyNumberFormat="1" applyFont="1"/>
    <xf numFmtId="14" fontId="44" fillId="0" borderId="54" xfId="0" applyNumberFormat="1" applyFont="1" applyBorder="1"/>
    <xf numFmtId="0" fontId="44" fillId="0" borderId="95" xfId="0" applyFont="1" applyBorder="1"/>
    <xf numFmtId="14" fontId="44" fillId="0" borderId="17" xfId="0" applyNumberFormat="1" applyFont="1" applyBorder="1"/>
    <xf numFmtId="14" fontId="44" fillId="0" borderId="96" xfId="0" applyNumberFormat="1" applyFont="1" applyBorder="1"/>
    <xf numFmtId="14" fontId="0" fillId="0" borderId="55" xfId="0" applyNumberFormat="1" applyBorder="1" applyAlignment="1">
      <alignment horizontal="center" vertical="center" wrapText="1"/>
    </xf>
    <xf numFmtId="0" fontId="41" fillId="75" borderId="22" xfId="0" applyFont="1" applyFill="1" applyBorder="1" applyAlignment="1">
      <alignment horizontal="left" vertical="center" wrapText="1"/>
    </xf>
    <xf numFmtId="0" fontId="37" fillId="33" borderId="55" xfId="0" applyFont="1" applyFill="1" applyBorder="1" applyAlignment="1">
      <alignment vertical="center" wrapText="1"/>
    </xf>
    <xf numFmtId="0" fontId="68" fillId="33" borderId="65" xfId="0" applyFont="1" applyFill="1" applyBorder="1" applyAlignment="1" applyProtection="1">
      <alignment vertical="center" wrapText="1"/>
      <protection locked="0"/>
    </xf>
    <xf numFmtId="0" fontId="45" fillId="33" borderId="13" xfId="0" applyFont="1" applyFill="1" applyBorder="1" applyAlignment="1">
      <alignment horizontal="center" vertical="center" wrapText="1"/>
    </xf>
    <xf numFmtId="0" fontId="35" fillId="71" borderId="0" xfId="611" applyFill="1" applyAlignment="1">
      <alignment vertical="center"/>
    </xf>
    <xf numFmtId="41" fontId="68" fillId="0" borderId="0" xfId="0" applyNumberFormat="1" applyFont="1" applyFill="1" applyAlignment="1" applyProtection="1">
      <alignment horizontal="left" vertical="center" wrapText="1"/>
    </xf>
    <xf numFmtId="164" fontId="0" fillId="0" borderId="0" xfId="0" applyNumberFormat="1" applyFont="1" applyFill="1" applyAlignment="1" applyProtection="1">
      <alignment horizontal="left" vertical="center" wrapText="1"/>
      <protection locked="0"/>
    </xf>
    <xf numFmtId="38" fontId="67" fillId="20" borderId="0" xfId="0" applyNumberFormat="1" applyFont="1" applyFill="1" applyAlignment="1" applyProtection="1">
      <alignment vertical="center" wrapText="1"/>
    </xf>
    <xf numFmtId="38" fontId="0" fillId="0" borderId="0" xfId="0" applyNumberFormat="1" applyFont="1" applyFill="1" applyAlignment="1" applyProtection="1">
      <alignment vertical="center" wrapText="1"/>
      <protection locked="0"/>
    </xf>
    <xf numFmtId="0" fontId="0" fillId="0" borderId="69" xfId="0" applyFill="1" applyBorder="1" applyAlignment="1">
      <alignment vertical="center"/>
    </xf>
    <xf numFmtId="0" fontId="0" fillId="0" borderId="0" xfId="0" applyFill="1" applyAlignment="1">
      <alignment vertical="center"/>
    </xf>
    <xf numFmtId="0" fontId="0" fillId="0" borderId="101" xfId="0" applyFill="1" applyBorder="1" applyAlignment="1">
      <alignment horizontal="center" vertical="center"/>
    </xf>
    <xf numFmtId="0" fontId="0" fillId="29" borderId="92" xfId="0" applyFill="1" applyBorder="1" applyAlignment="1" applyProtection="1">
      <alignment horizontal="center" vertical="center"/>
      <protection locked="0"/>
    </xf>
    <xf numFmtId="0" fontId="67" fillId="0" borderId="101" xfId="0" applyFont="1" applyFill="1" applyBorder="1" applyAlignment="1">
      <alignment vertical="center" wrapText="1"/>
    </xf>
    <xf numFmtId="0" fontId="0" fillId="33" borderId="12" xfId="0" applyFill="1" applyBorder="1" applyAlignment="1">
      <alignment horizontal="center" vertical="center"/>
    </xf>
    <xf numFmtId="0" fontId="0" fillId="33"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0" fillId="75" borderId="69" xfId="0" applyFill="1" applyBorder="1" applyAlignment="1">
      <alignment horizontal="left" vertical="center"/>
    </xf>
    <xf numFmtId="0" fontId="0" fillId="75" borderId="14" xfId="0" applyFill="1" applyBorder="1" applyAlignment="1">
      <alignment vertical="center" wrapText="1"/>
    </xf>
    <xf numFmtId="0" fontId="0" fillId="75" borderId="14" xfId="0" applyFill="1" applyBorder="1" applyAlignment="1" applyProtection="1">
      <alignment horizontal="center" vertical="center"/>
      <protection locked="0"/>
    </xf>
    <xf numFmtId="0" fontId="67" fillId="75" borderId="20" xfId="0" applyFont="1" applyFill="1" applyBorder="1" applyAlignment="1">
      <alignment vertical="center" wrapText="1"/>
    </xf>
    <xf numFmtId="0" fontId="174" fillId="33" borderId="55" xfId="0" applyFont="1" applyFill="1" applyBorder="1" applyAlignment="1">
      <alignment vertical="center" wrapText="1"/>
    </xf>
    <xf numFmtId="0" fontId="0" fillId="0" borderId="0" xfId="0" applyFill="1" applyAlignment="1">
      <alignment horizontal="left" vertical="center" wrapText="1"/>
    </xf>
    <xf numFmtId="0" fontId="56" fillId="33" borderId="0" xfId="0" applyNumberFormat="1" applyFont="1" applyFill="1" applyBorder="1" applyAlignment="1" applyProtection="1">
      <alignment horizontal="left" vertical="center" wrapText="1"/>
    </xf>
    <xf numFmtId="0" fontId="0" fillId="0" borderId="0" xfId="0" applyFill="1" applyAlignment="1" applyProtection="1">
      <alignment vertical="center" wrapText="1"/>
      <protection locked="0"/>
    </xf>
    <xf numFmtId="0" fontId="56" fillId="33" borderId="24" xfId="0" applyNumberFormat="1" applyFont="1" applyFill="1" applyBorder="1" applyAlignment="1" applyProtection="1">
      <alignment horizontal="left" vertical="center" wrapText="1"/>
    </xf>
    <xf numFmtId="0" fontId="0" fillId="0" borderId="10" xfId="0" applyBorder="1" applyAlignment="1" applyProtection="1">
      <alignment horizontal="left" vertical="center"/>
      <protection locked="0"/>
    </xf>
    <xf numFmtId="0" fontId="0" fillId="0" borderId="0" xfId="0" applyAlignment="1" applyProtection="1">
      <alignment horizontal="left" vertical="center"/>
      <protection locked="0"/>
    </xf>
    <xf numFmtId="0" fontId="67" fillId="0" borderId="12" xfId="0" applyFont="1" applyFill="1" applyBorder="1" applyAlignment="1">
      <alignment vertical="center" wrapText="1"/>
    </xf>
    <xf numFmtId="0" fontId="0" fillId="0" borderId="10" xfId="0" applyFill="1" applyBorder="1" applyAlignment="1">
      <alignment horizontal="center" vertical="center" wrapText="1"/>
    </xf>
    <xf numFmtId="0" fontId="0" fillId="0" borderId="10" xfId="0" applyFill="1" applyBorder="1" applyAlignment="1">
      <alignment horizontal="center" wrapText="1"/>
    </xf>
    <xf numFmtId="0" fontId="0" fillId="29" borderId="10" xfId="0" applyFill="1" applyBorder="1" applyAlignment="1" applyProtection="1">
      <alignment horizontal="left" vertical="center" wrapText="1"/>
      <protection locked="0"/>
    </xf>
    <xf numFmtId="0" fontId="0" fillId="0" borderId="101" xfId="0" applyFill="1" applyBorder="1" applyAlignment="1">
      <alignment vertical="center" wrapText="1"/>
    </xf>
    <xf numFmtId="0" fontId="0" fillId="0" borderId="55" xfId="0" applyBorder="1" applyAlignment="1" applyProtection="1">
      <alignment horizontal="left" vertical="center" wrapText="1"/>
      <protection locked="0"/>
    </xf>
    <xf numFmtId="3" fontId="0" fillId="0" borderId="24" xfId="0" applyNumberFormat="1" applyFont="1" applyFill="1" applyBorder="1" applyAlignment="1" applyProtection="1">
      <alignment horizontal="center" vertical="center" wrapText="1"/>
    </xf>
    <xf numFmtId="168" fontId="0" fillId="0" borderId="93" xfId="0" applyNumberFormat="1" applyFill="1" applyBorder="1" applyAlignment="1">
      <alignmen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1" xfId="0" applyFont="1" applyFill="1" applyBorder="1" applyAlignment="1">
      <alignment horizontal="left" vertical="center" wrapText="1"/>
    </xf>
    <xf numFmtId="0" fontId="0" fillId="0" borderId="36" xfId="0" applyFont="1" applyBorder="1" applyAlignment="1">
      <alignment horizontal="left" wrapText="1"/>
    </xf>
    <xf numFmtId="0" fontId="0" fillId="33" borderId="13" xfId="0" applyFont="1" applyFill="1" applyBorder="1" applyAlignment="1">
      <alignment vertical="center" wrapText="1"/>
    </xf>
    <xf numFmtId="0" fontId="0" fillId="33" borderId="16" xfId="0" applyFont="1" applyFill="1" applyBorder="1" applyAlignment="1">
      <alignment vertical="center" wrapText="1"/>
    </xf>
    <xf numFmtId="0" fontId="0" fillId="0" borderId="13" xfId="0" applyFont="1" applyBorder="1" applyAlignment="1">
      <alignment vertical="center"/>
    </xf>
    <xf numFmtId="0" fontId="0" fillId="0" borderId="16" xfId="0" applyFont="1" applyBorder="1" applyAlignment="1">
      <alignment vertical="center"/>
    </xf>
    <xf numFmtId="0" fontId="0" fillId="0" borderId="13" xfId="0" applyFont="1" applyBorder="1" applyAlignment="1">
      <alignment vertical="center" wrapText="1"/>
    </xf>
    <xf numFmtId="0" fontId="0" fillId="0" borderId="16" xfId="0" applyFont="1" applyBorder="1" applyAlignment="1">
      <alignment vertical="center" wrapText="1"/>
    </xf>
    <xf numFmtId="0" fontId="0" fillId="0" borderId="13" xfId="0" applyFont="1" applyFill="1" applyBorder="1" applyAlignment="1">
      <alignment vertical="center" wrapText="1"/>
    </xf>
    <xf numFmtId="0" fontId="0" fillId="0" borderId="16" xfId="0" applyFont="1" applyFill="1" applyBorder="1" applyAlignment="1">
      <alignment vertic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62" fillId="78" borderId="13" xfId="0" applyFont="1" applyFill="1" applyBorder="1" applyAlignment="1">
      <alignment horizontal="center" vertical="center"/>
    </xf>
    <xf numFmtId="0" fontId="162"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5" borderId="16" xfId="0" applyFont="1" applyFill="1" applyBorder="1" applyAlignment="1">
      <alignment horizontal="left" wrapText="1"/>
    </xf>
    <xf numFmtId="0" fontId="57" fillId="33" borderId="16" xfId="0" applyFont="1" applyFill="1" applyBorder="1" applyAlignment="1">
      <alignment horizontal="justify" vertical="center" wrapText="1"/>
    </xf>
    <xf numFmtId="0" fontId="57" fillId="33" borderId="11" xfId="0" applyFont="1" applyFill="1" applyBorder="1" applyAlignment="1">
      <alignment horizontal="justify" vertical="center" wrapText="1"/>
    </xf>
    <xf numFmtId="0" fontId="57" fillId="75" borderId="11" xfId="0" applyFont="1" applyFill="1" applyBorder="1" applyAlignment="1">
      <alignment horizontal="left" vertical="center" wrapText="1"/>
    </xf>
    <xf numFmtId="0" fontId="57" fillId="75" borderId="55" xfId="0" applyFont="1" applyFill="1" applyBorder="1" applyAlignment="1">
      <alignment horizontal="left" vertical="center" wrapText="1"/>
    </xf>
    <xf numFmtId="0" fontId="57" fillId="33" borderId="55" xfId="0" applyFont="1" applyFill="1" applyBorder="1" applyAlignment="1">
      <alignment horizontal="justify" vertical="center" wrapText="1"/>
    </xf>
    <xf numFmtId="0" fontId="145" fillId="0" borderId="38" xfId="0" applyFont="1" applyBorder="1" applyAlignment="1">
      <alignment horizontal="center" vertical="center"/>
    </xf>
    <xf numFmtId="0" fontId="145" fillId="0" borderId="39" xfId="0" applyFont="1" applyBorder="1" applyAlignment="1">
      <alignment horizontal="center" vertical="center"/>
    </xf>
    <xf numFmtId="0" fontId="145" fillId="0" borderId="16" xfId="0" applyFont="1" applyBorder="1" applyAlignment="1">
      <alignment horizontal="center" vertical="center"/>
    </xf>
    <xf numFmtId="0" fontId="145" fillId="0" borderId="11" xfId="0" applyFont="1" applyBorder="1" applyAlignment="1">
      <alignment horizontal="center" vertical="center"/>
    </xf>
    <xf numFmtId="0" fontId="57" fillId="33" borderId="13" xfId="0" applyFont="1" applyFill="1" applyBorder="1" applyAlignment="1">
      <alignment horizontal="justify" vertical="center" wrapText="1"/>
    </xf>
    <xf numFmtId="0" fontId="48" fillId="0" borderId="86" xfId="0" applyFont="1" applyBorder="1" applyAlignment="1">
      <alignment horizontal="center" vertical="center" wrapText="1"/>
    </xf>
    <xf numFmtId="0" fontId="48" fillId="0" borderId="87" xfId="0" applyFont="1" applyBorder="1" applyAlignment="1">
      <alignment horizontal="center" vertical="center" wrapText="1"/>
    </xf>
    <xf numFmtId="0" fontId="48" fillId="0" borderId="83"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8" xfId="0" applyFont="1" applyBorder="1" applyAlignment="1">
      <alignment horizontal="center" wrapText="1"/>
    </xf>
    <xf numFmtId="0" fontId="39" fillId="0" borderId="66" xfId="0" applyFont="1" applyBorder="1" applyAlignment="1">
      <alignment horizontal="center"/>
    </xf>
    <xf numFmtId="0" fontId="48" fillId="0" borderId="88" xfId="0" applyFont="1" applyBorder="1" applyAlignment="1">
      <alignment horizontal="center" vertical="center"/>
    </xf>
    <xf numFmtId="0" fontId="48" fillId="0" borderId="89" xfId="0" applyFont="1" applyBorder="1" applyAlignment="1">
      <alignment horizontal="center" vertical="center"/>
    </xf>
    <xf numFmtId="0" fontId="48" fillId="0" borderId="90" xfId="0" applyFont="1" applyBorder="1" applyAlignment="1">
      <alignment horizontal="center" vertical="center"/>
    </xf>
    <xf numFmtId="0" fontId="127" fillId="71" borderId="65" xfId="0" applyFont="1" applyFill="1" applyBorder="1" applyAlignment="1">
      <alignment horizontal="center" vertical="center" wrapText="1"/>
    </xf>
    <xf numFmtId="0" fontId="127" fillId="71" borderId="78" xfId="0" applyFont="1" applyFill="1" applyBorder="1" applyAlignment="1">
      <alignment horizontal="center" vertical="center" wrapText="1"/>
    </xf>
    <xf numFmtId="0" fontId="57" fillId="75" borderId="65" xfId="0" applyFont="1" applyFill="1" applyBorder="1" applyAlignment="1">
      <alignment horizontal="center" vertical="center" wrapText="1"/>
    </xf>
    <xf numFmtId="0" fontId="57" fillId="75" borderId="78" xfId="0" applyFont="1" applyFill="1" applyBorder="1" applyAlignment="1">
      <alignment horizontal="center" vertical="center" wrapText="1"/>
    </xf>
    <xf numFmtId="0" fontId="57" fillId="27" borderId="0" xfId="682" applyFont="1" applyFill="1" applyAlignment="1">
      <alignment horizontal="center" vertical="center" wrapText="1"/>
    </xf>
  </cellXfs>
  <cellStyles count="3200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2 2" xfId="29792" xr:uid="{F4742CAB-EE8A-4F65-A5A1-A8EA60CAE710}"/>
    <cellStyle name="Comma 10 2 2 2 3" xfId="24671" xr:uid="{DDF8ACA5-2AFD-4024-B635-F103D987427D}"/>
    <cellStyle name="Comma 10 2 2 2 4" xfId="30046" xr:uid="{3022D834-5AD4-4789-AA9A-422519C0A007}"/>
    <cellStyle name="Comma 10 2 2 2 4 2" xfId="31781" xr:uid="{A8B2D9B9-F8E0-43F4-A42C-A2A61836C505}"/>
    <cellStyle name="Comma 10 2 2 3" xfId="4846" xr:uid="{8F94D0E0-B6FC-4A5A-96EA-540CD9CE6C5C}"/>
    <cellStyle name="Comma 10 2 2 3 2" xfId="28024" xr:uid="{9E108CF4-A88E-4CA8-B7DD-2946C5BBAD03}"/>
    <cellStyle name="Comma 10 2 2 3 2 2" xfId="31198" xr:uid="{B8614D68-E4D5-449A-AC4B-CDF4ED1EE035}"/>
    <cellStyle name="Comma 10 2 2 3 2 3" xfId="30639" xr:uid="{DFF08651-449D-4396-9E32-8C7D875A681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4 2" xfId="29747" xr:uid="{CF5D2640-E526-43E0-BA56-AD4FA4FBFC5A}"/>
    <cellStyle name="Comma 10 2 3 5" xfId="23965" xr:uid="{872D2A5E-2248-4DBD-A4C8-F9817C8FE0C9}"/>
    <cellStyle name="Comma 10 2 3 5 2" xfId="29838" xr:uid="{53EBA3A0-8A8E-41BA-BEEA-5C5EFEDBB1D3}"/>
    <cellStyle name="Comma 10 2 3 6" xfId="25640" xr:uid="{37760901-87CF-4549-AF24-A8609D3586EE}"/>
    <cellStyle name="Comma 10 2 3 7" xfId="13062" xr:uid="{11E1BAD5-65BA-4AE4-965F-56AA1D657AA5}"/>
    <cellStyle name="Comma 10 2 3 8" xfId="31782" xr:uid="{23344CB0-B3CE-4936-87F3-2588CE77BD19}"/>
    <cellStyle name="Comma 10 2 4" xfId="1560" xr:uid="{00000000-0005-0000-0000-0000BC010000}"/>
    <cellStyle name="Comma 10 2 4 2" xfId="4674" xr:uid="{76A30654-04E8-43F3-9BD2-5D61777624B5}"/>
    <cellStyle name="Comma 10 2 4 3" xfId="24994" xr:uid="{BCC21D0C-6164-4C0C-BE9D-19D73485CCD6}"/>
    <cellStyle name="Comma 10 2 4 3 2" xfId="29889" xr:uid="{3C345DA9-232A-4A53-AA10-55EDA166162A}"/>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2 2" xfId="29673" xr:uid="{910931E2-DB10-4C31-A77B-FB04EFA1DED8}"/>
    <cellStyle name="Comma 10 2 5 2 2 2" xfId="31155" xr:uid="{21B53B7A-B52F-4990-BABE-5580191787F7}"/>
    <cellStyle name="Comma 10 2 5 2 3" xfId="30638" xr:uid="{7EC80DBB-6F40-40B4-9324-B9E60C405E46}"/>
    <cellStyle name="Comma 10 2 5 3" xfId="25742" xr:uid="{0CB8BCFE-C336-455F-AB49-F3C7B1BC9CDD}"/>
    <cellStyle name="Comma 10 2 5 4" xfId="26724" xr:uid="{E10D12CB-9FC4-43DF-9506-CC26BADEEDA0}"/>
    <cellStyle name="Comma 10 2 6" xfId="22922" xr:uid="{6875A78D-7D82-435D-82A6-AE342806D5C5}"/>
    <cellStyle name="Comma 10 2 6 2" xfId="29715" xr:uid="{75234A64-AAA0-42BA-A9EA-3C0DB2735BB4}"/>
    <cellStyle name="Comma 10 2 7" xfId="28536" xr:uid="{DC7A2659-338F-45FE-B0DB-9DBBE3311BDD}"/>
    <cellStyle name="Comma 10 2 7 2" xfId="29670" xr:uid="{C346A8C2-3DB3-42DB-A377-6D31684099AA}"/>
    <cellStyle name="Comma 10 2 7 2 2" xfId="31207" xr:uid="{3241FD88-2E3A-4A7F-91A8-62B6F4940F71}"/>
    <cellStyle name="Comma 10 2 8" xfId="29836" xr:uid="{40B22064-AAF7-4863-8F25-65D531C30E59}"/>
    <cellStyle name="Comma 10 2 8 2" xfId="31776" xr:uid="{EC3709BD-71D0-4FB9-B8B6-AFE4F0E4307F}"/>
    <cellStyle name="Comma 10 2 9" xfId="29981"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2 3" xfId="31000" xr:uid="{E590BC16-15EE-4924-8848-778D3E4A89CE}"/>
    <cellStyle name="Comma 10 3 4 2 4" xfId="30640" xr:uid="{4DFC3DE0-3B6C-4F74-9DAC-4286A1C1DC94}"/>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3 9" xfId="31777" xr:uid="{02F96DC7-E313-42E5-A3BF-309B39F41F55}"/>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2 2" xfId="31212" xr:uid="{C5898CD3-95E5-4E55-97B3-E7DFF2EDE9B8}"/>
    <cellStyle name="Comma 10 4 2 2 2 3" xfId="30642" xr:uid="{15F7C382-4917-4D01-9DFB-DA9009983639}"/>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2 3" xfId="31055" xr:uid="{5579DD09-2BFB-4FE1-912C-2BC187101C35}"/>
    <cellStyle name="Comma 10 4 4 2 4" xfId="30641" xr:uid="{18A4DFC5-33A3-47FD-833B-2AE056D5805F}"/>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5 2" xfId="29928" xr:uid="{2A9D8251-9F42-44B6-AE30-1987BF1D4A0C}"/>
    <cellStyle name="Comma 10 4 5 2 2" xfId="30953" xr:uid="{E9011422-05E3-4560-AAC8-5B0377BA6E5B}"/>
    <cellStyle name="Comma 10 4 6" xfId="23438" xr:uid="{1F415D9E-3343-4E70-B374-BF0C57340358}"/>
    <cellStyle name="Comma 10 4 7" xfId="13510" xr:uid="{93743F2C-543A-4E49-962E-7031F9E8B708}"/>
    <cellStyle name="Comma 10 4 8" xfId="31783" xr:uid="{18B922AD-D70F-492E-ABAC-9A6B355D18FF}"/>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4 2" xfId="29886" xr:uid="{6D06C6E3-D0AD-422D-A9DE-E301F61D463B}"/>
    <cellStyle name="Comma 10 5 5" xfId="23508" xr:uid="{F5391CC6-5F30-4E97-9853-0F67AF53CB19}"/>
    <cellStyle name="Comma 10 5 6" xfId="13053" xr:uid="{1711E3F4-ACE1-48FA-B5A8-3DBD139B8694}"/>
    <cellStyle name="Comma 10 5 7" xfId="31780" xr:uid="{42D1A893-17B9-4185-ABB3-8F11213D42E5}"/>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6 6" xfId="31265" xr:uid="{A4D5031B-2004-4538-BF8C-B4A048DF0DB4}"/>
    <cellStyle name="Comma 10 7" xfId="24293" xr:uid="{344DCAF3-DA96-45E3-9F88-C607554C61E4}"/>
    <cellStyle name="Comma 10 7 2" xfId="27812" xr:uid="{1067AA7F-8FEA-4C90-923A-936739E57666}"/>
    <cellStyle name="Comma 10 7 3" xfId="31150" xr:uid="{C5496218-A9DD-47F3-8C2E-81E3ADC8FD5D}"/>
    <cellStyle name="Comma 10 8" xfId="28003" xr:uid="{E7712595-FDE1-4527-8110-F08C9BD2B4D5}"/>
    <cellStyle name="Comma 10 9" xfId="26455" xr:uid="{34BF2C5E-A5C7-4A84-AB73-BFB00FFDC39F}"/>
    <cellStyle name="Comma 10 9 2" xfId="30396" xr:uid="{36D04115-A232-4017-8499-A0543DF30744}"/>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4 2" xfId="30077" xr:uid="{1277A8FD-6083-436E-99F1-F49C951033A8}"/>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4 2" xfId="29771" xr:uid="{687E3D0F-93F6-41FC-A263-BC359B09D7DC}"/>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2 8" xfId="31784" xr:uid="{3FBC448B-C997-4B64-A3E1-699E3D87BFB0}"/>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2 5" xfId="30420" xr:uid="{9C10034A-DB87-4E31-9765-1BF6E5A23CE8}"/>
    <cellStyle name="Comma 11 3 3" xfId="3624" xr:uid="{00000000-0005-0000-0000-0000C3010000}"/>
    <cellStyle name="Comma 11 3 4" xfId="24015" xr:uid="{14E1B29C-AAA1-44F5-AD07-8E4FC697E6A9}"/>
    <cellStyle name="Comma 11 3 4 2" xfId="29746" xr:uid="{0055F465-A603-4D53-9DBD-2C902049CB61}"/>
    <cellStyle name="Comma 11 3 5" xfId="29888" xr:uid="{CCF74651-5B1C-4DDE-B115-CAD74F391071}"/>
    <cellStyle name="Comma 11 3 5 2" xfId="31785" xr:uid="{836463AF-DC92-4880-B755-9E303A879D3C}"/>
    <cellStyle name="Comma 11 3 6" xfId="30006" xr:uid="{30856FF1-EAAD-4839-AAFB-735735686948}"/>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2 5" xfId="31002" xr:uid="{E7EFB901-FFE8-4FD5-A500-07B63BEEACD2}"/>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2 2 2" xfId="29785" xr:uid="{62F9D09B-9FF7-422B-A32D-3D37D1704DEF}"/>
    <cellStyle name="Comma 12 2 2 2 2" xfId="30644" xr:uid="{BACC46BC-C29D-4BF8-8F5B-BCC14C871348}"/>
    <cellStyle name="Comma 12 2 3" xfId="29654" xr:uid="{B47812A9-F555-454A-8F3F-946EFB179A34}"/>
    <cellStyle name="Comma 12 2 4" xfId="30094" xr:uid="{F83BC86D-1566-4D14-ACFD-F33C31141344}"/>
    <cellStyle name="Comma 12 3" xfId="3625" xr:uid="{00000000-0005-0000-0000-0000C5010000}"/>
    <cellStyle name="Comma 12 3 2" xfId="29786" xr:uid="{33AA548C-D797-4568-9126-E3D501F4FDC8}"/>
    <cellStyle name="Comma 12 3 3" xfId="29656" xr:uid="{11D32195-315E-49FB-ABE2-A5A93DFF4A4E}"/>
    <cellStyle name="Comma 12 4" xfId="5536" xr:uid="{A85C391B-D1F2-4216-9318-8F0D3F6AE60C}"/>
    <cellStyle name="Comma 12 4 2" xfId="29740" xr:uid="{8C58184A-BAEB-4E53-8424-41182C888A46}"/>
    <cellStyle name="Comma 12 4 2 2" xfId="30643" xr:uid="{EDF49783-1110-4297-BDA9-D7B8F2510818}"/>
    <cellStyle name="Comma 12 4 3" xfId="30559" xr:uid="{BD86C246-5046-425B-9AA5-444941F4BC54}"/>
    <cellStyle name="Comma 12 5" xfId="23515" xr:uid="{07A7475F-DD9D-4311-BCE3-CDFB929ABEC3}"/>
    <cellStyle name="Comma 12 5 2" xfId="24226" xr:uid="{737B9A1D-50A5-487A-9FD7-3644CCD4DE49}"/>
    <cellStyle name="Comma 12 6" xfId="29837" xr:uid="{6E14ACA3-AD72-4CFF-AC57-1A7106AAB474}"/>
    <cellStyle name="Comma 12 6 2" xfId="31858" xr:uid="{A36A6102-116D-4BB6-9272-4F497608FBA9}"/>
    <cellStyle name="Comma 12 7" xfId="29982" xr:uid="{7B26457B-B100-45C9-AEF8-717D44DFD419}"/>
    <cellStyle name="Comma 12 8" xfId="29655" xr:uid="{018DB76F-8040-473C-9051-83E285BBCC78}"/>
    <cellStyle name="Comma 13" xfId="4845" xr:uid="{98FB8AE3-8A74-4A04-B00D-D9411690E8F8}"/>
    <cellStyle name="Comma 13 2" xfId="23767" xr:uid="{8137F544-9DC0-4A1D-A743-03E39E4E26C7}"/>
    <cellStyle name="Comma 13 3" xfId="27977" xr:uid="{280881A1-6BC3-460B-B930-F17C044447D4}"/>
    <cellStyle name="Comma 13 3 2" xfId="29985" xr:uid="{450A7152-C174-465E-A145-7A65D7CDF750}"/>
    <cellStyle name="Comma 13 4" xfId="14133" xr:uid="{B486616B-8B26-4DA6-8C53-0516518C48A3}"/>
    <cellStyle name="Comma 13 5" xfId="29613" xr:uid="{5F5E5C0E-EC18-477B-9B73-CD31B3561E61}"/>
    <cellStyle name="Comma 13 6" xfId="29588" xr:uid="{FB89F83E-E37C-4FFC-BA48-F04575448186}"/>
    <cellStyle name="Comma 13 6 2" xfId="30103" xr:uid="{74667268-208E-4EAB-8D25-919982D3AA46}"/>
    <cellStyle name="Comma 13 7" xfId="31692" xr:uid="{2B7125CE-691E-46A9-A75B-A95548906904}"/>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17" xfId="30098" xr:uid="{30B0F030-09BF-4437-91FA-9ED25A3FEA9F}"/>
    <cellStyle name="Comma 18" xfId="31723" xr:uid="{5A735BE1-EE31-4062-BA14-CEB426306F19}"/>
    <cellStyle name="Comma 2" xfId="445" xr:uid="{00000000-0005-0000-0000-0000C6010000}"/>
    <cellStyle name="Comma 2 2" xfId="446" xr:uid="{00000000-0005-0000-0000-0000C7010000}"/>
    <cellStyle name="Comma 2 2 2" xfId="31728" xr:uid="{C33B1854-5409-47E0-9622-295106621573}"/>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2 6" xfId="31727" xr:uid="{B55E41AA-D6D3-4F04-B263-B9443017BE0A}"/>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3 6" xfId="31726"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2 2" xfId="29825" xr:uid="{DE635B18-0487-4AE6-BFE3-D3C44E388539}"/>
    <cellStyle name="Comma 4 2 2 3" xfId="23120" xr:uid="{ECBCBC83-1276-4F3B-90ED-6EB6B5E3BEE4}"/>
    <cellStyle name="Comma 4 2 3" xfId="1571" xr:uid="{00000000-0005-0000-0000-0000CD010000}"/>
    <cellStyle name="Comma 4 2 3 2" xfId="31304" xr:uid="{49A9EC71-F7ED-4673-8683-2A4474D511C9}"/>
    <cellStyle name="Comma 4 2 3 3" xfId="31257" xr:uid="{23FD20D2-6052-4A6D-AD0A-35FA86F58AFB}"/>
    <cellStyle name="Comma 4 2 4" xfId="1569" xr:uid="{00000000-0005-0000-0000-0000CE010000}"/>
    <cellStyle name="Comma 4 2 5" xfId="30398" xr:uid="{5DA86F6A-D3C0-4A5F-9842-2E156ABF6968}"/>
    <cellStyle name="Comma 4 2 5 2" xfId="30421" xr:uid="{9B6E160E-E0CE-4CCE-BEB0-650117FAFF0C}"/>
    <cellStyle name="Comma 4 3" xfId="451" xr:uid="{00000000-0005-0000-0000-0000CF010000}"/>
    <cellStyle name="Comma 4 3 2" xfId="31743" xr:uid="{5F2FCF3D-53E0-42EA-9366-01A0B30FBFAF}"/>
    <cellStyle name="Comma 4 3 3" xfId="31742" xr:uid="{BCFB9F02-D980-4E59-8E5A-94934849E796}"/>
    <cellStyle name="Comma 4 3 3 2" xfId="31752" xr:uid="{63923653-E902-4A32-8B5E-43849C22DF7D}"/>
    <cellStyle name="Comma 4 3 4" xfId="31751" xr:uid="{2E3C9C1D-1C36-4BD5-854B-63F77350CFB7}"/>
    <cellStyle name="Comma 4 3 5" xfId="31736" xr:uid="{430D6B81-AFC1-4A61-A8CA-B249467F748F}"/>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3 2" xfId="31305" xr:uid="{562EDFC7-98B1-48F5-955F-063537062A1F}"/>
    <cellStyle name="Comma 4 4 3 3" xfId="31268" xr:uid="{16BF9C11-0CAE-4CE6-9869-9C95A116E155}"/>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6 3" xfId="29820" xr:uid="{74EDB160-7CBA-4494-B188-F170C704F614}"/>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6 2" xfId="31306" xr:uid="{3EE936EE-7448-454D-8369-0075FED3742F}"/>
    <cellStyle name="Comma 4 6 3" xfId="31256" xr:uid="{AFF60B54-71D9-4F5E-95FC-6C8E9DA513F1}"/>
    <cellStyle name="Comma 4 7" xfId="29545" xr:uid="{B78349B5-AC35-4642-873C-F8F50234A6AC}"/>
    <cellStyle name="Comma 4 7 2" xfId="30397" xr:uid="{D7B37039-F76C-4235-9170-2C1DDBE8BE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2 2 2" xfId="31139" xr:uid="{BC4DE43E-54B6-47AE-8D8D-5E090F90402D}"/>
    <cellStyle name="Comma 5 10 2 2 2 2 3" xfId="30646" xr:uid="{780AA264-0FC4-467A-BD71-C14BFA2B4099}"/>
    <cellStyle name="Comma 5 10 2 2 3" xfId="10922" xr:uid="{B5528361-C365-4949-B220-3DC910C95B2B}"/>
    <cellStyle name="Comma 5 10 2 2 3 2" xfId="21302" xr:uid="{03F24B28-9B30-484A-95F2-76CD18C333A5}"/>
    <cellStyle name="Comma 5 10 2 2 4" xfId="23025" xr:uid="{6ED6C659-6C8B-4E98-AD16-21CAEAAA3990}"/>
    <cellStyle name="Comma 5 10 2 2 4 2" xfId="30076" xr:uid="{5D480D1D-8388-4F62-9CF4-9DBF9FA54D95}"/>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4 2" xfId="29772" xr:uid="{1FDA87F3-3FD6-448E-9F67-39316B95EE76}"/>
    <cellStyle name="Comma 5 10 2 4 2 2" xfId="31491" xr:uid="{1199F9C1-2C32-4C48-9889-51EEF7A981C2}"/>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2 8" xfId="31755" xr:uid="{7645A393-2AC8-46ED-A6AB-E069EE1D49EF}"/>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2 2 2" xfId="31132" xr:uid="{D66B271E-31C5-428C-ACF2-9245CA7B6F3D}"/>
    <cellStyle name="Comma 5 10 3 2 2 2 3" xfId="30647" xr:uid="{5209E49B-98EE-4AAE-8B20-56D727995719}"/>
    <cellStyle name="Comma 5 10 3 2 3" xfId="10619" xr:uid="{B59C76FD-A4E9-4866-9F1E-6518BC0C5396}"/>
    <cellStyle name="Comma 5 10 3 2 3 2" xfId="20999" xr:uid="{47E7FFC6-63B5-4650-B36B-84C80C2755B8}"/>
    <cellStyle name="Comma 5 10 3 2 4" xfId="15333" xr:uid="{62DDD7AA-A1D8-420F-846E-73F0CBC3D630}"/>
    <cellStyle name="Comma 5 10 3 2 5" xfId="30422" xr:uid="{0D3BEB3D-D227-4EB9-9B37-EBD8C7DD146B}"/>
    <cellStyle name="Comma 5 10 3 3" xfId="3622" xr:uid="{00000000-0005-0000-0000-0000E0010000}"/>
    <cellStyle name="Comma 5 10 3 4" xfId="5538" xr:uid="{2F4176BB-1147-4705-9BF5-3478E814BF1F}"/>
    <cellStyle name="Comma 5 10 3 4 2" xfId="29748" xr:uid="{C0AE8EE6-7BBE-424E-806D-886FC26B0A0A}"/>
    <cellStyle name="Comma 5 10 3 5" xfId="24423" xr:uid="{440A3D29-60C1-4AFD-B777-DEDEC2F90CDC}"/>
    <cellStyle name="Comma 5 10 3 6" xfId="13063" xr:uid="{4A179273-1E94-4440-A91B-D0CE1562A50D}"/>
    <cellStyle name="Comma 5 10 3 7" xfId="31756" xr:uid="{38130A41-3EA1-46EB-8ACB-8B257BD4DBB1}"/>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2 2" xfId="31239" xr:uid="{A60BA2E9-5E09-4F2A-9DB6-B3FEE45D40DC}"/>
    <cellStyle name="Comma 5 10 5 2 2 3" xfId="30645" xr:uid="{10006A27-5DF4-43B7-AE9F-0CE667495F20}"/>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2 2 2" xfId="31140" xr:uid="{BEACBA90-14BE-4F92-B5E7-3C26563FBC82}"/>
    <cellStyle name="Comma 5 11 2 2 2 2 3" xfId="30648" xr:uid="{EE401E08-5210-4185-B9F9-C2D3DC80A78B}"/>
    <cellStyle name="Comma 5 11 2 2 2 3" xfId="30079" xr:uid="{E6661E45-819E-42CB-8A7D-43A8E81FC579}"/>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4 2" xfId="29773" xr:uid="{5B89B83B-E1C6-40C5-AF29-1ADC272529C9}"/>
    <cellStyle name="Comma 5 11 2 5" xfId="22726" xr:uid="{8D9ECDAE-292F-46A0-BFD2-DA9957370FAD}"/>
    <cellStyle name="Comma 5 11 2 6" xfId="13513" xr:uid="{39ABB685-FAC4-4C1E-B36A-85BFF7734362}"/>
    <cellStyle name="Comma 5 11 2 7" xfId="29986" xr:uid="{A3343EC1-8F20-4E29-86BB-E29B03AAC49D}"/>
    <cellStyle name="Comma 5 11 2 7 2" xfId="31787" xr:uid="{33B3DC13-8651-4685-AC94-A35F9ED49BFF}"/>
    <cellStyle name="Comma 5 11 3" xfId="1587" xr:uid="{00000000-0005-0000-0000-0000E4010000}"/>
    <cellStyle name="Comma 5 11 3 2" xfId="23722" xr:uid="{DE4AAC3D-5400-4129-ACD2-D8964E8AE622}"/>
    <cellStyle name="Comma 5 11 3 2 2" xfId="29676" xr:uid="{9474F383-D5BD-41F9-8619-741081722E0E}"/>
    <cellStyle name="Comma 5 11 3 2 2 2" xfId="30649" xr:uid="{14E09C75-6A48-4605-B0CF-75A08A9D1184}"/>
    <cellStyle name="Comma 5 11 3 3" xfId="25076" xr:uid="{C5B7A41E-9D71-47D2-9EF7-127D9DBA2D47}"/>
    <cellStyle name="Comma 5 11 3 3 2" xfId="30087" xr:uid="{234EB7E4-AF97-4EA4-B207-EBADEEC79F40}"/>
    <cellStyle name="Comma 5 11 3 3 3" xfId="29788" xr:uid="{93461E03-FAE1-47C5-BE60-8136A914F2E8}"/>
    <cellStyle name="Comma 5 11 3 4" xfId="29929" xr:uid="{ED92591A-7C8B-4C2B-9824-630241CBB16F}"/>
    <cellStyle name="Comma 5 11 3 5" xfId="30047" xr:uid="{A605A163-DF82-49C7-BA28-2842EBC3D630}"/>
    <cellStyle name="Comma 5 11 3 6" xfId="29657" xr:uid="{88614ECA-9FAA-44D9-8706-EB4957BA3CF1}"/>
    <cellStyle name="Comma 5 11 4" xfId="1585" xr:uid="{00000000-0005-0000-0000-0000E5010000}"/>
    <cellStyle name="Comma 5 11 4 2" xfId="25779" xr:uid="{DBEBD298-D49E-492E-82DD-D45AE9C70099}"/>
    <cellStyle name="Comma 5 11 4 2 2" xfId="29789" xr:uid="{6E3F2F72-313F-4976-A168-08F65B495545}"/>
    <cellStyle name="Comma 5 11 4 2 2 2" xfId="30650" xr:uid="{DD9EEB0E-77BF-4E10-96B5-564B49FC67E2}"/>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2 2" xfId="29801" xr:uid="{28069167-96F1-4760-B171-26C9359F893A}"/>
    <cellStyle name="Comma 5 12 2 2 2 2" xfId="30652" xr:uid="{1C15ADE8-9C6B-4E22-ABDB-1CDE3C1EAEF3}"/>
    <cellStyle name="Comma 5 12 2 3" xfId="25390" xr:uid="{743C3469-6FF5-41E6-ABC2-03AE1A3F0028}"/>
    <cellStyle name="Comma 5 12 2 3 2" xfId="30093" xr:uid="{8FDA08CE-536E-4BFE-98F8-7C70F6A1D15C}"/>
    <cellStyle name="Comma 5 12 2 3 3" xfId="29787" xr:uid="{4BBFA82A-C001-427F-A921-B1CB7AFDA3A9}"/>
    <cellStyle name="Comma 5 12 2 4" xfId="29918" xr:uid="{004245DF-BDE0-4333-8AC4-755018D8E4AD}"/>
    <cellStyle name="Comma 5 12 2 4 2" xfId="31859" xr:uid="{761A0419-D0A2-4EDB-A8DA-3311FE805F70}"/>
    <cellStyle name="Comma 5 12 2 5" xfId="30032" xr:uid="{0ACE1595-6482-489E-B630-577F27B231A3}"/>
    <cellStyle name="Comma 5 12 2 6" xfId="29652" xr:uid="{2C57DB15-B736-4E88-AEC9-323F5ACFBD95}"/>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5 2 2" xfId="31111" xr:uid="{C0AE9176-2E0B-4399-B7EF-13AFE3E0D51C}"/>
    <cellStyle name="Comma 5 12 5 2 3" xfId="30651" xr:uid="{540D4B2D-5839-41C4-BB67-C634993101F7}"/>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2 2 2" xfId="31129" xr:uid="{449A2E8F-2AC7-47DC-B478-E5E05118B3AB}"/>
    <cellStyle name="Comma 5 13 2 2 2 3" xfId="30653" xr:uid="{9E013BF8-2A6D-4407-97E0-37CC1EB70273}"/>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4 2" xfId="29741" xr:uid="{83290D88-98BF-4B31-878D-137425176835}"/>
    <cellStyle name="Comma 5 13 5" xfId="25273" xr:uid="{25255301-425F-471E-91E5-8CA85BD8C643}"/>
    <cellStyle name="Comma 5 13 6" xfId="12812" xr:uid="{04EED2F0-E263-4E01-BB71-1A5052885D35}"/>
    <cellStyle name="Comma 5 13 7" xfId="31773" xr:uid="{BE679EC3-5BB9-4928-BAF0-717DEA13A3C4}"/>
    <cellStyle name="Comma 5 14" xfId="2155" xr:uid="{00000000-0005-0000-0000-000086010000}"/>
    <cellStyle name="Comma 5 14 2" xfId="7281" xr:uid="{822762EF-D3DA-4F0E-A147-996E17AEA36E}"/>
    <cellStyle name="Comma 5 14 2 2" xfId="27687" xr:uid="{0256D1D7-ED9F-4C82-97E0-9170310A5329}"/>
    <cellStyle name="Comma 5 14 2 2 2" xfId="31193" xr:uid="{A859EBA4-C66C-49BD-9DEA-1AB3109F716F}"/>
    <cellStyle name="Comma 5 14 2 2 3" xfId="30654" xr:uid="{BEC1FD1F-B5EC-4F1A-BCDF-25B7ACE13F58}"/>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10" xfId="30619" xr:uid="{6CBFC4BF-7DDA-4C8A-94A9-9E3C38E62A4B}"/>
    <cellStyle name="Comma 5 2 11" xfId="30917" xr:uid="{8F444BA6-836C-451D-A598-AB3984741623}"/>
    <cellStyle name="Comma 5 2 2" xfId="460" xr:uid="{00000000-0005-0000-0000-0000EC010000}"/>
    <cellStyle name="Comma 5 2 2 2" xfId="1593" xr:uid="{00000000-0005-0000-0000-0000ED010000}"/>
    <cellStyle name="Comma 5 2 2 2 2" xfId="30596" xr:uid="{F2BDA96F-A29A-44D4-96C7-93F474199524}"/>
    <cellStyle name="Comma 5 2 2 2 2 2" xfId="30656" xr:uid="{7828C1F8-5535-4B0E-A3F8-9190370F23A7}"/>
    <cellStyle name="Comma 5 2 2 2 3" xfId="30560" xr:uid="{FE94402B-6C78-43D2-9887-F6959E6CC981}"/>
    <cellStyle name="Comma 5 2 2 2 4" xfId="30925" xr:uid="{3089C8D7-EDC7-49C2-98BE-A8D0DB944D04}"/>
    <cellStyle name="Comma 5 2 2 3" xfId="1594" xr:uid="{00000000-0005-0000-0000-0000EE010000}"/>
    <cellStyle name="Comma 5 2 2 3 2" xfId="30612" xr:uid="{8A82B498-C017-42E6-9D27-435A4DAFCF79}"/>
    <cellStyle name="Comma 5 2 2 3 2 2" xfId="30657" xr:uid="{84E2DE58-A4C0-4259-9280-0F10CD7AD0EB}"/>
    <cellStyle name="Comma 5 2 2 3 3" xfId="30573" xr:uid="{08126CC7-7B32-4987-B56B-3E8A92004100}"/>
    <cellStyle name="Comma 5 2 2 3 4" xfId="30939" xr:uid="{85BC386F-6704-42BC-B35B-A909453864AD}"/>
    <cellStyle name="Comma 5 2 2 4" xfId="1592" xr:uid="{00000000-0005-0000-0000-0000EF010000}"/>
    <cellStyle name="Comma 5 2 2 4 2" xfId="30548" xr:uid="{2B6B9656-2890-4C76-9E86-2F9A400B5207}"/>
    <cellStyle name="Comma 5 2 2 4 2 2" xfId="30658" xr:uid="{ABCDE278-9ADF-4B7C-B51D-6A70B9BEFAB0}"/>
    <cellStyle name="Comma 5 2 2 5" xfId="6597" xr:uid="{273D3645-09BF-4A18-A4AB-EDE25B05A3A6}"/>
    <cellStyle name="Comma 5 2 2 5 2" xfId="16977" xr:uid="{2C95035C-ACBA-47B5-BDB7-B687EB0B1702}"/>
    <cellStyle name="Comma 5 2 2 5 2 2" xfId="30655" xr:uid="{E4E4FE59-056E-41F0-8A6A-EBAEB1C31ADE}"/>
    <cellStyle name="Comma 5 2 2 5 3" xfId="30423" xr:uid="{81309697-6C75-42F8-A5FC-85A5EDEE9FEF}"/>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3 2" xfId="31241" xr:uid="{794021D0-B7E1-43D6-8B4B-606F025E00C3}"/>
    <cellStyle name="Comma 5 2 3 3" xfId="30408" xr:uid="{8B4B4793-C486-440B-BCBB-9B72DFB4032F}"/>
    <cellStyle name="Comma 5 2 4" xfId="29546" xr:uid="{508F08B6-13CA-453B-BC60-59F1E4465DDC}"/>
    <cellStyle name="Comma 5 2 4 2" xfId="30424" xr:uid="{30BD32B9-0394-4F1A-8237-D6AC5BD7AB92}"/>
    <cellStyle name="Comma 5 2 4 2 2" xfId="30597" xr:uid="{7C326B72-A0A1-4BC5-AB91-EEAB81161F94}"/>
    <cellStyle name="Comma 5 2 4 2 2 2" xfId="30659" xr:uid="{ED5AF7EF-0B78-407A-864D-EEEBE05E98FC}"/>
    <cellStyle name="Comma 5 2 4 2 3" xfId="30561" xr:uid="{92CD2FD6-65B4-444B-9BD4-8BD03B652048}"/>
    <cellStyle name="Comma 5 2 4 2 4" xfId="30926" xr:uid="{9F33CA11-07C6-481C-A78E-213CF504BA88}"/>
    <cellStyle name="Comma 5 2 4 3" xfId="30549" xr:uid="{0F4C2308-2688-446C-A27E-BFCE11140C68}"/>
    <cellStyle name="Comma 5 2 4 3 2" xfId="30631" xr:uid="{CFB4CA51-42B2-4BF5-9AF9-673F00BD5CFD}"/>
    <cellStyle name="Comma 5 2 4 3 3" xfId="30941" xr:uid="{35CEEE63-7BB2-4EEA-83CF-5333A9F63EF4}"/>
    <cellStyle name="Comma 5 2 4 4" xfId="30579" xr:uid="{79C2FE9C-BC47-45D3-81C7-55923423D801}"/>
    <cellStyle name="Comma 5 2 4 5" xfId="30620" xr:uid="{2D2FE097-3E58-4E43-B405-32F2F658B65A}"/>
    <cellStyle name="Comma 5 2 4 6" xfId="30918" xr:uid="{FFFC894D-F0FF-4CEA-9DAF-F49F3E52EACB}"/>
    <cellStyle name="Comma 5 2 4 7" xfId="31240" xr:uid="{2E5D930F-8B70-4941-B7AD-A1A539EE389A}"/>
    <cellStyle name="Comma 5 2 4 8" xfId="30409" xr:uid="{2F788AFF-2365-4173-9AD4-9EB5EE2CD90F}"/>
    <cellStyle name="Comma 5 2 5" xfId="30410" xr:uid="{1B854D74-2C11-4B25-A896-E9F8E6D4D71C}"/>
    <cellStyle name="Comma 5 2 5 2" xfId="30425" xr:uid="{C24CF4A1-604C-4A78-A752-E05C845168E9}"/>
    <cellStyle name="Comma 5 2 5 2 2" xfId="30598" xr:uid="{10A672CB-2ACF-4A8A-BC8B-83FA20866661}"/>
    <cellStyle name="Comma 5 2 5 2 2 2" xfId="30660" xr:uid="{96AF56BC-6E91-454F-A913-1B5EF260B524}"/>
    <cellStyle name="Comma 5 2 5 2 3" xfId="30562" xr:uid="{EB087388-5735-47DA-A778-C37D3BA09F7B}"/>
    <cellStyle name="Comma 5 2 5 2 4" xfId="30927" xr:uid="{9C5FD4B9-51E1-40C8-A1C0-B9DA63A12820}"/>
    <cellStyle name="Comma 5 2 5 3" xfId="30580" xr:uid="{594004CE-4C85-49C3-98D5-50D24316BFB4}"/>
    <cellStyle name="Comma 5 2 5 3 2" xfId="30632" xr:uid="{5DF27414-0425-4CEA-9FF2-B029A5DDBF7D}"/>
    <cellStyle name="Comma 5 2 5 3 3" xfId="30942" xr:uid="{7FF4A0CA-6FEC-4011-9105-1F245F102EA7}"/>
    <cellStyle name="Comma 5 2 5 4" xfId="30621" xr:uid="{8D5CFC01-28FD-48B9-B5AE-BF61C0025B69}"/>
    <cellStyle name="Comma 5 2 5 5" xfId="30919" xr:uid="{8B4C09D8-9DF0-4BAC-A0B6-095950680402}"/>
    <cellStyle name="Comma 5 2 6" xfId="30547" xr:uid="{5C64EDE1-D10D-405A-BEBE-498A5BCE0F98}"/>
    <cellStyle name="Comma 5 2 7" xfId="30570" xr:uid="{02BF2878-498D-48D7-8F68-577919C83D6F}"/>
    <cellStyle name="Comma 5 2 7 2" xfId="30609" xr:uid="{C0CD91E5-D6C5-434A-96EB-1B3A036C6BBA}"/>
    <cellStyle name="Comma 5 2 7 3" xfId="30628" xr:uid="{F8EDEA31-A8F6-431F-BA36-CFAAABCD185E}"/>
    <cellStyle name="Comma 5 2 7 4" xfId="30935" xr:uid="{47F7B796-4D4E-4909-966E-3439D41D5605}"/>
    <cellStyle name="Comma 5 2 8" xfId="30545" xr:uid="{B1DF5FDB-1841-4554-815D-7CDC6C437CC6}"/>
    <cellStyle name="Comma 5 2 9" xfId="30577" xr:uid="{A369C976-3FD5-4322-AB61-3F6F862BE607}"/>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2 3" xfId="31026" xr:uid="{D5BC14E3-2A5D-4C04-A1B3-FB7278D938D5}"/>
    <cellStyle name="Comma 5 3 2 2 2 5 2 4" xfId="30661" xr:uid="{88978C8C-DE0D-41D5-B666-4404FA6D88AC}"/>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6 2" xfId="29891" xr:uid="{9C519322-6E9C-4E0B-84A2-5A544F46923B}"/>
    <cellStyle name="Comma 5 3 2 2 2 6 2 2" xfId="30954" xr:uid="{405A5DEB-8EC3-4ABC-8B7D-3B894A42504F}"/>
    <cellStyle name="Comma 5 3 2 2 2 7" xfId="23723" xr:uid="{8A8F9509-66DC-46AC-A9A7-817B49144E49}"/>
    <cellStyle name="Comma 5 3 2 2 2 8" xfId="13066" xr:uid="{B50D4B53-697A-42B9-9F93-70A744787325}"/>
    <cellStyle name="Comma 5 3 2 2 2 9" xfId="31790" xr:uid="{F1870344-3584-4918-A18A-B4107CF67D2A}"/>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2 3" xfId="31056" xr:uid="{7B903B43-0C6D-49A6-9727-D8D888B7F2E1}"/>
    <cellStyle name="Comma 5 3 2 2 3 4 2 4" xfId="30662" xr:uid="{041D7F03-0160-44D8-BDD1-0265CDA0BADC}"/>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5 2" xfId="29932" xr:uid="{494685AF-0887-4B2F-B673-AAA2D6A71859}"/>
    <cellStyle name="Comma 5 3 2 2 3 6" xfId="25166" xr:uid="{35E2B19E-F3CF-4FCD-A416-6AA019C43B9E}"/>
    <cellStyle name="Comma 5 3 2 2 3 7" xfId="13517" xr:uid="{81206A3F-C747-4698-B559-B3F885CD8D9A}"/>
    <cellStyle name="Comma 5 3 2 2 3 8" xfId="31791" xr:uid="{B589ACA6-C21E-41B7-AA37-A6A8D9186120}"/>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4 2" xfId="29931" xr:uid="{9B2CC529-1177-42F3-BD02-4244CA3CA83A}"/>
    <cellStyle name="Comma 5 3 2 2 4 5" xfId="24204" xr:uid="{EA34B4EF-3E9F-4C0B-9FF3-F638CFE397CA}"/>
    <cellStyle name="Comma 5 3 2 2 4 6" xfId="13515" xr:uid="{970BC1FE-57FD-4E25-9E11-06B96A5F0C91}"/>
    <cellStyle name="Comma 5 3 2 2 4 7" xfId="31789" xr:uid="{3307A761-7D1F-428A-8106-15F6017DC090}"/>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2 5" xfId="31024" xr:uid="{5C44E956-2742-49E9-8428-22740D671C8D}"/>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2 3" xfId="31160" xr:uid="{6B1BD7C4-2E44-416A-8483-EDEB32572E10}"/>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2 3" xfId="31025" xr:uid="{DE62BA68-8C4C-4A75-84AA-7F79DFE185D2}"/>
    <cellStyle name="Comma 5 3 2 3 5 2 4" xfId="30663" xr:uid="{40E91CE9-FAE0-4A4A-BB16-C0782A9D60D7}"/>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6 2" xfId="29716" xr:uid="{E2CF8A21-A49D-4062-A218-0B7CB0D745A6}"/>
    <cellStyle name="Comma 5 3 2 3 6 2 2" xfId="30955" xr:uid="{8F8C2ECC-CE5A-415D-A9CD-A9A3EDB1C7F9}"/>
    <cellStyle name="Comma 5 3 2 3 7" xfId="25267" xr:uid="{3CB50019-DC2C-4BE2-BB7E-167334EBA095}"/>
    <cellStyle name="Comma 5 3 2 3 8" xfId="13065" xr:uid="{C7A9DA37-CC33-48B6-8AFD-0CC48BE10F24}"/>
    <cellStyle name="Comma 5 3 2 3 9" xfId="31861" xr:uid="{4EADFF3B-7DB0-4365-AA4E-8723D44B0777}"/>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2 2" xfId="31213" xr:uid="{C3151A16-BBA8-47F1-A872-2F3F10860F06}"/>
    <cellStyle name="Comma 5 3 2 4 2 2 2 3" xfId="30665" xr:uid="{1B5DB8C6-AAB9-479C-98EA-E8DAB47A0D09}"/>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2 3" xfId="31057" xr:uid="{266785F0-BEB9-43B7-A016-7C4C3192ADB9}"/>
    <cellStyle name="Comma 5 3 2 4 4 2 4" xfId="30664" xr:uid="{3AD4EE4D-9551-418A-A0B9-356D5465EE8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5 2" xfId="29933" xr:uid="{33DA0D6C-2126-4F0E-A5AD-154CF23F8B14}"/>
    <cellStyle name="Comma 5 3 2 4 5 2 2" xfId="30956" xr:uid="{B6288167-F3EF-48C0-9EAE-9F49B165C7FC}"/>
    <cellStyle name="Comma 5 3 2 4 6" xfId="23772" xr:uid="{CCFD7A9C-E3C1-4C88-93AF-DC3BE8DD6499}"/>
    <cellStyle name="Comma 5 3 2 4 7" xfId="13519" xr:uid="{2C9F4BCD-5F48-4543-A7F2-D47531FE48C9}"/>
    <cellStyle name="Comma 5 3 2 4 8" xfId="31757" xr:uid="{86DD98C8-4E27-41E7-ABA7-D4D3E1B821C1}"/>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4 2" xfId="29930" xr:uid="{25AF1F10-0E1C-4936-BC83-2F9C841885FC}"/>
    <cellStyle name="Comma 5 3 2 5 5" xfId="24467" xr:uid="{AFB6647A-227D-41B4-B74F-6277070C58F5}"/>
    <cellStyle name="Comma 5 3 2 5 6" xfId="13514" xr:uid="{8580C680-8BC7-47F0-9872-44A355965C65}"/>
    <cellStyle name="Comma 5 3 2 5 7" xfId="31788" xr:uid="{E9D5F1CB-FECD-4F04-87BE-5AEDFD75C1C0}"/>
    <cellStyle name="Comma 5 3 2 6" xfId="2545" xr:uid="{00000000-0005-0000-0000-00009A010000}"/>
    <cellStyle name="Comma 5 3 2 6 2" xfId="5816" xr:uid="{B42CD3E3-B5A0-4D7F-8ED6-F0A83CF718C6}"/>
    <cellStyle name="Comma 5 3 2 6 2 2" xfId="28224" xr:uid="{A3F780B0-638F-4FD6-864E-68C5B39D6DCA}"/>
    <cellStyle name="Comma 5 3 2 6 2 2 2" xfId="31202" xr:uid="{53FEDC8F-7233-40C0-B6A8-00E9C84B4D91}"/>
    <cellStyle name="Comma 5 3 2 6 2 2 3" xfId="30666" xr:uid="{55A9D467-3BFB-4E0E-9EC3-17611FFA3CE0}"/>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2 3" xfId="31151" xr:uid="{E1BB7096-EC90-4029-B5A7-0FAD42F4C98A}"/>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2 3" xfId="31027" xr:uid="{C0D2D35F-E7B3-441D-B8A9-807C30CBF4A0}"/>
    <cellStyle name="Comma 5 3 3 2 5 2 4" xfId="30668" xr:uid="{17AF4E78-0E6D-4FCF-AFAC-0D2D6FE5164D}"/>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6 2" xfId="29717" xr:uid="{96A1D024-8268-4E76-B2EC-700DAF216034}"/>
    <cellStyle name="Comma 5 3 3 2 6 2 2" xfId="30957" xr:uid="{DAE0FF1E-EF08-43F3-A73C-BAA7B7306C91}"/>
    <cellStyle name="Comma 5 3 3 2 7" xfId="23665" xr:uid="{91BF73DA-EC0B-44F2-A377-D678D1D931C6}"/>
    <cellStyle name="Comma 5 3 3 2 8" xfId="13067" xr:uid="{5A1B561C-420F-4222-BE17-44FB8D23587F}"/>
    <cellStyle name="Comma 5 3 3 2 9" xfId="31792" xr:uid="{AA6CE344-BBF9-4A72-B772-0EFD145C0DB7}"/>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2 3" xfId="31058" xr:uid="{4C1E76E2-FBC7-4E4E-BC49-BD83C1CFD7C0}"/>
    <cellStyle name="Comma 5 3 3 3 4 2 4" xfId="30669" xr:uid="{8927AF79-460F-4196-92BC-16D0CE048F72}"/>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5 2" xfId="29697" xr:uid="{81B28F9D-8AA9-4910-9A48-4EE65C1022E0}"/>
    <cellStyle name="Comma 5 3 3 3 6" xfId="24380" xr:uid="{6D46F744-F4D0-4A9F-9F98-39B09CFF4FD0}"/>
    <cellStyle name="Comma 5 3 3 3 7" xfId="13522" xr:uid="{40CE92C6-202E-42EA-AB24-0F2B6A178776}"/>
    <cellStyle name="Comma 5 3 3 3 8" xfId="31793" xr:uid="{19A63DB6-13CB-4282-B9D2-34A5CB496A0A}"/>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4 2" xfId="29934" xr:uid="{F801DD17-8BA2-4F48-B19F-F2110F15120C}"/>
    <cellStyle name="Comma 5 3 3 4 5" xfId="22782" xr:uid="{28BD268A-AF7A-4331-B04E-590DC67114E4}"/>
    <cellStyle name="Comma 5 3 3 4 6" xfId="13520" xr:uid="{D513B4F0-EF6D-4187-B69B-9D767B48BF27}"/>
    <cellStyle name="Comma 5 3 3 4 7" xfId="31758" xr:uid="{44F0E01D-D795-4E34-A746-D18E81734BD4}"/>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2 3" xfId="31001" xr:uid="{5E573AEF-FC93-4A83-AC2B-6937BAD6C83E}"/>
    <cellStyle name="Comma 5 3 3 7 2 4" xfId="30667" xr:uid="{F7EA0D66-97C4-40F3-A931-FCFE523E7601}"/>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4 2" xfId="29935" xr:uid="{F7D8417D-86B8-44F3-8192-B6ED212C1704}"/>
    <cellStyle name="Comma 5 3 4 2 5" xfId="22936" xr:uid="{582C414B-198D-4637-B347-4B42CEFBB74A}"/>
    <cellStyle name="Comma 5 3 4 2 6" xfId="13523" xr:uid="{D84DC151-B278-47F9-B950-3A81B18250F8}"/>
    <cellStyle name="Comma 5 3 4 2 7" xfId="31863" xr:uid="{CA1DF03B-13FC-4311-8342-746421F058EF}"/>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4 2" xfId="29890" xr:uid="{28B005BD-8B7C-45F5-88C2-4C22FDFB4F10}"/>
    <cellStyle name="Comma 5 3 4 3 5" xfId="22737" xr:uid="{F2E0233A-5D31-42C9-8526-FBEE444B357C}"/>
    <cellStyle name="Comma 5 3 4 3 6" xfId="13064" xr:uid="{3A9E7DDA-C199-40C1-A7A4-35AB462E9097}"/>
    <cellStyle name="Comma 5 3 4 3 7" xfId="31794" xr:uid="{98D6C4D5-BE76-49C9-8D51-97FF82FE28F1}"/>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2 3" xfId="31004" xr:uid="{652E968E-D3FA-4707-B01D-97094D6B1424}"/>
    <cellStyle name="Comma 5 3 4 5 2 4" xfId="30670" xr:uid="{4E2D6263-25F4-463D-94D3-1CFE66A370DC}"/>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2 2" xfId="31214" xr:uid="{4560F66A-A4EC-44A6-90F1-5DA7986E04EA}"/>
    <cellStyle name="Comma 5 3 5 2 2 2 3" xfId="30672" xr:uid="{DCC66FAA-4E41-4EFB-9B03-216E82F99718}"/>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2 3" xfId="31059" xr:uid="{157988F9-5057-414A-B1C6-730F9F4629FF}"/>
    <cellStyle name="Comma 5 3 5 4 2 4" xfId="30671" xr:uid="{BC30637A-9309-45D6-B3EA-4136BB8A9DA2}"/>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5 2" xfId="29686" xr:uid="{F9F675D5-8113-4588-A3AE-224FC6F06B9F}"/>
    <cellStyle name="Comma 5 3 5 5 2 2" xfId="30958" xr:uid="{7875E500-DBEB-4CA4-AF12-2A9373028ADD}"/>
    <cellStyle name="Comma 5 3 5 6" xfId="25005" xr:uid="{6FD117B5-253E-4683-980E-CE6A211B6540}"/>
    <cellStyle name="Comma 5 3 5 7" xfId="13524" xr:uid="{0312A79F-B65F-46C8-9C32-2363B1DFCD16}"/>
    <cellStyle name="Comma 5 3 5 8" xfId="31902" xr:uid="{3AC10AD8-926C-4741-8DBB-5949F4056E79}"/>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2 2" xfId="31187" xr:uid="{2214C770-FEBD-4FB2-8153-96FA46F9B13C}"/>
    <cellStyle name="Comma 5 3 6 2 2 2 3" xfId="30673" xr:uid="{70A150DB-6F83-42B0-A715-A16026A0644F}"/>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4 2" xfId="29919" xr:uid="{C51E7046-954C-4FA0-81CA-3ABC12CDE141}"/>
    <cellStyle name="Comma 5 3 6 5" xfId="25226" xr:uid="{35AD5475-35E1-4B46-B4D5-98072003B9E3}"/>
    <cellStyle name="Comma 5 3 6 6" xfId="13359" xr:uid="{637BCB59-9FD8-453A-8DE5-CAC6E29F7DE5}"/>
    <cellStyle name="Comma 5 3 6 7" xfId="31862" xr:uid="{7AF05533-4B9F-49BD-AC52-33CE39DAA308}"/>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4 2" xfId="29866" xr:uid="{148AE6C6-3C9E-4E6D-95C0-D85C88EDADA5}"/>
    <cellStyle name="Comma 5 3 7 5" xfId="23167" xr:uid="{F2189D89-1652-4A6C-9C40-0E90C543D6E8}"/>
    <cellStyle name="Comma 5 3 7 6" xfId="12872" xr:uid="{09689B8C-3687-4CBB-AD02-AA18D1CD2591}"/>
    <cellStyle name="Comma 5 3 7 7" xfId="31860" xr:uid="{CBC1A155-5210-4E2F-8FC7-F4AA16BD91AB}"/>
    <cellStyle name="Comma 5 3 8" xfId="2179" xr:uid="{00000000-0005-0000-0000-00008F010000}"/>
    <cellStyle name="Comma 5 3 8 2" xfId="7305" xr:uid="{A52BF028-91EB-4672-BDCF-61C1BA0F6877}"/>
    <cellStyle name="Comma 5 3 8 2 2" xfId="17685" xr:uid="{3A25C420-D2EC-4CD9-8BAB-5F879B622CC1}"/>
    <cellStyle name="Comma 5 3 8 2 2 2" xfId="31119" xr:uid="{CF07C3AB-2C4D-472D-BC21-58F5BE798A45}"/>
    <cellStyle name="Comma 5 3 8 2 2 3" xfId="30674" xr:uid="{DD5071D3-B176-4A5E-B3EE-C9BC5649DD83}"/>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4 2" xfId="29937" xr:uid="{E77E4B37-1023-473D-B823-A966092B7334}"/>
    <cellStyle name="Comma 5 4 2 2 2 5" xfId="23452" xr:uid="{6CD4595C-6861-4235-BA54-68DDDAE0C84C}"/>
    <cellStyle name="Comma 5 4 2 2 2 6" xfId="13526" xr:uid="{D0D933B0-ECB4-4725-B67B-EFE6C27B71B3}"/>
    <cellStyle name="Comma 5 4 2 2 2 7" xfId="31853" xr:uid="{39222A0F-2BDF-4171-84AB-6887345C0E30}"/>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3 3 2" xfId="29893" xr:uid="{F005C7EF-F97C-4135-81B0-7BB5D359B727}"/>
    <cellStyle name="Comma 5 4 2 2 3 4" xfId="30008" xr:uid="{BEF40FD6-867C-4F0E-B7D5-D2A9EEDAE25F}"/>
    <cellStyle name="Comma 5 4 2 2 3 4 2" xfId="31866" xr:uid="{941E6569-A72F-4622-85FF-1652220F827A}"/>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2 3" xfId="31029" xr:uid="{B6F58660-A39C-4763-8A43-9C253FD9994C}"/>
    <cellStyle name="Comma 5 4 2 2 5 2 4" xfId="30675" xr:uid="{3DD2E12D-D946-4D8E-BE9E-BC2E33A64C5A}"/>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2 2" xfId="31215" xr:uid="{D2B06BC6-FAB0-4DD2-A415-01FA1A682016}"/>
    <cellStyle name="Comma 5 4 2 3 2 2 2 3" xfId="30677" xr:uid="{6F17634A-C656-4BDE-ABDE-631F7F98A05E}"/>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2 3" xfId="31060" xr:uid="{D3CF83B4-480B-415E-AF73-CCC5FA70C824}"/>
    <cellStyle name="Comma 5 4 2 3 4 2 4" xfId="30676" xr:uid="{10FA5DDB-8E66-4A39-BFBF-D09CDB0960E7}"/>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5 2" xfId="29687" xr:uid="{9F3CE6F8-799E-4FBC-A9D4-FAF867C49683}"/>
    <cellStyle name="Comma 5 4 2 3 5 2 2" xfId="30959" xr:uid="{F99190AE-028F-4301-BB9F-1110E074192D}"/>
    <cellStyle name="Comma 5 4 2 3 6" xfId="25080" xr:uid="{760031E4-17F9-4F60-B100-A75C80B388CD}"/>
    <cellStyle name="Comma 5 4 2 3 7" xfId="13527" xr:uid="{8971C047-6B78-4A98-8661-AE1EE4AFAEC6}"/>
    <cellStyle name="Comma 5 4 2 3 8" xfId="31934" xr:uid="{C0B953CB-E0AF-49E1-B994-06F992AA7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4 2" xfId="29936" xr:uid="{397CB543-DEA8-462F-98D6-8A7C5CBC8C95}"/>
    <cellStyle name="Comma 5 4 2 4 5" xfId="25450" xr:uid="{A78836C0-9C3F-4A71-9865-3E134F9F9869}"/>
    <cellStyle name="Comma 5 4 2 4 6" xfId="13525" xr:uid="{7C2D413A-7D28-492A-AC1F-190E04F2DCC2}"/>
    <cellStyle name="Comma 5 4 2 4 7" xfId="31935" xr:uid="{340B904A-924E-4E6B-B369-F7D9337AA5D3}"/>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4 2" xfId="29872" xr:uid="{B8527FC9-A446-4C93-90A2-78F2ABD5D9FB}"/>
    <cellStyle name="Comma 5 4 2 5 5" xfId="24242" xr:uid="{B9D0E415-8F23-47CF-8A8C-815BC6E447D7}"/>
    <cellStyle name="Comma 5 4 2 5 6" xfId="12906" xr:uid="{04735AAE-C34A-4C98-A551-5D35C81D981F}"/>
    <cellStyle name="Comma 5 4 2 5 7" xfId="31795" xr:uid="{A3584CA2-5C29-4AA7-A0DE-E52C600C043A}"/>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2 3" xfId="31157" xr:uid="{E403FF4C-B1E8-42E1-9ECF-5008D27D4796}"/>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2 3" xfId="31030" xr:uid="{DEF4EEB6-28AB-41BA-BFF2-7A7C61321EAB}"/>
    <cellStyle name="Comma 5 4 3 2 5 2 4" xfId="30679" xr:uid="{4EF6A5C3-375D-4403-9D1B-8D91B43C7AAA}"/>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6 2" xfId="29718" xr:uid="{1A4A5A7C-7351-43D2-B3DF-864B1C97F00E}"/>
    <cellStyle name="Comma 5 4 3 2 6 2 2" xfId="30960" xr:uid="{4E9CD10B-1971-4E18-B1AD-EC7A5CB51431}"/>
    <cellStyle name="Comma 5 4 3 2 7" xfId="25241" xr:uid="{E65C12E8-DC8E-4F43-A6F1-ACB2A325DBD0}"/>
    <cellStyle name="Comma 5 4 3 2 8" xfId="13070" xr:uid="{F5F43466-C211-4776-AF9D-DDE52683B12C}"/>
    <cellStyle name="Comma 5 4 3 2 9" xfId="31865" xr:uid="{5832462A-FC91-40EF-9A84-14C253339747}"/>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2 3" xfId="31061" xr:uid="{4ECFCCE6-377C-43EB-B657-8F00BA251960}"/>
    <cellStyle name="Comma 5 4 3 3 4 2 4" xfId="30680" xr:uid="{3876AF0A-6E4D-4053-9A80-038F6DCD8EF8}"/>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5 2" xfId="29703" xr:uid="{B15CE909-C9C3-40A0-8455-FE5E12A46018}"/>
    <cellStyle name="Comma 5 4 3 3 6" xfId="25161" xr:uid="{79F7B079-FFD0-4DA0-8150-C726C678947B}"/>
    <cellStyle name="Comma 5 4 3 3 7" xfId="13530" xr:uid="{59996E9E-78E0-4B64-96DD-3AD884FD1666}"/>
    <cellStyle name="Comma 5 4 3 3 8" xfId="31936" xr:uid="{51D98237-1FD3-4AE4-8B99-710D27384155}"/>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4 2" xfId="29938" xr:uid="{0A80C9F8-3AA4-40ED-9AE4-5B274546AA28}"/>
    <cellStyle name="Comma 5 4 3 4 5" xfId="22994" xr:uid="{109649F7-7F1A-41B7-87D5-89D403649DB1}"/>
    <cellStyle name="Comma 5 4 3 4 6" xfId="13528" xr:uid="{A6EA4EFA-D95C-4307-A04E-A185CBB3D0BA}"/>
    <cellStyle name="Comma 5 4 3 4 7" xfId="31933" xr:uid="{B5CF75A8-E887-4604-A814-005E25B7B654}"/>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2 3" xfId="31005" xr:uid="{F0229DE4-DA70-4444-888D-FB38F150BD65}"/>
    <cellStyle name="Comma 5 4 3 6 2 4" xfId="30678" xr:uid="{B578D268-E4DF-43C5-9C96-327C24967103}"/>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4 2" xfId="29939" xr:uid="{F25E46E9-8558-4043-ADCB-9C9C47D7CEFB}"/>
    <cellStyle name="Comma 5 4 4 2 5" xfId="22999" xr:uid="{2BF63B1D-1E5E-43E0-9D3C-3640ADEC249D}"/>
    <cellStyle name="Comma 5 4 4 2 6" xfId="13531" xr:uid="{D8C0D2BF-AC83-44C3-A0AD-982213DAA7E5}"/>
    <cellStyle name="Comma 5 4 4 2 7" xfId="31903" xr:uid="{CFB6317A-9480-4B85-A9F3-2D1B39D42063}"/>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3 3 2" xfId="29892" xr:uid="{8D77C375-FDEC-4907-A255-D0B6239AD792}"/>
    <cellStyle name="Comma 5 4 4 3 4" xfId="30007" xr:uid="{CDF06ABB-B7EB-4325-89E0-F9CB296CBBCC}"/>
    <cellStyle name="Comma 5 4 4 3 4 2" xfId="31796" xr:uid="{1AF29010-07AD-4A00-973F-2A388F791CF6}"/>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2 3" xfId="31028" xr:uid="{DAB37AB3-6C01-4DC1-9197-01E7A80416DE}"/>
    <cellStyle name="Comma 5 4 4 5 2 4" xfId="30681" xr:uid="{1F8F53D2-8B33-42D3-9E60-E867CD366200}"/>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2 2" xfId="31216" xr:uid="{F2BAD945-64C0-4B38-8C09-26DD496487BE}"/>
    <cellStyle name="Comma 5 4 5 2 2 2 3" xfId="30683" xr:uid="{A3310739-5307-4198-8F24-D15B491AA5A8}"/>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2 3" xfId="31062" xr:uid="{3984102B-822A-450E-A43C-4246090CCDB8}"/>
    <cellStyle name="Comma 5 4 5 4 2 4" xfId="30682" xr:uid="{588785B0-3463-43A7-92E2-9D66925BECD9}"/>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5 2" xfId="29682" xr:uid="{4487DE43-472A-4A71-9B22-68844F54F5CF}"/>
    <cellStyle name="Comma 5 4 5 5 2 2" xfId="30961" xr:uid="{7EF5E265-F8DD-42D8-916E-4FE670324B78}"/>
    <cellStyle name="Comma 5 4 5 6" xfId="23183" xr:uid="{E54F51E7-4A6B-4E4B-A0BF-F9D227F9A808}"/>
    <cellStyle name="Comma 5 4 5 7" xfId="13532" xr:uid="{4A7D1C38-FFE0-4648-8561-028E3DBF36DB}"/>
    <cellStyle name="Comma 5 4 5 8" xfId="31867" xr:uid="{EBC3C454-25AD-44A9-BA7D-D45AFB8B9653}"/>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2 2" xfId="31188" xr:uid="{65375153-FF84-4309-A5AB-7211D688AF6C}"/>
    <cellStyle name="Comma 5 4 6 2 2 2 3" xfId="30684" xr:uid="{AA82D6A9-E423-4665-BA59-CD8573E965C4}"/>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4 2" xfId="29920" xr:uid="{DEBEC20E-7EF6-43C2-8010-087AFB98BA3B}"/>
    <cellStyle name="Comma 5 4 6 5" xfId="23948" xr:uid="{D763EBFC-6C85-47DB-BF46-3F62DBDA0A3A}"/>
    <cellStyle name="Comma 5 4 6 6" xfId="13360" xr:uid="{04BD029C-329B-4756-BEB3-2C4C6D3058CA}"/>
    <cellStyle name="Comma 5 4 6 7" xfId="31937" xr:uid="{144D024C-C91C-44A0-BB1D-F8E089A0B537}"/>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4 2" xfId="29860" xr:uid="{81821E37-88CD-41E0-A9C6-01CE1D5393AD}"/>
    <cellStyle name="Comma 5 4 7 5" xfId="24551" xr:uid="{71BFF522-A16F-49DA-837C-7E42E5B76A6E}"/>
    <cellStyle name="Comma 5 4 7 6" xfId="12846" xr:uid="{8E51FA3F-6D37-4105-BEBC-E890E8758154}"/>
    <cellStyle name="Comma 5 4 7 7" xfId="31932" xr:uid="{D2F20170-2673-49A2-A288-D68F195D3288}"/>
    <cellStyle name="Comma 5 4 8" xfId="2213" xr:uid="{00000000-0005-0000-0000-0000A7010000}"/>
    <cellStyle name="Comma 5 4 8 2" xfId="7339" xr:uid="{1A171DF4-532B-47D3-98C5-03A480295C1B}"/>
    <cellStyle name="Comma 5 4 8 2 2" xfId="17719" xr:uid="{7308A606-410B-47CE-99C3-0436B50B8890}"/>
    <cellStyle name="Comma 5 4 8 2 2 2" xfId="31120" xr:uid="{5C2AB8B5-A73F-4FCC-AF90-57C166D98ABC}"/>
    <cellStyle name="Comma 5 4 8 2 2 3" xfId="30685" xr:uid="{E0BA424B-14C3-40B8-BACF-E009F7A5BEF5}"/>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4 2" xfId="29941" xr:uid="{0D010CB5-5F6A-4720-B93A-F2E76E3D3185}"/>
    <cellStyle name="Comma 5 5 2 2 2 5" xfId="23269" xr:uid="{324F7F2A-F9B4-427B-BAA0-884E742FA9CB}"/>
    <cellStyle name="Comma 5 5 2 2 2 6" xfId="13534" xr:uid="{FA17DD78-577E-4F4A-A4A3-79140DA28301}"/>
    <cellStyle name="Comma 5 5 2 2 2 7" xfId="31797" xr:uid="{4B6E563D-3FB4-42C9-AE2F-520212D54BEF}"/>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3 3 2" xfId="29895" xr:uid="{2E172FD6-8857-4391-B419-ABFDC80BB508}"/>
    <cellStyle name="Comma 5 5 2 2 3 4" xfId="30009" xr:uid="{90B5CBFA-773D-4DCA-9D81-2CAA54A6CBB0}"/>
    <cellStyle name="Comma 5 5 2 2 3 4 2" xfId="31904" xr:uid="{E20AA385-FE6D-417A-A1F9-0640D28B13BC}"/>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2 3" xfId="31031" xr:uid="{4BA37740-99D8-4CB4-B471-35EA920B8290}"/>
    <cellStyle name="Comma 5 5 2 2 5 2 4" xfId="30686" xr:uid="{AC70B46C-F6DA-4750-B6ED-B64C9D0A9C69}"/>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2 2" xfId="31217" xr:uid="{25CDBFA8-B5EF-4E3D-9F68-CCC9EBFB7FA2}"/>
    <cellStyle name="Comma 5 5 2 3 2 2 2 3" xfId="30688" xr:uid="{59C9BFCC-C44C-4B53-BDE8-EA9524F87295}"/>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2 3" xfId="31063" xr:uid="{5EB8706E-0031-40A6-9765-3B305E95095B}"/>
    <cellStyle name="Comma 5 5 2 3 4 2 4" xfId="30687" xr:uid="{033FE0DB-75AA-4554-B811-17A0F466E96D}"/>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5 2" xfId="29700" xr:uid="{5D2D8791-0CFD-4C9F-850F-A68D1255BD93}"/>
    <cellStyle name="Comma 5 5 2 3 5 2 2" xfId="30962" xr:uid="{A2A588AE-3984-4379-8013-6E0918DDA01D}"/>
    <cellStyle name="Comma 5 5 2 3 6" xfId="24249" xr:uid="{7854BEE0-FF20-4F98-AC86-A079A6833A12}"/>
    <cellStyle name="Comma 5 5 2 3 7" xfId="13535" xr:uid="{A8C823ED-4DEA-421E-8373-07016424A5F0}"/>
    <cellStyle name="Comma 5 5 2 3 8" xfId="31864" xr:uid="{950F3FC7-6582-4799-9B06-FA9757A7B74D}"/>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4 2" xfId="29940" xr:uid="{31D45137-92A6-45CF-83E9-6D020EE1BB31}"/>
    <cellStyle name="Comma 5 5 2 4 5" xfId="23246" xr:uid="{B403172A-62E5-44D4-B009-CA7BFE2860E8}"/>
    <cellStyle name="Comma 5 5 2 4 6" xfId="13533" xr:uid="{6BF3DCE5-8388-4FEB-84E2-0D7EA09FD106}"/>
    <cellStyle name="Comma 5 5 2 4 7" xfId="31939" xr:uid="{72056F5C-1CED-41F1-B9DE-014DC0C0363C}"/>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4 2" xfId="29883" xr:uid="{9981A58F-D7D0-4204-A4F1-535CDEC7F29D}"/>
    <cellStyle name="Comma 5 5 2 5 5" xfId="22661" xr:uid="{F87EE0D8-7605-4BAC-B8D1-1FD6C5DA9D4A}"/>
    <cellStyle name="Comma 5 5 2 5 6" xfId="12992" xr:uid="{9588B1C1-B65E-4EBC-AB1D-043F75641582}"/>
    <cellStyle name="Comma 5 5 2 5 7" xfId="31938" xr:uid="{FF7682D6-09D2-43D4-A8A3-1DC5DD3C5B0E}"/>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4 2" xfId="29942" xr:uid="{6B08990C-50CE-496C-AF55-F4679CB10C17}"/>
    <cellStyle name="Comma 5 5 3 2 5" xfId="24164" xr:uid="{E7FDD2E5-1D1F-4CAC-8B51-254CB0BA565F}"/>
    <cellStyle name="Comma 5 5 3 2 6" xfId="13536" xr:uid="{539FD750-BD35-44FD-B4C4-DE5B1C8545BD}"/>
    <cellStyle name="Comma 5 5 3 2 7" xfId="31798" xr:uid="{696FED74-02F7-45FC-A017-14209C5D57E3}"/>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2 5" xfId="30426" xr:uid="{DD045C8D-2616-4424-BD5E-1B33066A33C9}"/>
    <cellStyle name="Comma 5 5 3 3 3" xfId="3631" xr:uid="{00000000-0005-0000-0000-000023020000}"/>
    <cellStyle name="Comma 5 5 3 3 4" xfId="5571" xr:uid="{D0F45DDC-9CDB-4C3E-93A0-24657C4062B9}"/>
    <cellStyle name="Comma 5 5 3 3 4 2" xfId="29894" xr:uid="{531BF005-CF26-4DAC-B1C2-BD66BC46E9D9}"/>
    <cellStyle name="Comma 5 5 3 3 5" xfId="23176" xr:uid="{74BC34BA-9E64-4536-9EB6-4B30CE239A63}"/>
    <cellStyle name="Comma 5 5 3 3 6" xfId="13071" xr:uid="{0E9C5BEA-DDA4-49FE-9724-C62B2409A9EA}"/>
    <cellStyle name="Comma 5 5 3 3 7" xfId="31869" xr:uid="{2EC7F0CF-C71A-49AD-B562-676279E353D5}"/>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2 5" xfId="31006" xr:uid="{58E598E3-3590-49F1-B280-EAD888A0713F}"/>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2 2" xfId="29802" xr:uid="{75BDAE03-1549-48B9-83F3-375AF8EEC7A4}"/>
    <cellStyle name="Comma 5 5 4 2 2 2 2" xfId="30690" xr:uid="{AF1A20E1-C8F0-45DD-A69C-428A1597AB3F}"/>
    <cellStyle name="Comma 5 5 4 2 3" xfId="25589" xr:uid="{C5C79797-796D-481F-AAE7-1B994078CEAF}"/>
    <cellStyle name="Comma 5 5 4 2 4" xfId="30048" xr:uid="{4FD2E640-EF0A-4B6E-AE70-83AC36DAACDC}"/>
    <cellStyle name="Comma 5 5 4 2 4 2" xfId="31940" xr:uid="{1022539A-28B4-4DC3-856D-7BAB2FEAA5F3}"/>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2 3" xfId="31064" xr:uid="{7DC98981-9C7C-4223-A8C3-16FADEBAB0FA}"/>
    <cellStyle name="Comma 5 5 4 5 2 4" xfId="30689" xr:uid="{20EB5551-7940-4282-AE60-DB9923A87B4E}"/>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2 2" xfId="31168" xr:uid="{3DC96652-2A4E-41B6-B5B5-AF5C41938E4F}"/>
    <cellStyle name="Comma 5 5 5 2 2 2 3" xfId="30691" xr:uid="{727C6657-9979-41CA-8FB2-D04CBFA2548B}"/>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4 2" xfId="29839" xr:uid="{232E3991-FF0B-45E7-A910-79D7101065D5}"/>
    <cellStyle name="Comma 5 5 5 5" xfId="23622" xr:uid="{D0C5F40A-D787-4A26-B4CF-4EE64D5B9F34}"/>
    <cellStyle name="Comma 5 5 5 6" xfId="13361" xr:uid="{2E4F9569-2F0D-4B42-B37C-29F96F2C4216}"/>
    <cellStyle name="Comma 5 5 5 7" xfId="31870" xr:uid="{F07DAB29-DB33-4B68-84E0-9ECCB19D5888}"/>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4 2" xfId="29857" xr:uid="{57A21993-13B3-4F68-9E76-EAB12ABFCDAB}"/>
    <cellStyle name="Comma 5 5 6 5" xfId="23464" xr:uid="{3EB5FC1B-5E47-47CA-BC98-1616598D5F2B}"/>
    <cellStyle name="Comma 5 5 6 6" xfId="12829" xr:uid="{DA9C056C-3B55-42DB-89ED-804B52FCC034}"/>
    <cellStyle name="Comma 5 5 6 7" xfId="31942" xr:uid="{78712424-9757-4620-B5B6-175885AE2602}"/>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4 2" xfId="29944" xr:uid="{5B635471-5052-46FB-B146-0AFDD2B36BB8}"/>
    <cellStyle name="Comma 5 6 2 2 2 5" xfId="23105" xr:uid="{9CFBFF4A-AACF-4C42-972E-6670CAEF7B56}"/>
    <cellStyle name="Comma 5 6 2 2 2 6" xfId="13539" xr:uid="{E9C2FC4A-4DB4-45EE-844D-58014A703BCA}"/>
    <cellStyle name="Comma 5 6 2 2 2 7" xfId="31868" xr:uid="{CBF60314-141A-48B4-AF1A-8F6495414180}"/>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3 3 2" xfId="29897" xr:uid="{E6772AFF-F70E-4799-AD63-89E737EDB507}"/>
    <cellStyle name="Comma 5 6 2 2 3 4" xfId="30010" xr:uid="{D420D383-93D8-4BAC-8C64-58B618B5958B}"/>
    <cellStyle name="Comma 5 6 2 2 3 4 2" xfId="31943" xr:uid="{09BEAB6F-F304-4DAA-9573-E195F452B43D}"/>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2 3" xfId="31032" xr:uid="{1EA9922A-E309-408C-BB74-3D1F5E1A14F2}"/>
    <cellStyle name="Comma 5 6 2 2 5 2 4" xfId="30692" xr:uid="{885FB70C-6BB5-4532-A96A-20D44FAFED30}"/>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2 2" xfId="31218" xr:uid="{E754FD69-8023-47E5-8936-45EC17C01A95}"/>
    <cellStyle name="Comma 5 6 2 3 2 2 2 3" xfId="30694" xr:uid="{8B730094-61E6-4360-85C8-E6490B245982}"/>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2 3" xfId="31065" xr:uid="{0BCC3248-510F-4F80-AE31-2C20A5227116}"/>
    <cellStyle name="Comma 5 6 2 3 4 2 4" xfId="30693" xr:uid="{9A1704C5-92D3-4EC2-ABE4-64113981F989}"/>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5 2" xfId="29713" xr:uid="{4E272700-95C3-44A0-BF31-07E252DAB136}"/>
    <cellStyle name="Comma 5 6 2 3 5 2 2" xfId="30963" xr:uid="{AF3CA143-BBE9-44FB-93FF-A7145ECBFBE4}"/>
    <cellStyle name="Comma 5 6 2 3 6" xfId="22840" xr:uid="{3FBDAED5-388D-4D26-8D74-FFEB528015CE}"/>
    <cellStyle name="Comma 5 6 2 3 7" xfId="13540" xr:uid="{4651E5BC-44DB-49EC-9E1E-2E263F7FB541}"/>
    <cellStyle name="Comma 5 6 2 3 8" xfId="31944" xr:uid="{678E23B8-0CBF-4815-BC97-83CC63FCD8D5}"/>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4 2" xfId="29943" xr:uid="{9FB3FC22-56A3-44B5-87A0-EBCF4B7BBF43}"/>
    <cellStyle name="Comma 5 6 2 4 5" xfId="23076" xr:uid="{05CE79C8-0595-4073-995E-F515BE239074}"/>
    <cellStyle name="Comma 5 6 2 4 6" xfId="13538" xr:uid="{123920D6-4E19-4240-B326-B292C9E4F685}"/>
    <cellStyle name="Comma 5 6 2 4 7" xfId="31905" xr:uid="{FEBEFFB0-06FA-4A70-B2AF-C9602ECE8C03}"/>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4 2" xfId="29887" xr:uid="{BA1CDCF9-FD46-4D60-8CA7-A7079119BBF5}"/>
    <cellStyle name="Comma 5 6 2 5 5" xfId="23181" xr:uid="{B695C334-6D1D-4BA0-B65E-4327AA00C741}"/>
    <cellStyle name="Comma 5 6 2 5 6" xfId="13054" xr:uid="{3F962ED6-CBA7-4F78-907C-74062DC5C426}"/>
    <cellStyle name="Comma 5 6 2 5 7" xfId="31941" xr:uid="{812A5B5F-1F38-497B-AF9F-45911A476081}"/>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4 2" xfId="29945" xr:uid="{8B1B28A8-133C-4516-A9F3-7FE36BF04379}"/>
    <cellStyle name="Comma 5 6 3 2 5" xfId="24534" xr:uid="{3605F36D-2DA4-4E1E-B5B2-7275CC3D770B}"/>
    <cellStyle name="Comma 5 6 3 2 6" xfId="13541" xr:uid="{10618A8C-FF4F-43A9-8C44-8968BE992A4F}"/>
    <cellStyle name="Comma 5 6 3 2 7" xfId="31850" xr:uid="{E9ACC170-77F5-4DC1-8169-69A29EE00871}"/>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2 5" xfId="30427" xr:uid="{ED4880D0-7E90-4301-AA4F-4731D701629B}"/>
    <cellStyle name="Comma 5 6 3 3 3" xfId="3539" xr:uid="{00000000-0005-0000-0000-000037020000}"/>
    <cellStyle name="Comma 5 6 3 3 4" xfId="5579" xr:uid="{761EBF54-5B24-4AA9-86E2-6BDAAF962FA7}"/>
    <cellStyle name="Comma 5 6 3 3 4 2" xfId="29896" xr:uid="{AB4FD6CD-0861-47AC-BFF8-0942381BE83B}"/>
    <cellStyle name="Comma 5 6 3 3 5" xfId="22819" xr:uid="{414F5BD6-9601-4501-97FD-1B91957F007A}"/>
    <cellStyle name="Comma 5 6 3 3 6" xfId="13073" xr:uid="{EFA9F08E-5102-40A7-B488-32F84DE311D1}"/>
    <cellStyle name="Comma 5 6 3 3 7" xfId="31872" xr:uid="{4E4FDFDC-09B5-4C7B-9B24-77A87D7F9218}"/>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2 5" xfId="31007" xr:uid="{B8E6B64A-486D-4071-8DC3-AA330959E8E0}"/>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2 2" xfId="29831" xr:uid="{ACAEC5BD-7D04-4A07-8311-C37FECBDA470}"/>
    <cellStyle name="Comma 5 6 4 2 2 2 2" xfId="30696" xr:uid="{6FD28594-8527-46A9-81FF-53A5969F8A03}"/>
    <cellStyle name="Comma 5 6 4 2 3" xfId="23615" xr:uid="{EB20E96A-ABBE-4405-A83A-0C56D225D782}"/>
    <cellStyle name="Comma 5 6 4 2 4" xfId="30049" xr:uid="{55CA51AD-2F4D-46A7-8227-ED4BBA99702B}"/>
    <cellStyle name="Comma 5 6 4 2 4 2" xfId="31945" xr:uid="{B73C629E-052A-43F2-96E0-52E4A21131DE}"/>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2 3" xfId="31066" xr:uid="{F2786672-7DFE-4FB0-BA25-C00762325A99}"/>
    <cellStyle name="Comma 5 6 4 5 2 4" xfId="30695" xr:uid="{4B424C80-EECD-4381-B558-D0681B8D1102}"/>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2 2" xfId="31203" xr:uid="{7D4C9951-2CC3-4A50-BBC9-67EE0E29863D}"/>
    <cellStyle name="Comma 5 6 5 2 2 2 3" xfId="30697" xr:uid="{776FC7D4-7BCD-4D98-A3F7-74BEEC5CD323}"/>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4 2" xfId="29840" xr:uid="{C378B11F-FE1B-4D48-8F76-B07AE9EB0C13}"/>
    <cellStyle name="Comma 5 6 5 5" xfId="22673" xr:uid="{55490A9E-01D7-460C-A9F7-9F91E148E222}"/>
    <cellStyle name="Comma 5 6 5 6" xfId="13362" xr:uid="{EA787D51-6E05-4DA2-BB3C-931FD37A02C3}"/>
    <cellStyle name="Comma 5 6 5 7" xfId="31871" xr:uid="{5E34D80D-E261-4F9A-80B5-FBBCC30A5DEE}"/>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4 2" xfId="29869" xr:uid="{C06840A9-7BF7-48E8-BD43-5AA0864EF63B}"/>
    <cellStyle name="Comma 5 6 6 5" xfId="23724" xr:uid="{5713D575-9C81-4804-B1A8-F5DE5B0FFABF}"/>
    <cellStyle name="Comma 5 6 6 6" xfId="12889" xr:uid="{FB173E75-DA18-4987-8EEB-D3CA7E70D2C0}"/>
    <cellStyle name="Comma 5 6 6 7" xfId="31946" xr:uid="{7B90B9C5-DAD7-464D-8714-117C2CAB69AA}"/>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2 2" xfId="29733" xr:uid="{FE2222D0-7793-40F0-A436-798F90E6F940}"/>
    <cellStyle name="Comma 5 7 2 2 2 2 2 2" xfId="30699" xr:uid="{9BD97334-2881-445B-A34E-42326F312AE5}"/>
    <cellStyle name="Comma 5 7 2 2 2 3" xfId="25601" xr:uid="{2E4144DF-BA35-444A-B073-CD4ECDA4E41B}"/>
    <cellStyle name="Comma 5 7 2 2 2 4" xfId="30050" xr:uid="{9E34B2C9-B31D-4C5D-8B66-EEB757494DBF}"/>
    <cellStyle name="Comma 5 7 2 2 2 4 2" xfId="31873" xr:uid="{1CF5B522-6F9F-45A8-AEFD-8877C67E0470}"/>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2 2" xfId="31177" xr:uid="{0FF2F87E-EA1D-4F08-B923-8F0B3224573A}"/>
    <cellStyle name="Comma 5 7 2 2 5 2 3" xfId="30698" xr:uid="{A84E266A-6C4D-48FB-B0F5-7AE41F9D8B5F}"/>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2 5" xfId="30428" xr:uid="{73CA2C10-218A-4D2A-81E4-A47A78477738}"/>
    <cellStyle name="Comma 5 7 2 3 3" xfId="3541" xr:uid="{00000000-0005-0000-0000-000046020000}"/>
    <cellStyle name="Comma 5 7 2 3 4" xfId="5582" xr:uid="{F1C4E9C9-E7C5-4999-9F4B-6A3BEE167DF3}"/>
    <cellStyle name="Comma 5 7 2 3 4 2" xfId="29749" xr:uid="{9A070076-FD0C-4E69-84C5-AB1037CE374D}"/>
    <cellStyle name="Comma 5 7 2 3 5" xfId="25178" xr:uid="{5683F0CD-3BA8-4FCE-9083-BEF5A0F955FE}"/>
    <cellStyle name="Comma 5 7 2 3 6" xfId="13075" xr:uid="{20152E85-0F02-4F68-B0EF-188D729F7246}"/>
    <cellStyle name="Comma 5 7 2 3 7" xfId="31947" xr:uid="{D3F93869-7257-4D16-876C-078970927BB7}"/>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2 3" xfId="31109" xr:uid="{F57B2301-3A0F-4B61-985A-7206CFD1129C}"/>
    <cellStyle name="Comma 5 7 2 4 2 2 4" xfId="30700" xr:uid="{A568AC5A-EBC6-4C11-987C-AB2234DC4239}"/>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4 3 2" xfId="29898" xr:uid="{9C01E95A-74BC-47F7-B7A5-8BC1061F59A5}"/>
    <cellStyle name="Comma 5 7 2 4 4" xfId="30011" xr:uid="{106398AA-ED2F-4348-890B-9FBF05EF801E}"/>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2 2" xfId="29675" xr:uid="{2D743BA9-5D74-41FF-8A56-E6FF48540754}"/>
    <cellStyle name="Comma 5 7 3 2 2 2 2" xfId="30702" xr:uid="{F8B265D7-D215-4C1F-B255-1B417890B3FC}"/>
    <cellStyle name="Comma 5 7 3 2 3" xfId="24034" xr:uid="{A956536C-0D0C-4B64-AB6C-3D32B84691CB}"/>
    <cellStyle name="Comma 5 7 3 2 3 2" xfId="27244" xr:uid="{2D391E2F-17BF-40F3-AC9B-F935480D75C5}"/>
    <cellStyle name="Comma 5 7 3 2 4" xfId="30051" xr:uid="{7D739D2D-6EFB-4DC1-9CEE-49DF4959E175}"/>
    <cellStyle name="Comma 5 7 3 2 4 2" xfId="31874" xr:uid="{8423D143-1939-4A3E-958C-3B6DC4F23F60}"/>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2 3" xfId="31067" xr:uid="{4F35AD9B-147C-403E-AC2A-4005FB889638}"/>
    <cellStyle name="Comma 5 7 3 5 2 4" xfId="30701" xr:uid="{2CF44F40-820F-4CCA-B82A-E11E5C240E31}"/>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2 2" xfId="29828" xr:uid="{F7CD230F-B65A-4593-9417-9FB6AD98AA28}"/>
    <cellStyle name="Comma 5 7 4 2 2 2 2" xfId="30704" xr:uid="{8D9CD661-7477-4CA4-A153-5E6471FBB6CB}"/>
    <cellStyle name="Comma 5 7 4 2 3" xfId="23287" xr:uid="{D45419FA-DEA1-4FF5-944A-3804F3B313AF}"/>
    <cellStyle name="Comma 5 7 4 2 4" xfId="30033" xr:uid="{AC32E726-9F55-4195-96E0-7352BD474D9D}"/>
    <cellStyle name="Comma 5 7 4 2 4 2" xfId="31906" xr:uid="{35227CF6-79D9-4122-A70A-5CF986E4B829}"/>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5 2 2" xfId="31112" xr:uid="{FF2EE620-52C5-4E38-901B-D8EC7D6F936B}"/>
    <cellStyle name="Comma 5 7 4 5 2 3" xfId="30703" xr:uid="{1BAA88F6-1BCE-4EA7-8A2A-713DC40B742F}"/>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2 5" xfId="30429" xr:uid="{0C859140-1E98-42C7-9ADC-47E8A5D1F2C8}"/>
    <cellStyle name="Comma 5 7 5 3" xfId="3707" xr:uid="{00000000-0005-0000-0000-000051020000}"/>
    <cellStyle name="Comma 5 7 5 4" xfId="5583" xr:uid="{445FBE4B-D100-4012-9843-6726F1C23419}"/>
    <cellStyle name="Comma 5 7 5 4 2" xfId="29841" xr:uid="{04BAC53C-0E86-4839-945D-6630D920F403}"/>
    <cellStyle name="Comma 5 7 5 5" xfId="23017" xr:uid="{36FEE959-41F0-4AD2-ACE4-7B3C0AB91829}"/>
    <cellStyle name="Comma 5 7 5 6" xfId="12949" xr:uid="{AD226341-77D4-472E-947F-DD3D504A66EE}"/>
    <cellStyle name="Comma 5 7 5 7" xfId="31907" xr:uid="{7355129A-F57A-4AE3-9255-2A56E75CA698}"/>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6 4 2" xfId="29880" xr:uid="{46A80738-32FD-4F61-83A7-D4444073205A}"/>
    <cellStyle name="Comma 5 7 6 5" xfId="30002" xr:uid="{9E45B833-AA3E-4C42-86BA-FF11565FD327}"/>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2 2 2" xfId="31141" xr:uid="{45C30206-3A93-4FA0-9F4F-E970C6555ABA}"/>
    <cellStyle name="Comma 5 8 2 2 2 2 2 3" xfId="30705" xr:uid="{40931A3F-EFB0-4B78-8C96-34DE658927E1}"/>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4 2" xfId="29774" xr:uid="{06F5E240-6626-40DD-94FD-891798718C4E}"/>
    <cellStyle name="Comma 5 8 2 2 5" xfId="24964" xr:uid="{48F91E01-18C6-4DBA-9EA4-A83AD4E1DC50}"/>
    <cellStyle name="Comma 5 8 2 2 6" xfId="13545" xr:uid="{108AFC75-5EEA-45DD-B81D-0BD1DFE89DC5}"/>
    <cellStyle name="Comma 5 8 2 2 7" xfId="31759" xr:uid="{BDAC8514-2874-4877-AA6B-D139640B9A40}"/>
    <cellStyle name="Comma 5 8 2 3" xfId="1673" xr:uid="{00000000-0005-0000-0000-000057020000}"/>
    <cellStyle name="Comma 5 8 2 3 2" xfId="24075" xr:uid="{3CCF6D1F-E1E6-4134-8808-CE7380243E72}"/>
    <cellStyle name="Comma 5 8 2 3 2 2" xfId="30706" xr:uid="{33BA462E-2DD6-45C4-9B64-D122CEE1605E}"/>
    <cellStyle name="Comma 5 8 2 3 2 3" xfId="30550" xr:uid="{B6513C23-9EE7-4413-9D8F-CAD62F9FD3DE}"/>
    <cellStyle name="Comma 5 8 2 3 3" xfId="23015" xr:uid="{DB6EE825-2DCD-429A-9F59-4AC7F43A2769}"/>
    <cellStyle name="Comma 5 8 2 3 4" xfId="30052" xr:uid="{978411B6-56DD-4C90-89F4-2121420A39C1}"/>
    <cellStyle name="Comma 5 8 2 3 5" xfId="29658" xr:uid="{A80A5DC5-EADA-408A-9E37-AA5872793871}"/>
    <cellStyle name="Comma 5 8 2 4" xfId="1671" xr:uid="{00000000-0005-0000-0000-000058020000}"/>
    <cellStyle name="Comma 5 8 2 4 2" xfId="28517" xr:uid="{DB5287D2-A3BC-4D9D-A5AD-D97C9934A7A4}"/>
    <cellStyle name="Comma 5 8 2 4 2 2" xfId="30707" xr:uid="{A3272CAB-83C9-416E-A5D9-D0B05295D51B}"/>
    <cellStyle name="Comma 5 8 2 4 2 3" xfId="30582" xr:uid="{E0F084EF-22C3-46D5-95E2-A0541AFFE25C}"/>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2 2" xfId="29806" xr:uid="{A16796A0-C536-46DB-8E0E-8CC66009832A}"/>
    <cellStyle name="Comma 5 8 3 2 2 2 2" xfId="30709" xr:uid="{F658FE12-6F3E-4B0A-B54E-A7FF09FDADE0}"/>
    <cellStyle name="Comma 5 8 3 2 3" xfId="25442" xr:uid="{8F83E9BD-D752-4670-83D0-42D787B89054}"/>
    <cellStyle name="Comma 5 8 3 2 3 2" xfId="27839" xr:uid="{3EDC9502-0DFD-4975-83D4-00C65AD487AD}"/>
    <cellStyle name="Comma 5 8 3 2 4" xfId="30034" xr:uid="{D3FD3568-0D74-4E96-85CC-D3A48B10523B}"/>
    <cellStyle name="Comma 5 8 3 2 4 2" xfId="31760" xr:uid="{7CEDA463-1917-4C47-AFAF-2F2CFEFE0EFB}"/>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2 2" xfId="31170" xr:uid="{842693BC-CC20-404C-8856-79558A6CD263}"/>
    <cellStyle name="Comma 5 8 3 5 2 3" xfId="30708" xr:uid="{813779E3-886C-4293-B28F-F0E9872B5AA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2 2 2" xfId="31133" xr:uid="{62D238FC-6347-4192-97CE-39DC26771B37}"/>
    <cellStyle name="Comma 5 8 4 2 2 2 3" xfId="30710" xr:uid="{CA877F40-44FB-4FD0-BE13-08310BD6406D}"/>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4 2" xfId="29750" xr:uid="{B23374D4-9EA4-47D3-8221-B7DC4E11F6B5}"/>
    <cellStyle name="Comma 5 8 4 5" xfId="24621" xr:uid="{96C61288-71E4-410D-9E9C-8A084F7F738F}"/>
    <cellStyle name="Comma 5 8 4 6" xfId="13076" xr:uid="{93829F7F-8524-4FFE-ACB1-9DD87786DFD4}"/>
    <cellStyle name="Comma 5 8 4 7" xfId="31761" xr:uid="{704F1DCD-9C4C-429E-8821-36E9C582154C}"/>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2 5" xfId="30430" xr:uid="{3EAE95C7-3CF1-49BF-B334-23DF8958441E}"/>
    <cellStyle name="Comma 5 8 5 3" xfId="2085" xr:uid="{00000000-0005-0000-0000-00005E020000}"/>
    <cellStyle name="Comma 5 8 5 4" xfId="24919" xr:uid="{73CD0007-7AA6-4C23-BE0B-E3F5295A5FA9}"/>
    <cellStyle name="Comma 5 8 5 4 2" xfId="29899" xr:uid="{5F75C6C7-0D1C-4F31-BA20-114360A40F9E}"/>
    <cellStyle name="Comma 5 8 5 5" xfId="30012" xr:uid="{C09199D8-A0F8-4F00-B4B1-D5B29F949D0F}"/>
    <cellStyle name="Comma 5 8 6" xfId="1670" xr:uid="{00000000-0005-0000-0000-00005F020000}"/>
    <cellStyle name="Comma 5 8 6 2" xfId="26584" xr:uid="{422903AC-287E-4EC3-BB8E-0A504F69CB1D}"/>
    <cellStyle name="Comma 5 8 6 2 2" xfId="30711" xr:uid="{3462D339-733B-4AEB-9A0A-A3A3A15B2E2A}"/>
    <cellStyle name="Comma 5 8 6 2 3" xfId="30581" xr:uid="{646BD82D-6032-48CF-BAD3-144F8987CF64}"/>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2 2 2" xfId="31134" xr:uid="{6BE75A01-8681-4A86-852E-5CA96578CD07}"/>
    <cellStyle name="Comma 5 9 2 2 2 2 2 3" xfId="30712" xr:uid="{4CB97A7A-50B9-47D4-B501-400C9AC937B3}"/>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4 2" xfId="29762" xr:uid="{5A5A3821-4E20-4ABC-8E69-75E4640375B8}"/>
    <cellStyle name="Comma 5 9 2 2 5" xfId="23352" xr:uid="{2FD97EFD-1F02-49AF-B9C5-4ADE3EC81F0C}"/>
    <cellStyle name="Comma 5 9 2 2 6" xfId="13365" xr:uid="{C41E76B2-0C39-41CB-BB65-50AA0681065C}"/>
    <cellStyle name="Comma 5 9 2 2 7" xfId="31799" xr:uid="{CAF8AD07-5BF9-44C5-9BAC-3413FD89AFBF}"/>
    <cellStyle name="Comma 5 9 2 3" xfId="1682" xr:uid="{00000000-0005-0000-0000-000063020000}"/>
    <cellStyle name="Comma 5 9 2 3 2" xfId="24901" xr:uid="{F6A819E7-49AD-4347-96EC-10C8648C30A8}"/>
    <cellStyle name="Comma 5 9 2 3 2 2" xfId="30713" xr:uid="{47DB5FD4-96FA-4173-8E53-6DA4234BEA2D}"/>
    <cellStyle name="Comma 5 9 2 3 2 3" xfId="30551" xr:uid="{F5088134-8CE5-4A2C-9753-895A284CAC6E}"/>
    <cellStyle name="Comma 5 9 2 3 3" xfId="22954" xr:uid="{1221D88C-6031-4EEF-9013-D90C6923BB63}"/>
    <cellStyle name="Comma 5 9 2 3 4" xfId="30035" xr:uid="{8E6C886B-4461-492D-A2D3-77A7DD14FA89}"/>
    <cellStyle name="Comma 5 9 2 3 5" xfId="29659" xr:uid="{5C83A64C-738C-4B76-A536-451C4CDAEBDA}"/>
    <cellStyle name="Comma 5 9 2 4" xfId="1680" xr:uid="{00000000-0005-0000-0000-000064020000}"/>
    <cellStyle name="Comma 5 9 2 4 2" xfId="26142" xr:uid="{11F3DDB7-F030-4752-8665-FF4829009ADA}"/>
    <cellStyle name="Comma 5 9 2 4 2 2" xfId="30714" xr:uid="{BD8F26DD-5947-436A-8E4A-F7C8D3342C18}"/>
    <cellStyle name="Comma 5 9 2 4 2 3" xfId="30584" xr:uid="{A1610AE6-DFB3-4902-854F-8CE0CA56D516}"/>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5 5" xfId="30615" xr:uid="{06850C7D-2AAC-4475-AD05-17DE7A9F5617}"/>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2 2" xfId="30716" xr:uid="{B0C70532-9092-4845-BAD0-1BA2E82A1E86}"/>
    <cellStyle name="Comma 5 9 3 2 2 3" xfId="30599" xr:uid="{431458AB-C9BA-4E59-BFC7-8AC4B17F7501}"/>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2 2" xfId="31196" xr:uid="{0301959F-F531-44B8-B593-826B6FD4315E}"/>
    <cellStyle name="Comma 5 9 3 5 2 3" xfId="30715" xr:uid="{84D65F06-96BE-4435-B794-A50A7ACD6ECD}"/>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2 2 2" xfId="31124" xr:uid="{0B51279B-2A5B-4395-ADC6-689D69249167}"/>
    <cellStyle name="Comma 5 9 4 2 2 2 3" xfId="30717" xr:uid="{2B2AC912-036D-468D-8CF3-4AA2B8F5290D}"/>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4 4 2" xfId="29735" xr:uid="{23982877-3765-4743-AD98-45F4A9C681B2}"/>
    <cellStyle name="Comma 5 9 4 5" xfId="29842" xr:uid="{45E3FC05-22F4-4882-A2EE-6AE2BB9EB86D}"/>
    <cellStyle name="Comma 5 9 4 6" xfId="29987" xr:uid="{6B05C73D-E431-4BD3-A0E9-D68B75A751E3}"/>
    <cellStyle name="Comma 5 9 5" xfId="1687" xr:uid="{00000000-0005-0000-0000-00006A020000}"/>
    <cellStyle name="Comma 5 9 5 2" xfId="24213" xr:uid="{4EF621CF-F50D-4230-AF83-2E870655BDA3}"/>
    <cellStyle name="Comma 5 9 5 2 2" xfId="29796" xr:uid="{AC7AD2D9-EE19-437C-B1CB-74F8FC52A265}"/>
    <cellStyle name="Comma 5 9 5 2 2 2" xfId="30718" xr:uid="{B026E2CA-F479-4414-B3BC-598E63AD2D30}"/>
    <cellStyle name="Comma 5 9 5 3" xfId="24965" xr:uid="{569BA925-3A3B-4717-B1B9-3D852F1BB19D}"/>
    <cellStyle name="Comma 5 9 5 4" xfId="30013" xr:uid="{0A634316-065C-4E51-B319-E58017A9EF5E}"/>
    <cellStyle name="Comma 5 9 6" xfId="1679" xr:uid="{00000000-0005-0000-0000-00006B020000}"/>
    <cellStyle name="Comma 5 9 6 2" xfId="27176" xr:uid="{14EF25F5-D9BE-45D5-9005-4E60957A0203}"/>
    <cellStyle name="Comma 5 9 6 2 2" xfId="30719" xr:uid="{FDE5ECE4-C2F4-4D3A-A86F-4B131C787202}"/>
    <cellStyle name="Comma 5 9 6 2 3" xfId="30583" xr:uid="{A40CFB98-27E5-4F51-8348-E9CA033F2552}"/>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2 2" xfId="29822" xr:uid="{993FD6BC-13E5-4F0C-A1CB-0B9266626B05}"/>
    <cellStyle name="Comma 6 3 2 3" xfId="24574" xr:uid="{A28E2AF0-11DC-454F-8523-E8CC9FF3477F}"/>
    <cellStyle name="Comma 6 3 3" xfId="1690" xr:uid="{00000000-0005-0000-0000-000070020000}"/>
    <cellStyle name="Comma 6 3 3 2" xfId="31307" xr:uid="{B892DCB0-225F-4A82-BF1C-F3D3857F7969}"/>
    <cellStyle name="Comma 6 3 3 3" xfId="31266" xr:uid="{6EC989E8-EEBE-4E56-B842-6FAA8089D686}"/>
    <cellStyle name="Comma 6 3 4" xfId="1688" xr:uid="{00000000-0005-0000-0000-000071020000}"/>
    <cellStyle name="Comma 6 3 5" xfId="30400" xr:uid="{826A58AB-2EF0-437D-8B25-98E5B40781A9}"/>
    <cellStyle name="Comma 6 3 5 2" xfId="30431" xr:uid="{C80FF380-C62E-48FE-B3CF-F41618084E64}"/>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4 2" xfId="29947" xr:uid="{233E463F-54C2-4C29-870A-0D49BFA16A91}"/>
    <cellStyle name="Comma 6 4 2 2 2 5" xfId="23719" xr:uid="{ADD3F041-ED7E-4808-8804-F82B1C69DADD}"/>
    <cellStyle name="Comma 6 4 2 2 2 6" xfId="13547" xr:uid="{5B965AB5-811C-4C8F-9776-A7E6E46FEFB1}"/>
    <cellStyle name="Comma 6 4 2 2 2 7" xfId="31875" xr:uid="{368B7F61-60CE-44FA-8F4C-5CD8BC18ADAC}"/>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3 3 2" xfId="29901" xr:uid="{4DA074B1-E9A6-4FB2-9574-AF0CB56E487E}"/>
    <cellStyle name="Comma 6 4 2 2 3 4" xfId="30015" xr:uid="{B0E6ED8B-7F94-4C65-B922-D81312B6C1B9}"/>
    <cellStyle name="Comma 6 4 2 2 3 4 2" xfId="31801" xr:uid="{9C29D723-EEDA-4A15-9D20-67AEDF749782}"/>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2 3" xfId="31034" xr:uid="{E5D61C2A-5E38-417B-8489-A5D1DF3FC18F}"/>
    <cellStyle name="Comma 6 4 2 2 5 2 4" xfId="30720" xr:uid="{0FF41AB0-D970-4E31-9E8E-8298D6AF25BD}"/>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2 2" xfId="31219" xr:uid="{020E94C7-3C33-4C62-9CE1-8B3A7270B784}"/>
    <cellStyle name="Comma 6 4 2 3 2 2 2 3" xfId="30722" xr:uid="{F335279E-1B9E-4D18-8CA1-66BD0EDC3A2A}"/>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2 3" xfId="31068" xr:uid="{55898A08-20A6-4893-81F2-362535D71995}"/>
    <cellStyle name="Comma 6 4 2 3 4 2 4" xfId="30721" xr:uid="{991663E5-093A-4C82-AB81-8EF79A9D4B8B}"/>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5 2" xfId="29688" xr:uid="{63269818-A85D-49A6-B8ED-4F376BDFFA23}"/>
    <cellStyle name="Comma 6 4 2 3 5 2 2" xfId="30964" xr:uid="{7D70C7BF-EF85-401A-AD86-BF5235BE5695}"/>
    <cellStyle name="Comma 6 4 2 3 6" xfId="23430" xr:uid="{44806F47-1906-4B34-89B1-7A5705E499F2}"/>
    <cellStyle name="Comma 6 4 2 3 7" xfId="13548" xr:uid="{85825A31-9239-462E-B016-0AC77AABAAAB}"/>
    <cellStyle name="Comma 6 4 2 3 8" xfId="31802" xr:uid="{AC170F61-1EFF-4919-BCB9-2A3ACD59BA19}"/>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4 2" xfId="29946" xr:uid="{F9D8C378-6662-4A0B-BF57-80CDD28C6729}"/>
    <cellStyle name="Comma 6 4 2 4 5" xfId="23883" xr:uid="{43568BDD-A2A2-40C8-B1D3-E9FAF4B904FE}"/>
    <cellStyle name="Comma 6 4 2 4 6" xfId="13546" xr:uid="{B4E62D67-D4F8-4AEE-A0C8-D1B0BC76898D}"/>
    <cellStyle name="Comma 6 4 2 4 7" xfId="31803" xr:uid="{4496D19B-2B99-455D-A742-6F691B21C3C0}"/>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4 2" xfId="29873" xr:uid="{1F5868CB-B8F6-4FD2-BE45-16F85B1BB38D}"/>
    <cellStyle name="Comma 6 4 2 5 5" xfId="23933" xr:uid="{61B540B9-A018-4E28-B282-83577ECA9D03}"/>
    <cellStyle name="Comma 6 4 2 5 6" xfId="12914" xr:uid="{C6259B45-015A-4F34-84F8-1B874A052B21}"/>
    <cellStyle name="Comma 6 4 2 5 7" xfId="31800" xr:uid="{6B9DB962-3752-4A29-97DA-B4C8CA62DD93}"/>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2 3" xfId="31159" xr:uid="{B8B7D374-F9E5-4444-AC13-477FC287386D}"/>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2 3" xfId="31035" xr:uid="{48EC53A8-509B-4602-9481-7646B7A295C3}"/>
    <cellStyle name="Comma 6 4 3 2 5 2 4" xfId="30724" xr:uid="{DAB1BA0C-8406-4AF8-9D58-1646B3244154}"/>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6 2" xfId="29719" xr:uid="{B517F1E3-A38C-4F58-A6FD-5D445DFE68EB}"/>
    <cellStyle name="Comma 6 4 3 2 6 2 2" xfId="30965" xr:uid="{68C3F424-D42B-415D-A275-3C3491C69598}"/>
    <cellStyle name="Comma 6 4 3 2 7" xfId="22716" xr:uid="{2381AC7C-D874-457D-824B-CD7134186CFD}"/>
    <cellStyle name="Comma 6 4 3 2 8" xfId="13080" xr:uid="{CB1CC082-7815-46C3-8934-9E81858CC6E3}"/>
    <cellStyle name="Comma 6 4 3 2 9" xfId="31876" xr:uid="{09AC4DDC-88B0-4D55-A930-796E13F9B0F0}"/>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2 3" xfId="31069" xr:uid="{64CBF01D-BCC0-4E97-A30C-4817D685CDEB}"/>
    <cellStyle name="Comma 6 4 3 3 4 2 4" xfId="30725" xr:uid="{32E7DD8E-8E93-48A0-B22A-199885881375}"/>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5 2" xfId="29704" xr:uid="{8C47B7A5-55DE-41F0-ABE8-96B67015A584}"/>
    <cellStyle name="Comma 6 4 3 3 6" xfId="24024" xr:uid="{8B39DA3A-C438-4ADA-826C-4F6E92D2FD76}"/>
    <cellStyle name="Comma 6 4 3 3 7" xfId="13551" xr:uid="{B90FC4BC-D5EE-4BFC-97CD-4E73557F868E}"/>
    <cellStyle name="Comma 6 4 3 3 8" xfId="31762" xr:uid="{3F7A2F1C-BBEF-440B-A23D-2A50CB5C266D}"/>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4 2" xfId="29948" xr:uid="{A9380C1B-14A6-4B53-9630-BB03006EEA3E}"/>
    <cellStyle name="Comma 6 4 3 4 5" xfId="25476" xr:uid="{AEBF6BF0-781B-4251-9C43-BF55D4DC9F58}"/>
    <cellStyle name="Comma 6 4 3 4 6" xfId="13549" xr:uid="{B4199247-567C-4F13-B7D1-F52C7E04729D}"/>
    <cellStyle name="Comma 6 4 3 4 7" xfId="31804" xr:uid="{314521C5-3E01-4A8F-8F54-A9E427467FDC}"/>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2 3" xfId="31008" xr:uid="{2C79F960-4C49-4A44-BE3E-BA4DD4C9FBB0}"/>
    <cellStyle name="Comma 6 4 3 6 2 4" xfId="30723" xr:uid="{888020BF-966F-45AF-AD87-05FC86173A31}"/>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4 2" xfId="29949" xr:uid="{FDB36AFE-899A-4744-9DD8-6E4865CE36DC}"/>
    <cellStyle name="Comma 6 4 4 2 5" xfId="23457" xr:uid="{25976DFB-D12E-44FC-BA6D-3E379ED1878F}"/>
    <cellStyle name="Comma 6 4 4 2 6" xfId="13552" xr:uid="{3DB1E49B-06F4-4933-AD00-0C600988B65B}"/>
    <cellStyle name="Comma 6 4 4 2 7" xfId="31763" xr:uid="{545122C6-CC0E-43F6-892F-3D8B6CD60C13}"/>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3 3 2" xfId="29900" xr:uid="{DE18F8CC-9AE1-4F5E-9463-70483CF3EC52}"/>
    <cellStyle name="Comma 6 4 4 3 4" xfId="30014" xr:uid="{54B5A641-CBAA-4C36-9169-160B5E571C1F}"/>
    <cellStyle name="Comma 6 4 4 3 4 2" xfId="31764" xr:uid="{6D683D84-E723-4E7E-B637-0368679D50D6}"/>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2 3" xfId="31033" xr:uid="{7E47475A-DD01-4834-94C2-1630B8804BB1}"/>
    <cellStyle name="Comma 6 4 4 5 2 4" xfId="30726" xr:uid="{162F962F-579D-4E61-99F1-D903E08A5944}"/>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2 2" xfId="31220" xr:uid="{691BCCD8-3FCB-46F4-AA19-66BD8B2792E8}"/>
    <cellStyle name="Comma 6 4 5 2 2 2 3" xfId="30728" xr:uid="{787E4866-BDC8-4893-9282-491F88D13FE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2 3" xfId="31070" xr:uid="{22979A5B-49A1-42E6-BA89-CCDBEAE37202}"/>
    <cellStyle name="Comma 6 4 5 4 2 4" xfId="30727" xr:uid="{E5F89DE4-F2D2-4C08-B671-36C13540F10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5 2" xfId="29683" xr:uid="{EF3BD0A6-DB09-431F-92E2-3C8D869A5B95}"/>
    <cellStyle name="Comma 6 4 5 5 2 2" xfId="30966" xr:uid="{308557D5-49FB-45ED-B51A-8AA44B8D7B71}"/>
    <cellStyle name="Comma 6 4 5 6" xfId="24373" xr:uid="{91D1EDE4-7110-405F-8750-08A556862BDF}"/>
    <cellStyle name="Comma 6 4 5 7" xfId="13553" xr:uid="{A7F02A6C-6510-4740-9354-BBF236F91E84}"/>
    <cellStyle name="Comma 6 4 5 8" xfId="31805" xr:uid="{EEDF75F9-EFC5-4710-923F-D4B918425D17}"/>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2 2" xfId="31169" xr:uid="{9743733B-E35B-44C2-895E-4E9F3FD9AD20}"/>
    <cellStyle name="Comma 6 4 6 2 2 2 3" xfId="30729" xr:uid="{36F4C335-21C6-4B80-A783-6DEE9EA2C7B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4 2" xfId="29921" xr:uid="{CDA048C9-974C-400A-AA42-F64BD97DF22B}"/>
    <cellStyle name="Comma 6 4 6 5" xfId="23415" xr:uid="{C2BB730C-BD1C-467F-A026-B3DC5A68504F}"/>
    <cellStyle name="Comma 6 4 6 6" xfId="13366" xr:uid="{1AC7631A-FD2B-4EB4-9784-B8AF1011B9CD}"/>
    <cellStyle name="Comma 6 4 6 7" xfId="31806" xr:uid="{8D6B0883-1321-4CF2-9B18-40BBED5CF4CE}"/>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4 2" xfId="29861" xr:uid="{C263C62B-DABD-420C-A97D-0F3CE47933DF}"/>
    <cellStyle name="Comma 6 4 7 5" xfId="22829" xr:uid="{80ED073A-316E-4622-8079-102557309958}"/>
    <cellStyle name="Comma 6 4 7 6" xfId="12854" xr:uid="{F1798703-5663-4830-80B6-46478CA449D9}"/>
    <cellStyle name="Comma 6 4 7 7" xfId="31774" xr:uid="{237E1019-E5A4-43BF-BA3E-B659D362115C}"/>
    <cellStyle name="Comma 6 4 8" xfId="2221" xr:uid="{00000000-0005-0000-0000-0000E6010000}"/>
    <cellStyle name="Comma 6 4 8 2" xfId="7347" xr:uid="{C41CE54C-FD8B-4A42-9930-9155DD2D3E09}"/>
    <cellStyle name="Comma 6 4 8 2 2" xfId="17727" xr:uid="{65DA0D79-1C0A-41F2-9143-825CBCBDD161}"/>
    <cellStyle name="Comma 6 4 8 2 2 2" xfId="31121" xr:uid="{24EFB6D6-DF65-42CC-96F4-F84914B8D4E7}"/>
    <cellStyle name="Comma 6 4 8 2 2 3" xfId="30730" xr:uid="{29EF420D-7071-41EC-A1CD-1C25DE9D0314}"/>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0 2" xfId="30003" xr:uid="{9BBA55C4-F717-4123-9745-FD974FD5C92B}"/>
    <cellStyle name="Comma 6 5 11" xfId="12957" xr:uid="{6081739D-F564-4AF8-9D03-600F4BF43A0D}"/>
    <cellStyle name="Comma 6 5 12" xfId="31807" xr:uid="{BCA271CA-2991-47E5-AF98-3A670BB597B1}"/>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2 2" xfId="31190" xr:uid="{325C7F89-E089-4071-A4CA-9ADB67FB52F9}"/>
    <cellStyle name="Comma 6 5 2 2 2 2 3" xfId="30732" xr:uid="{16F0985C-0D59-4C77-AE81-D539AE6EC8DC}"/>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2 5" xfId="31036" xr:uid="{8012AB0B-EB59-44A7-8DB7-259914660E82}"/>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2 3" xfId="31071" xr:uid="{A2A4928A-1757-4797-9AD6-3490D0D71705}"/>
    <cellStyle name="Comma 6 5 3 2 2 4" xfId="30733" xr:uid="{CC9E0DDD-F5C7-4081-BD6A-4AF5E6D9D0A0}"/>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2 3" xfId="31023" xr:uid="{14ACCE49-649F-4D5B-8F9D-24E42BD4A4E9}"/>
    <cellStyle name="Comma 6 5 7 2 4" xfId="30731" xr:uid="{57466AA1-E89A-486E-89A6-F5D9E03FEBE5}"/>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8 2" xfId="29823" xr:uid="{FA06CDE3-AD95-4F28-BB21-F621D65E4E87}"/>
    <cellStyle name="Comma 6 5 8 2 2" xfId="30967" xr:uid="{50FCA492-10FD-4CB8-BB65-65A595E6C1EE}"/>
    <cellStyle name="Comma 6 5 8 3" xfId="30625" xr:uid="{D6644BB0-0D0B-41C4-A086-5EB2E7A61544}"/>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6 7" xfId="30432" xr:uid="{86EF0529-B324-4719-B2B1-2B9231FB2917}"/>
    <cellStyle name="Comma 6 6 8" xfId="31258" xr:uid="{40BDEAA4-3800-4985-8263-4E0A9E3CC9C3}"/>
    <cellStyle name="Comma 6 7" xfId="22760" xr:uid="{37A7E8A0-43E7-41E2-BDB1-D7874A32CC13}"/>
    <cellStyle name="Comma 6 7 2" xfId="30399" xr:uid="{8AB278A9-D60A-4CCF-8FB0-D023A9F7D997}"/>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4 2" xfId="29775" xr:uid="{69895E25-65E5-4D76-A26D-A63F28A4B978}"/>
    <cellStyle name="Comma 7 10 2 5" xfId="23338" xr:uid="{47768CD9-A1DD-4C6A-931F-A343C911895F}"/>
    <cellStyle name="Comma 7 10 2 6" xfId="13557" xr:uid="{386DBC66-6ED0-48EA-8136-4AB222A7BF8F}"/>
    <cellStyle name="Comma 7 10 2 7" xfId="31808" xr:uid="{C2ADF878-BC46-442E-972B-F2F3100617C0}"/>
    <cellStyle name="Comma 7 10 3" xfId="1710" xr:uid="{00000000-0005-0000-0000-00008A020000}"/>
    <cellStyle name="Comma 7 10 3 2" xfId="23282" xr:uid="{471F6C94-CC11-4E87-87AE-598C4CE9FAB7}"/>
    <cellStyle name="Comma 7 10 3 3" xfId="25739" xr:uid="{FA0AC2A2-EC53-4D9A-A288-717BCA4D8A2E}"/>
    <cellStyle name="Comma 7 10 3 4" xfId="30053" xr:uid="{82D7F95B-ADDB-4CD3-8CA5-38E26A9A1505}"/>
    <cellStyle name="Comma 7 10 3 5" xfId="29660" xr:uid="{6948ED0E-1928-433B-8896-129390D39D27}"/>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2 3" xfId="31009" xr:uid="{D6C854D8-D37F-4A44-B89C-1C0E594B72EA}"/>
    <cellStyle name="Comma 7 10 5 2 4" xfId="30734" xr:uid="{1539EA9C-5098-413E-9C5B-D0DF900926AD}"/>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10" xfId="31254" xr:uid="{E835B43B-FDA2-4DDE-83E1-FBF9D27ED0DE}"/>
    <cellStyle name="Comma 7 11 2" xfId="1712" xr:uid="{00000000-0005-0000-0000-00008D020000}"/>
    <cellStyle name="Comma 7 11 2 2" xfId="25050" xr:uid="{23ABD4A7-3C9B-4DBA-8948-EF7696DC0549}"/>
    <cellStyle name="Comma 7 11 2 2 2" xfId="29810" xr:uid="{2804BB26-590B-4F9E-8251-636B18D7E4FE}"/>
    <cellStyle name="Comma 7 11 2 2 2 2" xfId="30736" xr:uid="{3DAD6463-AE5B-4A7E-A235-D117BC01C86B}"/>
    <cellStyle name="Comma 7 11 2 3" xfId="25316" xr:uid="{7CB5C089-12DC-4C77-B45B-B4312F852EC0}"/>
    <cellStyle name="Comma 7 11 2 4" xfId="30036" xr:uid="{567DD56B-F8B3-45D4-86C5-0960C07F73C2}"/>
    <cellStyle name="Comma 7 11 2 4 2" xfId="31809" xr:uid="{83D41895-5BB1-4E8F-9BF9-BD659A0B3A62}"/>
    <cellStyle name="Comma 7 11 3" xfId="1713" xr:uid="{00000000-0005-0000-0000-00008E020000}"/>
    <cellStyle name="Comma 7 11 3 2" xfId="31308" xr:uid="{BF8591BA-BEDC-47CC-8EFA-C694600B8972}"/>
    <cellStyle name="Comma 7 11 3 3" xfId="31270" xr:uid="{2324712B-9FE1-4E85-A8B2-EE1C9063D0B9}"/>
    <cellStyle name="Comma 7 11 4" xfId="1711" xr:uid="{00000000-0005-0000-0000-00008F020000}"/>
    <cellStyle name="Comma 7 11 5" xfId="4891" xr:uid="{4D7EF800-D3FE-4415-997D-80EB71861FD5}"/>
    <cellStyle name="Comma 7 11 5 2" xfId="14183" xr:uid="{237C6960-02C1-47B1-93F9-D85783831FC0}"/>
    <cellStyle name="Comma 7 11 5 2 2" xfId="31113" xr:uid="{F9048556-5930-4AED-AE0A-49345657D6F3}"/>
    <cellStyle name="Comma 7 11 5 2 3" xfId="30735" xr:uid="{1DDC157D-0ED6-4BFF-BF05-1F10AA0C45F1}"/>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2 2 2" xfId="31130" xr:uid="{739F47EE-1697-4F75-9A1F-73E308A7FAE6}"/>
    <cellStyle name="Comma 7 12 2 2 2 3" xfId="30737" xr:uid="{79E3D847-09B7-406F-A8CF-8B9C6BA67CC6}"/>
    <cellStyle name="Comma 7 12 2 3" xfId="10390" xr:uid="{1C9A0FA7-3839-49B7-B9C6-489E59242394}"/>
    <cellStyle name="Comma 7 12 2 3 2" xfId="20770" xr:uid="{E2D691C5-6C3C-43B7-8FBD-A5642F6BDFE7}"/>
    <cellStyle name="Comma 7 12 2 4" xfId="15104" xr:uid="{394B16FD-FC1A-4870-BC31-909DEE327F64}"/>
    <cellStyle name="Comma 7 12 2 5" xfId="30433" xr:uid="{E91DB9E4-8773-4A90-836F-853E0ADD18FD}"/>
    <cellStyle name="Comma 7 12 3" xfId="3596" xr:uid="{00000000-0005-0000-0000-000090020000}"/>
    <cellStyle name="Comma 7 12 4" xfId="5600" xr:uid="{CC94EC69-AD3D-4EA5-A1E0-1BACCD539177}"/>
    <cellStyle name="Comma 7 12 4 2" xfId="29742" xr:uid="{E94F5ABB-9BF5-4EDB-9248-CDB704943345}"/>
    <cellStyle name="Comma 7 12 5" xfId="25167" xr:uid="{6BA9F095-9F3A-4460-A1F7-A325C4D59C32}"/>
    <cellStyle name="Comma 7 12 6" xfId="12819" xr:uid="{3CFBD4BE-A3DA-40AF-A535-986B08EC002F}"/>
    <cellStyle name="Comma 7 12 7" xfId="31771" xr:uid="{1A94DC5A-4ECA-4286-841E-E540F9E2BBB7}"/>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3 4 2" xfId="29855" xr:uid="{8E68E056-46A1-493A-A824-DE927F27CD41}"/>
    <cellStyle name="Comma 7 13 5" xfId="29998" xr:uid="{CDAD209D-5AEE-42B6-A650-1520C83196B3}"/>
    <cellStyle name="Comma 7 14" xfId="1707" xr:uid="{00000000-0005-0000-0000-000092020000}"/>
    <cellStyle name="Comma 7 14 2" xfId="24638" xr:uid="{A6E59767-7C11-40A9-9CB4-E620D76DFBAF}"/>
    <cellStyle name="Comma 7 14 2 2" xfId="30738" xr:uid="{20627FD3-BC5A-44E9-9321-3CFCE969D60D}"/>
    <cellStyle name="Comma 7 14 2 3" xfId="30576" xr:uid="{293AA1E7-D6FF-4E29-9D1A-3B9D5650BE0B}"/>
    <cellStyle name="Comma 7 14 3" xfId="24747" xr:uid="{21C0A86C-9258-4F6E-BBD2-E1ADC08986B9}"/>
    <cellStyle name="Comma 7 14 4" xfId="31255" xr:uid="{60B07CE3-3025-411C-B89F-E948725F8A6F}"/>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2 3" xfId="31037" xr:uid="{AA539B6E-4723-4789-AC85-1CFE67B89BFD}"/>
    <cellStyle name="Comma 7 2 2 2 2 5 2 4" xfId="30739" xr:uid="{9E89B3B5-DBDF-44A9-AA99-6000B493F40F}"/>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6 2" xfId="29720" xr:uid="{A9AFC85D-8C0D-4130-B886-7E8359B0A603}"/>
    <cellStyle name="Comma 7 2 2 2 2 6 2 2" xfId="30968" xr:uid="{8CEB5E9E-E0FF-4F20-96AA-69D70D0E860D}"/>
    <cellStyle name="Comma 7 2 2 2 2 7" xfId="23399" xr:uid="{5085FF0F-A10D-47CF-A823-16227AEA7CDF}"/>
    <cellStyle name="Comma 7 2 2 2 2 8" xfId="13085" xr:uid="{9F2FE8E8-CDEC-41BA-AA88-B7120368463F}"/>
    <cellStyle name="Comma 7 2 2 2 2 9" xfId="31811" xr:uid="{AAB52F3B-04DA-4CEA-8478-60D7E17006C0}"/>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2 2" xfId="31221" xr:uid="{64669DDE-E9DA-4EAC-840F-300D8458696F}"/>
    <cellStyle name="Comma 7 2 2 2 3 2 2 2 3" xfId="30741" xr:uid="{9BE22F56-5609-4E7F-8914-A50524A8AE51}"/>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2 3" xfId="31072" xr:uid="{D38E3B53-D156-4B44-AB59-891FBD40DA19}"/>
    <cellStyle name="Comma 7 2 2 2 3 4 2 4" xfId="30740" xr:uid="{5EC7C62E-B9BD-4D62-B823-6C633004A8F9}"/>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5 2" xfId="29711" xr:uid="{727D4473-6337-4C2B-993C-B70A69606063}"/>
    <cellStyle name="Comma 7 2 2 2 3 5 2 2" xfId="30969" xr:uid="{0009754D-8DF5-4501-AFC6-1CE7BF8EF82E}"/>
    <cellStyle name="Comma 7 2 2 2 3 6" xfId="23408" xr:uid="{47952A56-731E-4568-8AC9-70821F472697}"/>
    <cellStyle name="Comma 7 2 2 2 3 7" xfId="13560" xr:uid="{A2940E49-EF08-48B9-9AB5-FB9094CB5DF9}"/>
    <cellStyle name="Comma 7 2 2 2 3 8" xfId="31812" xr:uid="{5C2B0A83-7B75-42C1-A07B-75319B2F729F}"/>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4 2" xfId="29950" xr:uid="{896A5489-FC9F-470C-A32A-715D7DC9DC2F}"/>
    <cellStyle name="Comma 7 2 2 2 4 5" xfId="25220" xr:uid="{58391C3F-A9C4-4E5F-A8EB-EA62F091FF79}"/>
    <cellStyle name="Comma 7 2 2 2 4 6" xfId="13558" xr:uid="{08E8E22D-05EC-45F3-BFE8-16F150F1890A}"/>
    <cellStyle name="Comma 7 2 2 2 4 7" xfId="31877" xr:uid="{13A2F8E6-35D2-44A8-8480-B53ED0095237}"/>
    <cellStyle name="Comma 7 2 2 2 5" xfId="2647" xr:uid="{00000000-0005-0000-0000-000009020000}"/>
    <cellStyle name="Comma 7 2 2 2 5 2" xfId="5908" xr:uid="{3C3E7EC7-2184-4691-9AC4-BDB33C4ED1A8}"/>
    <cellStyle name="Comma 7 2 2 2 5 2 2" xfId="28584" xr:uid="{58418669-99BA-4CC0-89B2-EE7B777B1FC5}"/>
    <cellStyle name="Comma 7 2 2 2 5 2 2 2" xfId="31208" xr:uid="{41DF6F33-8D60-4576-8FB0-D042E3C8EBFB}"/>
    <cellStyle name="Comma 7 2 2 2 5 2 2 3" xfId="30742" xr:uid="{9A76BCD1-2FA8-476D-82A1-5C281FED076E}"/>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4 2" xfId="29951" xr:uid="{D1E25D06-EBB3-4F98-B33B-12157C3439B0}"/>
    <cellStyle name="Comma 7 2 2 3 2 5" xfId="25147" xr:uid="{7D6ACC14-6C55-49B6-8559-C16E994917CA}"/>
    <cellStyle name="Comma 7 2 2 3 2 6" xfId="13561" xr:uid="{16BCFE47-E61A-41F6-8483-69C4078089DB}"/>
    <cellStyle name="Comma 7 2 2 3 2 7" xfId="31813" xr:uid="{15EE7CFA-C172-4931-A8DB-9A8D39751AD9}"/>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2 5" xfId="30434" xr:uid="{05238282-1775-49FC-85C1-8ED1502C2358}"/>
    <cellStyle name="Comma 7 2 2 3 3 3" xfId="3608" xr:uid="{00000000-0005-0000-0000-00009B020000}"/>
    <cellStyle name="Comma 7 2 2 3 3 4" xfId="5606" xr:uid="{BC4ED24D-C538-4B6F-951C-1BD6831C47CE}"/>
    <cellStyle name="Comma 7 2 2 3 3 4 2" xfId="29902" xr:uid="{8D00CB34-EEFC-4608-9CEE-C41B70B1020A}"/>
    <cellStyle name="Comma 7 2 2 3 3 5" xfId="23729" xr:uid="{5BC7F251-15BA-4BEA-B372-4A43F049C81F}"/>
    <cellStyle name="Comma 7 2 2 3 3 6" xfId="13084" xr:uid="{65046EA5-B577-4019-B32B-66A9B5D671AC}"/>
    <cellStyle name="Comma 7 2 2 3 3 7" xfId="31814" xr:uid="{8BF91F8C-A825-4599-9226-EB20B8677F19}"/>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2 5" xfId="31011" xr:uid="{E512D330-B569-42B6-B9FD-CEFB02E870B3}"/>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2 2" xfId="31222" xr:uid="{510942B6-0D2C-405B-ABD3-31DD104B2B1D}"/>
    <cellStyle name="Comma 7 2 2 4 2 2 2 3" xfId="30744" xr:uid="{3CE79F9A-1CEF-4341-8F09-994E691C3E10}"/>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2 3" xfId="31073" xr:uid="{786407AF-304B-44BB-91C9-41B73DBEF52E}"/>
    <cellStyle name="Comma 7 2 2 4 4 2 4" xfId="30743" xr:uid="{5E54725C-897D-40F1-8695-19F030094CFB}"/>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5 2" xfId="29693" xr:uid="{C51DD962-D486-41B6-AEF9-F352089D8979}"/>
    <cellStyle name="Comma 7 2 2 4 5 2 2" xfId="30970" xr:uid="{B554B0FB-577C-43D4-A599-63A4BA115F07}"/>
    <cellStyle name="Comma 7 2 2 4 6" xfId="23539" xr:uid="{6D5C53B2-FBEB-459F-9948-CB95D208CCAF}"/>
    <cellStyle name="Comma 7 2 2 4 7" xfId="13562" xr:uid="{C2F9C43F-40DF-4C76-97DD-2A17504A1907}"/>
    <cellStyle name="Comma 7 2 2 4 8" xfId="31815" xr:uid="{A94EF29E-CB7D-4CF6-80E7-3238DFB8879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2 2" xfId="31182" xr:uid="{FC14198E-000A-4F8E-9452-58AE2CA30190}"/>
    <cellStyle name="Comma 7 2 2 5 2 2 2 3" xfId="30745" xr:uid="{A5AC0F89-1883-4D8B-B375-FC2E34278669}"/>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4 2" xfId="29922" xr:uid="{A6817449-271B-4CF5-A4A3-F87834A3357F}"/>
    <cellStyle name="Comma 7 2 2 5 5" xfId="23492" xr:uid="{344966AD-C75E-4565-9D8C-65B71C58D1D3}"/>
    <cellStyle name="Comma 7 2 2 5 6" xfId="13369" xr:uid="{1239FB64-A269-4C61-9329-8F3A998CEBC3}"/>
    <cellStyle name="Comma 7 2 2 5 7" xfId="31879" xr:uid="{132E0B42-96A8-4B9D-AAB6-3225957EE90A}"/>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4 2" xfId="29878" xr:uid="{E8ADF7C4-F8D2-4A89-906B-03E3C1A7B97B}"/>
    <cellStyle name="Comma 7 2 2 6 5" xfId="24799" xr:uid="{A5EB4658-B44E-47BD-80EB-AA6F6EDDBABE}"/>
    <cellStyle name="Comma 7 2 2 6 6" xfId="12939" xr:uid="{BE4D7BAC-6445-4734-AC38-348FDA98C210}"/>
    <cellStyle name="Comma 7 2 2 6 7" xfId="31810" xr:uid="{5B056040-02C5-4AE9-8E40-432C043267F4}"/>
    <cellStyle name="Comma 7 2 2 7" xfId="2246" xr:uid="{00000000-0005-0000-0000-000003020000}"/>
    <cellStyle name="Comma 7 2 2 7 2" xfId="7372" xr:uid="{0A111B7A-E81D-424D-93F3-A1B916F6B206}"/>
    <cellStyle name="Comma 7 2 2 7 2 2" xfId="25891" xr:uid="{3D667DB0-D6E6-4A70-BF42-4FBB51E74154}"/>
    <cellStyle name="Comma 7 2 2 7 2 2 2" xfId="31166" xr:uid="{868935A9-795E-4969-B715-257C032BF947}"/>
    <cellStyle name="Comma 7 2 2 7 2 2 3" xfId="30746" xr:uid="{C0A2DEC5-358A-4E0F-873B-906DEBD77BD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2 3" xfId="31162" xr:uid="{C56FF428-67DB-4E35-8FFF-769DCB0D3C4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5 2" xfId="30070" xr:uid="{CA91868D-1CB6-464E-8CBF-4DCD3DCE018A}"/>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2 3" xfId="31038" xr:uid="{75B026AB-7DD8-43E2-9850-05B56B1C9A25}"/>
    <cellStyle name="Comma 7 2 3 2 5 2 4" xfId="30747" xr:uid="{3152E72E-1085-4AC3-8737-1EDAD6857F17}"/>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6 2" xfId="29721" xr:uid="{3978CA91-463F-4FB3-83B5-1A479610C314}"/>
    <cellStyle name="Comma 7 2 3 2 6 2 2" xfId="30971" xr:uid="{FBC6C47D-C56E-4878-A380-938D7859EBA3}"/>
    <cellStyle name="Comma 7 2 3 2 7" xfId="24738" xr:uid="{113CF7D5-3CC3-4C78-AA45-6BB36B301A7F}"/>
    <cellStyle name="Comma 7 2 3 2 8" xfId="13086" xr:uid="{84212721-431A-4A5B-A3B6-C12D2C24C27E}"/>
    <cellStyle name="Comma 7 2 3 2 9" xfId="29988" xr:uid="{E6F54CCC-E5B6-4A92-8CFB-C7AA169FBB12}"/>
    <cellStyle name="Comma 7 2 3 2 9 2" xfId="31878" xr:uid="{0F99E793-9A2F-4403-A089-0FC40C8AA503}"/>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2 2" xfId="31223" xr:uid="{C8EBC6BE-55BB-4085-B6E1-FC370F250ABF}"/>
    <cellStyle name="Comma 7 2 3 3 2 2 2 3" xfId="30749" xr:uid="{D91F4771-FE89-42CC-ACEC-7AC06163A138}"/>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2 3" xfId="31074" xr:uid="{135B9B38-57A7-4FCB-B543-F2903615F848}"/>
    <cellStyle name="Comma 7 2 3 3 4 2 4" xfId="30748" xr:uid="{C0FDE45D-0A74-4B48-B868-CC3A381D3938}"/>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5 2" xfId="29698" xr:uid="{8F0345B5-C42A-4F97-AC9E-5A49983112D6}"/>
    <cellStyle name="Comma 7 2 3 3 5 2 2" xfId="30972" xr:uid="{49AB00ED-D3D7-42C2-B932-B7FA414535C5}"/>
    <cellStyle name="Comma 7 2 3 3 6" xfId="22733" xr:uid="{7F3E24BF-5A0E-4D79-A227-E0F794633307}"/>
    <cellStyle name="Comma 7 2 3 3 7" xfId="13565" xr:uid="{87DECCAD-5422-434D-BCDF-8063B4A346C0}"/>
    <cellStyle name="Comma 7 2 3 3 8" xfId="31765" xr:uid="{811A2B47-DF3B-4121-A44A-234ECC2847BA}"/>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4 2" xfId="29952" xr:uid="{6F5E6FF8-BD18-41B0-9298-1562BF4F1B7A}"/>
    <cellStyle name="Comma 7 2 3 4 5" xfId="23293" xr:uid="{A2C967C4-EA4B-4F18-A429-9C1E97BD0EC3}"/>
    <cellStyle name="Comma 7 2 3 4 6" xfId="13563" xr:uid="{260DE583-A7E0-4BE6-BE16-F57B406F1EBB}"/>
    <cellStyle name="Comma 7 2 3 4 7" xfId="31816" xr:uid="{DC068570-993C-4E35-80F8-A13F374C8240}"/>
    <cellStyle name="Comma 7 2 3 5" xfId="2595" xr:uid="{00000000-0005-0000-0000-000015020000}"/>
    <cellStyle name="Comma 7 2 3 5 2" xfId="5859" xr:uid="{DCA6FFBF-13D6-4EB6-9BC2-24CAD4DEF891}"/>
    <cellStyle name="Comma 7 2 3 5 2 2" xfId="26661" xr:uid="{747733F0-5315-4476-965E-D92D7DE4A8B1}"/>
    <cellStyle name="Comma 7 2 3 5 2 2 2" xfId="31180" xr:uid="{20ACC1DA-DDA0-4DFF-BBE4-E7B9006F30B2}"/>
    <cellStyle name="Comma 7 2 3 5 2 2 3" xfId="30750" xr:uid="{D28CA131-6C32-427C-80B1-1949D54DB14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4 2" xfId="29776" xr:uid="{717A8B57-F613-4934-A2BA-B4DA41722BE9}"/>
    <cellStyle name="Comma 7 2 4 2 5" xfId="24116" xr:uid="{23CFE5B5-814A-40B4-9D61-E5FD329C9B00}"/>
    <cellStyle name="Comma 7 2 4 2 6" xfId="13566" xr:uid="{A0F3A37A-EBFE-48B6-B3C3-4DFB0EB26A7A}"/>
    <cellStyle name="Comma 7 2 4 2 7" xfId="31880" xr:uid="{5C7306A6-F45A-4FF5-BE1C-472DD9D1D335}"/>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2 5" xfId="30435" xr:uid="{DF58A38D-B193-4A6E-8EE2-33862B27ADE5}"/>
    <cellStyle name="Comma 7 2 4 3 3" xfId="3689" xr:uid="{00000000-0005-0000-0000-0000A6020000}"/>
    <cellStyle name="Comma 7 2 4 3 4" xfId="5613" xr:uid="{9A822023-40EF-4024-BA32-71C8DA489B1B}"/>
    <cellStyle name="Comma 7 2 4 3 4 2" xfId="29752" xr:uid="{74AF2044-288C-4259-962B-6890C3AD7521}"/>
    <cellStyle name="Comma 7 2 4 3 5" xfId="25149" xr:uid="{8BA78B38-A904-4BC8-A518-F8221BA04843}"/>
    <cellStyle name="Comma 7 2 4 3 6" xfId="13083" xr:uid="{D69D46B7-6D00-4963-9FAC-B7590A5733C5}"/>
    <cellStyle name="Comma 7 2 4 3 7" xfId="31948" xr:uid="{DBEA3832-72D1-4258-A04F-FE992739FFBA}"/>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2 5" xfId="31010" xr:uid="{4DF67780-7E6B-44B0-A3FE-2A2D9262F36F}"/>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2 2" xfId="29807" xr:uid="{204B9508-2436-4FC6-8C97-CBC6E74FC93F}"/>
    <cellStyle name="Comma 7 2 5 2 2 2 2" xfId="30752" xr:uid="{B5D93598-8236-4471-B3EC-1978D2E1072A}"/>
    <cellStyle name="Comma 7 2 5 2 3" xfId="25636" xr:uid="{B96FBEC1-5BE6-4663-9CFF-AEA34151F77D}"/>
    <cellStyle name="Comma 7 2 5 2 4" xfId="30054" xr:uid="{E4DAD63E-503C-406A-B8BA-9B1C802DB5C2}"/>
    <cellStyle name="Comma 7 2 5 2 4 2" xfId="31908" xr:uid="{13CA0EC1-3A5A-4E23-9BDD-2003CAD134BF}"/>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2 3" xfId="31075" xr:uid="{17B13F84-67BE-4A07-A34F-F4CE611049F3}"/>
    <cellStyle name="Comma 7 2 5 5 2 4" xfId="30751" xr:uid="{E58FD6DF-6DEC-499C-BEC4-86D88EF5CE76}"/>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2 2" xfId="31184" xr:uid="{7F1F2059-99DE-446F-8BD0-EAEBA6DBAE22}"/>
    <cellStyle name="Comma 7 2 6 2 2 2 3" xfId="30753" xr:uid="{9590EA42-5241-4666-9BE3-D0CB28A14838}"/>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4 2" xfId="29763" xr:uid="{F47EEEA3-4F8B-40CC-BF5B-CF0F5EF74B6F}"/>
    <cellStyle name="Comma 7 2 6 5" xfId="23335" xr:uid="{7672C8F0-0900-49FD-9BDB-C9CA4655328B}"/>
    <cellStyle name="Comma 7 2 6 6" xfId="13368" xr:uid="{1DA6054B-09D6-406A-8D73-D01D6062D58D}"/>
    <cellStyle name="Comma 7 2 6 7" xfId="31881" xr:uid="{8039C638-10FB-43C6-B3FC-A79F59113D61}"/>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4 2" xfId="29867" xr:uid="{5E7A83DB-A0C5-4ED1-A233-B36A18D163CB}"/>
    <cellStyle name="Comma 7 2 7 5" xfId="25577" xr:uid="{2DE83F3B-06CE-47B6-BEAB-EDDD427E267E}"/>
    <cellStyle name="Comma 7 2 7 6" xfId="12879" xr:uid="{2B039CD4-3A65-4408-9B2E-D8B7C174E99B}"/>
    <cellStyle name="Comma 7 2 7 7" xfId="31949" xr:uid="{1567F9C4-5778-4381-88A0-E98B32FE09E8}"/>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4 2" xfId="29954" xr:uid="{8B3FC41C-7281-4CF2-A98D-63A3095363A9}"/>
    <cellStyle name="Comma 7 3 2 2 2 5" xfId="24593" xr:uid="{E922A290-B943-457D-9DAA-AA591270817C}"/>
    <cellStyle name="Comma 7 3 2 2 2 6" xfId="13569" xr:uid="{C7370AE9-BEDA-4936-9B13-B69FB3350FF3}"/>
    <cellStyle name="Comma 7 3 2 2 2 7" xfId="31951" xr:uid="{D19C818E-B202-4BFF-8470-FE97F867ACC7}"/>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3 3 2" xfId="29904" xr:uid="{93403E33-B739-48C8-B3FF-C5FA96787F9D}"/>
    <cellStyle name="Comma 7 3 2 2 3 4" xfId="30017" xr:uid="{83A93D49-37FF-4080-A033-54F7CB7FA7AE}"/>
    <cellStyle name="Comma 7 3 2 2 3 4 2" xfId="31910" xr:uid="{ED0A60A3-BD34-4B14-A57F-170945350A9B}"/>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2 3" xfId="31040" xr:uid="{A4B4FE6B-5C09-45A8-B162-ECE9F59A9D18}"/>
    <cellStyle name="Comma 7 3 2 2 5 2 4" xfId="30754" xr:uid="{F2ABCE9C-BFA0-49C6-A07A-003C2976380F}"/>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2 2" xfId="31224" xr:uid="{A413791A-F936-450E-8898-B28874C3FB8E}"/>
    <cellStyle name="Comma 7 3 2 3 2 2 2 3" xfId="30756" xr:uid="{F6141DB5-1C57-421B-B213-CF6C071CD99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2 3" xfId="31076" xr:uid="{4789A897-290F-4E25-A48E-8AA52182CD7F}"/>
    <cellStyle name="Comma 7 3 2 3 4 2 4" xfId="30755" xr:uid="{117CC0FA-7F90-489F-8F9C-66A69315D0FF}"/>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5 2" xfId="29689" xr:uid="{249FB12A-7A27-4B61-879F-A256C0817664}"/>
    <cellStyle name="Comma 7 3 2 3 5 2 2" xfId="30973" xr:uid="{2A7E378A-0FD3-4967-96A4-3E638EC84947}"/>
    <cellStyle name="Comma 7 3 2 3 6" xfId="25214" xr:uid="{154D43D2-A138-420D-A033-02AEFF17C681}"/>
    <cellStyle name="Comma 7 3 2 3 7" xfId="13570" xr:uid="{ED17B5BE-5DC5-41C0-B8EA-E786ED290D87}"/>
    <cellStyle name="Comma 7 3 2 3 8" xfId="31817" xr:uid="{EE618070-23AD-4F96-A8AF-0DD9669A8D82}"/>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4 2" xfId="29953" xr:uid="{55B8B43E-4A73-4E99-BCC6-D74B637F3A5B}"/>
    <cellStyle name="Comma 7 3 2 4 5" xfId="23475" xr:uid="{AB89610E-F3F8-48F9-972C-144B7BDA3CA3}"/>
    <cellStyle name="Comma 7 3 2 4 6" xfId="13568" xr:uid="{29B1F7CA-6AF3-4C00-B1CA-F2A4C220A07E}"/>
    <cellStyle name="Comma 7 3 2 4 7" xfId="31911" xr:uid="{A90982FD-5E66-4065-AF68-BDF906AC6871}"/>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4 2" xfId="29874" xr:uid="{4FC4C9B9-B5E7-45D0-B8BB-332448A3B3EC}"/>
    <cellStyle name="Comma 7 3 2 5 5" xfId="24096" xr:uid="{3BFF258C-BC50-4BCC-9B63-6245FE626A5E}"/>
    <cellStyle name="Comma 7 3 2 5 6" xfId="12916" xr:uid="{E6139DF9-D78A-4089-AB4B-9DCD81B11CFB}"/>
    <cellStyle name="Comma 7 3 2 5 7" xfId="31909" xr:uid="{4A6A063D-1E95-4F58-84E4-1E43B0F3D890}"/>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2 3" xfId="31145" xr:uid="{0F0E9F80-7732-414C-B0DB-5DCE9C6228C8}"/>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2 3" xfId="31041" xr:uid="{63AC0313-CC44-4BAB-B99B-3AFFB46C8671}"/>
    <cellStyle name="Comma 7 3 3 2 5 2 4" xfId="30758" xr:uid="{8E4BCF6B-DBB4-4075-978A-BD1BDD7DB325}"/>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6 2" xfId="29722" xr:uid="{3D06F1E3-79B4-4811-B657-F16B4EEA06E8}"/>
    <cellStyle name="Comma 7 3 3 2 6 2 2" xfId="30974" xr:uid="{112E69B3-69F1-44A5-8738-0AA881F3DFDC}"/>
    <cellStyle name="Comma 7 3 3 2 7" xfId="23604" xr:uid="{B41E808F-419D-4112-B57C-FE262ACDB723}"/>
    <cellStyle name="Comma 7 3 3 2 8" xfId="13089" xr:uid="{69C5B4E4-141E-4936-8947-D86E9DB215A7}"/>
    <cellStyle name="Comma 7 3 3 2 9" xfId="31766" xr:uid="{3D29C6E6-CE8B-4123-B25A-E523559066D6}"/>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2 3" xfId="31077" xr:uid="{7AD836FD-8CD5-4690-A33A-8DF428ABF448}"/>
    <cellStyle name="Comma 7 3 3 3 4 2 4" xfId="30759" xr:uid="{95AEBBD9-A3AC-4749-8833-DDB070EBC3BF}"/>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5 2" xfId="29705" xr:uid="{629F5DA6-01D3-4F91-A6F3-08DAFF81178A}"/>
    <cellStyle name="Comma 7 3 3 3 6" xfId="25365" xr:uid="{85FC2800-D224-481E-B797-ADD3E02151AE}"/>
    <cellStyle name="Comma 7 3 3 3 7" xfId="13573" xr:uid="{7F1783B6-DD95-4E74-AD72-A664F26C4E68}"/>
    <cellStyle name="Comma 7 3 3 3 8" xfId="31767" xr:uid="{222C124D-4AC7-4ADB-8A50-0C5F4E35F7DC}"/>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4 2" xfId="29955" xr:uid="{DF3BC11F-BB56-413E-BA58-E5E717506BBC}"/>
    <cellStyle name="Comma 7 3 3 4 5" xfId="23251" xr:uid="{D1618A0B-CB18-46B0-B923-3602E8C2202D}"/>
    <cellStyle name="Comma 7 3 3 4 6" xfId="13571" xr:uid="{2CB183F8-626F-484D-9139-18CA7C95B02A}"/>
    <cellStyle name="Comma 7 3 3 4 7" xfId="31952" xr:uid="{49C0640E-C739-4962-BE85-6FE4B8F69666}"/>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2 3" xfId="31012" xr:uid="{19B449DC-F951-4406-BBDC-1E361946CBF1}"/>
    <cellStyle name="Comma 7 3 3 6 2 4" xfId="30757" xr:uid="{09060111-3662-4062-98E2-27280CA31DEF}"/>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4 2" xfId="29956" xr:uid="{20F9AA12-6498-407B-9E82-41086B0B3BDD}"/>
    <cellStyle name="Comma 7 3 4 2 5" xfId="23639" xr:uid="{26E0B30D-3726-4688-865B-D1F3204AE96E}"/>
    <cellStyle name="Comma 7 3 4 2 6" xfId="13574" xr:uid="{F4BA8690-D0E4-4844-9953-93C10169E306}"/>
    <cellStyle name="Comma 7 3 4 2 7" xfId="31768" xr:uid="{61BF5879-D036-4036-AD10-24968A45A714}"/>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3 3 2" xfId="29903" xr:uid="{01103EB1-3290-4D07-BEF6-3D3C9114883A}"/>
    <cellStyle name="Comma 7 3 4 3 4" xfId="30016" xr:uid="{00434217-AB1C-4C6B-A83C-62A5AC08F336}"/>
    <cellStyle name="Comma 7 3 4 3 4 2" xfId="31769" xr:uid="{134BE85D-94DD-490F-A095-6E107E461616}"/>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2 3" xfId="31039" xr:uid="{29E5A903-E367-4DFA-8B14-41FC53E28582}"/>
    <cellStyle name="Comma 7 3 4 5 2 4" xfId="30760" xr:uid="{5C39344B-BBCA-404A-B8F8-90DD4B557283}"/>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2 2" xfId="31225" xr:uid="{B1824CD6-0A45-4DFE-A5DA-1765F10D715A}"/>
    <cellStyle name="Comma 7 3 5 2 2 2 3" xfId="30762" xr:uid="{7B31E587-79F0-4CA4-A017-3FC64EB68955}"/>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2 3" xfId="31078" xr:uid="{7E1DD9F1-4C18-4368-A763-2CFDB57D9BB0}"/>
    <cellStyle name="Comma 7 3 5 4 2 4" xfId="30761" xr:uid="{CEB76293-5225-4DF8-B182-6C8C0AFD630E}"/>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5 2" xfId="29684" xr:uid="{DD02D9DC-2EC2-4EBC-A2AB-DA7D0EF6B5A6}"/>
    <cellStyle name="Comma 7 3 5 5 2 2" xfId="30975" xr:uid="{235E9461-30B4-44D8-929B-6F79698976C3}"/>
    <cellStyle name="Comma 7 3 5 6" xfId="24705" xr:uid="{CD0367C6-2874-4187-83D9-9B0301BDED90}"/>
    <cellStyle name="Comma 7 3 5 7" xfId="13575" xr:uid="{31C08D88-46F6-44FC-9FAF-C7DFE5A5340F}"/>
    <cellStyle name="Comma 7 3 5 8" xfId="31818" xr:uid="{217572BD-4A23-49E2-98C5-3CB46452FDD2}"/>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2 2" xfId="31167" xr:uid="{00E20836-A709-4D76-A735-95493E287AD1}"/>
    <cellStyle name="Comma 7 3 6 2 2 2 3" xfId="30763" xr:uid="{80F05594-7611-41F2-83FC-870D7DE32EE2}"/>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4 2" xfId="29923" xr:uid="{741779F3-8687-413A-BABB-6A7AC4C6DE25}"/>
    <cellStyle name="Comma 7 3 6 5" xfId="25564" xr:uid="{337F0B91-D4CC-4CAA-B6E2-253217A3E564}"/>
    <cellStyle name="Comma 7 3 6 6" xfId="13370" xr:uid="{E5E7021E-60E4-49D3-852D-8B9CBD1B477D}"/>
    <cellStyle name="Comma 7 3 6 7" xfId="31819" xr:uid="{716D06C1-008A-4995-9BC9-0B1625392FA6}"/>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4 2" xfId="29862" xr:uid="{AF8F967D-6CD8-4490-B648-1B12B79D6ED9}"/>
    <cellStyle name="Comma 7 3 7 5" xfId="22980" xr:uid="{EAAC60EF-B43A-4315-839E-C8B32C50A659}"/>
    <cellStyle name="Comma 7 3 7 6" xfId="12856" xr:uid="{682832E8-95F6-45C8-B43E-58421DD09B80}"/>
    <cellStyle name="Comma 7 3 7 7" xfId="31950" xr:uid="{EE16D6BE-44E0-46EF-BCFB-9B1296E2C0C1}"/>
    <cellStyle name="Comma 7 3 8" xfId="2223" xr:uid="{00000000-0005-0000-0000-00001C020000}"/>
    <cellStyle name="Comma 7 3 8 2" xfId="7349" xr:uid="{5BC9C21F-183C-4FCE-B8EC-B1B634F9922A}"/>
    <cellStyle name="Comma 7 3 8 2 2" xfId="17729" xr:uid="{1DA734C9-A914-4B89-AFB7-487EBECE364A}"/>
    <cellStyle name="Comma 7 3 8 2 2 2" xfId="31122" xr:uid="{25B90749-E1DC-406F-B88F-4BB77DEB39C9}"/>
    <cellStyle name="Comma 7 3 8 2 2 3" xfId="30764" xr:uid="{2521966B-AD35-4B5A-923F-A6EECC98E499}"/>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4 2" xfId="29958" xr:uid="{C6BDF0EC-6B58-4DBD-A047-E46FD0F0B294}"/>
    <cellStyle name="Comma 7 4 2 2 2 5" xfId="25272" xr:uid="{6F6DFA54-4A86-4350-BCF4-C833337EB687}"/>
    <cellStyle name="Comma 7 4 2 2 2 6" xfId="13577" xr:uid="{BB1AD97E-9E89-47BC-B3DF-F183196AF99C}"/>
    <cellStyle name="Comma 7 4 2 2 2 7" xfId="31821" xr:uid="{0A0E751A-B9E7-4B4F-8C22-C3B3CD73B559}"/>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3 3 2" xfId="29906" xr:uid="{017EC55E-1B0E-4659-9FEC-BE3BA3E8B5C9}"/>
    <cellStyle name="Comma 7 4 2 2 3 4" xfId="30018" xr:uid="{76B366F6-D4B3-4EDF-A05B-E111BAF2E291}"/>
    <cellStyle name="Comma 7 4 2 2 3 4 2" xfId="31822" xr:uid="{39F3EBB7-16E0-4435-8518-5998B4004CA8}"/>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2 3" xfId="31042" xr:uid="{0466D549-57DE-48E9-B876-F7DA4CBAA235}"/>
    <cellStyle name="Comma 7 4 2 2 5 2 4" xfId="30765" xr:uid="{B6266582-5973-4625-BC73-800F26BE8E45}"/>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2 2" xfId="31226" xr:uid="{5DCE9DDA-5CBE-40F0-BC23-B3C9BE848D80}"/>
    <cellStyle name="Comma 7 4 2 3 2 2 2 3" xfId="30767" xr:uid="{C45D28CF-F3F7-4E67-9E26-B73EEE81ED73}"/>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2 3" xfId="31079" xr:uid="{F6B95315-CE84-493B-AAC8-03822C5B8988}"/>
    <cellStyle name="Comma 7 4 2 3 4 2 4" xfId="30766" xr:uid="{622C6861-D115-499C-A407-9F5AA1C65C51}"/>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5 2" xfId="29701" xr:uid="{2CD370FC-BE89-44C6-B960-89019767396E}"/>
    <cellStyle name="Comma 7 4 2 3 5 2 2" xfId="30976" xr:uid="{AB2A1405-E9B2-4D65-9C63-84C25CAAF278}"/>
    <cellStyle name="Comma 7 4 2 3 6" xfId="24440" xr:uid="{E4AF0C8B-5284-4EFA-BE03-D51C5912C1E1}"/>
    <cellStyle name="Comma 7 4 2 3 7" xfId="13578" xr:uid="{2063385F-3AA0-4A2A-AB6F-AE53FCB5E919}"/>
    <cellStyle name="Comma 7 4 2 3 8" xfId="31823" xr:uid="{DBEEF91C-9052-4E30-A793-0DE91EA43E5D}"/>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4 2" xfId="29957" xr:uid="{89796A6F-5040-434A-BAAD-19672D0CD23D}"/>
    <cellStyle name="Comma 7 4 2 4 5" xfId="23065" xr:uid="{769159F0-5C0D-45AD-A13C-86CDBB62F980}"/>
    <cellStyle name="Comma 7 4 2 4 6" xfId="13576" xr:uid="{9800965C-BD53-4754-868D-E5123D35909F}"/>
    <cellStyle name="Comma 7 4 2 4 7" xfId="31824" xr:uid="{B624416E-693B-4509-8160-CA368CE751C7}"/>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4 2" xfId="29884" xr:uid="{E23FAD94-262E-486E-AC68-65CF7F67F6ED}"/>
    <cellStyle name="Comma 7 4 2 5 5" xfId="22758" xr:uid="{63A9C5F6-EF77-4C6B-870B-B8420B9A6D50}"/>
    <cellStyle name="Comma 7 4 2 5 6" xfId="12999" xr:uid="{CC3099B8-C7CE-44FA-B70E-D2EAEDDB43B9}"/>
    <cellStyle name="Comma 7 4 2 5 7" xfId="31820" xr:uid="{BD4151DA-8087-44A2-9538-9B80CA6F991D}"/>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4 2" xfId="29959" xr:uid="{CBFC30DF-918A-4635-9F73-C3728EBCA183}"/>
    <cellStyle name="Comma 7 4 3 2 5" xfId="23226" xr:uid="{3B4E2DE3-9C5B-4543-9F55-002A6D0DBA63}"/>
    <cellStyle name="Comma 7 4 3 2 6" xfId="13579" xr:uid="{16383BDD-3E14-46A2-97B6-8F35987451FD}"/>
    <cellStyle name="Comma 7 4 3 2 7" xfId="31772" xr:uid="{6BF507B3-3C65-4F37-B76F-78BB218A35A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2 5" xfId="30436" xr:uid="{B1C8CA97-8768-4B9B-AA25-B2978BD9674C}"/>
    <cellStyle name="Comma 7 4 3 3 3" xfId="3616" xr:uid="{00000000-0005-0000-0000-0000CE020000}"/>
    <cellStyle name="Comma 7 4 3 3 4" xfId="5632" xr:uid="{C0C64253-4544-4979-A07F-7EEC2FA73C74}"/>
    <cellStyle name="Comma 7 4 3 3 4 2" xfId="29905" xr:uid="{7158D19A-9FDF-4D3B-84E8-BAA5FCE634A9}"/>
    <cellStyle name="Comma 7 4 3 3 5" xfId="25520" xr:uid="{6F3732D1-E16A-4301-8E3F-B27761CF0255}"/>
    <cellStyle name="Comma 7 4 3 3 6" xfId="13090" xr:uid="{74843E64-0A04-40DD-9985-1B3D8C252F4E}"/>
    <cellStyle name="Comma 7 4 3 3 7" xfId="31775" xr:uid="{0C771E47-B6FF-4BA0-BA78-B5A591FD6D5A}"/>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2 5" xfId="31013" xr:uid="{AE91DB1F-9BFA-4E40-ABB4-055D676741C7}"/>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2 2" xfId="29793" xr:uid="{FD56B18F-F2A1-4404-84AA-2710BD5F70E9}"/>
    <cellStyle name="Comma 7 4 4 2 2 2 2" xfId="30769" xr:uid="{319C5315-1AFF-4ADF-8B9D-E9FDD8A5291F}"/>
    <cellStyle name="Comma 7 4 4 2 3" xfId="24975" xr:uid="{BAF6A2DD-6226-43D4-A684-8150AEF97C75}"/>
    <cellStyle name="Comma 7 4 4 2 4" xfId="30055" xr:uid="{75B74586-5889-4F8A-8B94-D1B0980FFA5F}"/>
    <cellStyle name="Comma 7 4 4 2 4 2" xfId="31825" xr:uid="{1906F004-27BB-4C26-9E58-902515CF3BAE}"/>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2 3" xfId="31080" xr:uid="{54FF0A26-6FC3-46E7-B541-2D3D4C7445BB}"/>
    <cellStyle name="Comma 7 4 4 5 2 4" xfId="30768" xr:uid="{9E45CC61-8D14-4306-AE88-07132C06F482}"/>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2 2" xfId="31200" xr:uid="{C4434D6B-27E6-4DB2-B5C6-11D236A9EB9B}"/>
    <cellStyle name="Comma 7 4 5 2 2 2 3" xfId="30770" xr:uid="{5B586058-E49A-4F5A-A031-B1916C57A197}"/>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4 2" xfId="29843" xr:uid="{4B10996F-A14C-46DD-8C2F-249591EC5D98}"/>
    <cellStyle name="Comma 7 4 5 5" xfId="24301" xr:uid="{34F8396F-3D25-4222-B311-5C22B2557EDE}"/>
    <cellStyle name="Comma 7 4 5 6" xfId="13371" xr:uid="{BD057F28-3B5C-4119-8DED-40BF81C07833}"/>
    <cellStyle name="Comma 7 4 5 7" xfId="31770" xr:uid="{17FA8C5B-7699-40E1-9D37-41420485B1F6}"/>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4 2" xfId="29858" xr:uid="{805902E2-1874-4F43-B319-8A070BE8AB08}"/>
    <cellStyle name="Comma 7 4 6 5" xfId="25566" xr:uid="{10683595-BF23-4CD4-A616-26D637111E13}"/>
    <cellStyle name="Comma 7 4 6 6" xfId="12836" xr:uid="{0809ABC4-139C-4EA3-B4E0-B861784C5782}"/>
    <cellStyle name="Comma 7 4 6 7" xfId="31826" xr:uid="{AD3A3803-01D8-4E4F-928F-F0676E44F97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2 2" xfId="29818" xr:uid="{5C6E918E-4939-45E8-B81B-2BB9443B9369}"/>
    <cellStyle name="Comma 7 5 2 2 2 2 2 2" xfId="30772" xr:uid="{8331577E-3BE0-4863-9249-C2E29EC91883}"/>
    <cellStyle name="Comma 7 5 2 2 2 3" xfId="25613" xr:uid="{E11AB7C8-071A-4B09-83C8-46783A515B04}"/>
    <cellStyle name="Comma 7 5 2 2 2 4" xfId="30056" xr:uid="{EDBA2B5F-6CEF-4901-AC0B-962DF8EC9CB1}"/>
    <cellStyle name="Comma 7 5 2 2 2 4 2" xfId="31953" xr:uid="{EBA66E09-1085-410A-BA2C-41267719C49E}"/>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2 2" xfId="31178" xr:uid="{87B6A0FC-0A0D-4749-B9C8-431AB1B2B79E}"/>
    <cellStyle name="Comma 7 5 2 2 5 2 3" xfId="30771" xr:uid="{6B021D7B-467E-41E0-86AE-C149D8B144C3}"/>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2 5" xfId="30437" xr:uid="{4C69A4F6-066B-4602-A2FB-2507B99DA2D3}"/>
    <cellStyle name="Comma 7 5 2 3 3" xfId="3603" xr:uid="{00000000-0005-0000-0000-0000DD020000}"/>
    <cellStyle name="Comma 7 5 2 3 4" xfId="5635" xr:uid="{22F7C8BC-3E9A-4B2A-806B-9A80343B7F05}"/>
    <cellStyle name="Comma 7 5 2 3 4 2" xfId="29753" xr:uid="{CB335343-DFF7-47C9-BAD2-5555E0887C81}"/>
    <cellStyle name="Comma 7 5 2 3 5" xfId="24908" xr:uid="{F8A8837A-C407-4E3F-923E-3AFB3C58AF5E}"/>
    <cellStyle name="Comma 7 5 2 3 6" xfId="13092" xr:uid="{D1E8E6CF-0015-404D-A40C-C30BA51A8475}"/>
    <cellStyle name="Comma 7 5 2 3 7" xfId="31827" xr:uid="{0013192A-0AD0-46DE-9AC6-887572CA22D0}"/>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2 3" xfId="31107" xr:uid="{F6B2EA94-75BA-4FE9-BA97-825E66BAC5CD}"/>
    <cellStyle name="Comma 7 5 2 4 2 2 4" xfId="30773" xr:uid="{9413EA06-846F-4538-A8B6-AC9D9CB1956E}"/>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4 3 2" xfId="29907" xr:uid="{FC352166-CC94-4832-943B-05E380014AC4}"/>
    <cellStyle name="Comma 7 5 2 4 4" xfId="30019" xr:uid="{F9CFF630-ED37-41F2-88D7-D77DA160E269}"/>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2 2" xfId="29797" xr:uid="{E1BC0F88-3013-4A17-86BC-D393EC6A12C2}"/>
    <cellStyle name="Comma 7 5 3 2 2 2 2" xfId="30775" xr:uid="{0405C4BC-9FA5-4E1C-AE2C-0E8E035E6E55}"/>
    <cellStyle name="Comma 7 5 3 2 3" xfId="24069" xr:uid="{8A811A5F-863A-432D-8845-82D7A335A18F}"/>
    <cellStyle name="Comma 7 5 3 2 3 2" xfId="26962" xr:uid="{ACD1A0F0-669A-46F3-822C-B3E39EEFFB34}"/>
    <cellStyle name="Comma 7 5 3 2 4" xfId="30057" xr:uid="{4003CD9E-9CDC-471A-80E3-40C67E7AE6F3}"/>
    <cellStyle name="Comma 7 5 3 2 4 2" xfId="31828" xr:uid="{72BBD323-3909-4D22-9DC5-C2A23AB34886}"/>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2 3" xfId="31081" xr:uid="{D2DA8AD8-9203-46A4-840D-08F9276927A9}"/>
    <cellStyle name="Comma 7 5 3 5 2 4" xfId="30774" xr:uid="{ADEA8ABE-EF1C-4EE3-B196-098AA0C6560D}"/>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2 2" xfId="29811" xr:uid="{ACABB38E-F2C3-4AC1-BAE5-A0B7DA0C7293}"/>
    <cellStyle name="Comma 7 5 4 2 2 2 2" xfId="30777" xr:uid="{AF40BC1E-0D28-4ADA-909F-280C9863C3CF}"/>
    <cellStyle name="Comma 7 5 4 2 3" xfId="25557" xr:uid="{57C8C355-B884-4ABB-8802-01C4ABA7B528}"/>
    <cellStyle name="Comma 7 5 4 2 4" xfId="30037" xr:uid="{2590A26D-2BC3-46D2-9CBC-376320D777B3}"/>
    <cellStyle name="Comma 7 5 4 2 4 2" xfId="31882" xr:uid="{47793FC1-B6D6-4AFA-ADF9-8CD1204CEF42}"/>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5 2 2" xfId="31114" xr:uid="{AFD7E339-6562-4166-B7E4-17A96787670E}"/>
    <cellStyle name="Comma 7 5 4 5 2 3" xfId="30776" xr:uid="{171CD150-B758-49E1-ADA7-FED0D3CB3AFB}"/>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2 5" xfId="30438" xr:uid="{03E98A0F-5295-4006-9775-DC44882EA57A}"/>
    <cellStyle name="Comma 7 5 5 3" xfId="3667" xr:uid="{00000000-0005-0000-0000-0000E8020000}"/>
    <cellStyle name="Comma 7 5 5 4" xfId="5636" xr:uid="{549DF708-A440-479B-B2F3-1DB44B4EF640}"/>
    <cellStyle name="Comma 7 5 5 4 2" xfId="29844" xr:uid="{0CCCBC86-3CE8-47B5-9F99-C8ED5F9D97B3}"/>
    <cellStyle name="Comma 7 5 5 5" xfId="23828" xr:uid="{7ABF10FD-54AF-4FCB-A30B-74C19BFAC23C}"/>
    <cellStyle name="Comma 7 5 5 6" xfId="12896" xr:uid="{2299A01D-B91F-4761-845C-904B07E66C70}"/>
    <cellStyle name="Comma 7 5 5 7" xfId="31955" xr:uid="{15726C59-9DC6-449D-894E-C20BC8E12B7E}"/>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6 4 2" xfId="29870" xr:uid="{1E50365E-F381-4A78-9DEE-85DE002A0ED4}"/>
    <cellStyle name="Comma 7 5 6 5" xfId="30000" xr:uid="{2C6228CA-1ACB-48D5-AC98-48ED27FB57CC}"/>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2 2" xfId="29798" xr:uid="{6530A366-0929-4E11-BB5C-1247AF3904CA}"/>
    <cellStyle name="Comma 7 6 2 2 2 2 2 2" xfId="30779" xr:uid="{CD5614D8-BFEE-49F5-8B7B-9193CFB74C10}"/>
    <cellStyle name="Comma 7 6 2 2 2 3" xfId="23932" xr:uid="{E36F713B-902C-474C-93D2-2A68907E4954}"/>
    <cellStyle name="Comma 7 6 2 2 2 4" xfId="30058" xr:uid="{01672D53-D010-430C-A056-32DE89E2A64E}"/>
    <cellStyle name="Comma 7 6 2 2 2 4 2" xfId="31954" xr:uid="{DB4983F3-AC05-4787-A643-8EA3B558E665}"/>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2 2" xfId="31189" xr:uid="{5D3FFA2F-4D53-434E-94A8-7F717C58A0F3}"/>
    <cellStyle name="Comma 7 6 2 2 5 2 3" xfId="30778" xr:uid="{1CC38D04-CD23-46B7-BB5E-CB53C7761DA1}"/>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2 5" xfId="30439" xr:uid="{D87D8F3D-F43C-41C0-8037-C1D88E2C0419}"/>
    <cellStyle name="Comma 7 6 2 3 3" xfId="3617" xr:uid="{00000000-0005-0000-0000-0000F1020000}"/>
    <cellStyle name="Comma 7 6 2 3 4" xfId="5637" xr:uid="{A859882B-B923-4E27-B0EB-8C0E2A828252}"/>
    <cellStyle name="Comma 7 6 2 3 4 2" xfId="29754" xr:uid="{2383F154-FBC3-4396-AA20-4E3ACC12478B}"/>
    <cellStyle name="Comma 7 6 2 3 5" xfId="24406" xr:uid="{EC228E64-B2C8-4AC7-BE4E-D17338AB1515}"/>
    <cellStyle name="Comma 7 6 2 3 6" xfId="13093" xr:uid="{C208DBAA-B733-4EC3-AE62-2CF8D1447AE0}"/>
    <cellStyle name="Comma 7 6 2 3 7" xfId="31883" xr:uid="{8E00C2DA-AD38-40F3-A334-0F806B835CAC}"/>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2 3" xfId="31108" xr:uid="{53BB95EB-C7DA-4A8C-A4C2-E7F1D2015036}"/>
    <cellStyle name="Comma 7 6 2 4 2 2 4" xfId="30780" xr:uid="{BFE3B2AC-07A6-4004-A56B-5447B1DA410D}"/>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4 3 2" xfId="29908" xr:uid="{A56ADC01-A341-4692-A5BD-408AA86B465C}"/>
    <cellStyle name="Comma 7 6 2 4 4" xfId="30020" xr:uid="{038B0F77-68FE-441B-A2D7-3E607D8FBD3E}"/>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2 2" xfId="29805" xr:uid="{C1CE4960-82BB-4DAF-BD8F-C3EF7E964D61}"/>
    <cellStyle name="Comma 7 6 3 2 2 2 2" xfId="30782" xr:uid="{05E51192-649A-411F-9AB3-46D1F40C9C68}"/>
    <cellStyle name="Comma 7 6 3 2 3" xfId="25623" xr:uid="{EF760203-0895-4660-ABBE-998EE7974075}"/>
    <cellStyle name="Comma 7 6 3 2 3 2" xfId="26187" xr:uid="{817FEF4E-F9EF-4ACF-AE83-5398CABA09AF}"/>
    <cellStyle name="Comma 7 6 3 2 4" xfId="30059" xr:uid="{A2F331B9-7AA9-4AC8-AD6F-60544D09BFCC}"/>
    <cellStyle name="Comma 7 6 3 2 4 2" xfId="31956" xr:uid="{F18C7802-0942-4162-A4FF-B2B9CF5B2BC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2 3" xfId="31082" xr:uid="{5B1F8756-6123-46BD-9F5C-3032651408D7}"/>
    <cellStyle name="Comma 7 6 3 5 2 4" xfId="30781" xr:uid="{75EF5744-0076-4620-A6E4-89D8800440B2}"/>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2 2" xfId="29809" xr:uid="{57D54F67-70B5-4496-B67A-CCD271CE0A1A}"/>
    <cellStyle name="Comma 7 6 4 2 2 2 2" xfId="30784" xr:uid="{275B49E3-BA19-4808-AF0E-992BAD75E9CA}"/>
    <cellStyle name="Comma 7 6 4 2 3" xfId="24292" xr:uid="{089D13FD-4729-4D15-80E1-E28074858099}"/>
    <cellStyle name="Comma 7 6 4 2 4" xfId="30038" xr:uid="{3CAEEE8B-0AAD-4E47-8D9D-7B15CA8A6CF5}"/>
    <cellStyle name="Comma 7 6 4 2 4 2" xfId="31957" xr:uid="{192B6D9D-6523-4816-A34F-9C9447579A62}"/>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5 2 2" xfId="31115" xr:uid="{108BB9CF-32ED-4F0D-84FA-ED3968C16286}"/>
    <cellStyle name="Comma 7 6 4 5 2 3" xfId="30783" xr:uid="{0C9D9E98-C376-4509-99C7-461FA0F154D1}"/>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2 5" xfId="30440" xr:uid="{F7FA1887-1CFD-4A77-A944-6246311872AB}"/>
    <cellStyle name="Comma 7 6 5 3" xfId="2062" xr:uid="{00000000-0005-0000-0000-0000FC020000}"/>
    <cellStyle name="Comma 7 6 5 4" xfId="5638" xr:uid="{E6B8AE12-F1B5-499A-8F3E-004979DA9C30}"/>
    <cellStyle name="Comma 7 6 5 4 2" xfId="29845" xr:uid="{7BBD256C-B730-43AF-815C-82C21BC38304}"/>
    <cellStyle name="Comma 7 6 5 5" xfId="23314" xr:uid="{186F7AEF-2327-4ED2-96ED-D56E6A0454EA}"/>
    <cellStyle name="Comma 7 6 5 6" xfId="12959" xr:uid="{E7DC528C-F130-4FF3-A64C-873FB2F5F56E}"/>
    <cellStyle name="Comma 7 6 5 7" xfId="31829" xr:uid="{8EF094CF-A2B1-4E5A-8BF5-96B2C12C3410}"/>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6 4 2" xfId="29881" xr:uid="{BA8926F2-5495-4B23-B877-3C97DC6CD642}"/>
    <cellStyle name="Comma 7 6 6 5" xfId="30004" xr:uid="{FA1DB840-8290-41D1-B01F-2F13D74261E2}"/>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2 2 2" xfId="31135" xr:uid="{7B4E6E3D-5D0B-40D6-84BD-43D775109142}"/>
    <cellStyle name="Comma 7 7 2 2 2 2 2 3" xfId="30785" xr:uid="{B018A964-2BCE-44BC-8397-0B29A05DF726}"/>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4 2" xfId="29764" xr:uid="{FA4FB0BF-A96C-40AA-BA96-8F4951D06A90}"/>
    <cellStyle name="Comma 7 7 2 2 5" xfId="23736" xr:uid="{DDB5FC3F-E011-4CC3-8D63-61A5361B71E1}"/>
    <cellStyle name="Comma 7 7 2 2 6" xfId="13374" xr:uid="{A6B18B30-EDDD-470D-BDBF-EDBB2C02A202}"/>
    <cellStyle name="Comma 7 7 2 2 7" xfId="31958" xr:uid="{D474E385-C5A4-4E80-B474-F2F0E072E6A8}"/>
    <cellStyle name="Comma 7 7 2 3" xfId="1800" xr:uid="{00000000-0005-0000-0000-000002030000}"/>
    <cellStyle name="Comma 7 7 2 3 2" xfId="25031" xr:uid="{6BDD10C8-D5D2-4B16-8186-157162E3C65A}"/>
    <cellStyle name="Comma 7 7 2 3 2 2" xfId="30786" xr:uid="{1E3CD265-152F-4835-8EE5-09A9941F2276}"/>
    <cellStyle name="Comma 7 7 2 3 2 3" xfId="30552" xr:uid="{02D9238D-CBBE-43CD-9C24-03C90F95B3B3}"/>
    <cellStyle name="Comma 7 7 2 3 3" xfId="23908" xr:uid="{53A23F6E-80A4-406E-B3C9-3A9ED17968CC}"/>
    <cellStyle name="Comma 7 7 2 3 4" xfId="30039" xr:uid="{B10D0033-ABBF-4989-8018-A0B99E559E65}"/>
    <cellStyle name="Comma 7 7 2 3 5" xfId="29661" xr:uid="{F6B21234-EF52-417D-A18F-B6EF8AD1E09D}"/>
    <cellStyle name="Comma 7 7 2 4" xfId="1798" xr:uid="{00000000-0005-0000-0000-000003030000}"/>
    <cellStyle name="Comma 7 7 2 4 2" xfId="25967" xr:uid="{928C0968-72D2-40CF-B38F-C587FD022FFD}"/>
    <cellStyle name="Comma 7 7 2 4 2 2" xfId="30787" xr:uid="{7E046A25-CAE9-4CDB-BD51-E8747CBC0EBF}"/>
    <cellStyle name="Comma 7 7 2 4 2 3" xfId="30586" xr:uid="{B9BA8C80-016D-4DAF-B5A7-EEAE08BA1850}"/>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5 5" xfId="30617" xr:uid="{E846814E-5B6C-4A6E-9E58-68D4CC744C88}"/>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2 2" xfId="30789" xr:uid="{54EA8795-81FA-4C62-9DDB-F155986CC086}"/>
    <cellStyle name="Comma 7 7 3 2 2 3" xfId="30600" xr:uid="{AC10B343-A6F7-4CEA-BFEF-D4DBB8A29826}"/>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2 2" xfId="31195" xr:uid="{222CF450-24C8-4421-8103-13361694F782}"/>
    <cellStyle name="Comma 7 7 3 5 2 3" xfId="30788" xr:uid="{7960C803-F401-450C-B756-1ADD0E85CCC6}"/>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2 2 2" xfId="31125" xr:uid="{578F950F-8ECC-4DFC-BB7D-F799DE989C62}"/>
    <cellStyle name="Comma 7 7 4 2 2 2 3" xfId="30790" xr:uid="{F5A2BB4A-33A4-4166-889B-4FB51AB60A5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4 4 2" xfId="29736" xr:uid="{787F23BB-5755-4C4F-9AEF-D15F9D5BAA42}"/>
    <cellStyle name="Comma 7 7 4 5" xfId="29846" xr:uid="{B9DD2DA5-2A68-4CBC-BCA3-1B5F3034B17B}"/>
    <cellStyle name="Comma 7 7 4 6" xfId="29989" xr:uid="{B686D5D9-8B80-451A-AB28-EB3DD1D3523C}"/>
    <cellStyle name="Comma 7 7 5" xfId="1805" xr:uid="{00000000-0005-0000-0000-000009030000}"/>
    <cellStyle name="Comma 7 7 5 2" xfId="25670" xr:uid="{6DCCAF9D-3C6C-4CF6-ADEB-8BDFB46B6777}"/>
    <cellStyle name="Comma 7 7 5 2 2" xfId="29826" xr:uid="{4A7BD1EE-60D6-4780-87E7-19A73C10E6BF}"/>
    <cellStyle name="Comma 7 7 5 2 2 2" xfId="30791" xr:uid="{BA5C71EA-B3F2-4687-A4B5-790C585B6E1A}"/>
    <cellStyle name="Comma 7 7 5 3" xfId="24745" xr:uid="{3D5F4592-4DA7-47D0-9EA5-0B5125233E85}"/>
    <cellStyle name="Comma 7 7 5 4" xfId="30021" xr:uid="{1DEC4015-E095-4F70-8620-A8BE279518E9}"/>
    <cellStyle name="Comma 7 7 6" xfId="1797" xr:uid="{00000000-0005-0000-0000-00000A030000}"/>
    <cellStyle name="Comma 7 7 6 2" xfId="27386" xr:uid="{FD0E0FBD-37AE-490F-91F8-9CCBB4423EF3}"/>
    <cellStyle name="Comma 7 7 6 2 2" xfId="30792" xr:uid="{CAA61A27-B80A-4F0E-809E-70C3BBC4F0DD}"/>
    <cellStyle name="Comma 7 7 6 2 3" xfId="30585" xr:uid="{779BF925-478F-4B92-9D61-F3E81C8C6CCA}"/>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2 2 2" xfId="31136" xr:uid="{081405D7-D07D-4A91-BD9B-45D8AD436235}"/>
    <cellStyle name="Comma 7 8 2 2 2 2 2 3" xfId="30793" xr:uid="{ED36736C-00D1-4FB1-B140-7B9566A4683E}"/>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4 2" xfId="29765" xr:uid="{E9FED823-1012-4BC6-A428-7E2379C3BA30}"/>
    <cellStyle name="Comma 7 8 2 2 5" xfId="24711" xr:uid="{9A5A09C9-3914-4354-B649-7132336C7DB3}"/>
    <cellStyle name="Comma 7 8 2 2 6" xfId="13375" xr:uid="{6C81D992-67E6-4CFD-8DBA-855A2E3A856C}"/>
    <cellStyle name="Comma 7 8 2 2 7" xfId="31959" xr:uid="{CE68D036-C66D-4F0C-8F0D-FB9CD0AE6FBA}"/>
    <cellStyle name="Comma 7 8 2 3" xfId="1809" xr:uid="{00000000-0005-0000-0000-00000E030000}"/>
    <cellStyle name="Comma 7 8 2 3 2" xfId="23650" xr:uid="{EB25C3F5-EA75-465E-A70E-F7B9887AEA1A}"/>
    <cellStyle name="Comma 7 8 2 3 2 2" xfId="30794" xr:uid="{F6B8A557-F23D-438B-8822-B00D42CBEC46}"/>
    <cellStyle name="Comma 7 8 2 3 2 3" xfId="30553" xr:uid="{D701D235-4E4F-4A67-B996-44B03CEEE62B}"/>
    <cellStyle name="Comma 7 8 2 3 3" xfId="23268" xr:uid="{E168AB56-CAC1-4EAC-9C84-294233F63871}"/>
    <cellStyle name="Comma 7 8 2 3 4" xfId="30040" xr:uid="{5595654F-D3F2-4C58-9711-80F5D4516389}"/>
    <cellStyle name="Comma 7 8 2 3 5" xfId="29662" xr:uid="{F89B622F-2B7F-4DD5-B596-4AE854E840FE}"/>
    <cellStyle name="Comma 7 8 2 4" xfId="1807" xr:uid="{00000000-0005-0000-0000-00000F030000}"/>
    <cellStyle name="Comma 7 8 2 4 2" xfId="27622" xr:uid="{E4811423-FA33-410A-9876-3E8BEC2D3065}"/>
    <cellStyle name="Comma 7 8 2 4 2 2" xfId="30795" xr:uid="{F5E6F138-1B96-4B9C-A041-BA40BEE9149A}"/>
    <cellStyle name="Comma 7 8 2 4 2 3" xfId="30588" xr:uid="{113A6CB1-FA98-4193-9DC6-59E261BEBAD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5 5" xfId="30616" xr:uid="{36739910-A0E7-407D-A213-70F47A9FB38C}"/>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2 2" xfId="30797" xr:uid="{27CF7EC5-7EB8-4BFD-BCE0-B0F02E2406C6}"/>
    <cellStyle name="Comma 7 8 3 2 2 3" xfId="30601" xr:uid="{5081A3B1-9BBF-4264-A72F-EC54681B085A}"/>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2 2" xfId="31175" xr:uid="{B7C2DA88-707B-4D9B-B86B-2337AB76038C}"/>
    <cellStyle name="Comma 7 8 3 5 2 3" xfId="30796" xr:uid="{C3139D6A-C6C8-4FB4-A5E3-3E0682926834}"/>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2 2 2" xfId="31126" xr:uid="{DCA6D1C7-1322-4480-B219-4BF158B0F1E8}"/>
    <cellStyle name="Comma 7 8 4 2 2 2 3" xfId="30798" xr:uid="{DE93F21A-3123-4AC4-B36D-73D11AF2C594}"/>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4 4 2" xfId="29737" xr:uid="{24393F3C-DB19-4078-9336-35E1AE2F85F6}"/>
    <cellStyle name="Comma 7 8 4 5" xfId="29847" xr:uid="{4A5ECDAD-660F-4328-BAC4-07C32749A506}"/>
    <cellStyle name="Comma 7 8 4 6" xfId="29990" xr:uid="{587744C6-0414-46C8-8D3F-F58C20B13D75}"/>
    <cellStyle name="Comma 7 8 5" xfId="1814" xr:uid="{00000000-0005-0000-0000-000015030000}"/>
    <cellStyle name="Comma 7 8 5 2" xfId="23784" xr:uid="{79A225CD-EE67-4FD6-AD4B-AA6D75F99659}"/>
    <cellStyle name="Comma 7 8 5 2 2" xfId="29827" xr:uid="{85D21D4E-521C-4890-ABEA-B0F0A9C6E194}"/>
    <cellStyle name="Comma 7 8 5 2 2 2" xfId="30799" xr:uid="{32CF2401-1888-4757-9934-9E94BDDB7892}"/>
    <cellStyle name="Comma 7 8 5 3" xfId="24111" xr:uid="{BE8CBB68-BEC0-4594-95E1-007E844A55A2}"/>
    <cellStyle name="Comma 7 8 5 4" xfId="30022" xr:uid="{43D9B9D1-144B-4A25-937C-F86412C4CA52}"/>
    <cellStyle name="Comma 7 8 6" xfId="1806" xr:uid="{00000000-0005-0000-0000-000016030000}"/>
    <cellStyle name="Comma 7 8 6 2" xfId="28221" xr:uid="{1CA307A6-ECBB-4DCD-88E9-ED86F26BE09F}"/>
    <cellStyle name="Comma 7 8 6 2 2" xfId="30800" xr:uid="{36E76C61-6C08-4EC0-ADAB-97813DC20F84}"/>
    <cellStyle name="Comma 7 8 6 2 3" xfId="30587" xr:uid="{E692720D-A46C-47F1-A85F-B7A7AD465287}"/>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2 2 2" xfId="31142" xr:uid="{8996AED9-583D-45D1-90AF-796571A1EF0C}"/>
    <cellStyle name="Comma 7 9 2 2 2 2 3" xfId="30801" xr:uid="{11FE597E-A302-4F05-AB71-E873DAD04A9D}"/>
    <cellStyle name="Comma 7 9 2 2 3" xfId="10985" xr:uid="{5A4792B8-16DA-4A10-B4BA-D0A16135D4E9}"/>
    <cellStyle name="Comma 7 9 2 2 3 2" xfId="21365" xr:uid="{407AA900-0444-45C7-87FB-519CD37F3547}"/>
    <cellStyle name="Comma 7 9 2 2 4" xfId="24620" xr:uid="{263D3238-FB6A-4166-9E0F-9A170E5F5491}"/>
    <cellStyle name="Comma 7 9 2 2 4 2" xfId="30071" xr:uid="{4DA89B82-2FB7-4F27-A5F9-327004076252}"/>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4 2" xfId="29777" xr:uid="{EBB2BB2F-2710-46EF-886B-754275719B42}"/>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2 8" xfId="31884" xr:uid="{C30C4EC2-274D-402E-9BD9-57EFC8D5CCBB}"/>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2 5" xfId="30441" xr:uid="{92D51025-E4C0-4904-9638-6A17E656034E}"/>
    <cellStyle name="Comma 7 9 3 3" xfId="3678" xr:uid="{00000000-0005-0000-0000-000019030000}"/>
    <cellStyle name="Comma 7 9 3 4" xfId="5642" xr:uid="{E6BE7499-77E4-463B-BA19-0EA0E6022915}"/>
    <cellStyle name="Comma 7 9 3 4 2" xfId="29751" xr:uid="{8B795218-E896-406B-B68C-5A7BF886D01A}"/>
    <cellStyle name="Comma 7 9 3 5" xfId="25274" xr:uid="{7D0B094D-0CA5-4323-8D1E-92D1204A0A44}"/>
    <cellStyle name="Comma 7 9 3 6" xfId="13082" xr:uid="{2CB02459-2C4D-42D2-BC60-59F6E613B83F}"/>
    <cellStyle name="Comma 7 9 3 7" xfId="31960" xr:uid="{DD7A446F-B40B-407E-8D73-BA4428AE369E}"/>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2 3" xfId="31043" xr:uid="{F0C0A167-9B27-4A98-AB6A-B02856686997}"/>
    <cellStyle name="Comma 9 2 2 2 5 2 4" xfId="30802" xr:uid="{940BAFB2-DDDF-4DFD-AC79-DD26DD309846}"/>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6 2" xfId="29723" xr:uid="{5FAFEE43-02EA-4263-B848-C1EA850D9CC6}"/>
    <cellStyle name="Comma 9 2 2 2 6 2 2" xfId="30977" xr:uid="{5D796100-B80F-4D81-937F-89F02B01DAF1}"/>
    <cellStyle name="Comma 9 2 2 2 7" xfId="25136" xr:uid="{C3EE7BD6-8743-4519-9C3D-CB652EFF1857}"/>
    <cellStyle name="Comma 9 2 2 2 8" xfId="13098" xr:uid="{E9F47D49-DC26-47D8-9B66-DEB5C8F17696}"/>
    <cellStyle name="Comma 9 2 2 2 9" xfId="31885" xr:uid="{44C73260-6205-4573-8705-FD5263C692CC}"/>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2 2" xfId="31227" xr:uid="{E0EAEE44-385B-43C4-A241-FDA503A0345E}"/>
    <cellStyle name="Comma 9 2 2 3 2 2 2 3" xfId="30804" xr:uid="{0E41FCD9-0F8F-41FD-9B49-7F0530E67F12}"/>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2 3" xfId="31083" xr:uid="{200D0FEF-51EA-4B32-BD4F-ED01F56CF64F}"/>
    <cellStyle name="Comma 9 2 2 3 4 2 4" xfId="30803" xr:uid="{45D769B4-A51B-4357-BF7C-CEA3942690FF}"/>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5 2" xfId="29709" xr:uid="{8E3DEB05-C8FD-4B12-9825-E73EE046D749}"/>
    <cellStyle name="Comma 9 2 2 3 5 2 2" xfId="30978" xr:uid="{AFFAD961-C129-4BDB-B8E1-FC9907D6727B}"/>
    <cellStyle name="Comma 9 2 2 3 6" xfId="24152" xr:uid="{41DAB614-918F-4599-BF83-9AA4B418D79E}"/>
    <cellStyle name="Comma 9 2 2 3 7" xfId="13588" xr:uid="{2E3B28A3-F72F-46DD-9CA8-18228347FB64}"/>
    <cellStyle name="Comma 9 2 2 3 8" xfId="31961" xr:uid="{92F25122-F2F1-471A-BA66-BAD25ECAED08}"/>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4 2" xfId="29960" xr:uid="{7C9ED966-91AA-4C46-BB66-8180C9956C71}"/>
    <cellStyle name="Comma 9 2 2 4 5" xfId="24325" xr:uid="{8BA3453A-B276-4F0C-8B80-BF13CA76962C}"/>
    <cellStyle name="Comma 9 2 2 4 6" xfId="13586" xr:uid="{1A9E97E1-72D1-4AFC-BB30-AF8F5B6BAA27}"/>
    <cellStyle name="Comma 9 2 2 4 7" xfId="31830" xr:uid="{DB10A8E8-3BE0-47C3-BB16-310F4A95D070}"/>
    <cellStyle name="Comma 9 2 2 5" xfId="2641" xr:uid="{00000000-0005-0000-0000-00005C020000}"/>
    <cellStyle name="Comma 9 2 2 5 2" xfId="5902" xr:uid="{45A164FE-5FE9-43B5-9529-C545256EB1C7}"/>
    <cellStyle name="Comma 9 2 2 5 2 2" xfId="28648" xr:uid="{F52522D7-FE86-4CED-8031-4C36F7BDC289}"/>
    <cellStyle name="Comma 9 2 2 5 2 2 2" xfId="31209" xr:uid="{972E3E93-27A6-4530-8159-6C6AF4E7DBCC}"/>
    <cellStyle name="Comma 9 2 2 5 2 2 3" xfId="30805" xr:uid="{08104823-45CC-4C4D-B84B-B3362DB2DCBC}"/>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4 2" xfId="29961" xr:uid="{C540771B-03DD-4A97-8D6C-125C8B900220}"/>
    <cellStyle name="Comma 9 2 3 2 5" xfId="23089" xr:uid="{7BC34336-6CF0-4232-A50B-C2757E6B9AA2}"/>
    <cellStyle name="Comma 9 2 3 2 6" xfId="13589" xr:uid="{AE8E06AD-96D0-46A8-B033-8D8865597D33}"/>
    <cellStyle name="Comma 9 2 3 2 7" xfId="31913" xr:uid="{EF8E02C8-1D2B-442A-82DB-E350DB3E4A2C}"/>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2 5" xfId="30442" xr:uid="{B9D0D307-C678-4D48-9BB3-FA80D0D64076}"/>
    <cellStyle name="Comma 9 2 3 3 3" xfId="2078" xr:uid="{00000000-0005-0000-0000-000024030000}"/>
    <cellStyle name="Comma 9 2 3 3 4" xfId="5648" xr:uid="{CE82BC05-DECC-433A-A1AE-079FA93D71A1}"/>
    <cellStyle name="Comma 9 2 3 3 4 2" xfId="29909" xr:uid="{DEAC15BD-E4D5-4066-9D0F-223E4FCD8552}"/>
    <cellStyle name="Comma 9 2 3 3 5" xfId="25039" xr:uid="{6B690C1C-4E4E-4CEB-9458-3070211420B8}"/>
    <cellStyle name="Comma 9 2 3 3 6" xfId="13097" xr:uid="{9A279FFC-6243-4F00-B96A-9C2520A46EDC}"/>
    <cellStyle name="Comma 9 2 3 3 7" xfId="31831" xr:uid="{8009615D-0DDD-40D4-9876-CE3A5DEC0E40}"/>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2 5" xfId="31015" xr:uid="{F7D350F9-DB22-40CD-A277-E89E784C5412}"/>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2 2" xfId="31228" xr:uid="{D86CE846-FB1A-46CF-AAA1-01DB85ECFA69}"/>
    <cellStyle name="Comma 9 2 4 2 2 2 3" xfId="30807" xr:uid="{BE13AE7C-8747-44CE-A1E1-1A36A7111489}"/>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2 3" xfId="31084" xr:uid="{BE5A0B73-4A4C-4029-A301-6535C3F13C1D}"/>
    <cellStyle name="Comma 9 2 4 4 2 4" xfId="30806" xr:uid="{C1548C2B-E83F-4CD1-8AE4-504BDC32719D}"/>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5 2" xfId="29691" xr:uid="{E7A06D38-4B4A-4976-BC01-C3B6B233E532}"/>
    <cellStyle name="Comma 9 2 4 5 2 2" xfId="30979" xr:uid="{FFEA7A56-AD8A-44D9-BC17-C7A9B2757E95}"/>
    <cellStyle name="Comma 9 2 4 6" xfId="24674" xr:uid="{6EEEF6C0-BA3C-4450-82E6-71744843DDBB}"/>
    <cellStyle name="Comma 9 2 4 7" xfId="13590" xr:uid="{81F21B33-152E-41A4-8622-BE740F8B59B3}"/>
    <cellStyle name="Comma 9 2 4 8" xfId="31886" xr:uid="{D10FE24E-57DA-47FE-A922-8C27D44BA641}"/>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2 2" xfId="31186" xr:uid="{935049C4-8F57-47F7-A020-2141BFAE117B}"/>
    <cellStyle name="Comma 9 2 5 2 2 2 3" xfId="30808" xr:uid="{E09FB7FE-6B02-4145-8F9C-245D63874152}"/>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4 2" xfId="29924" xr:uid="{5C9B02E0-C788-4B1D-BC0E-E607E53C7539}"/>
    <cellStyle name="Comma 9 2 5 5" xfId="25503" xr:uid="{683D3246-020B-45A9-8F05-CD8C07E60BC7}"/>
    <cellStyle name="Comma 9 2 5 6" xfId="13377" xr:uid="{D127C0C3-511A-4158-94C4-3B598D743006}"/>
    <cellStyle name="Comma 9 2 5 7" xfId="31962" xr:uid="{F9D99FEC-39E9-4D6C-A20D-827C94A247FE}"/>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4 2" xfId="29876" xr:uid="{E41C2E13-76EE-4F01-AD17-0737E327D418}"/>
    <cellStyle name="Comma 9 2 6 5" xfId="23853" xr:uid="{D61276F4-B8A3-4202-B41B-BD1945D207E6}"/>
    <cellStyle name="Comma 9 2 6 6" xfId="12926" xr:uid="{0F80994B-85B6-4398-ADA2-8150445C52AA}"/>
    <cellStyle name="Comma 9 2 6 7" xfId="31912" xr:uid="{EF69B2FF-DC93-4919-A2A7-69E3F537436C}"/>
    <cellStyle name="Comma 9 2 7" xfId="2233" xr:uid="{00000000-0005-0000-0000-000056020000}"/>
    <cellStyle name="Comma 9 2 7 2" xfId="7359" xr:uid="{C4B32B00-5182-49D8-9EA5-796AE2208F5A}"/>
    <cellStyle name="Comma 9 2 7 2 2" xfId="26718" xr:uid="{E24BCB5C-C6EA-4FDB-9EC3-913147FB8779}"/>
    <cellStyle name="Comma 9 2 7 2 2 2" xfId="31181" xr:uid="{B8E870C8-2DC3-4142-9B70-BD70882B4D51}"/>
    <cellStyle name="Comma 9 2 7 2 2 3" xfId="30809" xr:uid="{BBA9BA85-2DE8-4D34-8E86-BAE1DE19E844}"/>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2 3" xfId="31148" xr:uid="{5B67C8A6-D0F9-4F81-B1C0-F30C304F8C08}"/>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5 2" xfId="30073" xr:uid="{8548742A-9BBA-4637-B5B9-9DA740E4A09B}"/>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2 3" xfId="31044" xr:uid="{A3B5197F-9B5D-4143-A697-326D2D0AB011}"/>
    <cellStyle name="Comma 9 3 2 5 2 4" xfId="30810" xr:uid="{C5508924-C6EA-4A67-BDDF-7E50FD3BE005}"/>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6 2" xfId="29724" xr:uid="{553F6754-B523-42B0-B4FE-4907B6316108}"/>
    <cellStyle name="Comma 9 3 2 6 2 2" xfId="30980" xr:uid="{699CA55B-0135-496F-BFC8-968E66D2718F}"/>
    <cellStyle name="Comma 9 3 2 7" xfId="25225" xr:uid="{32CD50D2-C9AE-4571-939C-C8C54DC3B34F}"/>
    <cellStyle name="Comma 9 3 2 8" xfId="13099" xr:uid="{B68D3080-BA5F-48EA-9188-311DC047BBAB}"/>
    <cellStyle name="Comma 9 3 2 9" xfId="29991" xr:uid="{9DCA55B1-63A8-4DF5-A458-C59A6106A22A}"/>
    <cellStyle name="Comma 9 3 2 9 2" xfId="31914" xr:uid="{DAB82B23-38C4-4299-9C20-9D2B14927FBA}"/>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2 2" xfId="31229" xr:uid="{122F2141-B372-4667-A3EB-B92731022D63}"/>
    <cellStyle name="Comma 9 3 3 2 2 2 3" xfId="30812" xr:uid="{B37193DA-685B-4302-9C78-E276FA29B8E2}"/>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2 3" xfId="31085" xr:uid="{057F8738-14E9-452A-B2A1-4B72350EA751}"/>
    <cellStyle name="Comma 9 3 3 4 2 4" xfId="30811" xr:uid="{BE881679-89E9-4CF6-A166-B978E2ED3F85}"/>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5 2" xfId="29695" xr:uid="{25FDA149-4835-475C-A7F8-D677AAAFBB08}"/>
    <cellStyle name="Comma 9 3 3 5 2 2" xfId="30981" xr:uid="{8A31E08D-F38C-4717-AA35-0B286BA438E3}"/>
    <cellStyle name="Comma 9 3 3 6" xfId="24663" xr:uid="{3D67FC07-C30E-4BB2-B210-DB9C3EA33BDF}"/>
    <cellStyle name="Comma 9 3 3 7" xfId="13593" xr:uid="{5FA0F202-D403-4101-916A-106D8E59EF14}"/>
    <cellStyle name="Comma 9 3 3 8" xfId="31832" xr:uid="{8736F700-1ACD-4926-8917-70E06F5EE597}"/>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4 2" xfId="29962" xr:uid="{BB309544-82A9-4F34-A3A4-5C8ABA70C651}"/>
    <cellStyle name="Comma 9 3 4 5" xfId="22862" xr:uid="{7A0D85F2-7603-4244-8EA4-BCE31E460284}"/>
    <cellStyle name="Comma 9 3 4 6" xfId="13591" xr:uid="{E59C85B5-D30B-41E2-8D24-850FCB8A133A}"/>
    <cellStyle name="Comma 9 3 4 7" xfId="31963" xr:uid="{86F4FD69-5734-4B6F-A081-C4136E7B16C1}"/>
    <cellStyle name="Comma 9 3 5" xfId="2582" xr:uid="{00000000-0005-0000-0000-000068020000}"/>
    <cellStyle name="Comma 9 3 5 2" xfId="5846" xr:uid="{9AFCFEEE-2505-4F6D-A481-F03D7C6B099D}"/>
    <cellStyle name="Comma 9 3 5 2 2" xfId="27704" xr:uid="{71638D3E-073B-465B-8079-C421AEEF8FCF}"/>
    <cellStyle name="Comma 9 3 5 2 2 2" xfId="31194" xr:uid="{A200391D-8B39-419F-859D-3D90BFEFCC8C}"/>
    <cellStyle name="Comma 9 3 5 2 2 3" xfId="30813" xr:uid="{66DD9239-68FF-45F3-AF1C-1AA6F4162EB8}"/>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4 2" xfId="29778" xr:uid="{E30DC661-0A7D-4302-84B9-97F8610FC21A}"/>
    <cellStyle name="Comma 9 4 2 5" xfId="24262" xr:uid="{3265BF72-9522-42AA-B61C-3BDC8B8C2FEA}"/>
    <cellStyle name="Comma 9 4 2 6" xfId="13594" xr:uid="{777200A9-6584-4AD9-8F33-936578F81C45}"/>
    <cellStyle name="Comma 9 4 2 7" xfId="31833" xr:uid="{0A7681BB-8268-4C40-86CD-34F9E97BE970}"/>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2 5" xfId="30443" xr:uid="{B26AB995-9DA7-45C6-8F4A-F83B12EC79F3}"/>
    <cellStyle name="Comma 9 4 3 3" xfId="2864" xr:uid="{00000000-0005-0000-0000-00002F030000}"/>
    <cellStyle name="Comma 9 4 3 4" xfId="5655" xr:uid="{5A2DC35C-DA84-47EE-9C97-6ECF34E3F1B9}"/>
    <cellStyle name="Comma 9 4 3 4 2" xfId="29755" xr:uid="{3FF33E2E-17F3-4806-92DB-FC2FBAC24A0C}"/>
    <cellStyle name="Comma 9 4 3 5" xfId="23994" xr:uid="{5E6A089C-D917-41FC-BC1A-85B936181ADC}"/>
    <cellStyle name="Comma 9 4 3 6" xfId="13096" xr:uid="{CA7AFE53-3DF3-4060-99A5-F06C7E393E9D}"/>
    <cellStyle name="Comma 9 4 3 7" xfId="31915" xr:uid="{49D95F9E-B6DE-4BBA-81B8-F59CC0C6C7A4}"/>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2 5" xfId="31014" xr:uid="{C70E7451-E225-40B7-9553-75756977E965}"/>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2 2" xfId="29732" xr:uid="{4EE9F0A9-B64B-4BBC-877F-5C2DC9EA782C}"/>
    <cellStyle name="Comma 9 5 2 2 2 2" xfId="30815" xr:uid="{7DDDB3C0-0AA8-429A-9485-C1BA4A808B64}"/>
    <cellStyle name="Comma 9 5 2 3" xfId="25738" xr:uid="{BD4F76CC-DB4F-408A-9F04-DD94FC6E59F4}"/>
    <cellStyle name="Comma 9 5 2 4" xfId="30060" xr:uid="{2C5886AA-A058-4749-A25F-7DF620D43BC6}"/>
    <cellStyle name="Comma 9 5 2 4 2" xfId="31964" xr:uid="{14F5C838-93DE-491E-B088-4BB6D75FA993}"/>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2 3" xfId="31086" xr:uid="{2CDF2188-A78B-4855-8CE4-F384313AF8EE}"/>
    <cellStyle name="Comma 9 5 5 2 4" xfId="30814" xr:uid="{A68B76D1-A43A-4AAC-9BB7-E9A4D4A197E0}"/>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2 2" xfId="31205" xr:uid="{AC86CCF5-87B5-486C-A95D-B373481C3E5D}"/>
    <cellStyle name="Comma 9 6 2 2 2 3" xfId="30816" xr:uid="{A3D88B5A-1B43-49B3-A188-71217E96AF43}"/>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4 2" xfId="29766" xr:uid="{B3881E7F-EA6D-4505-A0C2-F6197E7FCB7D}"/>
    <cellStyle name="Comma 9 6 5" xfId="24581" xr:uid="{56AB86CB-57DE-41F5-A230-5CEEE65EC711}"/>
    <cellStyle name="Comma 9 6 6" xfId="13376" xr:uid="{9075C2A9-E0C7-42DA-8F05-B5C16EE5D13C}"/>
    <cellStyle name="Comma 9 6 7" xfId="31834" xr:uid="{57DCDC28-0E97-4856-B262-9B431F0EA865}"/>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4 2" xfId="29864" xr:uid="{F821CFCD-FFB9-4C80-B833-DA30AE5E5A8C}"/>
    <cellStyle name="Comma 9 7 5" xfId="24922" xr:uid="{29E6EB39-4CF9-46EE-BB9A-ACC34553CA10}"/>
    <cellStyle name="Comma 9 7 6" xfId="12866" xr:uid="{B716D2F0-27D6-45B7-9D21-02D2AFFE409C}"/>
    <cellStyle name="Comma 9 7 7" xfId="31852" xr:uid="{DF1603D9-C831-46FD-8DE3-32F0002ED884}"/>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11" xfId="31724" xr:uid="{50C09DAD-7BB7-4B5C-917D-B69F3EB82B30}"/>
    <cellStyle name="Currency 12" xfId="31725"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2 2" xfId="29674" xr:uid="{8A10BD16-5AEB-494E-881F-7E0D230EA123}"/>
    <cellStyle name="Currency 2 2 2 3" xfId="25759" xr:uid="{8F717FAC-E6A7-4309-961E-F4148D0E234D}"/>
    <cellStyle name="Currency 2 2 3" xfId="1841" xr:uid="{00000000-0005-0000-0000-00003C030000}"/>
    <cellStyle name="Currency 2 2 3 2" xfId="31309" xr:uid="{7BFE6CF7-9CFB-4E56-9502-51B9DDDA54DC}"/>
    <cellStyle name="Currency 2 2 3 3" xfId="31260" xr:uid="{1228AB1E-3502-40BF-A461-A45B15291AD2}"/>
    <cellStyle name="Currency 2 2 4" xfId="1839" xr:uid="{00000000-0005-0000-0000-00003D030000}"/>
    <cellStyle name="Currency 2 2 5" xfId="30402" xr:uid="{6C56C78C-CF80-400B-8AD4-5EA478965CBC}"/>
    <cellStyle name="Currency 2 2 5 2" xfId="30444" xr:uid="{52EAF437-DE7B-45B5-A79E-F2F09DDEC780}"/>
    <cellStyle name="Currency 2 2 6" xfId="31731" xr:uid="{B1431204-32C2-4525-9311-376EB91B9E68}"/>
    <cellStyle name="Currency 2 3" xfId="548" xr:uid="{00000000-0005-0000-0000-00003E030000}"/>
    <cellStyle name="Currency 2 3 2" xfId="31745" xr:uid="{29CDD696-46EA-4421-B5A1-C8FFAB55F045}"/>
    <cellStyle name="Currency 2 3 3" xfId="31744" xr:uid="{941D365D-FBA8-4F7F-BB2F-3949CB66DD2E}"/>
    <cellStyle name="Currency 2 3 3 2" xfId="31754" xr:uid="{15B22D90-280D-4387-8625-D99F4EDE0267}"/>
    <cellStyle name="Currency 2 3 4" xfId="31753" xr:uid="{A79789F3-2F94-43F0-A09A-462E23EE7737}"/>
    <cellStyle name="Currency 2 3 5" xfId="31737" xr:uid="{D9166D7C-689D-48E6-A632-89C9F793F551}"/>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3 2" xfId="31310" xr:uid="{63EA3BD5-D743-4D3E-B117-DC4C143B3472}"/>
    <cellStyle name="Currency 2 4 3 3" xfId="31269" xr:uid="{143BD92B-F210-4D52-85D1-C1196C82AA7E}"/>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6 3" xfId="29819" xr:uid="{7495F884-4559-4BB6-B6DD-02CAC4FD0E91}"/>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2 5 2" xfId="31271" xr:uid="{C9960BEB-433F-4D8A-AB3D-38B8005C5B97}"/>
    <cellStyle name="Currency 2 5 3" xfId="31311" xr:uid="{17E81078-713B-441E-8C51-6F85DC0B3771}"/>
    <cellStyle name="Currency 2 5 4" xfId="31253" xr:uid="{71529EA7-54A6-4052-B414-B4F635F70A11}"/>
    <cellStyle name="Currency 2 6" xfId="30401" xr:uid="{BCAB48D8-82F5-4F43-A322-3E67DE7472E1}"/>
    <cellStyle name="Currency 2 6 2" xfId="31259" xr:uid="{E8739B1A-634F-45BD-BCE4-041B23EE0F95}"/>
    <cellStyle name="Currency 2 7" xfId="31730" xr:uid="{64F74D17-D806-4C43-B557-ADB798BEED05}"/>
    <cellStyle name="Currency 3" xfId="551" xr:uid="{00000000-0005-0000-0000-000048030000}"/>
    <cellStyle name="Currency 3 10" xfId="30618" xr:uid="{CC98C09A-FB90-4F09-8713-CE67BE1C4FA6}"/>
    <cellStyle name="Currency 3 11" xfId="30916" xr:uid="{AC79C766-96F4-4BB0-9D53-CAD075CD5FB9}"/>
    <cellStyle name="Currency 3 12" xfId="31729" xr:uid="{BBB3409B-21CA-4FEF-99F6-CD30D3F98184}"/>
    <cellStyle name="Currency 3 2" xfId="552" xr:uid="{00000000-0005-0000-0000-000049030000}"/>
    <cellStyle name="Currency 3 2 2" xfId="1850" xr:uid="{00000000-0005-0000-0000-00004A030000}"/>
    <cellStyle name="Currency 3 2 2 2" xfId="30602" xr:uid="{87CC1BB8-D490-4CBA-AE62-52158B1BF23D}"/>
    <cellStyle name="Currency 3 2 2 2 2" xfId="30818" xr:uid="{0C94806D-7676-421F-9E69-D685AFF23599}"/>
    <cellStyle name="Currency 3 2 2 3" xfId="30563" xr:uid="{1EE52B54-EC85-4641-BC5E-D5D513A14121}"/>
    <cellStyle name="Currency 3 2 2 4" xfId="30929" xr:uid="{9104C6C5-305B-4CE0-B9BE-66CC40287E6D}"/>
    <cellStyle name="Currency 3 2 3" xfId="1851" xr:uid="{00000000-0005-0000-0000-00004B030000}"/>
    <cellStyle name="Currency 3 2 3 2" xfId="30613" xr:uid="{2D020D6F-B1E2-42BA-9525-8CD612C11686}"/>
    <cellStyle name="Currency 3 2 3 2 2" xfId="30819" xr:uid="{793F920B-E972-4134-AAFB-C8B0826B0E0C}"/>
    <cellStyle name="Currency 3 2 3 3" xfId="30574" xr:uid="{B4E6E47A-8B2C-4E61-BB8D-30D9C4F7C82A}"/>
    <cellStyle name="Currency 3 2 3 4" xfId="30940" xr:uid="{F852420D-7AB5-4DD1-92DF-D97324C12DE3}"/>
    <cellStyle name="Currency 3 2 4" xfId="1849" xr:uid="{00000000-0005-0000-0000-00004C030000}"/>
    <cellStyle name="Currency 3 2 4 2" xfId="30555" xr:uid="{143D821B-A1E5-45AA-8D28-FA09A9A6E54E}"/>
    <cellStyle name="Currency 3 2 4 2 2" xfId="30820" xr:uid="{5A603EFF-9CB2-4DC6-9418-67911C9EF2AE}"/>
    <cellStyle name="Currency 3 2 5" xfId="6681" xr:uid="{4FCFE811-3755-46F4-8803-2EFC844A90DA}"/>
    <cellStyle name="Currency 3 2 5 2" xfId="17061" xr:uid="{1F927C96-6E01-4C40-9B2D-7222789598FC}"/>
    <cellStyle name="Currency 3 2 5 2 2" xfId="30817" xr:uid="{82416E93-F733-465F-9221-BF5CA319CA6B}"/>
    <cellStyle name="Currency 3 2 5 3" xfId="30445" xr:uid="{CFB4445B-2822-44EE-97D3-586E0F3CB5E1}"/>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3 3" xfId="30411" xr:uid="{D9261D7C-4BB0-4F23-8A7D-89513C8C9F65}"/>
    <cellStyle name="Currency 3 4" xfId="30412" xr:uid="{56B42A0C-41FC-4CE6-B7AD-37115BE76475}"/>
    <cellStyle name="Currency 3 4 2" xfId="30446" xr:uid="{FAFC5492-58AD-4064-AA46-E99FA44DE317}"/>
    <cellStyle name="Currency 3 4 2 2" xfId="30603" xr:uid="{26A558A6-6954-4BC7-9B2E-CB04CA19DF15}"/>
    <cellStyle name="Currency 3 4 2 2 2" xfId="30821" xr:uid="{BAD0F4FB-A620-4584-9052-59B615478FE4}"/>
    <cellStyle name="Currency 3 4 2 3" xfId="30564" xr:uid="{CF89AC64-B129-47C4-9033-859EF82BC59F}"/>
    <cellStyle name="Currency 3 4 2 4" xfId="30930" xr:uid="{BFD1A78F-8924-435D-8C6C-0D4901C78012}"/>
    <cellStyle name="Currency 3 4 3" xfId="30556" xr:uid="{20CD84F8-EDE8-4AF4-B532-A3E1B5109EF4}"/>
    <cellStyle name="Currency 3 4 3 2" xfId="30633" xr:uid="{DF88B98C-68E1-47F3-A338-2C5D7520D934}"/>
    <cellStyle name="Currency 3 4 3 3" xfId="30943" xr:uid="{45BC16B4-B7BF-4099-8716-EADE89E871F5}"/>
    <cellStyle name="Currency 3 4 4" xfId="30589" xr:uid="{68808DD4-EE59-4BA1-BF12-A45A21B1D415}"/>
    <cellStyle name="Currency 3 4 5" xfId="30622" xr:uid="{D16E1CA0-3C3A-427D-9FC3-9BB85E6A1553}"/>
    <cellStyle name="Currency 3 4 6" xfId="30920" xr:uid="{FAD81B93-BBB8-43D5-BD80-94DF096C6A51}"/>
    <cellStyle name="Currency 3 5" xfId="30413" xr:uid="{81863DDD-1FEA-49F1-AEA7-615BE80C86A1}"/>
    <cellStyle name="Currency 3 5 2" xfId="30447" xr:uid="{CE9DCB24-732B-4ADA-857C-6F58DD618B77}"/>
    <cellStyle name="Currency 3 5 2 2" xfId="30604" xr:uid="{34227F4F-8C86-4B60-BC19-C90512E35E07}"/>
    <cellStyle name="Currency 3 5 2 2 2" xfId="30822" xr:uid="{239D24BD-EA61-4223-A6AC-E2D0B4B19C16}"/>
    <cellStyle name="Currency 3 5 2 3" xfId="30565" xr:uid="{DD97E0D8-3A98-41BE-B0BE-039F013CA0A8}"/>
    <cellStyle name="Currency 3 5 2 4" xfId="30931" xr:uid="{7558C0CC-CC3C-48DB-873C-E663906AD405}"/>
    <cellStyle name="Currency 3 5 3" xfId="30590" xr:uid="{06599778-836F-4CFE-92BA-FDF17CE2D98E}"/>
    <cellStyle name="Currency 3 5 3 2" xfId="30634" xr:uid="{2D11F2B4-9C32-4FD4-856C-702A205F961B}"/>
    <cellStyle name="Currency 3 5 3 3" xfId="30944" xr:uid="{DF42840B-E34C-485E-9570-C84EC1F5ECCC}"/>
    <cellStyle name="Currency 3 5 4" xfId="30623" xr:uid="{DFF81114-405C-4BD9-882E-3E6DCC627BBA}"/>
    <cellStyle name="Currency 3 5 5" xfId="30921" xr:uid="{889487E8-CDE1-4124-A152-07293079280A}"/>
    <cellStyle name="Currency 3 6" xfId="30554" xr:uid="{E6F281E3-0276-4ECA-AC9C-37A1F772038D}"/>
    <cellStyle name="Currency 3 7" xfId="30571" xr:uid="{5086352A-41FE-4853-9FBE-0A6014B61D30}"/>
    <cellStyle name="Currency 3 7 2" xfId="30610" xr:uid="{7367140C-062D-4451-8ECD-8EE326D93E2A}"/>
    <cellStyle name="Currency 3 7 3" xfId="30629" xr:uid="{EE3C1B3E-C238-41D4-83A6-0E95DA0C6E18}"/>
    <cellStyle name="Currency 3 7 4" xfId="30936" xr:uid="{95BC5195-8BFF-481F-A698-758C4BBDB773}"/>
    <cellStyle name="Currency 3 8" xfId="30544" xr:uid="{0CD1A085-9703-4560-91E9-56A6256AB4B6}"/>
    <cellStyle name="Currency 3 9" xfId="30575" xr:uid="{DB854ECE-A65B-4464-A0DC-C7561B51E415}"/>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4 2" xfId="29779" xr:uid="{BF8FBF9C-A9AE-4570-B79D-C7C876F315A5}"/>
    <cellStyle name="Currency 4 10 2 5" xfId="25408" xr:uid="{B0582985-45F2-4C4B-80A7-F2EC0648FFB9}"/>
    <cellStyle name="Currency 4 10 2 6" xfId="13596" xr:uid="{22E4A5B0-9FF4-47B3-85B5-231E69F48698}"/>
    <cellStyle name="Currency 4 10 2 7" xfId="31965" xr:uid="{98A6278A-9631-4910-8FCF-A06E64B1112C}"/>
    <cellStyle name="Currency 4 10 3" xfId="1855" xr:uid="{00000000-0005-0000-0000-000050030000}"/>
    <cellStyle name="Currency 4 10 3 2" xfId="24732" xr:uid="{CA990BB0-C204-4B40-886F-F2954B0D0D94}"/>
    <cellStyle name="Currency 4 10 3 3" xfId="24529" xr:uid="{7D6C6936-280A-4C1C-8BFF-53EA962C5745}"/>
    <cellStyle name="Currency 4 10 3 4" xfId="30061" xr:uid="{40918CAD-B437-47A8-B12D-997B4568D142}"/>
    <cellStyle name="Currency 4 10 3 5" xfId="29663" xr:uid="{67C50BD9-2CAF-4C73-BD9D-C799CBCDBB6B}"/>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2 3" xfId="31016" xr:uid="{0871327B-F0E4-4A2A-83E5-48144795B73F}"/>
    <cellStyle name="Currency 4 10 5 2 4" xfId="30823" xr:uid="{F6878F02-5380-4822-B59B-FA3551951465}"/>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2 2" xfId="29795" xr:uid="{E480E336-5C3C-44AC-9220-09707E85CE00}"/>
    <cellStyle name="Currency 4 11 2 2 2 2" xfId="30825" xr:uid="{4D352770-668B-4CB1-9BFD-BFF3A4AC1C1B}"/>
    <cellStyle name="Currency 4 11 2 3" xfId="22789" xr:uid="{5ABBA574-11C1-4A53-8D6F-81175CE6891C}"/>
    <cellStyle name="Currency 4 11 2 4" xfId="30041" xr:uid="{91030C44-997A-4D80-B0EF-B6069FB20D88}"/>
    <cellStyle name="Currency 4 11 2 4 2" xfId="31848" xr:uid="{8BD2E818-4592-49B1-AC4C-8A2AFF18AA24}"/>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5 2 2" xfId="31116" xr:uid="{C0B40B35-E5C0-4FB5-9DCF-943164FD01CF}"/>
    <cellStyle name="Currency 4 11 5 2 3" xfId="30824" xr:uid="{E4F6EF9A-2249-4A18-99D1-59B07C1167CD}"/>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2 2 2" xfId="31131" xr:uid="{59565F86-36CB-4BB2-8FFA-3406B5C83954}"/>
    <cellStyle name="Currency 4 12 2 2 2 3" xfId="30826" xr:uid="{CADA9377-013A-437D-AE8B-EEFEA9B1C519}"/>
    <cellStyle name="Currency 4 12 2 3" xfId="10391" xr:uid="{74AA856C-1546-48A1-902B-0B9C48E13197}"/>
    <cellStyle name="Currency 4 12 2 3 2" xfId="20771" xr:uid="{DB56C7FD-1566-4A75-8FCC-9C848565BFF6}"/>
    <cellStyle name="Currency 4 12 2 4" xfId="15105" xr:uid="{29096738-BB6A-486C-9D3B-D9E98C7DF5A2}"/>
    <cellStyle name="Currency 4 12 2 5" xfId="30448" xr:uid="{A1023E56-DF96-4373-8785-3BEA0179AB65}"/>
    <cellStyle name="Currency 4 12 3" xfId="3605" xr:uid="{00000000-0005-0000-0000-000056030000}"/>
    <cellStyle name="Currency 4 12 4" xfId="5659" xr:uid="{442882FD-A814-4225-99B5-C1E0B22554C2}"/>
    <cellStyle name="Currency 4 12 4 2" xfId="29743" xr:uid="{80832A7C-4F8F-4063-9660-3EE52C1F2BAF}"/>
    <cellStyle name="Currency 4 12 5" xfId="22759" xr:uid="{63F35A41-69FD-49A0-A60E-7B3978025D2D}"/>
    <cellStyle name="Currency 4 12 6" xfId="12820" xr:uid="{BE8AD55E-3093-4446-86E2-D073A8C1FFA1}"/>
    <cellStyle name="Currency 4 12 7" xfId="31889" xr:uid="{2077DEE3-DA22-40F5-BD2B-7367F13597CD}"/>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3 4 2" xfId="29856" xr:uid="{B799D5DA-0548-4483-A7DA-59D6502F3999}"/>
    <cellStyle name="Currency 4 13 5" xfId="29999" xr:uid="{4FCFD07F-7408-4267-B201-B872777B8AC2}"/>
    <cellStyle name="Currency 4 14" xfId="1852" xr:uid="{00000000-0005-0000-0000-000058030000}"/>
    <cellStyle name="Currency 4 14 2" xfId="25801" xr:uid="{FBE6B4CA-BCAB-44EE-A7E9-70F4C6699F61}"/>
    <cellStyle name="Currency 4 14 2 2" xfId="30827" xr:uid="{08C9B446-C64D-40BA-8420-DEAE598B52CC}"/>
    <cellStyle name="Currency 4 14 2 3" xfId="30578" xr:uid="{7D39938B-7E55-4F5A-BF14-F961544A2D2A}"/>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2 3" xfId="31046" xr:uid="{3B7AB140-6A10-4BC0-BE67-072D624912D8}"/>
    <cellStyle name="Currency 4 2 2 2 2 5 2 4" xfId="30828" xr:uid="{841903E7-109E-4832-AD2D-F43F3855F60D}"/>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6 2" xfId="29725" xr:uid="{D4F02699-9D7A-4636-8246-722EE6D50577}"/>
    <cellStyle name="Currency 4 2 2 2 2 6 2 2" xfId="30982" xr:uid="{25D31D1E-9374-4588-8BAD-34D1CFD1B55D}"/>
    <cellStyle name="Currency 4 2 2 2 2 7" xfId="22681" xr:uid="{AB73C219-89C9-4191-8E87-5E4330197BFE}"/>
    <cellStyle name="Currency 4 2 2 2 2 8" xfId="13104" xr:uid="{1655F9DF-4D17-4F9F-9CAE-DC6F8C6EF0E8}"/>
    <cellStyle name="Currency 4 2 2 2 2 9" xfId="31967" xr:uid="{A513EEA1-2AB2-43F3-8FAD-7B3BFEDFB0AE}"/>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2 2" xfId="31230" xr:uid="{3429C379-89FB-4D0B-AA6F-20CAB746CD96}"/>
    <cellStyle name="Currency 4 2 2 2 3 2 2 2 3" xfId="30830" xr:uid="{8634E1EF-FB6D-4204-A640-59C7D326ADDF}"/>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2 3" xfId="31087" xr:uid="{D1E76A2F-6447-478C-A663-6EA53EC550CC}"/>
    <cellStyle name="Currency 4 2 2 2 3 4 2 4" xfId="30829" xr:uid="{657565F7-E228-4780-9F08-C035C0197582}"/>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5 2" xfId="29712" xr:uid="{EC6735F0-7DE9-4568-B77B-F6FDEF7A8DC7}"/>
    <cellStyle name="Currency 4 2 2 2 3 5 2 2" xfId="30983" xr:uid="{CFC58C28-6C1B-47B8-8F44-D625CD50AA8A}"/>
    <cellStyle name="Currency 4 2 2 2 3 6" xfId="22665" xr:uid="{15B918AE-678C-49C0-9E66-682B52E15F1F}"/>
    <cellStyle name="Currency 4 2 2 2 3 7" xfId="13599" xr:uid="{CD1D9F12-7423-4636-BB08-F1DA4C51B085}"/>
    <cellStyle name="Currency 4 2 2 2 3 8" xfId="31968" xr:uid="{6D0EC827-5243-4BEB-AD2C-D8581C44774B}"/>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4 2" xfId="29963" xr:uid="{FF29FBEB-C139-42CC-898F-F368F7E51091}"/>
    <cellStyle name="Currency 4 2 2 2 4 5" xfId="24696" xr:uid="{68697844-2BE1-45A1-8C80-4FCA89377120}"/>
    <cellStyle name="Currency 4 2 2 2 4 6" xfId="13597" xr:uid="{3B8B31F1-F86F-4BB4-B066-241BD2D4A438}"/>
    <cellStyle name="Currency 4 2 2 2 4 7" xfId="31888" xr:uid="{CE12EF99-D528-4200-AACD-B97D70B6D332}"/>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2 2" xfId="31172" xr:uid="{599A9C6C-AF98-47C8-9562-6F1C30BA128B}"/>
    <cellStyle name="Currency 4 2 2 2 5 2 2 3" xfId="30831" xr:uid="{92DF8621-EC15-4BA9-BFE4-A154DAF79516}"/>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4 2" xfId="29964" xr:uid="{BCF43D88-6F00-4BCB-8D9B-D13D0B18D182}"/>
    <cellStyle name="Currency 4 2 2 3 2 5" xfId="24411" xr:uid="{1F3EC9DF-3A17-44F8-BCD3-8F434B9ACAE7}"/>
    <cellStyle name="Currency 4 2 2 3 2 6" xfId="13600" xr:uid="{D2ED86B0-06EC-40E1-B798-C5EA65BD5F87}"/>
    <cellStyle name="Currency 4 2 2 3 2 7" xfId="31849" xr:uid="{93269597-6540-473A-9DEA-3A6EA629D0DF}"/>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2 5" xfId="30449" xr:uid="{3FE6DD69-5112-4CB9-B21A-BAC2204DC643}"/>
    <cellStyle name="Currency 4 2 2 3 3 3" xfId="3656" xr:uid="{00000000-0005-0000-0000-000061030000}"/>
    <cellStyle name="Currency 4 2 2 3 3 4" xfId="5665" xr:uid="{54673D43-2BB9-4497-8CC5-C0E86AE657BC}"/>
    <cellStyle name="Currency 4 2 2 3 3 4 2" xfId="29910" xr:uid="{DD81D97E-F9C6-4B81-A72E-F394027770CE}"/>
    <cellStyle name="Currency 4 2 2 3 3 5" xfId="24677" xr:uid="{8D09122D-84F4-4960-9374-9E24DCCB9E3A}"/>
    <cellStyle name="Currency 4 2 2 3 3 6" xfId="13103" xr:uid="{B6B5EFCA-9112-4ABA-BFEE-B840EF71AE48}"/>
    <cellStyle name="Currency 4 2 2 3 3 7" xfId="31890" xr:uid="{E9640F41-8E5B-468A-B2EC-CB0C838BD6DA}"/>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2 5" xfId="31018" xr:uid="{CF2B4C35-60CF-460E-A7D8-6BD89E16FAF9}"/>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2 2" xfId="31231" xr:uid="{69AF95F0-2C79-4BC4-A731-DBA5CA72172F}"/>
    <cellStyle name="Currency 4 2 2 4 2 2 2 3" xfId="30833" xr:uid="{F7ED024B-50A5-4D78-9170-B4E74ADDAF8F}"/>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2 3" xfId="31088" xr:uid="{ADCB1A0A-2CA2-44D3-9A0C-3CB9A9AFA32C}"/>
    <cellStyle name="Currency 4 2 2 4 4 2 4" xfId="30832" xr:uid="{93DE7190-B7AD-4AB0-B507-D2661CDEBD52}"/>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5 2" xfId="29694" xr:uid="{DF7D1619-517D-47AF-AAFD-626650862B22}"/>
    <cellStyle name="Currency 4 2 2 4 5 2 2" xfId="30984" xr:uid="{6FA4CAAA-8E9A-4CF5-91CC-0CAAFF2C5227}"/>
    <cellStyle name="Currency 4 2 2 4 6" xfId="23815" xr:uid="{35ADBFBA-A85C-477A-84F5-63440B36A8E0}"/>
    <cellStyle name="Currency 4 2 2 4 7" xfId="13601" xr:uid="{5DF953C3-1FED-4440-A60D-B6FE9F74927B}"/>
    <cellStyle name="Currency 4 2 2 4 8" xfId="31970" xr:uid="{FD657F9A-2DBE-4A14-9D1F-734810296BE5}"/>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2 2" xfId="31211" xr:uid="{DDC9AFF2-2326-4EB9-95EC-058A72C5EA4C}"/>
    <cellStyle name="Currency 4 2 2 5 2 2 2 3" xfId="30834" xr:uid="{33C4AC48-D594-48B2-8E15-C4425C6412AB}"/>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4 2" xfId="29925" xr:uid="{924939E3-BF39-442A-AD08-F63E11A1C0F0}"/>
    <cellStyle name="Currency 4 2 2 5 5" xfId="24707" xr:uid="{1126450A-31DB-4C4F-A335-641F4D6358E9}"/>
    <cellStyle name="Currency 4 2 2 5 6" xfId="13380" xr:uid="{B9CC0FFD-36D7-45F1-8435-2944F2221DC5}"/>
    <cellStyle name="Currency 4 2 2 5 7" xfId="31971" xr:uid="{DD4B99A4-4B7C-44FA-9933-43A6732DC566}"/>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4 2" xfId="29879" xr:uid="{90064861-D917-4C49-97BF-764532CE1FD2}"/>
    <cellStyle name="Currency 4 2 2 6 5" xfId="25121" xr:uid="{07D8DC91-EC45-4BF7-9FC3-FFAF7C1D6E88}"/>
    <cellStyle name="Currency 4 2 2 6 6" xfId="12940" xr:uid="{A5B3E042-E960-477F-9489-5C7CF4EE0B5B}"/>
    <cellStyle name="Currency 4 2 2 6 7" xfId="31966" xr:uid="{5A0BD814-4C5C-4168-B087-D37F2E1E1F7A}"/>
    <cellStyle name="Currency 4 2 2 7" xfId="2247" xr:uid="{00000000-0005-0000-0000-000079020000}"/>
    <cellStyle name="Currency 4 2 2 7 2" xfId="7373" xr:uid="{CF61BC43-D246-40C1-8228-F46B8E85AA20}"/>
    <cellStyle name="Currency 4 2 2 7 2 2" xfId="27455" xr:uid="{155B2DC9-5B67-461A-8EAA-84F12AA59FCC}"/>
    <cellStyle name="Currency 4 2 2 7 2 2 2" xfId="31191" xr:uid="{8BFEFF6A-F05D-4F21-A359-E27BC701FB97}"/>
    <cellStyle name="Currency 4 2 2 7 2 2 3" xfId="30835" xr:uid="{AD4086B9-CE40-4A7C-AF4B-5AEC0730E92D}"/>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2 3" xfId="31163" xr:uid="{3B754025-5AC2-41B4-85AB-66A50B2BE5A3}"/>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5 2" xfId="30080" xr:uid="{21807AB0-79A4-4976-8C9B-271BC80672DC}"/>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2 3" xfId="31047" xr:uid="{92252FF1-0E6E-4F89-9FC8-C021125B6D9E}"/>
    <cellStyle name="Currency 4 2 3 2 5 2 4" xfId="30836" xr:uid="{2AE58734-02FC-450F-90A1-8F5E85C2D3B9}"/>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6 2" xfId="29726" xr:uid="{FE5A2704-6749-4B6E-8BB6-A7683E9B9E0D}"/>
    <cellStyle name="Currency 4 2 3 2 6 2 2" xfId="30985" xr:uid="{39D5B816-D691-4D85-95CC-46B2E8671A0E}"/>
    <cellStyle name="Currency 4 2 3 2 7" xfId="23521" xr:uid="{E6D4F43F-005B-44E0-A529-E07D81929683}"/>
    <cellStyle name="Currency 4 2 3 2 8" xfId="13105" xr:uid="{2F7DCC0A-CB6C-48C1-8D0F-8FB466F04FD1}"/>
    <cellStyle name="Currency 4 2 3 2 9" xfId="29992" xr:uid="{CE033F57-9BDB-4821-8A87-DD0E4EAE44F2}"/>
    <cellStyle name="Currency 4 2 3 2 9 2" xfId="31887" xr:uid="{E9CFE3C0-F2E5-4918-9644-B34BEF803B05}"/>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2 2" xfId="31232" xr:uid="{C99B5626-34D4-4ECE-A3A0-3BD7C3C868CA}"/>
    <cellStyle name="Currency 4 2 3 3 2 2 2 3" xfId="30838" xr:uid="{540CDF2A-17D0-4EA1-8CE7-D91FE6235E7F}"/>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2 3" xfId="31089" xr:uid="{2085B30E-C37C-4522-A981-D6661F484E54}"/>
    <cellStyle name="Currency 4 2 3 3 4 2 4" xfId="30837" xr:uid="{C2DA64AC-30E0-4B03-B951-7E831A57408C}"/>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5 2" xfId="29699" xr:uid="{8B2CE640-C1D9-4645-B3FB-D2F01298CF19}"/>
    <cellStyle name="Currency 4 2 3 3 5 2 2" xfId="30986" xr:uid="{0C3D6EFD-9BBD-4736-8CE3-EC30A16ED133}"/>
    <cellStyle name="Currency 4 2 3 3 6" xfId="24723" xr:uid="{BD39BC1E-AABB-4030-A7E8-3000083EDE7C}"/>
    <cellStyle name="Currency 4 2 3 3 7" xfId="13604" xr:uid="{F03C87AD-13DC-43F5-B66B-1FB7AEC9B24E}"/>
    <cellStyle name="Currency 4 2 3 3 8" xfId="31972" xr:uid="{381F4FFC-EC01-4B5B-811F-E1F92A737BD1}"/>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4 2" xfId="29965" xr:uid="{D1E42E86-3344-414E-8575-B8C7A311F714}"/>
    <cellStyle name="Currency 4 2 3 4 5" xfId="22648" xr:uid="{62BA27C6-77E6-41BD-8D63-3BCD72104C5F}"/>
    <cellStyle name="Currency 4 2 3 4 6" xfId="13602" xr:uid="{A451A3AB-0BB6-4084-8903-9C99083D7011}"/>
    <cellStyle name="Currency 4 2 3 4 7" xfId="31969" xr:uid="{8A27D666-867F-4ACF-80F0-3F7BE7C4A31C}"/>
    <cellStyle name="Currency 4 2 3 5" xfId="2596" xr:uid="{00000000-0005-0000-0000-00008B020000}"/>
    <cellStyle name="Currency 4 2 3 5 2" xfId="5860" xr:uid="{BF8B7BF8-8050-4AE5-86B0-FCA739EDFF6C}"/>
    <cellStyle name="Currency 4 2 3 5 2 2" xfId="27994" xr:uid="{52F07813-E789-4CF5-9D08-E661A5C701DE}"/>
    <cellStyle name="Currency 4 2 3 5 2 2 2" xfId="31197" xr:uid="{A372AF4B-0BAD-46E7-AA5D-F790CCD5BF14}"/>
    <cellStyle name="Currency 4 2 3 5 2 2 3" xfId="30839" xr:uid="{2DA2947D-AA7D-4126-9341-6CAA595EB8A4}"/>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4 2" xfId="29780" xr:uid="{779327EA-EF40-48DB-992B-79710876AA2B}"/>
    <cellStyle name="Currency 4 2 4 2 5" xfId="24062" xr:uid="{645DD58F-3869-4C0D-9441-67FA2EE6DC69}"/>
    <cellStyle name="Currency 4 2 4 2 6" xfId="13605" xr:uid="{706296AA-0A5B-4EAF-BF06-F3AE995AD1C0}"/>
    <cellStyle name="Currency 4 2 4 2 7" xfId="31916" xr:uid="{B3EA6B72-705A-4E88-AF4B-3E8CC464A88D}"/>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2 5" xfId="30450" xr:uid="{3E7E8B7A-271B-4ED0-B1E0-67B7EC7F1A1F}"/>
    <cellStyle name="Currency 4 2 4 3 3" xfId="3543" xr:uid="{00000000-0005-0000-0000-00006C030000}"/>
    <cellStyle name="Currency 4 2 4 3 4" xfId="5672" xr:uid="{08E421AE-DDE3-4B6C-AA1C-46544E7401B9}"/>
    <cellStyle name="Currency 4 2 4 3 4 2" xfId="29757" xr:uid="{2AC4BDB1-E701-44D9-B0FC-9883B7A7B3FF}"/>
    <cellStyle name="Currency 4 2 4 3 5" xfId="25343" xr:uid="{08DAE02F-1B6E-44AD-A9C8-912AD3AAD387}"/>
    <cellStyle name="Currency 4 2 4 3 6" xfId="13102" xr:uid="{82EBEC48-3D43-4E9D-B56D-7E929E0E1A17}"/>
    <cellStyle name="Currency 4 2 4 3 7" xfId="31835" xr:uid="{04CAAF1E-8A75-46D2-BC3D-0759925F435C}"/>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2 5" xfId="31017" xr:uid="{CFD86F19-DED4-497F-A8E9-A80709CF90C1}"/>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2 2" xfId="29677" xr:uid="{33DBED40-3AE8-4C44-861D-1863CE025044}"/>
    <cellStyle name="Currency 4 2 5 2 2 2 2" xfId="30841" xr:uid="{883563B9-AF8B-4872-A207-9A25B2B164BE}"/>
    <cellStyle name="Currency 4 2 5 2 3" xfId="23372" xr:uid="{043B26EB-F4A5-45D7-8163-B3F881D5C636}"/>
    <cellStyle name="Currency 4 2 5 2 4" xfId="30062" xr:uid="{2461003D-E32D-42BD-BB02-6DB484292D06}"/>
    <cellStyle name="Currency 4 2 5 2 4 2" xfId="31892" xr:uid="{CA84BAE9-178C-4B17-924E-7B2A31F0C2BC}"/>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2 3" xfId="31090" xr:uid="{E7D19E49-7B60-44F2-B6FD-9392A2CF31AF}"/>
    <cellStyle name="Currency 4 2 5 5 2 4" xfId="30840" xr:uid="{784B0320-B780-4FBA-9D1B-039687A1453B}"/>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2 2" xfId="31174" xr:uid="{93D65879-61DA-41FA-BF5B-6144E174BADC}"/>
    <cellStyle name="Currency 4 2 6 2 2 2 3" xfId="30842" xr:uid="{9E43A73B-313A-47DA-AE4A-45B5A584F094}"/>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4 2" xfId="29767" xr:uid="{3E9B3AED-6894-4FB7-981B-D2BD8B1F19DF}"/>
    <cellStyle name="Currency 4 2 6 5" xfId="25112" xr:uid="{E30B2578-1288-47A3-B3BA-30B1805299C3}"/>
    <cellStyle name="Currency 4 2 6 6" xfId="13379" xr:uid="{8C718C21-172C-44CD-A8BD-BFF25B26646A}"/>
    <cellStyle name="Currency 4 2 6 7" xfId="31974" xr:uid="{F1AE538A-4685-4637-A475-5CA6050F057E}"/>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4 2" xfId="29868" xr:uid="{65B5D0E8-B145-4E9B-89E2-C7AEE6F364BA}"/>
    <cellStyle name="Currency 4 2 7 5" xfId="23892" xr:uid="{CB6FFF07-08EE-4C7E-B764-E810EDFDC868}"/>
    <cellStyle name="Currency 4 2 7 6" xfId="12880" xr:uid="{88AABC15-3833-4375-B132-D2ADFE52CB51}"/>
    <cellStyle name="Currency 4 2 7 7" xfId="31973" xr:uid="{63EE9235-ED0A-4031-870D-F83FBAFFAEAB}"/>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4 2" xfId="29967" xr:uid="{A6E3D5D1-B127-4385-8A3C-57C615A4EC53}"/>
    <cellStyle name="Currency 4 3 2 2 2 5" xfId="25268" xr:uid="{33DFC427-3C70-4236-B0CE-940975B9A690}"/>
    <cellStyle name="Currency 4 3 2 2 2 6" xfId="13608" xr:uid="{967115A1-23CB-4789-979C-E6482BE18D03}"/>
    <cellStyle name="Currency 4 3 2 2 2 7" xfId="31976" xr:uid="{77CCE1A1-DDAF-47FD-B29B-66684DD76967}"/>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3 3 2" xfId="29912" xr:uid="{B4D4653B-9700-4885-9B5D-00CF112D66D6}"/>
    <cellStyle name="Currency 4 3 2 2 3 4" xfId="30024" xr:uid="{BE5F880F-D1A7-43E6-9257-37876B1379C7}"/>
    <cellStyle name="Currency 4 3 2 2 3 4 2" xfId="31975" xr:uid="{1F0E3E8E-DD53-4DB1-AD50-FC5C2A8E3E47}"/>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2 3" xfId="31049" xr:uid="{395ABA41-C54B-4D28-9E45-B54CD7F229E6}"/>
    <cellStyle name="Currency 4 3 2 2 5 2 4" xfId="30843" xr:uid="{34E27599-88F6-41D0-87AB-5DEC06A25F09}"/>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2 2" xfId="31233" xr:uid="{F67D50A3-C1A7-4415-BBD6-E83CA67CA0E1}"/>
    <cellStyle name="Currency 4 3 2 3 2 2 2 3" xfId="30845" xr:uid="{FCC25CCB-B954-4AC4-AED2-AF96C2ACAAD6}"/>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2 3" xfId="31091" xr:uid="{5F90A487-DD6C-4B22-8CD2-6F6807FDE49D}"/>
    <cellStyle name="Currency 4 3 2 3 4 2 4" xfId="30844" xr:uid="{88CE84D6-B319-4B38-9C82-3871BE944E4C}"/>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5 2" xfId="29690" xr:uid="{72B473B9-F902-428F-854C-CB54D507686F}"/>
    <cellStyle name="Currency 4 3 2 3 5 2 2" xfId="30987" xr:uid="{A7C94F98-A8FA-4C61-B245-EF8864580272}"/>
    <cellStyle name="Currency 4 3 2 3 6" xfId="23329" xr:uid="{A28249A9-1B42-46FA-8253-9E0649BE0E8D}"/>
    <cellStyle name="Currency 4 3 2 3 7" xfId="13609" xr:uid="{4366B9E4-935E-4BC4-A2FC-D62291D3DD33}"/>
    <cellStyle name="Currency 4 3 2 3 8" xfId="31891" xr:uid="{18275ED0-D435-47D8-BABE-4D69F4346EEC}"/>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4 2" xfId="29966" xr:uid="{82E5840C-98F6-4266-BB3E-9495DB6AA215}"/>
    <cellStyle name="Currency 4 3 2 4 5" xfId="24436" xr:uid="{CBE45B56-A6D5-48B2-BEEC-1DBA16F13214}"/>
    <cellStyle name="Currency 4 3 2 4 6" xfId="13607" xr:uid="{503D5554-44FB-47EB-AA47-30AFC02FDB54}"/>
    <cellStyle name="Currency 4 3 2 4 7" xfId="31977" xr:uid="{8FDE8CB3-E160-409E-A938-0C431A9872DE}"/>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4 2" xfId="29875" xr:uid="{A7BF50A6-9658-419F-8EF1-2A93352FCFF0}"/>
    <cellStyle name="Currency 4 3 2 5 5" xfId="25525" xr:uid="{A433C727-125E-4712-80D9-2249998B7C61}"/>
    <cellStyle name="Currency 4 3 2 5 6" xfId="12917" xr:uid="{72BAE5A0-0A62-461D-B319-92C955040D75}"/>
    <cellStyle name="Currency 4 3 2 5 7" xfId="31893" xr:uid="{969989A8-1634-4BF2-8D04-5CCFF62486C0}"/>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2 3" xfId="31146" xr:uid="{0C03AF1E-A399-4040-90B7-A6DB64E525B5}"/>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2 3" xfId="31050" xr:uid="{0BFC20F7-3A11-46FD-A2F7-E61DF009DCA7}"/>
    <cellStyle name="Currency 4 3 3 2 5 2 4" xfId="30847" xr:uid="{9DD54116-BB81-4751-8D21-DAB26CEE32EB}"/>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6 2" xfId="29727" xr:uid="{D3EB36FD-8CEE-4738-97ED-A99FD52FAEF4}"/>
    <cellStyle name="Currency 4 3 3 2 6 2 2" xfId="30988" xr:uid="{DE4878C6-2BEC-46D2-8EF8-E46B9720E401}"/>
    <cellStyle name="Currency 4 3 3 2 7" xfId="23077" xr:uid="{FA5A0E59-A3DD-4FCF-886D-7BA328640A88}"/>
    <cellStyle name="Currency 4 3 3 2 8" xfId="13108" xr:uid="{961B7C68-AC7B-4528-AEBD-859B5922B658}"/>
    <cellStyle name="Currency 4 3 3 2 9" xfId="31917" xr:uid="{6992DA76-E072-46A6-9484-2B3C12E0DF24}"/>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2 3" xfId="31092" xr:uid="{292C4124-F0A2-4D10-B359-250B7466A5C3}"/>
    <cellStyle name="Currency 4 3 3 3 4 2 4" xfId="30848" xr:uid="{A251918D-5AFF-4910-8A3B-8CF0EE42D7C7}"/>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5 2" xfId="29706" xr:uid="{0A9E1880-5A33-4257-9F52-C4E2B68CBF61}"/>
    <cellStyle name="Currency 4 3 3 3 6" xfId="23129" xr:uid="{8F53FD9C-35CA-4984-B648-71AC776AAF06}"/>
    <cellStyle name="Currency 4 3 3 3 7" xfId="13612" xr:uid="{1797E221-8C55-4BBC-98CB-F63B9DF2C26F}"/>
    <cellStyle name="Currency 4 3 3 3 8" xfId="31836" xr:uid="{C03E934E-9FA1-479A-A78B-18482E2896A7}"/>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4 2" xfId="29968" xr:uid="{7281F1A7-5F24-44A1-A148-B239A0D0B065}"/>
    <cellStyle name="Currency 4 3 3 4 5" xfId="24876" xr:uid="{34060291-EB8B-4FDF-8F6B-C68A873BBE5A}"/>
    <cellStyle name="Currency 4 3 3 4 6" xfId="13610" xr:uid="{DBF80413-4B85-4FD0-8623-469CE5DB1163}"/>
    <cellStyle name="Currency 4 3 3 4 7" xfId="31978" xr:uid="{3B44C08D-9E54-4CCE-BEEE-F004C31C5D7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2 3" xfId="31019" xr:uid="{E791E615-2623-44F5-A62F-E2834F94C37C}"/>
    <cellStyle name="Currency 4 3 3 6 2 4" xfId="30846" xr:uid="{B37A22F8-B1F5-4E35-B076-D364916926AD}"/>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4 2" xfId="29969" xr:uid="{504B7EA9-2541-4886-B966-3E2F7E9D8798}"/>
    <cellStyle name="Currency 4 3 4 2 5" xfId="23192" xr:uid="{56FD0A9D-05CC-4AFD-9BCB-9FAF22FC024B}"/>
    <cellStyle name="Currency 4 3 4 2 6" xfId="13613" xr:uid="{2BC2A876-45C4-4DD6-AFEF-F320778FC734}"/>
    <cellStyle name="Currency 4 3 4 2 7" xfId="31894" xr:uid="{C99DFE45-502A-4A78-9C55-3EE47AC3DBE0}"/>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3 3 2" xfId="29911" xr:uid="{52E0AAA9-AC47-4051-8A56-EA4E1FA813B4}"/>
    <cellStyle name="Currency 4 3 4 3 4" xfId="30023" xr:uid="{BDE30902-7BFB-4D12-BD65-976D37EB3886}"/>
    <cellStyle name="Currency 4 3 4 3 4 2" xfId="31980" xr:uid="{70A31F82-75AE-4AF2-B3FF-4EDBFEAC09F4}"/>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2 3" xfId="31048" xr:uid="{FB39CD15-218C-4493-A9AF-8E1F9FF5135F}"/>
    <cellStyle name="Currency 4 3 4 5 2 4" xfId="30849" xr:uid="{E1B2DA33-F3FC-4394-A0AA-285A315E6745}"/>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2 2" xfId="31234" xr:uid="{543C203C-95B6-4864-94A6-8BD3E79DA64B}"/>
    <cellStyle name="Currency 4 3 5 2 2 2 3" xfId="30851" xr:uid="{0971C87F-E455-41E8-ABF8-2BC0027F690C}"/>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2 3" xfId="31093" xr:uid="{A8CD7337-3682-4CEA-AF65-6EE0FD3A735D}"/>
    <cellStyle name="Currency 4 3 5 4 2 4" xfId="30850" xr:uid="{A9A8128F-3665-438B-8D34-4F62BF436405}"/>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5 2" xfId="29685" xr:uid="{8351C799-133B-4166-88AA-AFA491555915}"/>
    <cellStyle name="Currency 4 3 5 5 2 2" xfId="30989" xr:uid="{8AE52235-88AA-4879-8CF8-35F89D2E8477}"/>
    <cellStyle name="Currency 4 3 5 6" xfId="25169" xr:uid="{5FAEF081-7E2E-41CB-99FB-6D5A7583AB2D}"/>
    <cellStyle name="Currency 4 3 5 7" xfId="13614" xr:uid="{4C3D984E-B103-40C6-8BE6-58158F3D54A0}"/>
    <cellStyle name="Currency 4 3 5 8" xfId="31981" xr:uid="{9D98B6FD-C759-4C9C-A8AF-928D213040F5}"/>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2 2" xfId="31165" xr:uid="{282841D4-51CD-48A0-8C75-7AB767A6AA5C}"/>
    <cellStyle name="Currency 4 3 6 2 2 2 3" xfId="30852" xr:uid="{6C61F38E-E05A-4904-B280-18DC8E4926BF}"/>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4 2" xfId="29926" xr:uid="{61D729A3-778D-4A96-BFF7-41C4C5FAF594}"/>
    <cellStyle name="Currency 4 3 6 5" xfId="25216" xr:uid="{36C5E636-26E2-4622-AD43-BDBD8D288012}"/>
    <cellStyle name="Currency 4 3 6 6" xfId="13381" xr:uid="{BDCCAD98-CB43-420D-90F1-27CA2F3F0D19}"/>
    <cellStyle name="Currency 4 3 6 7" xfId="31979" xr:uid="{8EBA338D-92D5-4F94-A122-CA97CAD6927E}"/>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4 2" xfId="29863" xr:uid="{ED283249-7832-40BF-813D-7A87C76D57BB}"/>
    <cellStyle name="Currency 4 3 7 5" xfId="25061" xr:uid="{0D87D897-DA24-4F46-95B8-8298DAF32F7B}"/>
    <cellStyle name="Currency 4 3 7 6" xfId="12857" xr:uid="{5247CC81-3C80-448B-A7A4-837570488085}"/>
    <cellStyle name="Currency 4 3 7 7" xfId="31851" xr:uid="{EF946295-F8D5-49AE-8755-3319BE0FE88C}"/>
    <cellStyle name="Currency 4 3 8" xfId="2224" xr:uid="{00000000-0005-0000-0000-000092020000}"/>
    <cellStyle name="Currency 4 3 8 2" xfId="7350" xr:uid="{B5806281-0079-4A9D-A756-81AD65AD44FE}"/>
    <cellStyle name="Currency 4 3 8 2 2" xfId="17730" xr:uid="{3C5FD1D2-517A-4B9F-B94B-117F3371827D}"/>
    <cellStyle name="Currency 4 3 8 2 2 2" xfId="31123" xr:uid="{D7F480B7-CB4C-485D-96A0-E1B2EBD6C500}"/>
    <cellStyle name="Currency 4 3 8 2 2 3" xfId="30853" xr:uid="{DC34D8E2-CC8E-42A4-BA04-DCD8DE3CEB56}"/>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4 2" xfId="29971" xr:uid="{D1DCE2EF-CF6D-4E8A-B51C-2B950AC4303B}"/>
    <cellStyle name="Currency 4 4 2 2 2 5" xfId="25498" xr:uid="{6C76CE48-A73C-420F-850E-F2D87934E8E8}"/>
    <cellStyle name="Currency 4 4 2 2 2 6" xfId="13616" xr:uid="{B236BE07-737A-4F1E-AECD-C28CF3BB3BBF}"/>
    <cellStyle name="Currency 4 4 2 2 2 7" xfId="31918" xr:uid="{0CAF7429-313A-4D82-A496-6B9276679EDB}"/>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3 3 2" xfId="29914" xr:uid="{4DEBB916-963E-4C15-96CA-2D790B655BDA}"/>
    <cellStyle name="Currency 4 4 2 2 3 4" xfId="30025" xr:uid="{C5F67086-089E-473F-A519-DBC59DD5DC2B}"/>
    <cellStyle name="Currency 4 4 2 2 3 4 2" xfId="31837" xr:uid="{4A4711A4-B03A-4C1F-90F5-FDA9192266FE}"/>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2 3" xfId="31051" xr:uid="{67C2670F-6277-4849-9F51-8CFAF8E73D83}"/>
    <cellStyle name="Currency 4 4 2 2 5 2 4" xfId="30854" xr:uid="{971BAED6-D407-4FD7-A43D-F427F1A24A97}"/>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2 2" xfId="31235" xr:uid="{E94BF9FB-9A35-482A-8B21-EE0A99A9AEF2}"/>
    <cellStyle name="Currency 4 4 2 3 2 2 2 3" xfId="30856" xr:uid="{84D2B151-C397-47FE-9C49-48B74BB9F4A9}"/>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2 3" xfId="31094" xr:uid="{DBDCC3BC-59A6-4FDF-8CB5-5162634392A0}"/>
    <cellStyle name="Currency 4 4 2 3 4 2 4" xfId="30855" xr:uid="{E266DC82-37B3-4A61-9149-D8B676B10235}"/>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5 2" xfId="29702" xr:uid="{3EFD9C23-21A4-42B7-958E-84631AA98301}"/>
    <cellStyle name="Currency 4 4 2 3 5 2 2" xfId="30990" xr:uid="{8BD50B0A-F77B-4D5C-9272-98C9DD72C43D}"/>
    <cellStyle name="Currency 4 4 2 3 6" xfId="23541" xr:uid="{46D9FF0A-A3C3-41E8-8AD7-2B3DFD6AED77}"/>
    <cellStyle name="Currency 4 4 2 3 7" xfId="13617" xr:uid="{542F7D67-A4C1-4700-BB7E-DADA16235EDD}"/>
    <cellStyle name="Currency 4 4 2 3 8" xfId="31855" xr:uid="{8013E250-F1BA-49F7-95B8-F2990ADA658B}"/>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4 2" xfId="29970" xr:uid="{B94433C2-4C03-4B4D-94A5-E917D4637908}"/>
    <cellStyle name="Currency 4 4 2 4 5" xfId="25240" xr:uid="{1189934D-B514-4902-8BD7-4DD15F495D81}"/>
    <cellStyle name="Currency 4 4 2 4 6" xfId="13615" xr:uid="{FA1F9B35-0FF6-4C7F-BD90-8D63413D74B5}"/>
    <cellStyle name="Currency 4 4 2 4 7" xfId="31895" xr:uid="{D97A4FFF-C38A-4B93-AA65-1704C8837F87}"/>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4 2" xfId="29885" xr:uid="{1E337AB5-CDC0-4D6B-AC88-B5A57522C2AF}"/>
    <cellStyle name="Currency 4 4 2 5 5" xfId="24927" xr:uid="{8411776B-11BF-4BE8-ABFA-40E931CBA0E3}"/>
    <cellStyle name="Currency 4 4 2 5 6" xfId="13000" xr:uid="{3E4E4568-3942-4CB4-B949-E39BC913EBD6}"/>
    <cellStyle name="Currency 4 4 2 5 7" xfId="31982" xr:uid="{4140C4BF-A490-4BAE-B67C-5371DDC58010}"/>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4 2" xfId="29972" xr:uid="{C447A071-5548-47AC-88AC-3044929A90F6}"/>
    <cellStyle name="Currency 4 4 3 2 5" xfId="23787" xr:uid="{6D5A2966-DEC8-4195-9E57-33702C82F7AF}"/>
    <cellStyle name="Currency 4 4 3 2 6" xfId="13618" xr:uid="{41C66B63-F1BD-466A-91A3-EE4E189FBDC5}"/>
    <cellStyle name="Currency 4 4 3 2 7" xfId="31984" xr:uid="{8D162712-E771-4F01-8DAE-A39F963CCBBB}"/>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2 5" xfId="30451" xr:uid="{3220311B-FB69-4A21-9EA6-BA827237813C}"/>
    <cellStyle name="Currency 4 4 3 3 3" xfId="3584" xr:uid="{00000000-0005-0000-0000-000094030000}"/>
    <cellStyle name="Currency 4 4 3 3 4" xfId="5691" xr:uid="{193A20EF-0047-4A6C-B664-DEFD302C7B8D}"/>
    <cellStyle name="Currency 4 4 3 3 4 2" xfId="29913" xr:uid="{42A8928A-AD1B-4DB0-86BB-E8BF6D29469A}"/>
    <cellStyle name="Currency 4 4 3 3 5" xfId="22805" xr:uid="{D25D342D-75CA-4B2D-B80B-1365CC0697DE}"/>
    <cellStyle name="Currency 4 4 3 3 6" xfId="13109" xr:uid="{F258322D-6E49-4C94-BB42-D022721D18A1}"/>
    <cellStyle name="Currency 4 4 3 3 7" xfId="31983" xr:uid="{E748DCE5-C737-4106-B890-ECD373D328CA}"/>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2 5" xfId="31020" xr:uid="{C772FF49-A530-4A0E-B7EF-F2DE775CB904}"/>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2 2" xfId="29794" xr:uid="{F7B71C15-7722-459E-8BE7-FADD50187F71}"/>
    <cellStyle name="Currency 4 4 4 2 2 2 2" xfId="30858" xr:uid="{9D9B1BB6-7F98-4579-9936-669B30E05F76}"/>
    <cellStyle name="Currency 4 4 4 2 3" xfId="23157" xr:uid="{84ACC6A3-99BA-4642-A269-125562AF4504}"/>
    <cellStyle name="Currency 4 4 4 2 4" xfId="30063" xr:uid="{1B217033-AB76-4D61-9FDE-F4F6F11BB015}"/>
    <cellStyle name="Currency 4 4 4 2 4 2" xfId="31985" xr:uid="{FCB5705E-AA56-4D1E-8264-D56DA4E847C3}"/>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2 3" xfId="31095" xr:uid="{922E07EA-F204-451A-9C0B-BC8E8926C35D}"/>
    <cellStyle name="Currency 4 4 4 5 2 4" xfId="30857" xr:uid="{301E1222-4E62-42A9-A362-C26BC40FFCB3}"/>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2 2" xfId="31176" xr:uid="{E6ECC9DB-DC28-467B-B7F1-CDE8E720F8D3}"/>
    <cellStyle name="Currency 4 4 5 2 2 2 3" xfId="30859" xr:uid="{8A1F00C7-AFCE-4683-94ED-A78DC54E07F5}"/>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4 2" xfId="29848" xr:uid="{53673545-98E4-4DAE-8363-8BC88BF5941E}"/>
    <cellStyle name="Currency 4 4 5 5" xfId="22971" xr:uid="{C3CB335E-5D79-45F9-AA49-2C67A54AC125}"/>
    <cellStyle name="Currency 4 4 5 6" xfId="13382" xr:uid="{E33E0FD3-8ACA-447C-B22D-09D67C881F8C}"/>
    <cellStyle name="Currency 4 4 5 7" xfId="31919" xr:uid="{B0FE4FE2-4316-4009-87D3-9ACDF7154C87}"/>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4 2" xfId="29859" xr:uid="{349FD21A-67D9-40B3-8E31-F2333293EFC2}"/>
    <cellStyle name="Currency 4 4 6 5" xfId="25349" xr:uid="{8FD0F9DD-B8DA-44AE-86E7-B484DD0FA26C}"/>
    <cellStyle name="Currency 4 4 6 6" xfId="12837" xr:uid="{AD2A135C-E052-4007-9C51-0C179C5E7320}"/>
    <cellStyle name="Currency 4 4 6 7" xfId="31838" xr:uid="{0066B868-A350-4156-9BBB-F75A593C11A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2 2" xfId="29813" xr:uid="{54AEC88B-7641-4033-8E17-654214DB9AAB}"/>
    <cellStyle name="Currency 4 5 2 2 2 2 2 2" xfId="30861" xr:uid="{7381C2EE-3CA1-46AD-B6E8-34B86631DCC2}"/>
    <cellStyle name="Currency 4 5 2 2 2 3" xfId="25548" xr:uid="{28F1393C-3413-4434-818B-1BEA030FD1C4}"/>
    <cellStyle name="Currency 4 5 2 2 2 4" xfId="30064" xr:uid="{0B5255B4-B7A2-4EE0-89D0-EB53C585A7A2}"/>
    <cellStyle name="Currency 4 5 2 2 2 4 2" xfId="31920" xr:uid="{5B093453-DCE5-48C3-8EDA-74D1D3B9DBF0}"/>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2 2" xfId="31204" xr:uid="{D619C706-0816-463B-AC58-19A8A3D29D53}"/>
    <cellStyle name="Currency 4 5 2 2 5 2 3" xfId="30860" xr:uid="{B367D80E-8DFE-4B0E-B803-BCECA40AD35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2 5" xfId="30452" xr:uid="{355E64D1-2E56-48F9-84A3-D2E0274B7114}"/>
    <cellStyle name="Currency 4 5 2 3 3" xfId="3675" xr:uid="{00000000-0005-0000-0000-0000A3030000}"/>
    <cellStyle name="Currency 4 5 2 3 4" xfId="5694" xr:uid="{0CD193E0-BEC1-4BF2-9788-987F9986CB96}"/>
    <cellStyle name="Currency 4 5 2 3 4 2" xfId="29758" xr:uid="{99F86FCC-1A9F-4D57-BA3E-48351CE66BC9}"/>
    <cellStyle name="Currency 4 5 2 3 5" xfId="25186" xr:uid="{125BE751-1BD6-47F7-842E-CEBBAC01888C}"/>
    <cellStyle name="Currency 4 5 2 3 6" xfId="13111" xr:uid="{21994009-8AC5-412E-B726-0E1FDA509878}"/>
    <cellStyle name="Currency 4 5 2 3 7" xfId="31986" xr:uid="{FBDC15B1-9AB7-417B-9121-B7A4E4D91D93}"/>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2 3" xfId="31106" xr:uid="{49C92F80-9083-4A60-A898-B9E99DF67213}"/>
    <cellStyle name="Currency 4 5 2 4 2 2 4" xfId="30862" xr:uid="{6CEECFC6-3451-4ABE-A9DF-E8C6F4B15275}"/>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4 3 2" xfId="29915" xr:uid="{5BBE9C94-0D99-4B58-8FC7-D89D9325D11D}"/>
    <cellStyle name="Currency 4 5 2 4 4" xfId="30026" xr:uid="{9967B865-BEDC-4A63-801B-5525C2EDC36C}"/>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2 2" xfId="29816" xr:uid="{4B3D4FBF-846C-4EAB-8330-290E50CB5918}"/>
    <cellStyle name="Currency 4 5 3 2 2 2 2" xfId="30864" xr:uid="{56E3ECBD-CC6C-4809-A0CF-27A26DF84B37}"/>
    <cellStyle name="Currency 4 5 3 2 3" xfId="25618" xr:uid="{CE950C91-DA13-4A1B-A20A-059D6EE2D92A}"/>
    <cellStyle name="Currency 4 5 3 2 3 2" xfId="26035" xr:uid="{BE3BCC2F-6352-4B40-AC21-B009231F1344}"/>
    <cellStyle name="Currency 4 5 3 2 4" xfId="30065" xr:uid="{B604ADA6-9D95-4C24-AA2C-55BB6B9DA913}"/>
    <cellStyle name="Currency 4 5 3 2 4 2" xfId="31839" xr:uid="{B28ECF21-54FD-49A9-B790-FB7774F13872}"/>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2 3" xfId="31096" xr:uid="{33326015-762D-4E88-83D4-A64BE6A0CC24}"/>
    <cellStyle name="Currency 4 5 3 5 2 4" xfId="30863" xr:uid="{F643D74F-7AFF-4B03-A864-927FA527D96F}"/>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2 2" xfId="29800" xr:uid="{C804928D-1D33-4538-9314-49B044D66F42}"/>
    <cellStyle name="Currency 4 5 4 2 2 2 2" xfId="30866" xr:uid="{B0C9A63D-7494-4D52-8251-421A392B421C}"/>
    <cellStyle name="Currency 4 5 4 2 3" xfId="24065" xr:uid="{0D856946-7117-49EA-AC01-0064A38C42CE}"/>
    <cellStyle name="Currency 4 5 4 2 4" xfId="30042" xr:uid="{EEFDFB76-2D08-40FB-A6B7-3476F3E82C64}"/>
    <cellStyle name="Currency 4 5 4 2 4 2" xfId="31896" xr:uid="{93948CB8-406B-400B-B50B-D782FC1F9C2B}"/>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5 2 2" xfId="31117" xr:uid="{599ACB9C-A937-47CA-9D0F-C4AB326FB162}"/>
    <cellStyle name="Currency 4 5 4 5 2 3" xfId="30865" xr:uid="{E8603F16-F09A-4E09-9D28-44B44FEF8439}"/>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2 5" xfId="30453" xr:uid="{D1D92241-B440-4161-9AD3-507B6B28F8E2}"/>
    <cellStyle name="Currency 4 5 5 3" xfId="3686" xr:uid="{00000000-0005-0000-0000-0000AE030000}"/>
    <cellStyle name="Currency 4 5 5 4" xfId="5695" xr:uid="{87D1524C-BFE7-422B-B989-9D522BADBCA1}"/>
    <cellStyle name="Currency 4 5 5 4 2" xfId="29849" xr:uid="{866D774B-6445-4880-8BA7-0099CB8DF3AA}"/>
    <cellStyle name="Currency 4 5 5 5" xfId="22723" xr:uid="{EF4411FA-DFA8-451D-B7E7-839389F36923}"/>
    <cellStyle name="Currency 4 5 5 6" xfId="12897" xr:uid="{C5E1F394-9FDA-44B8-BAB0-E2548220D597}"/>
    <cellStyle name="Currency 4 5 5 7" xfId="31921" xr:uid="{59A898D2-4410-4CB9-9C44-746F718B02D8}"/>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6 4 2" xfId="29871" xr:uid="{AB0F7101-5019-4E1F-BD3B-6E1E7DC5302C}"/>
    <cellStyle name="Currency 4 5 6 5" xfId="30001" xr:uid="{8A598608-F3B4-41BB-B471-9AEA4AC2105B}"/>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2 2" xfId="29799" xr:uid="{909C59C1-8B84-41E5-BC5D-A742D25F0966}"/>
    <cellStyle name="Currency 4 6 2 2 2 2 2 2" xfId="30868" xr:uid="{33A67EFD-F51B-4EDD-ACDC-7AA56856132E}"/>
    <cellStyle name="Currency 4 6 2 2 2 3" xfId="25069" xr:uid="{E0EA9661-5210-4CF1-B311-A122A5430DBF}"/>
    <cellStyle name="Currency 4 6 2 2 2 4" xfId="30066" xr:uid="{B544388C-494D-4615-984D-2FF79A0A057C}"/>
    <cellStyle name="Currency 4 6 2 2 2 4 2" xfId="31854" xr:uid="{7C6581D9-00E1-4E17-8945-A41EAEA95E45}"/>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2 2" xfId="31206" xr:uid="{0C5E9D99-D942-47ED-AA42-8E46FBC624DE}"/>
    <cellStyle name="Currency 4 6 2 2 5 2 3" xfId="30867" xr:uid="{AFFC98E0-9F11-4EDB-A318-463DF76AA7AC}"/>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2 5" xfId="30454" xr:uid="{78266109-4A71-4784-91E5-B862DD85110C}"/>
    <cellStyle name="Currency 4 6 2 3 3" xfId="3635" xr:uid="{00000000-0005-0000-0000-0000B7030000}"/>
    <cellStyle name="Currency 4 6 2 3 4" xfId="5696" xr:uid="{B38A81BB-9A36-40AA-950D-281B6FFF8927}"/>
    <cellStyle name="Currency 4 6 2 3 4 2" xfId="29759" xr:uid="{67054A47-93D4-47AB-AD53-E56BF5421076}"/>
    <cellStyle name="Currency 4 6 2 3 5" xfId="22979" xr:uid="{B6E933DD-A71A-437B-AB0D-1555CA191641}"/>
    <cellStyle name="Currency 4 6 2 3 6" xfId="13112" xr:uid="{97F811E8-74C9-46E0-BE4A-E9879D19FAC3}"/>
    <cellStyle name="Currency 4 6 2 3 7" xfId="31987" xr:uid="{3171EA3A-090B-4FD0-A003-FEB74BA4989E}"/>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2 3" xfId="30998" xr:uid="{50D06B9C-4AB5-43C5-B1A6-6C448FBE4A75}"/>
    <cellStyle name="Currency 4 6 2 4 2 2 4" xfId="30869" xr:uid="{04687B75-08B5-48CB-8CF3-ADAA48B62C27}"/>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4 3 2" xfId="29916" xr:uid="{5A87EBC1-D111-497B-B547-E9E6BC33C8DF}"/>
    <cellStyle name="Currency 4 6 2 4 4" xfId="30027" xr:uid="{8DDC0C0A-0576-413A-A87E-09C0201918F9}"/>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2 2" xfId="29791" xr:uid="{5BD17850-E81F-4D87-8CFA-6F1B58B55BE2}"/>
    <cellStyle name="Currency 4 6 3 2 2 2 2" xfId="30871" xr:uid="{4106EB6B-C055-4934-8903-1EC3CEE1C66A}"/>
    <cellStyle name="Currency 4 6 3 2 3" xfId="23225" xr:uid="{2C26A46C-6DAC-4B8D-A2CE-FB3895391873}"/>
    <cellStyle name="Currency 4 6 3 2 3 2" xfId="27862" xr:uid="{10E1699B-2241-47D5-9787-3D9730D666CE}"/>
    <cellStyle name="Currency 4 6 3 2 4" xfId="30067" xr:uid="{C6C642F4-8913-48F4-A9F0-7CC515AFA269}"/>
    <cellStyle name="Currency 4 6 3 2 4 2" xfId="31897" xr:uid="{B9E86329-D2E6-47D0-8222-48A67022BE49}"/>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2 3" xfId="31097" xr:uid="{61AF2E4D-FDA5-40C5-9E4A-57B74CB50473}"/>
    <cellStyle name="Currency 4 6 3 5 2 4" xfId="30870" xr:uid="{03009555-2AD8-4DBA-836C-59EF688A36D7}"/>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2 2" xfId="29803" xr:uid="{50A05FD2-552A-489D-921C-33EF4CB07C26}"/>
    <cellStyle name="Currency 4 6 4 2 2 2 2" xfId="30873" xr:uid="{20DD1A3A-4C66-426C-8AF0-5DD8ECADACD2}"/>
    <cellStyle name="Currency 4 6 4 2 3" xfId="22732" xr:uid="{49722CC7-D743-4F52-82C1-3F54B76E2373}"/>
    <cellStyle name="Currency 4 6 4 2 4" xfId="30043" xr:uid="{103C0001-4553-4204-B33E-FA357C6EA3AE}"/>
    <cellStyle name="Currency 4 6 4 2 4 2" xfId="31988" xr:uid="{3ACE5F46-EE35-40B4-ADBA-6FD02E6318D2}"/>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5 2 2" xfId="31118" xr:uid="{9BFE5A8D-C545-4F3A-8596-DCD99BE51191}"/>
    <cellStyle name="Currency 4 6 4 5 2 3" xfId="30872" xr:uid="{A064A3F5-5B54-4892-9309-AD84AB3D99CF}"/>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2 5" xfId="30455" xr:uid="{E18A8C60-CC08-4E1E-A0CA-FB0ED894DFBA}"/>
    <cellStyle name="Currency 4 6 5 3" xfId="2084" xr:uid="{00000000-0005-0000-0000-0000C2030000}"/>
    <cellStyle name="Currency 4 6 5 4" xfId="5697" xr:uid="{7B617730-E9B4-416A-9358-07A6A410E9D6}"/>
    <cellStyle name="Currency 4 6 5 4 2" xfId="29850" xr:uid="{E0193312-E9E5-449A-AE34-3BA53CF5D6B0}"/>
    <cellStyle name="Currency 4 6 5 5" xfId="24698" xr:uid="{463D0040-66A8-4624-B6B9-13090BDD56A9}"/>
    <cellStyle name="Currency 4 6 5 6" xfId="12960" xr:uid="{BEAC7C64-E13E-4CCE-A360-392E2851F7F6}"/>
    <cellStyle name="Currency 4 6 5 7" xfId="31840" xr:uid="{B9CFD197-32CD-49A6-A5DB-F2335B8F1AC1}"/>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6 4 2" xfId="29882" xr:uid="{99FEDB83-0EE7-41D5-884E-FFFD18F1BF1A}"/>
    <cellStyle name="Currency 4 6 6 5" xfId="30005" xr:uid="{1460142F-DF54-4A6F-A3ED-28B82CD6A1AD}"/>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2 2 2" xfId="31137" xr:uid="{2D7C246A-68B7-4CFD-A4B1-20F461BF2A36}"/>
    <cellStyle name="Currency 4 7 2 2 2 2 2 3" xfId="30874" xr:uid="{58998F0B-85AE-486C-A382-95439DE4F342}"/>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4 2" xfId="29768" xr:uid="{0C7B32D4-BB29-4F76-8B8A-FD0BCD18A388}"/>
    <cellStyle name="Currency 4 7 2 2 5" xfId="23223" xr:uid="{AAE7014B-67D7-4C40-B0E9-01940099DFC8}"/>
    <cellStyle name="Currency 4 7 2 2 6" xfId="13385" xr:uid="{79982C24-3858-4D30-A106-E097CF27C8FA}"/>
    <cellStyle name="Currency 4 7 2 2 7" xfId="31922" xr:uid="{2843FC25-8C87-4DC3-930B-8E4F5C9E0C26}"/>
    <cellStyle name="Currency 4 7 2 3" xfId="1945" xr:uid="{00000000-0005-0000-0000-0000C8030000}"/>
    <cellStyle name="Currency 4 7 2 3 2" xfId="22777" xr:uid="{C881F5B4-F3A9-4ED8-B9EF-E79DA3E8F815}"/>
    <cellStyle name="Currency 4 7 2 3 2 2" xfId="30875" xr:uid="{46A40648-E8C7-46BB-B02E-964BBBAC44C8}"/>
    <cellStyle name="Currency 4 7 2 3 2 3" xfId="30557" xr:uid="{7FB00D90-5EFF-407A-A2EE-BCB114692E06}"/>
    <cellStyle name="Currency 4 7 2 3 3" xfId="24173" xr:uid="{26544DD9-D091-4B2C-811F-DB5F89FFB9E2}"/>
    <cellStyle name="Currency 4 7 2 3 4" xfId="30044" xr:uid="{03F34DAA-9662-4CDA-B389-E9B2513FC7EF}"/>
    <cellStyle name="Currency 4 7 2 3 5" xfId="29664" xr:uid="{B1A5471A-E9DF-4A58-98F4-687E63BF72A9}"/>
    <cellStyle name="Currency 4 7 2 4" xfId="1943" xr:uid="{00000000-0005-0000-0000-0000C9030000}"/>
    <cellStyle name="Currency 4 7 2 4 2" xfId="27765" xr:uid="{35AA840F-E0D9-4801-A904-7666944D530D}"/>
    <cellStyle name="Currency 4 7 2 4 2 2" xfId="30876" xr:uid="{1515B294-8235-40E8-A6B4-154D4660E385}"/>
    <cellStyle name="Currency 4 7 2 4 2 3" xfId="30592" xr:uid="{1E8B89AC-8DA1-43FC-A4C2-8D0D6782A5B1}"/>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5 5" xfId="30614" xr:uid="{21AA2613-708A-4885-9EF8-F8F95C75AC44}"/>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2 2" xfId="30878" xr:uid="{0702549B-AD85-4AE4-A433-868C879C86F7}"/>
    <cellStyle name="Currency 4 7 3 2 2 3" xfId="30605" xr:uid="{A38BBF4E-F180-48DE-B4A0-4A2613B2FFB9}"/>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2 2" xfId="31179" xr:uid="{60D792DD-C0A3-4059-B1B7-EE8D93B21A3E}"/>
    <cellStyle name="Currency 4 7 3 5 2 3" xfId="30877" xr:uid="{965771F9-B135-4B0F-888D-B2C2DB99A4E6}"/>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2 2 2" xfId="31127" xr:uid="{5CB58FDC-842F-4366-B972-CDDC1BFA162B}"/>
    <cellStyle name="Currency 4 7 4 2 2 2 3" xfId="30879" xr:uid="{89EB998A-6F45-4617-8268-95C9947F0B85}"/>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4 4 2" xfId="29738" xr:uid="{424C1383-0C0A-4A87-94FC-0B530D5B9FC1}"/>
    <cellStyle name="Currency 4 7 4 5" xfId="29851" xr:uid="{83D46F38-F5C3-4492-BE02-3C9E29784F87}"/>
    <cellStyle name="Currency 4 7 4 6" xfId="29993" xr:uid="{D5B75D03-C87F-4FB3-9F1A-AC55BC0986B3}"/>
    <cellStyle name="Currency 4 7 5" xfId="1950" xr:uid="{00000000-0005-0000-0000-0000CF030000}"/>
    <cellStyle name="Currency 4 7 5 2" xfId="25266" xr:uid="{CDE00D5B-E828-41FA-A68A-9B3CE7066B15}"/>
    <cellStyle name="Currency 4 7 5 2 2" xfId="29731" xr:uid="{6772595D-F27B-4705-AC0E-A786A7A8AE55}"/>
    <cellStyle name="Currency 4 7 5 2 2 2" xfId="30880" xr:uid="{1E6F16AA-3248-4BCF-B673-DB6874B6D555}"/>
    <cellStyle name="Currency 4 7 5 3" xfId="25598" xr:uid="{6CD831BA-6D09-4C68-9F08-905171E640CA}"/>
    <cellStyle name="Currency 4 7 5 4" xfId="30028" xr:uid="{540ADC2A-6053-4F65-B211-C07661CCB067}"/>
    <cellStyle name="Currency 4 7 6" xfId="1942" xr:uid="{00000000-0005-0000-0000-0000D0030000}"/>
    <cellStyle name="Currency 4 7 6 2" xfId="26141" xr:uid="{D0C1945C-72AA-4573-AA8D-1633DBEA2CAD}"/>
    <cellStyle name="Currency 4 7 6 2 2" xfId="30881" xr:uid="{BD05442E-4299-43AF-92D8-BA01610430CE}"/>
    <cellStyle name="Currency 4 7 6 2 3" xfId="30591" xr:uid="{D3EEBA4A-4BA4-4D6E-A7B4-E64301858765}"/>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2 2 2" xfId="31138" xr:uid="{AAC7DD63-F3B0-4EA7-A2AB-A56CAF05FE90}"/>
    <cellStyle name="Currency 4 8 2 2 2 2 2 3" xfId="30882" xr:uid="{27A2AC4E-6837-47B5-B15A-55F5344721D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4 2" xfId="29769" xr:uid="{2A63CC11-416D-448A-B04D-B1999AFE4288}"/>
    <cellStyle name="Currency 4 8 2 2 5" xfId="24339" xr:uid="{538A3F27-62A4-40A7-AE9E-6B0991C0545A}"/>
    <cellStyle name="Currency 4 8 2 2 6" xfId="13386" xr:uid="{0891E334-E200-4194-AB74-154CC4C3C0A4}"/>
    <cellStyle name="Currency 4 8 2 2 7" xfId="31898" xr:uid="{5C658F90-4060-49ED-BC53-2983561C4C51}"/>
    <cellStyle name="Currency 4 8 2 3" xfId="1954" xr:uid="{00000000-0005-0000-0000-0000D4030000}"/>
    <cellStyle name="Currency 4 8 2 3 2" xfId="23758" xr:uid="{4167CAEE-D7F3-4B74-BE25-2A71A9085DE6}"/>
    <cellStyle name="Currency 4 8 2 3 2 2" xfId="30883" xr:uid="{757A3CB7-1C55-4D56-B945-482D3CE86FCE}"/>
    <cellStyle name="Currency 4 8 2 3 2 3" xfId="30558" xr:uid="{1C10DF34-CC59-4FAB-BE80-EACF5A93CA72}"/>
    <cellStyle name="Currency 4 8 2 3 3" xfId="23118" xr:uid="{1602DC18-E900-4AE9-A316-7D2565CB3207}"/>
    <cellStyle name="Currency 4 8 2 3 4" xfId="30045" xr:uid="{1CDABCE1-0483-422E-A6D0-DA2E0546B955}"/>
    <cellStyle name="Currency 4 8 2 3 5" xfId="29665" xr:uid="{791DC7EE-5FE3-4AE5-8D27-7C884F499AE2}"/>
    <cellStyle name="Currency 4 8 2 4" xfId="1952" xr:uid="{00000000-0005-0000-0000-0000D5030000}"/>
    <cellStyle name="Currency 4 8 2 4 2" xfId="28679" xr:uid="{83965D3F-0DFF-4118-9460-A46F81EC8DEC}"/>
    <cellStyle name="Currency 4 8 2 4 2 2" xfId="30884" xr:uid="{6A9CCD15-757E-42F7-A126-7DE3F6BF7048}"/>
    <cellStyle name="Currency 4 8 2 4 2 3" xfId="30594" xr:uid="{A308E91F-CE51-4207-A946-3A96D42EA8B7}"/>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5 5" xfId="30637" xr:uid="{145C9633-4B64-48AF-8723-20B8C3906735}"/>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2 2" xfId="30886" xr:uid="{6B43E411-504A-48A0-881D-A4CB093416FC}"/>
    <cellStyle name="Currency 4 8 3 2 2 3" xfId="30606" xr:uid="{E9C158B3-78D8-4AF3-8BD1-0F4A0B4EB020}"/>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2 2" xfId="31192" xr:uid="{1FA06368-9692-4F87-BA84-A8F7113127B3}"/>
    <cellStyle name="Currency 4 8 3 5 2 3" xfId="30885" xr:uid="{74CDC86A-7890-43A0-9099-81F98F0722EF}"/>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2 2 2" xfId="31128" xr:uid="{1050FCCF-014F-4A61-8409-ABEAF81E4B6C}"/>
    <cellStyle name="Currency 4 8 4 2 2 2 3" xfId="30887" xr:uid="{FC86CB32-E70B-4812-90F6-F48A30AB6E2C}"/>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4 4 2" xfId="29739" xr:uid="{95BBA192-E16E-479F-A9AC-4984C46E7EF3}"/>
    <cellStyle name="Currency 4 8 4 5" xfId="29852" xr:uid="{C8D3D891-209E-4B26-9316-25A831B4C4AB}"/>
    <cellStyle name="Currency 4 8 4 6" xfId="29994" xr:uid="{86931842-3154-47E1-A149-1B03081C7CA9}"/>
    <cellStyle name="Currency 4 8 5" xfId="1959" xr:uid="{00000000-0005-0000-0000-0000DB030000}"/>
    <cellStyle name="Currency 4 8 5 2" xfId="25621" xr:uid="{FDE13DD4-4BFE-4241-AF39-D2C68C9AD7B0}"/>
    <cellStyle name="Currency 4 8 5 2 2" xfId="29812" xr:uid="{51867E3E-322C-45C2-AAB5-A9260D89EAA5}"/>
    <cellStyle name="Currency 4 8 5 2 2 2" xfId="30888" xr:uid="{1A883A60-46C3-43A6-A992-715105DD7CC1}"/>
    <cellStyle name="Currency 4 8 5 3" xfId="23097" xr:uid="{7A60B91C-EC8E-45C0-8A86-C875998593D9}"/>
    <cellStyle name="Currency 4 8 5 4" xfId="30029" xr:uid="{A621AE50-9826-4A13-9FC9-FFD777B68BD3}"/>
    <cellStyle name="Currency 4 8 6" xfId="1951" xr:uid="{00000000-0005-0000-0000-0000DC030000}"/>
    <cellStyle name="Currency 4 8 6 2" xfId="25841" xr:uid="{F485F629-3DA4-44A2-B8A8-546D8AA4877F}"/>
    <cellStyle name="Currency 4 8 6 2 2" xfId="30889" xr:uid="{529C92E7-70BA-45B3-AD7F-442288B598B1}"/>
    <cellStyle name="Currency 4 8 6 2 3" xfId="30593" xr:uid="{C285BB10-709D-4317-88CD-0FA126CCFB66}"/>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2 2 2" xfId="31143" xr:uid="{ED8C307C-F610-47C6-A831-49895CEE396D}"/>
    <cellStyle name="Currency 4 9 2 2 2 2 3" xfId="30890" xr:uid="{33621EAE-9D95-48E9-891A-0F259B49272F}"/>
    <cellStyle name="Currency 4 9 2 2 3" xfId="11017" xr:uid="{D7DEB894-76C8-4B7B-B912-EBD1C82FE3F2}"/>
    <cellStyle name="Currency 4 9 2 2 3 2" xfId="21397" xr:uid="{8065ECFA-8095-493D-9111-5F5913647C23}"/>
    <cellStyle name="Currency 4 9 2 2 4" xfId="25610" xr:uid="{A7FF5CE1-F4BB-4703-8B1C-0C380512F35C}"/>
    <cellStyle name="Currency 4 9 2 2 4 2" xfId="30074" xr:uid="{A4FDCC8D-1AF2-4A28-BC45-E5AB8BDBB980}"/>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4 2" xfId="29781" xr:uid="{F000CD1D-B1BA-49CE-A26C-7AEFE89CA9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2 8" xfId="31923" xr:uid="{7F7826B7-1D04-4949-91F7-09B06821014B}"/>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2 5" xfId="30456" xr:uid="{E82066D7-0909-4523-8345-4B323B12606B}"/>
    <cellStyle name="Currency 4 9 3 3" xfId="3655" xr:uid="{00000000-0005-0000-0000-0000DF030000}"/>
    <cellStyle name="Currency 4 9 3 4" xfId="5701" xr:uid="{572965EA-1F6C-4640-9DDC-DE1E721E4148}"/>
    <cellStyle name="Currency 4 9 3 4 2" xfId="29756" xr:uid="{B6BCDE65-9BFA-44F5-9903-F31404CCA55C}"/>
    <cellStyle name="Currency 4 9 3 5" xfId="23302" xr:uid="{EC92654A-2F5D-49BE-A509-D34B0A753554}"/>
    <cellStyle name="Currency 4 9 3 6" xfId="13101" xr:uid="{47CEFBAA-F193-4528-BF13-F969C4A1BCEF}"/>
    <cellStyle name="Currency 4 9 3 7" xfId="31841" xr:uid="{372CE98A-E554-4665-9719-61C7D05D730C}"/>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2 3" xfId="31052" xr:uid="{65379D5D-A019-44C2-A4F5-8978204D96E1}"/>
    <cellStyle name="Currency 5 2 2 2 5 2 4" xfId="30891" xr:uid="{742D8526-B98A-43F7-82DB-E1B0DFFD6C96}"/>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6 2" xfId="29728" xr:uid="{65C9FCB2-3DEC-4426-9C59-F87A66AA0CC0}"/>
    <cellStyle name="Currency 5 2 2 2 6 2 2" xfId="30991" xr:uid="{AFC39984-8795-40B8-B32F-0117AF697C54}"/>
    <cellStyle name="Currency 5 2 2 2 7" xfId="24564" xr:uid="{EC4152A8-D2AF-4A3A-9787-6E2DEE37E7D4}"/>
    <cellStyle name="Currency 5 2 2 2 8" xfId="13117" xr:uid="{E767FA5A-7327-467C-AF41-77D3C067A458}"/>
    <cellStyle name="Currency 5 2 2 2 9" xfId="31991" xr:uid="{AD769B66-35A8-4584-B277-B0D50DE4D74C}"/>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2 2" xfId="31236" xr:uid="{87F82027-79CD-47F8-AA9B-02A445559384}"/>
    <cellStyle name="Currency 5 2 2 3 2 2 2 3" xfId="30893" xr:uid="{17A3B4CC-F29C-453C-BBA9-895349B92972}"/>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2 3" xfId="31098" xr:uid="{448935C6-ECC2-4E7F-9166-42A235C27226}"/>
    <cellStyle name="Currency 5 2 2 3 4 2 4" xfId="30892" xr:uid="{C5657449-ECBB-4564-A545-23B9D035DF66}"/>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5 2" xfId="29710" xr:uid="{DD288719-AB35-4C89-88F1-540C0355360C}"/>
    <cellStyle name="Currency 5 2 2 3 5 2 2" xfId="30992" xr:uid="{2203EE67-0F45-4FCA-8501-AF4CCD1B0C73}"/>
    <cellStyle name="Currency 5 2 2 3 6" xfId="24897" xr:uid="{F8B21FAF-1CA2-4C0F-B3E2-9F62AED2DA5F}"/>
    <cellStyle name="Currency 5 2 2 3 7" xfId="13627" xr:uid="{006AB017-2D5D-4BEE-A7CB-912CA41008FB}"/>
    <cellStyle name="Currency 5 2 2 3 8" xfId="31989" xr:uid="{8B627B27-5E40-43DB-A5C4-15EC1E7827D9}"/>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4 2" xfId="29973" xr:uid="{1A47C2B6-3535-4DAD-8D31-63333AA84210}"/>
    <cellStyle name="Currency 5 2 2 4 5" xfId="22998" xr:uid="{33E7FD05-6AC1-4553-A763-5F9ADDC95EFB}"/>
    <cellStyle name="Currency 5 2 2 4 6" xfId="13625" xr:uid="{A1CD338B-CC30-4727-B3F0-0E4E5CC6C8A2}"/>
    <cellStyle name="Currency 5 2 2 4 7" xfId="31990" xr:uid="{AC4A4DD6-C476-4303-9647-50EC0FA501EA}"/>
    <cellStyle name="Currency 5 2 2 5" xfId="2642" xr:uid="{00000000-0005-0000-0000-0000D1020000}"/>
    <cellStyle name="Currency 5 2 2 5 2" xfId="5903" xr:uid="{01A77C53-D4B3-4B4A-A7AA-DA49AF807277}"/>
    <cellStyle name="Currency 5 2 2 5 2 2" xfId="28061" xr:uid="{8EF9D5B8-AD4E-41E9-A228-6AF16D4B036F}"/>
    <cellStyle name="Currency 5 2 2 5 2 2 2" xfId="31199" xr:uid="{E9A01D91-80DD-41A2-BDF4-F2C3BA223E61}"/>
    <cellStyle name="Currency 5 2 2 5 2 2 3" xfId="30894" xr:uid="{4927734C-1128-4F35-ADA5-EBE5F5527F8D}"/>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4 2" xfId="29974" xr:uid="{EA9668FA-7D48-4451-A463-CEDC38FAAA6D}"/>
    <cellStyle name="Currency 5 2 3 2 5" xfId="24146" xr:uid="{A436BADA-01CA-44B5-B13D-BF91D5BD6C72}"/>
    <cellStyle name="Currency 5 2 3 2 6" xfId="13628" xr:uid="{2A0D9A90-7C39-497B-99CC-B6BDC390AD1B}"/>
    <cellStyle name="Currency 5 2 3 2 7" xfId="31992" xr:uid="{7DA30640-99BD-4853-90FA-6EAA62FB6F88}"/>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2 5" xfId="30457" xr:uid="{DAB7CACA-8941-4CE4-B122-9A8774B9A021}"/>
    <cellStyle name="Currency 5 2 3 3 3" xfId="3578" xr:uid="{00000000-0005-0000-0000-0000E9030000}"/>
    <cellStyle name="Currency 5 2 3 3 4" xfId="5707" xr:uid="{59616245-D824-46F1-81B0-F7CE84542057}"/>
    <cellStyle name="Currency 5 2 3 3 4 2" xfId="29917" xr:uid="{9D672207-4D78-471A-8306-1D5902F0DCD8}"/>
    <cellStyle name="Currency 5 2 3 3 5" xfId="25055" xr:uid="{F07ECF11-1D7B-4D79-A0FD-D2F0BF3D7837}"/>
    <cellStyle name="Currency 5 2 3 3 6" xfId="13116" xr:uid="{FF00E2A5-B4FB-49BB-96AB-5F24D126800F}"/>
    <cellStyle name="Currency 5 2 3 3 7" xfId="31993" xr:uid="{0EF3A4C6-B970-4AFB-911F-A6D8A7C0D433}"/>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2 5" xfId="31022" xr:uid="{0D38C156-3687-44A0-89ED-AC90BFF6346D}"/>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2 2" xfId="31237" xr:uid="{73676227-5E83-4702-8972-5E4E8CEB392D}"/>
    <cellStyle name="Currency 5 2 4 2 2 2 3" xfId="30896" xr:uid="{13AFE293-B1E9-4C3C-B65C-D9B74021402C}"/>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2 3" xfId="31099" xr:uid="{04F8AB4D-3583-413E-A867-E9E1E954177D}"/>
    <cellStyle name="Currency 5 2 4 4 2 4" xfId="30895" xr:uid="{033065B8-3DEE-4E7E-9008-7D6E15491596}"/>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5 2" xfId="29692" xr:uid="{5AD77B6F-1F47-49A8-8F2D-FBDD0BA971A3}"/>
    <cellStyle name="Currency 5 2 4 5 2 2" xfId="30993" xr:uid="{61B4BDAA-FE5F-4AB7-9E5D-32E54EF4F78A}"/>
    <cellStyle name="Currency 5 2 4 6" xfId="22714" xr:uid="{912E2D58-135C-466F-977B-D7FCE32E6FF0}"/>
    <cellStyle name="Currency 5 2 4 7" xfId="13629" xr:uid="{3CE5B02C-94B0-4AC5-8DF4-DCF0A61C21CA}"/>
    <cellStyle name="Currency 5 2 4 8" xfId="31924" xr:uid="{81DE5F8D-29BE-4621-8729-7E578FDBA364}"/>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2 2" xfId="31210" xr:uid="{BF6DB955-8871-4EAF-9EB8-C68B85D30551}"/>
    <cellStyle name="Currency 5 2 5 2 2 2 3" xfId="30897" xr:uid="{C2C9D297-6FFA-48E8-8FCF-9BB4213F41C3}"/>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4 2" xfId="29927" xr:uid="{7102F65A-C7BE-4D84-A759-F42C9E8516B6}"/>
    <cellStyle name="Currency 5 2 5 5" xfId="23043" xr:uid="{C6FB78A3-7FB3-4C8B-AE13-0BA29A31CEF6}"/>
    <cellStyle name="Currency 5 2 5 6" xfId="13388" xr:uid="{23481EF7-DAB4-448F-896D-7EFA49323FD9}"/>
    <cellStyle name="Currency 5 2 5 7" xfId="31842" xr:uid="{20CDD7AA-9CA0-401E-B018-08DDEDAD035F}"/>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4 2" xfId="29877" xr:uid="{C483D0FC-BB86-4D28-A080-8736F3CBDE28}"/>
    <cellStyle name="Currency 5 2 6 5" xfId="23119" xr:uid="{DFB24F9D-60E6-480E-886E-475EF7F1242B}"/>
    <cellStyle name="Currency 5 2 6 6" xfId="12927" xr:uid="{244FD039-EA37-4B72-A255-228CC58257FA}"/>
    <cellStyle name="Currency 5 2 6 7" xfId="31899" xr:uid="{32040613-EE90-4F73-999A-60C8C8FE5833}"/>
    <cellStyle name="Currency 5 2 7" xfId="2234" xr:uid="{00000000-0005-0000-0000-0000CB020000}"/>
    <cellStyle name="Currency 5 2 7 2" xfId="7360" xr:uid="{46D783E5-C67D-4AD0-83C0-CF4DD70F2D04}"/>
    <cellStyle name="Currency 5 2 7 2 2" xfId="26296" xr:uid="{0094EF5E-9118-446E-8932-915721C49C84}"/>
    <cellStyle name="Currency 5 2 7 2 2 2" xfId="31173" xr:uid="{0ABF76C8-146E-4EA9-9EF4-12330D97B2F4}"/>
    <cellStyle name="Currency 5 2 7 2 2 3" xfId="30898" xr:uid="{B13E3068-9BEB-46ED-BF85-C4985B631957}"/>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2 3" xfId="31149" xr:uid="{50F8AEFD-436B-4734-8134-882238514C1B}"/>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5 2" xfId="30075" xr:uid="{F958E69A-68BF-4BA9-81F7-14578EED27A9}"/>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2 3" xfId="31053" xr:uid="{033E1420-9C77-473B-804F-C41CBED77E74}"/>
    <cellStyle name="Currency 5 3 2 5 2 4" xfId="30899" xr:uid="{13CA0AD7-30C4-4001-B64F-03E7560C4A03}"/>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6 2" xfId="29729" xr:uid="{7E661BEA-FF8D-4BD4-AFEB-927EC4D8CCA8}"/>
    <cellStyle name="Currency 5 3 2 6 2 2" xfId="30994" xr:uid="{6539BE70-08E3-4AA4-B58E-F300449EC90E}"/>
    <cellStyle name="Currency 5 3 2 7" xfId="22908" xr:uid="{2A10CFEC-0929-4835-ABE0-3A392EEEC7A6}"/>
    <cellStyle name="Currency 5 3 2 8" xfId="13118" xr:uid="{47A9C792-CC8F-4DF3-B7EE-6BD5C7B06878}"/>
    <cellStyle name="Currency 5 3 2 9" xfId="29995" xr:uid="{2C104A3A-A926-488C-8CAB-843E476B7B22}"/>
    <cellStyle name="Currency 5 3 2 9 2" xfId="31994" xr:uid="{FDA42556-EE68-4328-9751-16AF52FFB69C}"/>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2 2" xfId="31238" xr:uid="{3C0EFCA0-5665-4D69-876A-58B83D160D6D}"/>
    <cellStyle name="Currency 5 3 3 2 2 2 3" xfId="30901" xr:uid="{DFA99822-3024-4E51-8F42-35A278ABE4E4}"/>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2 3" xfId="31100" xr:uid="{785265B5-1F83-4815-9163-77914337B262}"/>
    <cellStyle name="Currency 5 3 3 4 2 4" xfId="30900" xr:uid="{7FC14047-A419-4FF0-AC80-82C714D7AF82}"/>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5 2" xfId="29696" xr:uid="{A379AF37-E0F1-412B-A298-3E3C42206E20}"/>
    <cellStyle name="Currency 5 3 3 5 2 2" xfId="30995" xr:uid="{1F76261D-623D-47D8-8A94-50739780B2FC}"/>
    <cellStyle name="Currency 5 3 3 6" xfId="23071" xr:uid="{F18CE366-3398-446C-8744-B602531D5D21}"/>
    <cellStyle name="Currency 5 3 3 7" xfId="13632" xr:uid="{DF8FB77F-CD78-4108-AC65-79380C8B667D}"/>
    <cellStyle name="Currency 5 3 3 8" xfId="31995" xr:uid="{128CFDE3-0B49-4D6B-ACD9-B10019032ED0}"/>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4 2" xfId="29975" xr:uid="{D1112619-8F7B-4CEF-915B-708D2443B095}"/>
    <cellStyle name="Currency 5 3 4 5" xfId="24980" xr:uid="{B04AF8FD-6114-4C71-A9D7-E976CE18350C}"/>
    <cellStyle name="Currency 5 3 4 6" xfId="13630" xr:uid="{1BA1C8B1-6A6F-459D-B36D-75354FAD0DB3}"/>
    <cellStyle name="Currency 5 3 4 7" xfId="31900" xr:uid="{0122194C-CCB9-4774-BBF0-104E9DFA5E1E}"/>
    <cellStyle name="Currency 5 3 5" xfId="2583" xr:uid="{00000000-0005-0000-0000-0000DD020000}"/>
    <cellStyle name="Currency 5 3 5 2" xfId="5847" xr:uid="{3F6A570E-8A5C-4C20-A93D-0E180E864A90}"/>
    <cellStyle name="Currency 5 3 5 2 2" xfId="26967" xr:uid="{D1EBB5CD-FC7A-4F10-B519-46CA29184018}"/>
    <cellStyle name="Currency 5 3 5 2 2 2" xfId="31185" xr:uid="{C9C22307-3BA8-47BE-87A8-DE51ADDD98DB}"/>
    <cellStyle name="Currency 5 3 5 2 2 3" xfId="30902" xr:uid="{D3CCDC70-5088-44B7-86FC-33B08181C61A}"/>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4 2" xfId="29782" xr:uid="{19716B96-BD5D-41F7-9047-88F0E9D8F84C}"/>
    <cellStyle name="Currency 5 4 2 5" xfId="22821" xr:uid="{93D8A375-BAFB-437F-86FC-856A9BB2B527}"/>
    <cellStyle name="Currency 5 4 2 6" xfId="13633" xr:uid="{59CC9632-D058-4580-807A-C5EA2077C297}"/>
    <cellStyle name="Currency 5 4 2 7" xfId="31843" xr:uid="{A1879946-0FD9-4BC1-9D4C-D1D2B49FC0D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2 5" xfId="30458" xr:uid="{C4BF89D7-9F8D-4225-9959-7ECED6738608}"/>
    <cellStyle name="Currency 5 4 3 3" xfId="2075" xr:uid="{00000000-0005-0000-0000-0000F4030000}"/>
    <cellStyle name="Currency 5 4 3 4" xfId="5714" xr:uid="{C626BE1A-2589-41B4-9BF0-6DAE18296A2F}"/>
    <cellStyle name="Currency 5 4 3 4 2" xfId="29760" xr:uid="{0D89A086-9FE6-4E3D-B526-1494DED2FF2F}"/>
    <cellStyle name="Currency 5 4 3 5" xfId="24139" xr:uid="{A701F4B5-A178-4B62-9F6D-3F10986EB839}"/>
    <cellStyle name="Currency 5 4 3 6" xfId="13115" xr:uid="{016BC64A-2097-4BBD-A94A-7AB945153B0D}"/>
    <cellStyle name="Currency 5 4 3 7" xfId="31901" xr:uid="{D2E839E5-B39C-4CA2-998C-D8093F9984CC}"/>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2 5" xfId="31021" xr:uid="{FA1B9D74-2E46-4D44-8B9F-96DCD9E4367B}"/>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2 2" xfId="29790" xr:uid="{1F4A1241-11FA-4754-B428-B23B31049367}"/>
    <cellStyle name="Currency 5 5 2 2 2 2" xfId="30904" xr:uid="{80A3C272-8E3F-47B7-88D9-24B437AF7685}"/>
    <cellStyle name="Currency 5 5 2 3" xfId="23370" xr:uid="{B1715BAC-BC59-417D-8714-CAE2DF61EF57}"/>
    <cellStyle name="Currency 5 5 2 4" xfId="30068" xr:uid="{71DD050B-1240-4EA7-9026-B2947CE56546}"/>
    <cellStyle name="Currency 5 5 2 4 2" xfId="31996" xr:uid="{B154B448-09F3-462E-8943-BC0C1D0D9342}"/>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2 3" xfId="31101" xr:uid="{B937916B-8AE6-4502-9C61-03713E9CBD21}"/>
    <cellStyle name="Currency 5 5 5 2 4" xfId="30903" xr:uid="{4ACA4BB3-F1EB-41B8-9D97-8BA7228130D4}"/>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2 2" xfId="31201" xr:uid="{ABAD1DC5-D818-4810-B437-4255C3E9C2B6}"/>
    <cellStyle name="Currency 5 6 2 2 2 3" xfId="30905" xr:uid="{8826BB34-1D56-4F2D-8AA5-9443D9B05EC7}"/>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4 2" xfId="29770" xr:uid="{05354970-BE85-4C7B-82A1-A927A75CB5E7}"/>
    <cellStyle name="Currency 5 6 5" xfId="24381" xr:uid="{CEE84C07-4DD9-4E37-9909-5EA26BFF24D9}"/>
    <cellStyle name="Currency 5 6 6" xfId="13387" xr:uid="{FE2E4751-23A1-443E-A06D-B4B73D4BD3D1}"/>
    <cellStyle name="Currency 5 6 7" xfId="31844" xr:uid="{E717EECD-3401-4C50-9F80-0FD1E46B24FF}"/>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4 2" xfId="29865" xr:uid="{78EF0E7C-CE30-48B2-8566-392947B9B818}"/>
    <cellStyle name="Currency 5 7 5" xfId="25196" xr:uid="{F805B778-1D64-4E1D-8196-D016BB112E02}"/>
    <cellStyle name="Currency 5 7 6" xfId="12867" xr:uid="{0768B0B1-F2DF-46EA-BF3F-F005417F30AF}"/>
    <cellStyle name="Currency 5 7 7" xfId="31925" xr:uid="{3179BA1D-B3E3-4D8F-ADE9-9DACE36FC128}"/>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2 3" xfId="31158" xr:uid="{7174CBCE-36C5-49A4-8A6A-16D407A6799D}"/>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5 2" xfId="30088" xr:uid="{0BC24850-1976-4B8D-9771-DD8AE4D32C8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2 3" xfId="31054" xr:uid="{5A5FF8E9-866E-408A-B46E-C2931AFFF820}"/>
    <cellStyle name="Currency 6 2 5 2 4" xfId="30907" xr:uid="{BE2DD6EC-46BA-44B9-B70A-5F3A211DC23A}"/>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6 2" xfId="29730" xr:uid="{CA4427FA-A10B-4481-823D-5EF31B041201}"/>
    <cellStyle name="Currency 6 2 6 2 2" xfId="30996" xr:uid="{EF69C268-86AE-4EDB-AC7E-3233C401BC61}"/>
    <cellStyle name="Currency 6 2 7" xfId="24756" xr:uid="{E9123834-46AB-4CF8-ABC6-146C5D9A9E59}"/>
    <cellStyle name="Currency 6 2 8" xfId="13119" xr:uid="{AF98AD0D-47DC-446A-B679-F04EDFEFA06F}"/>
    <cellStyle name="Currency 6 2 9" xfId="29996" xr:uid="{9296D3E2-4786-402C-9F10-BE45CC94E49E}"/>
    <cellStyle name="Currency 6 2 9 2" xfId="31926" xr:uid="{C26BC539-2EC5-4265-9A2C-93B28A01C3BD}"/>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2 3" xfId="31102" xr:uid="{7343AD9B-9F62-4FE0-BEFA-F619984343F2}"/>
    <cellStyle name="Currency 6 3 4 2 4" xfId="30908" xr:uid="{B5D80BAF-81AD-475A-AFB2-441CB8F3FF0E}"/>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5 2" xfId="29714" xr:uid="{00913BD0-ABC3-4764-9C14-4A1079851A3F}"/>
    <cellStyle name="Currency 6 3 6" xfId="23591" xr:uid="{816385BB-9A36-41AC-AB41-223E5D48DAF7}"/>
    <cellStyle name="Currency 6 3 7" xfId="13637" xr:uid="{F82B903B-0C41-4CDC-8103-12D78468FD01}"/>
    <cellStyle name="Currency 6 3 8" xfId="31846" xr:uid="{BDBA004D-0216-4C23-A24C-F32CCE7B3660}"/>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4 2" xfId="29976" xr:uid="{AF218B08-8952-477D-9428-2F58BAAF89AB}"/>
    <cellStyle name="Currency 6 4 5" xfId="24858" xr:uid="{5F7FD4A1-DB18-425B-B6D1-66A6965E70C1}"/>
    <cellStyle name="Currency 6 4 6" xfId="13635" xr:uid="{6DF1BF81-40CD-468A-B241-4518F1185C6D}"/>
    <cellStyle name="Currency 6 4 7" xfId="31845" xr:uid="{95BB886E-6C14-42DC-BC75-C8249D3E07BA}"/>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2 3" xfId="31003" xr:uid="{975FE8FC-D74B-4BAB-BB02-E6313F0E9F56}"/>
    <cellStyle name="Currency 6 7 2 4" xfId="30906" xr:uid="{8B99E9DC-DF10-4D98-B2A7-FC4E44B23349}"/>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2 3" xfId="31153" xr:uid="{A4B65126-91AD-4731-B18E-C941117B3CBF}"/>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2 6 2" xfId="30082" xr:uid="{A2DDCFAE-5DAF-42B0-8BC1-D233D324714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2 5" xfId="31045" xr:uid="{FF6DB03D-F4BC-4037-887B-3140CF3B8F7C}"/>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8 2" xfId="29983" xr:uid="{38CCC4F8-3A05-4E8F-A88E-F9A4A5382814}"/>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8 4" xfId="30928" xr:uid="{D45966F1-6C24-42C2-8D71-F9FB2965BA9E}"/>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1 7" xfId="31252" xr:uid="{28E00C5A-101C-4D57-87F3-FFA1BE1BED88}"/>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4 2" xfId="29761" xr:uid="{7DD32FFB-9842-4328-84E5-E9D8D2B0F68E}"/>
    <cellStyle name="Normal 10 9 3 5" xfId="25106" xr:uid="{A45BE94C-D0DC-47D2-B563-6A624B103F55}"/>
    <cellStyle name="Normal 10 9 3 6" xfId="13120" xr:uid="{C69776D5-8F20-4F3F-A364-1CB5A543619C}"/>
    <cellStyle name="Normal 10 9 3 7" xfId="31856" xr:uid="{161A1AEA-68DF-4A81-B4F3-0F60493ECF5D}"/>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3 4" xfId="30030" xr:uid="{A3EAF4AB-5115-481D-A447-9586BF9ECF1A}"/>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5 4" xfId="29984" xr:uid="{4C44E769-B72D-47F8-BFD8-967FDABB778E}"/>
    <cellStyle name="Normal 15 4 2" xfId="31998" xr:uid="{F992D3E4-90E9-410E-B175-EE06BFC48CE5}"/>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5 2 2" xfId="30106" xr:uid="{F7E39ECD-4D10-4D07-8F21-75FAF9DEBFA7}"/>
    <cellStyle name="Normal 17 5 3" xfId="30381" xr:uid="{B45CE350-A162-4B94-B9BF-8DDA18EE9D32}"/>
    <cellStyle name="Normal 17 5 4" xfId="30368" xr:uid="{8603D28E-B236-4EC6-AE4B-CCA2E34ECDF2}"/>
    <cellStyle name="Normal 17 5 4 2" xfId="31707" xr:uid="{8378316B-0AEB-4628-8314-F5A160EE652A}"/>
    <cellStyle name="Normal 17 6" xfId="29637" xr:uid="{2615603F-F587-465C-9DB1-DFE5AAD13470}"/>
    <cellStyle name="Normal 17 6 2" xfId="30105" xr:uid="{1CE297B0-511C-45BD-82B6-9F5EFC6F4E9E}"/>
    <cellStyle name="Normal 17 7" xfId="30351" xr:uid="{B6AE06BD-E46D-4EF1-88E1-B52B46EEF606}"/>
    <cellStyle name="Normal 17 7 2" xfId="31691" xr:uid="{715E5696-15DC-46D7-B1F6-6B19405350CB}"/>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7 7" xfId="31927" xr:uid="{C458F927-3E32-4B03-A81D-933C4AEADED1}"/>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2 4" xfId="30999" xr:uid="{F18E5E9C-D8D8-4F69-9CEA-1EB84E6CB813}"/>
    <cellStyle name="Normal 2 18 2 5" xfId="30914" xr:uid="{C8A5B2B3-A9B4-4CC3-9248-93D24488B8AF}"/>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19 7 2" xfId="30104" xr:uid="{C4AE6AE8-64C8-4402-93EB-4E613E643CC2}"/>
    <cellStyle name="Normal 2 19 8" xfId="31110" xr:uid="{AD9EAF03-CE2E-4033-B917-F2FC89D9335A}"/>
    <cellStyle name="Normal 2 19 8 2" xfId="31693" xr:uid="{E7154EF1-2601-4A7C-8056-AA513484E4A7}"/>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25" xfId="30099" xr:uid="{5AB8A7DA-FFAA-4EB5-9950-87FFA7645D23}"/>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23" xfId="30097" xr:uid="{C20B993B-01C2-4C51-8F98-6A9CBB8E2F4D}"/>
    <cellStyle name="Normal 23 2" xfId="30394" xr:uid="{287CA121-5416-4078-9572-C7B4DE184957}"/>
    <cellStyle name="Normal 23 3" xfId="31720" xr:uid="{23061F0C-4409-4E5F-A960-26EABC21E703}"/>
    <cellStyle name="Normal 24" xfId="31722" xr:uid="{4AD80940-F9FE-4312-92C2-BB9034C34D3B}"/>
    <cellStyle name="Normal 25" xfId="30096" xr:uid="{07506169-A6FD-44A0-8C52-1A1EF451F172}"/>
    <cellStyle name="Normal 26" xfId="30101" xr:uid="{7027CCDA-B9FD-43DE-A40A-182DF76F28F4}"/>
    <cellStyle name="Normal 27" xfId="31721"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3 3 2" xfId="31778" xr:uid="{27A6BAD3-4E77-4B31-BA5B-BDC5D7DA3985}"/>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2 4 3 3" xfId="30234" xr:uid="{B775CA85-A94A-4FA2-B016-4DD4E6773E9E}"/>
    <cellStyle name="Normal 3 2 2 4 3 3 2" xfId="31377" xr:uid="{FE22CF11-4570-4966-8D0D-C6F52D65F8E8}"/>
    <cellStyle name="Normal 3 2 2 4 3 4" xfId="31574" xr:uid="{D3F1F72C-C507-475E-BFC1-88BFEC9AABA6}"/>
    <cellStyle name="Normal 3 2 2 5" xfId="31261"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3 3 3" xfId="30235" xr:uid="{B4011CD2-DE1E-4B51-8A66-B3C8C7A5D421}"/>
    <cellStyle name="Normal 3 2 3 3 2 3 2 3 3 3 2" xfId="31378" xr:uid="{BE93AEFA-7DA3-4658-9FC8-146A8E24F6DB}"/>
    <cellStyle name="Normal 3 2 3 3 2 3 2 3 3 4" xfId="31575" xr:uid="{9B4EC05B-CF70-4662-9DB5-17BD8DAB0B95}"/>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4 2" xfId="31290" xr:uid="{EB8BC9D9-A033-4C6E-8AEF-B73E94BB5D44}"/>
    <cellStyle name="Normal 3 2 3 3 2 3 5" xfId="2093" xr:uid="{00000000-0005-0000-0000-000008020000}"/>
    <cellStyle name="Normal 3 2 3 3 2 3 5 2" xfId="4648" xr:uid="{F5C0EA0D-9822-4FF4-BD48-55FE3EF7782D}"/>
    <cellStyle name="Normal 3 2 3 3 2 3 5 3" xfId="30173" xr:uid="{EFD41364-146C-4C8A-A23B-7D13531E8C1D}"/>
    <cellStyle name="Normal 3 2 3 3 2 3 5 3 2" xfId="31317" xr:uid="{B91B5B5F-A506-42B7-A20E-383BCA9FFAF5}"/>
    <cellStyle name="Normal 3 2 3 3 2 3 5 4" xfId="31513" xr:uid="{6D671EEF-9106-4A0F-AE0E-B3AC82C22655}"/>
    <cellStyle name="Normal 3 2 3 3 2 3 6" xfId="3956" xr:uid="{0E1DF840-3114-4679-8527-B4509133BFD3}"/>
    <cellStyle name="Normal 3 2 3 3 2 3 6 2" xfId="4701" xr:uid="{EBED180B-3325-462A-919B-62911980F3E3}"/>
    <cellStyle name="Normal 3 2 3 3 2 3 6 3" xfId="30295" xr:uid="{E136CEC1-43EF-4959-B635-DE56F5F46204}"/>
    <cellStyle name="Normal 3 2 3 3 2 3 6 3 2" xfId="31438" xr:uid="{56DB6537-5079-42DC-8C0E-B9EB0AF26203}"/>
    <cellStyle name="Normal 3 2 3 3 2 3 6 4" xfId="31635" xr:uid="{D8E5B5D1-0B28-44DE-9618-995E05721A23}"/>
    <cellStyle name="Normal 3 2 3 3 2 3 7" xfId="30116" xr:uid="{3A8EA0EB-6553-4DE0-BA6D-E554B6EEBC52}"/>
    <cellStyle name="Normal 3 2 3 3 2 3 7 2" xfId="30477" xr:uid="{12261BA5-6EBE-49C8-858C-4433B97E2B8F}"/>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4 3 3 3" xfId="30382" xr:uid="{BAC9BCB8-EF57-4DA4-B9C1-3F2B8C7FC657}"/>
    <cellStyle name="Normal 3 2 3 3 2 4 3 3 4" xfId="30369" xr:uid="{34267B84-BB81-4C12-8C46-473BBA220C20}"/>
    <cellStyle name="Normal 3 2 3 3 2 4 3 3 4 2" xfId="31708" xr:uid="{592A1166-586C-44C0-A573-38C22F19E4A2}"/>
    <cellStyle name="Normal 3 2 3 3 2 4 3 4" xfId="30352" xr:uid="{93657840-58F4-4379-9A8A-0046F497FB51}"/>
    <cellStyle name="Normal 3 2 3 3 2 4 3 4 2" xfId="31694" xr:uid="{A40DE0E8-AD45-4E9B-94C0-51490D3093FE}"/>
    <cellStyle name="Normal 3 2 3 3 2 5" xfId="2092" xr:uid="{00000000-0005-0000-0000-000006020000}"/>
    <cellStyle name="Normal 3 2 3 3 2 5 2" xfId="4665" xr:uid="{1B4AA995-6D1E-409F-BFE5-CBE6CD7AB94F}"/>
    <cellStyle name="Normal 3 2 3 3 2 5 3" xfId="30172" xr:uid="{5165A243-F4B8-4207-B6E2-4C6179B2331B}"/>
    <cellStyle name="Normal 3 2 3 3 2 5 3 2" xfId="31316" xr:uid="{FE81CBED-C272-45C6-9FD4-ED32FBB04F14}"/>
    <cellStyle name="Normal 3 2 3 3 2 5 4" xfId="31512" xr:uid="{00EFE9D6-E228-47B1-B203-283A8667D08C}"/>
    <cellStyle name="Normal 3 2 3 3 2 6" xfId="3955" xr:uid="{F8E8F1E1-BBD4-4256-B483-D824BDAE78F4}"/>
    <cellStyle name="Normal 3 2 3 3 2 6 2" xfId="4762" xr:uid="{9F42B403-8D69-4B35-A1B8-4F04141A4544}"/>
    <cellStyle name="Normal 3 2 3 3 2 6 3" xfId="30294" xr:uid="{C496E6E4-1282-47C2-B1C7-9961AE8A150D}"/>
    <cellStyle name="Normal 3 2 3 3 2 6 3 2" xfId="31437" xr:uid="{5A0EDD58-F48D-4E4E-BD06-54CD1EEB56F7}"/>
    <cellStyle name="Normal 3 2 3 3 2 6 4" xfId="31634" xr:uid="{C5452A9F-2C0C-47BC-AC38-CC8ACD830D2A}"/>
    <cellStyle name="Normal 3 2 3 3 2 7" xfId="30115" xr:uid="{019B4B8F-7996-40B8-8487-A11E7446390C}"/>
    <cellStyle name="Normal 3 2 3 3 2 7 2" xfId="30476"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4" xr:uid="{89E53FE7-94C9-4D91-BBC4-6F94CBF85A44}"/>
    <cellStyle name="Normal 3 2 3 3 4 2 2 2 3" xfId="3712" xr:uid="{00000000-0005-0000-0000-00007A040000}"/>
    <cellStyle name="Normal 3 2 3 3 4 2 2 2 3 2" xfId="4773" xr:uid="{3EE6A992-6E14-412B-A546-1161B9E0D3AE}"/>
    <cellStyle name="Normal 3 2 3 3 4 2 2 2 3 3" xfId="30236" xr:uid="{86BCA4BE-8FF9-4E7A-B9DD-185C56EFBE75}"/>
    <cellStyle name="Normal 3 2 3 3 4 2 2 2 3 3 2" xfId="31379" xr:uid="{1A51DAD1-F532-4907-8058-33633595C8CE}"/>
    <cellStyle name="Normal 3 2 3 3 4 2 2 2 3 4" xfId="31576" xr:uid="{E311BA82-333E-46A3-AD01-6013A34DAC67}"/>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4 3" xfId="30175" xr:uid="{DE26479C-16AF-4053-ADA2-2366C14A6988}"/>
    <cellStyle name="Normal 3 2 3 3 4 2 3 4 3 2" xfId="31319" xr:uid="{98ADDAB9-7E5D-4B1A-B857-1BF8F72E74B4}"/>
    <cellStyle name="Normal 3 2 3 3 4 2 3 4 4" xfId="31515" xr:uid="{C975A579-45FB-4F57-850C-66AA6B19B7DF}"/>
    <cellStyle name="Normal 3 2 3 3 4 2 3 5" xfId="25607" xr:uid="{AE0E7AAC-A35C-4739-83F7-24B2349D3A43}"/>
    <cellStyle name="Normal 3 2 3 3 4 2 3 6" xfId="30534" xr:uid="{5DF49D80-F591-4B6B-AC8D-0AA109DB5F47}"/>
    <cellStyle name="Normal 3 2 3 3 4 2 4" xfId="23280" xr:uid="{607B55E2-785A-4475-A5AF-715CB366B607}"/>
    <cellStyle name="Normal 3 2 3 3 4 3" xfId="868" xr:uid="{00000000-0005-0000-0000-000013050000}"/>
    <cellStyle name="Normal 3 2 3 3 4 4" xfId="2919" xr:uid="{00000000-0005-0000-0000-00001D050000}"/>
    <cellStyle name="Normal 3 2 3 3 4 4 2" xfId="31294" xr:uid="{324C98B1-8E30-4CDB-8616-21FD670B2E3A}"/>
    <cellStyle name="Normal 3 2 3 3 4 5" xfId="2094" xr:uid="{00000000-0005-0000-0000-00000B020000}"/>
    <cellStyle name="Normal 3 2 3 3 4 5 2" xfId="3807" xr:uid="{88D4B6F8-D038-4FA2-9B5E-8BA2B2639DFB}"/>
    <cellStyle name="Normal 3 2 3 3 4 5 3" xfId="30174" xr:uid="{CB02CBFB-77EE-4C98-92E6-6936F3E8C9D8}"/>
    <cellStyle name="Normal 3 2 3 3 4 5 3 2" xfId="31318" xr:uid="{F2C34778-01E7-4E78-BC6F-88ABEE2BEE7D}"/>
    <cellStyle name="Normal 3 2 3 3 4 5 4" xfId="31514" xr:uid="{A79C0C5A-7EDD-4B02-A14A-86F26A0520E9}"/>
    <cellStyle name="Normal 3 2 3 3 4 6" xfId="3957" xr:uid="{5C36214B-B9A0-42AD-97C5-679BC9758736}"/>
    <cellStyle name="Normal 3 2 3 3 4 6 2" xfId="4774" xr:uid="{C6EA1D90-BF83-4CD0-B22B-769466A8D247}"/>
    <cellStyle name="Normal 3 2 3 3 4 6 3" xfId="30296" xr:uid="{9F6F5CBA-D16F-48D0-91E5-EA178C3A599A}"/>
    <cellStyle name="Normal 3 2 3 3 4 6 3 2" xfId="31439" xr:uid="{A0375E49-2C8F-471E-911A-A63C71DA3145}"/>
    <cellStyle name="Normal 3 2 3 3 4 6 4" xfId="31636" xr:uid="{849E470A-FB03-4831-8FE0-135351CE5670}"/>
    <cellStyle name="Normal 3 2 3 3 4 7" xfId="30117" xr:uid="{21708935-4338-4B04-A5B4-2B12A5C766F5}"/>
    <cellStyle name="Normal 3 2 3 3 4 7 2" xfId="30478"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3 4" xfId="30237" xr:uid="{57A3C330-EEF1-4F13-A663-4A6AAFC7B558}"/>
    <cellStyle name="Normal 3 2 3 3 5 3 4 2" xfId="31380" xr:uid="{BFC026E1-24FA-40A5-A536-7FBCD1AA6124}"/>
    <cellStyle name="Normal 3 2 3 3 5 3 5" xfId="31577" xr:uid="{78178B15-934C-461A-998B-6869636634B9}"/>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3 3 3" xfId="30238" xr:uid="{09A3577F-9760-4766-9C2F-D9019747DF4A}"/>
    <cellStyle name="Normal 3 2 3 4 3 2 3 3 3 2" xfId="31381" xr:uid="{A4473E79-1F75-4888-8BBE-EA2C63CD76A1}"/>
    <cellStyle name="Normal 3 2 3 4 3 2 3 3 4" xfId="31578" xr:uid="{4CCDC4C7-EF66-4862-AB6F-4192F6078FC6}"/>
    <cellStyle name="Normal 3 2 3 4 3 2 4" xfId="25823" xr:uid="{1A6B0C1D-1919-427D-8E6B-3883E899BAEA}"/>
    <cellStyle name="Normal 3 2 3 4 3 3" xfId="877" xr:uid="{00000000-0005-0000-0000-00001D050000}"/>
    <cellStyle name="Normal 3 2 3 4 3 4" xfId="2920" xr:uid="{00000000-0005-0000-0000-000023050000}"/>
    <cellStyle name="Normal 3 2 3 4 3 4 2" xfId="31283" xr:uid="{8B70590F-73CC-44E1-B466-2B324B3DBBCB}"/>
    <cellStyle name="Normal 3 2 3 4 3 5" xfId="2097" xr:uid="{00000000-0005-0000-0000-000012020000}"/>
    <cellStyle name="Normal 3 2 3 4 3 5 2" xfId="4670" xr:uid="{C7488697-347C-4027-9144-3C9AC3B4D98F}"/>
    <cellStyle name="Normal 3 2 3 4 3 5 3" xfId="30177" xr:uid="{72FD9D08-8B3A-4237-9D8B-137B965D383B}"/>
    <cellStyle name="Normal 3 2 3 4 3 5 3 2" xfId="31321" xr:uid="{45EA9506-8E31-4B6C-9642-21F6D94811EA}"/>
    <cellStyle name="Normal 3 2 3 4 3 5 4" xfId="31517" xr:uid="{57B4B3E7-6D59-438C-A24A-74EBC3100FE4}"/>
    <cellStyle name="Normal 3 2 3 4 3 6" xfId="3959" xr:uid="{D1FAA155-8172-43EB-ACF9-9A7AA25E3D6E}"/>
    <cellStyle name="Normal 3 2 3 4 3 6 2" xfId="4782" xr:uid="{8A9EA233-ABD3-42E4-B860-F2A4E0132FC1}"/>
    <cellStyle name="Normal 3 2 3 4 3 6 3" xfId="30298" xr:uid="{81B67AB2-71E6-4678-8CF3-9987E9088F9B}"/>
    <cellStyle name="Normal 3 2 3 4 3 6 3 2" xfId="31441" xr:uid="{A98CF9BE-AAE6-4825-8E47-7EAA17C2BBF3}"/>
    <cellStyle name="Normal 3 2 3 4 3 6 4" xfId="31638" xr:uid="{AAEDCB10-67E7-4420-AA2F-0DDA1928FE65}"/>
    <cellStyle name="Normal 3 2 3 4 3 7" xfId="30119" xr:uid="{B13A17FC-0920-42D9-BFD0-704A408A0A4C}"/>
    <cellStyle name="Normal 3 2 3 4 3 7 2" xfId="30480"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4 3 3" xfId="30239" xr:uid="{4F7F6943-EDBD-49B8-92F4-C7F6E5EFC9D8}"/>
    <cellStyle name="Normal 3 2 3 4 4 3 3 2" xfId="31382" xr:uid="{7D216875-FD6D-42D1-B93A-66F40255D01A}"/>
    <cellStyle name="Normal 3 2 3 4 4 3 4" xfId="31579" xr:uid="{E9786FEF-20D7-44D2-9C67-93A7FB8E137B}"/>
    <cellStyle name="Normal 3 2 3 4 5" xfId="2096" xr:uid="{00000000-0005-0000-0000-000010020000}"/>
    <cellStyle name="Normal 3 2 3 4 5 2" xfId="3777" xr:uid="{8B0DC8D1-7DE9-4171-A63D-3B65DE7CC539}"/>
    <cellStyle name="Normal 3 2 3 4 5 3" xfId="30176" xr:uid="{92251D01-4C43-436B-89CC-A84B9DD25DD4}"/>
    <cellStyle name="Normal 3 2 3 4 5 3 2" xfId="31320" xr:uid="{FCE2C500-F43A-4375-A00C-E81F083CEF3F}"/>
    <cellStyle name="Normal 3 2 3 4 5 4" xfId="31516" xr:uid="{EB794679-BCC2-4055-AC27-37AACFDD1FB4}"/>
    <cellStyle name="Normal 3 2 3 4 6" xfId="3958" xr:uid="{C6836599-ECCD-4EBB-AA38-ABF0279C67FA}"/>
    <cellStyle name="Normal 3 2 3 4 6 2" xfId="4747" xr:uid="{E32033F8-C2D4-4D9A-8197-D59BB0805FFB}"/>
    <cellStyle name="Normal 3 2 3 4 6 3" xfId="30297" xr:uid="{D8F87D88-0F19-481C-A1CC-3146338754DB}"/>
    <cellStyle name="Normal 3 2 3 4 6 3 2" xfId="31440" xr:uid="{B4A69638-323B-49E7-90F5-90FE0D97664A}"/>
    <cellStyle name="Normal 3 2 3 4 6 4" xfId="31637" xr:uid="{7FD9D19C-1E53-40EA-BF81-22379F781951}"/>
    <cellStyle name="Normal 3 2 3 4 7" xfId="30118" xr:uid="{2902EA16-525C-4490-96D7-08F0557F0425}"/>
    <cellStyle name="Normal 3 2 3 4 7 2" xfId="30479" xr:uid="{DF6E23B2-6945-41B0-8306-2F702DBA91A9}"/>
    <cellStyle name="Normal 3 2 3 5" xfId="2065" xr:uid="{00000000-0005-0000-0000-000003020000}"/>
    <cellStyle name="Normal 3 2 3 5 2" xfId="4736" xr:uid="{1DEEA62F-24B4-4396-B677-5B3167946642}"/>
    <cellStyle name="Normal 3 2 3 5 3" xfId="30164" xr:uid="{75BDF039-D1D0-4720-91AF-54BBB162394D}"/>
    <cellStyle name="Normal 3 2 3 5 3 2" xfId="30481" xr:uid="{7C8CED2E-CFB8-4B18-9B98-486CBBF1CEE6}"/>
    <cellStyle name="Normal 3 2 3 5 4" xfId="31504" xr:uid="{D2C494B6-B581-4571-B629-4078CCA1DF19}"/>
    <cellStyle name="Normal 3 2 3 6" xfId="30110" xr:uid="{2DA27080-57C7-488E-9E66-228C66F3BB6F}"/>
    <cellStyle name="Normal 3 2 3 6 2" xfId="30469"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3 3 3" xfId="30240" xr:uid="{FB3B0704-45A1-4B1D-8FF2-DBF25C1101E3}"/>
    <cellStyle name="Normal 3 2 4 3 2 3 3 3 2" xfId="31383" xr:uid="{C389EE42-3048-406A-ACE1-5B5798D31786}"/>
    <cellStyle name="Normal 3 2 4 3 2 3 3 4" xfId="31580" xr:uid="{E69F89CA-AEBA-4937-8B6F-1B0F7B1F1450}"/>
    <cellStyle name="Normal 3 2 4 3 2 4" xfId="23425" xr:uid="{F5F16304-98F9-4382-9EBD-05DA6A2307A4}"/>
    <cellStyle name="Normal 3 2 4 3 3" xfId="885" xr:uid="{00000000-0005-0000-0000-000027050000}"/>
    <cellStyle name="Normal 3 2 4 3 4" xfId="2922" xr:uid="{00000000-0005-0000-0000-00002A050000}"/>
    <cellStyle name="Normal 3 2 4 3 4 2" xfId="31285" xr:uid="{C5493F1B-7833-429B-A3F9-F86186048626}"/>
    <cellStyle name="Normal 3 2 4 3 5" xfId="2099" xr:uid="{00000000-0005-0000-0000-000016020000}"/>
    <cellStyle name="Normal 3 2 4 3 5 2" xfId="4685" xr:uid="{06BFEBE3-1397-400F-9E69-D60195609A34}"/>
    <cellStyle name="Normal 3 2 4 3 5 3" xfId="30179" xr:uid="{CAF84CE8-A6AE-4653-8439-E2C2CC100971}"/>
    <cellStyle name="Normal 3 2 4 3 5 3 2" xfId="31323" xr:uid="{CD2BA927-620B-4490-8DBC-65DFEFB5E7E2}"/>
    <cellStyle name="Normal 3 2 4 3 5 4" xfId="31519" xr:uid="{F7EE645A-A73D-47E9-8833-528052C962F3}"/>
    <cellStyle name="Normal 3 2 4 3 6" xfId="3962" xr:uid="{C9BE7447-0E91-41CB-9714-02F1C566D84A}"/>
    <cellStyle name="Normal 3 2 4 3 6 2" xfId="4786" xr:uid="{0C195683-FC3A-4228-8CFA-81C976438B43}"/>
    <cellStyle name="Normal 3 2 4 3 6 3" xfId="30300" xr:uid="{5B46428E-4B5D-4956-93B7-0F396B73A2B2}"/>
    <cellStyle name="Normal 3 2 4 3 6 3 2" xfId="31443" xr:uid="{5A6B4B77-3513-4B99-8042-BE10B0FA72A0}"/>
    <cellStyle name="Normal 3 2 4 3 6 4" xfId="31640" xr:uid="{B3547189-4D1A-4E73-AD27-78C5227CE173}"/>
    <cellStyle name="Normal 3 2 4 3 7" xfId="30121" xr:uid="{2FC8C8CB-77C8-4CE3-9500-8BBF0E8D3D67}"/>
    <cellStyle name="Normal 3 2 4 3 7 2" xfId="30483" xr:uid="{FF9CD143-3DC5-4E78-9669-CDD5E69991DD}"/>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2 3 3" xfId="30383" xr:uid="{EAB09D60-EC65-4583-A401-605E05C9795F}"/>
    <cellStyle name="Normal 3 2 4 4 2 3 4" xfId="30370" xr:uid="{EC861FD9-BC0C-408C-9531-DE32A58E2953}"/>
    <cellStyle name="Normal 3 2 4 4 2 3 4 2" xfId="31709" xr:uid="{3FB41312-390E-4923-8C3C-F8147726A4F3}"/>
    <cellStyle name="Normal 3 2 4 4 2 4" xfId="30353" xr:uid="{C34059E2-DD63-4FD3-8EEB-54B190A38F45}"/>
    <cellStyle name="Normal 3 2 4 4 2 4 2" xfId="31695" xr:uid="{6DCD7FB8-B5FD-4C77-BBC6-EAED650E4CF3}"/>
    <cellStyle name="Normal 3 2 4 4 3" xfId="24726" xr:uid="{154F7FD8-B3F3-4487-878D-5A0175DAC264}"/>
    <cellStyle name="Normal 3 2 4 5" xfId="2098" xr:uid="{00000000-0005-0000-0000-000014020000}"/>
    <cellStyle name="Normal 3 2 4 5 2" xfId="4644" xr:uid="{3EC2113D-E49B-4038-9F23-778F9B5DB2AD}"/>
    <cellStyle name="Normal 3 2 4 5 3" xfId="30178" xr:uid="{8EA82334-E7EE-4E69-990C-4DEAF38099AA}"/>
    <cellStyle name="Normal 3 2 4 5 3 2" xfId="31322" xr:uid="{E9CBBCA5-54AD-468F-B466-AB0737888486}"/>
    <cellStyle name="Normal 3 2 4 5 4" xfId="31518" xr:uid="{B5FE814E-E042-40D9-B41A-A129B9C70AF7}"/>
    <cellStyle name="Normal 3 2 4 6" xfId="3961" xr:uid="{7B02E248-334A-4390-803D-03A9529B2562}"/>
    <cellStyle name="Normal 3 2 4 6 2" xfId="4815" xr:uid="{2DE6B781-6A0F-4C4A-A762-5BA32CF9F8AB}"/>
    <cellStyle name="Normal 3 2 4 6 3" xfId="30299" xr:uid="{DD7F06BC-48FB-45F1-B5D9-2F7DC116529F}"/>
    <cellStyle name="Normal 3 2 4 6 3 2" xfId="31442" xr:uid="{F10D9DC9-263D-4EE8-996D-1DD37EFF76EA}"/>
    <cellStyle name="Normal 3 2 4 6 4" xfId="31639" xr:uid="{BCC20E6B-1DD8-47F1-B716-180F52FE094F}"/>
    <cellStyle name="Normal 3 2 4 7" xfId="30120" xr:uid="{2CF31ED3-BF8A-4420-A35A-63A9374EE9CB}"/>
    <cellStyle name="Normal 3 2 4 7 2" xfId="30482" xr:uid="{E8D1DD0B-859F-4702-9615-4F14D8E78C95}"/>
    <cellStyle name="Normal 3 2 5" xfId="29569" xr:uid="{750150B5-C7CA-4EA6-BA0D-6C0AEF29E2A9}"/>
    <cellStyle name="Normal 3 2 5 2" xfId="29628" xr:uid="{FC40ABBD-3EDE-4371-9FF9-A208F204AC39}"/>
    <cellStyle name="Normal 3 2 5 2 2" xfId="31248" xr:uid="{F12AF8C4-3DE1-4158-AA8E-7806F3A8EF51}"/>
    <cellStyle name="Normal 3 2 5 2 3" xfId="30465" xr:uid="{A19572E5-C2FE-4995-B8C9-236F90541CCE}"/>
    <cellStyle name="Normal 3 2 5 3" xfId="29598" xr:uid="{4BE0FB2A-CFA3-46C2-A6F3-5BD4CCDE876F}"/>
    <cellStyle name="Normal 3 2 5 3 2" xfId="29642" xr:uid="{012C5423-63EC-45C8-AB0D-9143CDABBBAF}"/>
    <cellStyle name="Normal 3 2 5 3 3" xfId="30384" xr:uid="{61D53CD0-CA5E-4F77-91D4-46F773F8DF85}"/>
    <cellStyle name="Normal 3 2 5 3 4" xfId="30371" xr:uid="{901B8119-F76A-44E0-936C-BA78095F8F22}"/>
    <cellStyle name="Normal 3 2 5 3 4 2" xfId="31710" xr:uid="{48E12EBD-4D36-46FA-BCC1-A806C8B17EDF}"/>
    <cellStyle name="Normal 3 2 5 4" xfId="29632" xr:uid="{B70E0C93-0F24-4A65-9A4C-6AA94B1973D9}"/>
    <cellStyle name="Normal 3 2 5 5" xfId="30354" xr:uid="{8D54E739-13BE-4332-8917-3C2D88CE836D}"/>
    <cellStyle name="Normal 3 2 5 5 2" xfId="31242" xr:uid="{93394BE0-19B6-4E50-8418-A98C9A434D03}"/>
    <cellStyle name="Normal 3 2 5 5 3" xfId="31696" xr:uid="{59429AA2-65FA-427B-BCCC-AF076B796573}"/>
    <cellStyle name="Normal 3 2 6" xfId="30107" xr:uid="{E75C1CB2-D09F-4E20-9707-91B0AD896C89}"/>
    <cellStyle name="Normal 3 2 6 2" xfId="31493" xr:uid="{75618FDA-0DC1-449E-A37B-B4C7EE151DBA}"/>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2 5" xfId="30031" xr:uid="{69245435-96EF-48AD-A85F-F3C086021E6B}"/>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3 3 3" xfId="30241" xr:uid="{CA1835E3-D7CA-494D-AA80-1B1149D5AFB8}"/>
    <cellStyle name="Normal 5 2 2 3 3 2 3 2 3 3 3 2" xfId="31384" xr:uid="{887E578E-D69D-402D-8C71-0EB314923E1C}"/>
    <cellStyle name="Normal 5 2 2 3 3 2 3 2 3 3 4" xfId="31581" xr:uid="{92D8B8E4-BB12-424E-9790-D21F8131DC73}"/>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4 2" xfId="31295" xr:uid="{78CA0B19-A34B-4E31-AA24-2A14D9E7C4D2}"/>
    <cellStyle name="Normal 5 2 2 3 3 2 3 5" xfId="2101" xr:uid="{00000000-0005-0000-0000-000062020000}"/>
    <cellStyle name="Normal 5 2 2 3 3 2 3 5 2" xfId="4645" xr:uid="{DCF2241D-14ED-485A-9D65-B2AB943923E7}"/>
    <cellStyle name="Normal 5 2 2 3 3 2 3 5 3" xfId="30181" xr:uid="{A412684C-6109-4521-B609-EE02EEB536F2}"/>
    <cellStyle name="Normal 5 2 2 3 3 2 3 5 3 2" xfId="31325" xr:uid="{B0044842-2681-4637-80B7-F8CD98CD6A4C}"/>
    <cellStyle name="Normal 5 2 2 3 3 2 3 5 4" xfId="31521" xr:uid="{F88276D7-3241-416D-82B9-264DD5195C56}"/>
    <cellStyle name="Normal 5 2 2 3 3 2 3 6" xfId="4000" xr:uid="{F1B4F0B9-FD33-4680-A501-B9D0765C51F9}"/>
    <cellStyle name="Normal 5 2 2 3 3 2 3 6 2" xfId="4694" xr:uid="{87C651C8-4B39-4467-81FB-F4E1577DF4A5}"/>
    <cellStyle name="Normal 5 2 2 3 3 2 3 6 3" xfId="30302" xr:uid="{20D658DA-AA9C-4B8A-88DB-4A53FA3E1566}"/>
    <cellStyle name="Normal 5 2 2 3 3 2 3 6 3 2" xfId="31445" xr:uid="{8335C654-6A5B-43B0-9BF5-99B5E4D6EAF0}"/>
    <cellStyle name="Normal 5 2 2 3 3 2 3 6 4" xfId="31642" xr:uid="{648E6EA8-0CB8-4625-96BD-1713085C6150}"/>
    <cellStyle name="Normal 5 2 2 3 3 2 3 7" xfId="30123" xr:uid="{DAC80EA3-45F7-49F1-A349-239CC3856162}"/>
    <cellStyle name="Normal 5 2 2 3 3 2 3 7 2" xfId="30485" xr:uid="{207BB286-D44A-4530-97B5-78C32E75393D}"/>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4 3 3 3" xfId="30385" xr:uid="{869F3D5D-AE97-4CC5-B41A-A19DC4D969BE}"/>
    <cellStyle name="Normal 5 2 2 3 3 2 4 3 3 4" xfId="30372" xr:uid="{5CC7FCC2-30E8-4DE4-8C04-E4F3FF779ED6}"/>
    <cellStyle name="Normal 5 2 2 3 3 2 4 3 3 4 2" xfId="31711" xr:uid="{97349D98-A108-4282-8CFA-A793557F04C8}"/>
    <cellStyle name="Normal 5 2 2 3 3 2 4 3 4" xfId="30355" xr:uid="{1C60EA9A-684E-4679-89C8-749CEAB253C5}"/>
    <cellStyle name="Normal 5 2 2 3 3 2 4 3 4 2" xfId="31697" xr:uid="{AD204089-4C71-4050-991D-38E2B324F7EB}"/>
    <cellStyle name="Normal 5 2 2 3 3 2 5" xfId="2100" xr:uid="{00000000-0005-0000-0000-000060020000}"/>
    <cellStyle name="Normal 5 2 2 3 3 2 5 2" xfId="4664" xr:uid="{456E6ACB-B92B-4E09-90D7-9887AC9A6356}"/>
    <cellStyle name="Normal 5 2 2 3 3 2 5 3" xfId="30180" xr:uid="{949196C8-26F0-48F8-A360-5C93471FB753}"/>
    <cellStyle name="Normal 5 2 2 3 3 2 5 3 2" xfId="31324" xr:uid="{1776B697-3D7A-44A6-8CF4-26DCA157D5FD}"/>
    <cellStyle name="Normal 5 2 2 3 3 2 5 4" xfId="31520" xr:uid="{BEF860A1-5D07-4575-A886-606466C1C1D9}"/>
    <cellStyle name="Normal 5 2 2 3 3 2 6" xfId="3999" xr:uid="{A738EDEF-3EA0-4135-885D-6506E619A596}"/>
    <cellStyle name="Normal 5 2 2 3 3 2 6 2" xfId="4813" xr:uid="{54779593-FE24-451B-9985-E9D706451F82}"/>
    <cellStyle name="Normal 5 2 2 3 3 2 6 3" xfId="30301" xr:uid="{6891DA91-5722-4BAC-8C6B-FDD9DC564F07}"/>
    <cellStyle name="Normal 5 2 2 3 3 2 6 3 2" xfId="31444" xr:uid="{6A366D88-F890-46E2-BB04-E1D17258EF3B}"/>
    <cellStyle name="Normal 5 2 2 3 3 2 6 4" xfId="31641" xr:uid="{06A84B95-836D-4AEB-8DAA-809DFA91FB68}"/>
    <cellStyle name="Normal 5 2 2 3 3 2 7" xfId="30122" xr:uid="{16F6B502-50DE-40DF-90B1-0876CC1A1C94}"/>
    <cellStyle name="Normal 5 2 2 3 3 2 7 2" xfId="30484"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89" xr:uid="{2B878A51-CD5F-4DE5-B930-3F48D284360B}"/>
    <cellStyle name="Normal 5 2 2 3 3 4 2 2 2 3" xfId="3718" xr:uid="{00000000-0005-0000-0000-000047050000}"/>
    <cellStyle name="Normal 5 2 2 3 3 4 2 2 2 3 2" xfId="4814" xr:uid="{A9DAC7E2-553D-4565-B80F-940B97A51BE8}"/>
    <cellStyle name="Normal 5 2 2 3 3 4 2 2 2 3 3" xfId="30242" xr:uid="{BA581B0B-DADD-427E-9227-F1A4995BB8C9}"/>
    <cellStyle name="Normal 5 2 2 3 3 4 2 2 2 3 3 2" xfId="31385" xr:uid="{D3E5510B-31A3-4A73-B547-9B3F2D2B326B}"/>
    <cellStyle name="Normal 5 2 2 3 3 4 2 2 2 3 4" xfId="31582" xr:uid="{21BABE29-A0ED-45DF-9708-DEE6E0C6E1A6}"/>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4 3" xfId="30183" xr:uid="{9A0870E9-F2F2-44FB-8B46-C48A4968FEEF}"/>
    <cellStyle name="Normal 5 2 2 3 3 4 2 3 4 3 2" xfId="31327" xr:uid="{CF04E88C-F7B3-4D7A-9717-FD9ACBD6475E}"/>
    <cellStyle name="Normal 5 2 2 3 3 4 2 3 4 4" xfId="31523" xr:uid="{A111558E-E85F-4251-9D3B-B86A6E2852FF}"/>
    <cellStyle name="Normal 5 2 2 3 3 4 2 3 5" xfId="25791" xr:uid="{BE81E2B3-54B5-44DA-A7B7-DF27FBF44B0E}"/>
    <cellStyle name="Normal 5 2 2 3 3 4 2 3 6" xfId="30535" xr:uid="{6AF04956-A4AA-40F2-9013-C6A327256590}"/>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4 2" xfId="31289" xr:uid="{DEB5B321-0F2A-4419-A5CA-930B6F07E2F7}"/>
    <cellStyle name="Normal 5 2 2 3 3 4 5" xfId="2102" xr:uid="{00000000-0005-0000-0000-000065020000}"/>
    <cellStyle name="Normal 5 2 2 3 3 4 5 2" xfId="3790" xr:uid="{BC5A38D1-BFF3-476A-8A69-EA1EE0617EC6}"/>
    <cellStyle name="Normal 5 2 2 3 3 4 5 3" xfId="30182" xr:uid="{5C24DA68-97CD-49FE-802F-E259FD9B70A3}"/>
    <cellStyle name="Normal 5 2 2 3 3 4 5 3 2" xfId="31326" xr:uid="{79426398-3EAD-4E7A-9356-7A768B6FCB74}"/>
    <cellStyle name="Normal 5 2 2 3 3 4 5 4" xfId="31522" xr:uid="{3AC3627F-72DF-4B18-B008-B92A5C21CB5D}"/>
    <cellStyle name="Normal 5 2 2 3 3 4 6" xfId="4001" xr:uid="{D8FD9E04-9092-4C4B-A910-C73C5CD42691}"/>
    <cellStyle name="Normal 5 2 2 3 3 4 6 2" xfId="4693" xr:uid="{E279391E-A262-4102-8448-E71B06C35C79}"/>
    <cellStyle name="Normal 5 2 2 3 3 4 6 3" xfId="30303" xr:uid="{A30F632E-33C2-4D26-936D-ECDA03E22F6E}"/>
    <cellStyle name="Normal 5 2 2 3 3 4 6 3 2" xfId="31446" xr:uid="{164E3A5C-7416-44FC-8177-DC798DF6E6A0}"/>
    <cellStyle name="Normal 5 2 2 3 3 4 6 4" xfId="31643" xr:uid="{B9006B00-B933-4FB1-A35A-D7221D1C0512}"/>
    <cellStyle name="Normal 5 2 2 3 3 4 7" xfId="30124" xr:uid="{703E38E7-8BA4-47CE-A103-8E02D7643E7A}"/>
    <cellStyle name="Normal 5 2 2 3 3 4 7 2" xfId="30486"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3 4" xfId="30243" xr:uid="{10F24001-7CC0-44EC-B648-411E63A266B9}"/>
    <cellStyle name="Normal 5 2 2 3 3 5 3 4 2" xfId="31386" xr:uid="{B9C0C66D-8676-4A44-BA99-B9C8122368E0}"/>
    <cellStyle name="Normal 5 2 2 3 3 5 3 5" xfId="31583" xr:uid="{747A6EBE-5AA8-4D25-B6CA-2B8E86458B98}"/>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3 3 3" xfId="30244" xr:uid="{0B60F80B-7368-4D89-BA1E-AC6E4192ADD4}"/>
    <cellStyle name="Normal 5 2 2 3 4 3 2 3 3 3 2" xfId="31387" xr:uid="{6980F92F-2E8D-4F9E-B82F-A0952100F3DD}"/>
    <cellStyle name="Normal 5 2 2 3 4 3 2 3 3 4" xfId="31584" xr:uid="{7B6E9149-EDD8-47F2-8D5F-A2FC9635B763}"/>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4 2" xfId="31273" xr:uid="{48413553-C1B7-4B8D-A3C6-C8BF89975138}"/>
    <cellStyle name="Normal 5 2 2 3 4 3 5" xfId="2105" xr:uid="{00000000-0005-0000-0000-00006C020000}"/>
    <cellStyle name="Normal 5 2 2 3 4 3 5 2" xfId="4052" xr:uid="{49B8B7A8-4856-40A4-A58F-9BFE37881BD3}"/>
    <cellStyle name="Normal 5 2 2 3 4 3 5 3" xfId="30185" xr:uid="{A70DBE0C-D5CA-4EAB-A3CA-07F95394E9AE}"/>
    <cellStyle name="Normal 5 2 2 3 4 3 5 3 2" xfId="31329" xr:uid="{490372D4-432A-4B6E-B243-E866D76B8184}"/>
    <cellStyle name="Normal 5 2 2 3 4 3 5 4" xfId="31525" xr:uid="{90AC1405-FE79-424A-BC37-FF05E9503406}"/>
    <cellStyle name="Normal 5 2 2 3 4 3 6" xfId="4003" xr:uid="{2E9BA179-24FF-4822-9D6C-F2734EFD2CB0}"/>
    <cellStyle name="Normal 5 2 2 3 4 3 6 2" xfId="4803" xr:uid="{2387F2B7-3B47-4789-BF4E-B979001A8FAA}"/>
    <cellStyle name="Normal 5 2 2 3 4 3 6 3" xfId="30305" xr:uid="{5726D493-8CED-4265-A434-DFD8EB311CD3}"/>
    <cellStyle name="Normal 5 2 2 3 4 3 6 3 2" xfId="31448" xr:uid="{FB181689-6E48-4E44-96B3-385555CE579C}"/>
    <cellStyle name="Normal 5 2 2 3 4 3 6 4" xfId="31645" xr:uid="{0067E494-22D7-4B3A-984D-B426336F4E2D}"/>
    <cellStyle name="Normal 5 2 2 3 4 3 7" xfId="30126" xr:uid="{902DB47F-C143-433C-8E02-ECCFBB8FA346}"/>
    <cellStyle name="Normal 5 2 2 3 4 3 7 2" xfId="30488"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4 3 3" xfId="30245" xr:uid="{EE5ADEA2-84D4-4505-87AE-A6C270C3F801}"/>
    <cellStyle name="Normal 5 2 2 3 4 4 3 3 2" xfId="31388" xr:uid="{DE289E50-B422-42E4-BB23-771C03B0FE6E}"/>
    <cellStyle name="Normal 5 2 2 3 4 4 3 4" xfId="31585" xr:uid="{8C678CD5-606D-4C9C-A7A2-159D864DB7F7}"/>
    <cellStyle name="Normal 5 2 2 3 4 5" xfId="2104" xr:uid="{00000000-0005-0000-0000-00006A020000}"/>
    <cellStyle name="Normal 5 2 2 3 4 5 2" xfId="4658" xr:uid="{67E9FDA9-5A2B-445D-B40D-93E8A98A8238}"/>
    <cellStyle name="Normal 5 2 2 3 4 5 3" xfId="30184" xr:uid="{4CB0E304-139B-42D7-9A87-E169EFE7D601}"/>
    <cellStyle name="Normal 5 2 2 3 4 5 3 2" xfId="31328" xr:uid="{0F5135EB-14E6-42DE-B2B0-75C666FB0A17}"/>
    <cellStyle name="Normal 5 2 2 3 4 5 4" xfId="31524" xr:uid="{E4FC8698-639F-4C7B-A547-7219F1D50986}"/>
    <cellStyle name="Normal 5 2 2 3 4 6" xfId="4002" xr:uid="{483D2F10-7048-47B5-8EC8-C27C7ED5C5D2}"/>
    <cellStyle name="Normal 5 2 2 3 4 6 2" xfId="4720" xr:uid="{9099B238-0B4B-4E4D-B266-C731E14F65F2}"/>
    <cellStyle name="Normal 5 2 2 3 4 6 3" xfId="30304" xr:uid="{CE79C3A2-8FAA-47C3-A986-94ABFF393284}"/>
    <cellStyle name="Normal 5 2 2 3 4 6 3 2" xfId="31447" xr:uid="{6D797409-02BE-47A8-973D-58729081A7B3}"/>
    <cellStyle name="Normal 5 2 2 3 4 6 4" xfId="31644" xr:uid="{F8C769A2-8633-48D8-9C86-DFE6F04F67C4}"/>
    <cellStyle name="Normal 5 2 2 3 4 7" xfId="30125" xr:uid="{920D9317-59AD-4444-9F3B-B0AB3DA1419C}"/>
    <cellStyle name="Normal 5 2 2 3 4 7 2" xfId="30487" xr:uid="{2D2D5388-0491-48DD-9BA0-7F231209010E}"/>
    <cellStyle name="Normal 5 2 2 3 5" xfId="2066" xr:uid="{00000000-0005-0000-0000-00005D020000}"/>
    <cellStyle name="Normal 5 2 2 3 5 2" xfId="4743" xr:uid="{D9BCE5B0-F41F-41F6-A6AC-41E5B78235A9}"/>
    <cellStyle name="Normal 5 2 2 3 5 3" xfId="30165" xr:uid="{F6DDC9EB-CD6C-4D04-8F67-4FD996169366}"/>
    <cellStyle name="Normal 5 2 2 3 5 3 2" xfId="30489" xr:uid="{063E2B6E-8838-4EF2-91BA-1A4AB6C209F2}"/>
    <cellStyle name="Normal 5 2 2 3 5 4" xfId="31505" xr:uid="{4C9C7E84-AA75-41E2-BFB1-21A740FAD8B6}"/>
    <cellStyle name="Normal 5 2 2 3 6" xfId="30102" xr:uid="{93BD7124-346B-4FA7-9E75-822A18739E86}"/>
    <cellStyle name="Normal 5 2 2 3 6 2" xfId="30470"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3 3 3" xfId="30246" xr:uid="{A9BCBA25-83A3-4A30-9CD3-15C108FB8C79}"/>
    <cellStyle name="Normal 5 2 2 4 3 2 3 3 3 2" xfId="31389" xr:uid="{05EB7F35-34C6-4A04-A0F4-C81EF4E61930}"/>
    <cellStyle name="Normal 5 2 2 4 3 2 3 3 4" xfId="31586" xr:uid="{75B07DF1-2E2E-4D26-A331-293EB1A84567}"/>
    <cellStyle name="Normal 5 2 2 4 3 2 4" xfId="24569" xr:uid="{CA10D6C3-1290-4ABF-AABF-26E17988ED1A}"/>
    <cellStyle name="Normal 5 2 2 4 3 3" xfId="1085" xr:uid="{00000000-0005-0000-0000-0000F5050000}"/>
    <cellStyle name="Normal 5 2 2 4 3 4" xfId="2951" xr:uid="{00000000-0005-0000-0000-0000E8060000}"/>
    <cellStyle name="Normal 5 2 2 4 3 4 2" xfId="31276" xr:uid="{5827531A-151D-490E-B9CC-5F64E61F31DF}"/>
    <cellStyle name="Normal 5 2 2 4 3 5" xfId="2107" xr:uid="{00000000-0005-0000-0000-000070020000}"/>
    <cellStyle name="Normal 5 2 2 4 3 5 2" xfId="4629" xr:uid="{CB491582-F2CB-4E36-BE6E-EFC681D7156D}"/>
    <cellStyle name="Normal 5 2 2 4 3 5 3" xfId="30187" xr:uid="{3AAE0EAE-E8B5-495C-B313-D9EF9D9CAB64}"/>
    <cellStyle name="Normal 5 2 2 4 3 5 3 2" xfId="31331" xr:uid="{0267AC5B-64C6-4486-ADCE-246F465FDD47}"/>
    <cellStyle name="Normal 5 2 2 4 3 5 4" xfId="31527" xr:uid="{9CB041FA-68C5-4343-A51A-DA27C8958F9D}"/>
    <cellStyle name="Normal 5 2 2 4 3 6" xfId="4005" xr:uid="{D558FD0F-23C1-46DD-B9F0-9F8795729785}"/>
    <cellStyle name="Normal 5 2 2 4 3 6 2" xfId="4712" xr:uid="{B120F520-B966-4AD5-8EBE-409F270073F9}"/>
    <cellStyle name="Normal 5 2 2 4 3 6 3" xfId="30307" xr:uid="{699D5CA2-FACA-4377-99AD-77942E973491}"/>
    <cellStyle name="Normal 5 2 2 4 3 6 3 2" xfId="31450" xr:uid="{5F533371-818D-4244-ABD4-7A17DD389363}"/>
    <cellStyle name="Normal 5 2 2 4 3 6 4" xfId="31647" xr:uid="{EB53F69C-BF68-4DCA-85B3-F9FB5F32E27C}"/>
    <cellStyle name="Normal 5 2 2 4 3 7" xfId="30128" xr:uid="{BDE27110-9B13-48B7-8653-B497F720F538}"/>
    <cellStyle name="Normal 5 2 2 4 3 7 2" xfId="30491"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4 3 3" xfId="30247" xr:uid="{33C48EDD-9586-4230-8BA4-66265587F273}"/>
    <cellStyle name="Normal 5 2 2 4 4 3 3 2" xfId="31390" xr:uid="{922174FC-994D-4960-94F6-152FE500B889}"/>
    <cellStyle name="Normal 5 2 2 4 4 3 4" xfId="31587" xr:uid="{E291B842-5ED4-4126-8BEA-A2175FDD78C9}"/>
    <cellStyle name="Normal 5 2 2 4 5" xfId="2106" xr:uid="{00000000-0005-0000-0000-00006E020000}"/>
    <cellStyle name="Normal 5 2 2 4 5 2" xfId="4678" xr:uid="{1C1F360D-C6E5-496D-8E0B-7C61EF688A4B}"/>
    <cellStyle name="Normal 5 2 2 4 5 3" xfId="30186" xr:uid="{2FA02E78-E05B-4D87-8A46-DB8A8ADCC86C}"/>
    <cellStyle name="Normal 5 2 2 4 5 3 2" xfId="31330" xr:uid="{FBB927C5-8BB1-4180-BA69-EEF312036142}"/>
    <cellStyle name="Normal 5 2 2 4 5 4" xfId="31526" xr:uid="{8FFD126D-2DEA-4100-A5CD-7641C553E7A8}"/>
    <cellStyle name="Normal 5 2 2 4 6" xfId="4004" xr:uid="{487C8B09-2829-42FC-9B86-25DB3AB10663}"/>
    <cellStyle name="Normal 5 2 2 4 6 2" xfId="4776" xr:uid="{C7B64242-53F0-4D37-B483-14A3329CCC0F}"/>
    <cellStyle name="Normal 5 2 2 4 6 3" xfId="30306" xr:uid="{A106EA70-5CF5-4F4F-839A-1F540D6AFC82}"/>
    <cellStyle name="Normal 5 2 2 4 6 3 2" xfId="31449" xr:uid="{E6C509AA-8B5E-4123-B775-483D5B730539}"/>
    <cellStyle name="Normal 5 2 2 4 6 4" xfId="31646" xr:uid="{8920FE63-A71F-4725-A7D7-BA468668BA0F}"/>
    <cellStyle name="Normal 5 2 2 4 7" xfId="30127" xr:uid="{2236E3FF-3A86-4CD1-98F1-1886F111A065}"/>
    <cellStyle name="Normal 5 2 2 4 7 2" xfId="30490" xr:uid="{45FC10F0-4741-45B2-BDBE-913619A599F3}"/>
    <cellStyle name="Normal 5 2 2 5" xfId="29600" xr:uid="{51A7D0CB-4AEF-4815-897D-E9DF6C04761B}"/>
    <cellStyle name="Normal 5 2 2 5 2" xfId="29631" xr:uid="{4D46F027-DFAF-43F3-8432-E8ADA4FEF75B}"/>
    <cellStyle name="Normal 5 2 2 5 3" xfId="30356" xr:uid="{B88E4284-E474-4823-9891-BF93F08DC332}"/>
    <cellStyle name="Normal 5 2 2 5 3 2" xfId="30492" xr:uid="{31576F81-3AEC-4A0F-9C51-2A5DB1814C7E}"/>
    <cellStyle name="Normal 5 2 2 6" xfId="31497"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3 3 3" xfId="30248" xr:uid="{8E939996-71BD-47CE-9BF4-4ED640E9C488}"/>
    <cellStyle name="Normal 5 2 4 3 2 3 2 3 3 3 2" xfId="31391" xr:uid="{E5FDB7D8-82CC-42F9-B24A-1AB0B72AE30F}"/>
    <cellStyle name="Normal 5 2 4 3 2 3 2 3 3 4" xfId="31588" xr:uid="{169BD90C-78A7-48C8-8B4D-B8A3362C27BE}"/>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4 2" xfId="31277" xr:uid="{51508AF3-39AA-43A7-A514-BBE022261B7A}"/>
    <cellStyle name="Normal 5 2 4 3 2 3 5" xfId="2109" xr:uid="{00000000-0005-0000-0000-000079020000}"/>
    <cellStyle name="Normal 5 2 4 3 2 3 5 2" xfId="4628" xr:uid="{D9BC3CB2-5DA1-450C-BCAA-C84E226AB1E6}"/>
    <cellStyle name="Normal 5 2 4 3 2 3 5 3" xfId="30189" xr:uid="{2FCB911F-22F5-4527-8AEA-8BB8AA3518F0}"/>
    <cellStyle name="Normal 5 2 4 3 2 3 5 3 2" xfId="31333" xr:uid="{C304E2DA-C317-4027-B01C-219F31AF267C}"/>
    <cellStyle name="Normal 5 2 4 3 2 3 5 4" xfId="31529" xr:uid="{0DF2BB2A-E61A-4C92-BAFA-3A88549AEB66}"/>
    <cellStyle name="Normal 5 2 4 3 2 3 6" xfId="4007" xr:uid="{993A1062-C514-464B-A529-806C1AF30B6A}"/>
    <cellStyle name="Normal 5 2 4 3 2 3 6 2" xfId="4692" xr:uid="{C18C23D0-B407-4C1A-B972-7E83A621B743}"/>
    <cellStyle name="Normal 5 2 4 3 2 3 6 3" xfId="30309" xr:uid="{487F42B9-1B4B-44C3-988E-42342B8A86DF}"/>
    <cellStyle name="Normal 5 2 4 3 2 3 6 3 2" xfId="31452" xr:uid="{27CFB7E5-D04B-4E2D-9DC7-CDEAC6CF78C9}"/>
    <cellStyle name="Normal 5 2 4 3 2 3 6 4" xfId="31649" xr:uid="{4D303C41-AC8E-454A-A937-02A3DD263DCF}"/>
    <cellStyle name="Normal 5 2 4 3 2 3 7" xfId="30130" xr:uid="{83341974-E50B-44D0-9696-9A6A4FF79FC7}"/>
    <cellStyle name="Normal 5 2 4 3 2 3 7 2" xfId="30494" xr:uid="{62A7FCD7-3DD3-460C-A526-2E072EA83AC6}"/>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4 3 3 3" xfId="30386" xr:uid="{1139EB9C-6328-4471-8AA4-7F81A5EA54F4}"/>
    <cellStyle name="Normal 5 2 4 3 2 4 3 3 4" xfId="30373" xr:uid="{E276286F-A8BD-43EF-B465-B006F70E65A1}"/>
    <cellStyle name="Normal 5 2 4 3 2 4 3 3 4 2" xfId="31712" xr:uid="{71AE4F98-CC52-4A8A-914B-1B3A2FF29A1C}"/>
    <cellStyle name="Normal 5 2 4 3 2 4 3 4" xfId="30357" xr:uid="{BB7BBCD9-B969-4973-A8B6-6CB722F841E4}"/>
    <cellStyle name="Normal 5 2 4 3 2 4 3 4 2" xfId="31698" xr:uid="{F60ECDD6-7D39-47D2-80B0-FE4508F286D8}"/>
    <cellStyle name="Normal 5 2 4 3 2 5" xfId="2108" xr:uid="{00000000-0005-0000-0000-000077020000}"/>
    <cellStyle name="Normal 5 2 4 3 2 5 2" xfId="4633" xr:uid="{CE0C5B6A-2719-4A04-925F-57872C2DEC2B}"/>
    <cellStyle name="Normal 5 2 4 3 2 5 3" xfId="30188" xr:uid="{6A370297-6A41-4E24-B999-B6EBAA07B436}"/>
    <cellStyle name="Normal 5 2 4 3 2 5 3 2" xfId="31332" xr:uid="{966323EF-1FDA-4294-B815-716BB4BA52AC}"/>
    <cellStyle name="Normal 5 2 4 3 2 5 4" xfId="31528" xr:uid="{08096505-C56A-4159-AECA-7DFEAECA569B}"/>
    <cellStyle name="Normal 5 2 4 3 2 6" xfId="4006" xr:uid="{21BCC244-DE2D-4E05-B4CA-800C7ACB717D}"/>
    <cellStyle name="Normal 5 2 4 3 2 6 2" xfId="4807" xr:uid="{FE4BE598-DEBE-491E-8102-65FC12E0DC06}"/>
    <cellStyle name="Normal 5 2 4 3 2 6 3" xfId="30308" xr:uid="{F505CACC-2E7E-4908-B592-B7E4ACA029E0}"/>
    <cellStyle name="Normal 5 2 4 3 2 6 3 2" xfId="31451" xr:uid="{39A1DB0C-5820-4471-897E-0EF9158064D9}"/>
    <cellStyle name="Normal 5 2 4 3 2 6 4" xfId="31648" xr:uid="{5F240F98-984C-4E11-894B-FD68B60B2DC6}"/>
    <cellStyle name="Normal 5 2 4 3 2 7" xfId="30129" xr:uid="{C81275DE-CA30-40D7-AD33-FAB62E0FACED}"/>
    <cellStyle name="Normal 5 2 4 3 2 7 2" xfId="30493"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0" xr:uid="{00FBE9D4-901D-40C4-AE9A-A01535727F0E}"/>
    <cellStyle name="Normal 5 2 4 3 4 2 2 2 3" xfId="3725" xr:uid="{00000000-0005-0000-0000-000077050000}"/>
    <cellStyle name="Normal 5 2 4 3 4 2 2 2 3 2" xfId="4698" xr:uid="{D86AE0E5-80AB-45CC-BB51-27009840DF19}"/>
    <cellStyle name="Normal 5 2 4 3 4 2 2 2 3 3" xfId="30249" xr:uid="{A5913D0B-F3AB-4685-B461-6789188CB0C7}"/>
    <cellStyle name="Normal 5 2 4 3 4 2 2 2 3 3 2" xfId="31392" xr:uid="{607078C3-D295-4A84-8F6C-C1F600B3DD7A}"/>
    <cellStyle name="Normal 5 2 4 3 4 2 2 2 3 4" xfId="31589" xr:uid="{A5395D31-9BC9-49DA-9AD2-437533C755D4}"/>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4 3" xfId="30191" xr:uid="{CFC6C10D-19C1-4175-B722-F9F6FF830FDB}"/>
    <cellStyle name="Normal 5 2 4 3 4 2 3 4 3 2" xfId="31335" xr:uid="{DE48491A-8E71-4D53-BF3A-74F36656ED66}"/>
    <cellStyle name="Normal 5 2 4 3 4 2 3 4 4" xfId="31531" xr:uid="{28552DF3-DBCC-498D-A367-6FA965B21C26}"/>
    <cellStyle name="Normal 5 2 4 3 4 2 3 5" xfId="25280" xr:uid="{C7B4FAF3-1BA0-45BB-BA6F-44260C736B84}"/>
    <cellStyle name="Normal 5 2 4 3 4 2 3 6" xfId="30536" xr:uid="{63E07DC7-F18F-4505-A38A-112CFA74FEBB}"/>
    <cellStyle name="Normal 5 2 4 3 4 2 4" xfId="23056" xr:uid="{C7716834-6B7F-4C7C-AB0F-D110ACFBAC7A}"/>
    <cellStyle name="Normal 5 2 4 3 4 3" xfId="1111" xr:uid="{00000000-0005-0000-0000-000012060000}"/>
    <cellStyle name="Normal 5 2 4 3 4 4" xfId="2954" xr:uid="{00000000-0005-0000-0000-0000FD060000}"/>
    <cellStyle name="Normal 5 2 4 3 4 4 2" xfId="31282" xr:uid="{853362D5-299F-4808-978A-B0AF91C9FCCD}"/>
    <cellStyle name="Normal 5 2 4 3 4 5" xfId="2110" xr:uid="{00000000-0005-0000-0000-00007C020000}"/>
    <cellStyle name="Normal 5 2 4 3 4 5 2" xfId="4639" xr:uid="{9499810A-4B41-448D-89FA-46D00AE72935}"/>
    <cellStyle name="Normal 5 2 4 3 4 5 3" xfId="30190" xr:uid="{13D06800-6809-4CE8-A6F4-CD71FDE8EAC6}"/>
    <cellStyle name="Normal 5 2 4 3 4 5 3 2" xfId="31334" xr:uid="{F5FBEC01-0219-4E30-92D7-6771A93AA2AE}"/>
    <cellStyle name="Normal 5 2 4 3 4 5 4" xfId="31530" xr:uid="{FACAD6D8-BE20-4E78-A39A-9835E1A36A9E}"/>
    <cellStyle name="Normal 5 2 4 3 4 6" xfId="4008" xr:uid="{F6561F36-B5FA-449D-8623-6523BDF6513B}"/>
    <cellStyle name="Normal 5 2 4 3 4 6 2" xfId="4820" xr:uid="{2C1739FD-A387-4815-9D44-5238B913A269}"/>
    <cellStyle name="Normal 5 2 4 3 4 6 3" xfId="30310" xr:uid="{E1453DD1-D0D4-41B1-96A4-D543CB7B3645}"/>
    <cellStyle name="Normal 5 2 4 3 4 6 3 2" xfId="31453" xr:uid="{58F3D4EC-46BD-4B36-8C1D-A3BFAD097151}"/>
    <cellStyle name="Normal 5 2 4 3 4 6 4" xfId="31650" xr:uid="{740B3970-8CB7-4886-90DB-201FFA1F7212}"/>
    <cellStyle name="Normal 5 2 4 3 4 7" xfId="30131" xr:uid="{0FF9C2E0-D12A-4ABC-95BB-3755B3F83C84}"/>
    <cellStyle name="Normal 5 2 4 3 4 7 2" xfId="30495"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3 4" xfId="30250" xr:uid="{E82F2118-577E-4536-B0CB-18761AB513DD}"/>
    <cellStyle name="Normal 5 2 4 3 5 3 4 2" xfId="31393" xr:uid="{AB0E8E94-3AAB-4649-AC96-B3051481793B}"/>
    <cellStyle name="Normal 5 2 4 3 5 3 5" xfId="31590" xr:uid="{A3F63B78-3266-4C42-90CB-09F9D2C3C287}"/>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3 3 3" xfId="30251" xr:uid="{3371D826-E6D0-4F85-B3CB-12EC5DC11E04}"/>
    <cellStyle name="Normal 5 2 4 4 3 2 3 3 3 2" xfId="31394" xr:uid="{9F866689-093F-47B5-BB7A-A67F81465E01}"/>
    <cellStyle name="Normal 5 2 4 4 3 2 3 3 4" xfId="31591" xr:uid="{DF05E4B7-CFDF-423C-9FBA-EF6B9FF57097}"/>
    <cellStyle name="Normal 5 2 4 4 3 2 4" xfId="24797" xr:uid="{868BB01E-4989-41C7-8624-51DC12DB0459}"/>
    <cellStyle name="Normal 5 2 4 4 3 3" xfId="1120" xr:uid="{00000000-0005-0000-0000-00001C060000}"/>
    <cellStyle name="Normal 5 2 4 4 3 4" xfId="2955" xr:uid="{00000000-0005-0000-0000-000003070000}"/>
    <cellStyle name="Normal 5 2 4 4 3 4 2" xfId="31272" xr:uid="{FA2917AE-C3BA-4BE1-A1E6-01DBDC065E54}"/>
    <cellStyle name="Normal 5 2 4 4 3 5" xfId="2113" xr:uid="{00000000-0005-0000-0000-000083020000}"/>
    <cellStyle name="Normal 5 2 4 4 3 5 2" xfId="3782" xr:uid="{D037D556-2DF5-490C-8D04-4D0D0B902C7F}"/>
    <cellStyle name="Normal 5 2 4 4 3 5 3" xfId="30193" xr:uid="{ADC3C70D-ACE5-4A69-B04D-15C35B0C6A21}"/>
    <cellStyle name="Normal 5 2 4 4 3 5 3 2" xfId="31337" xr:uid="{3649E89F-2542-4741-8FC6-5FCC29A22267}"/>
    <cellStyle name="Normal 5 2 4 4 3 5 4" xfId="31533" xr:uid="{8641E7A6-2611-4D56-836F-9152DD7762A5}"/>
    <cellStyle name="Normal 5 2 4 4 3 6" xfId="4010" xr:uid="{48584F99-0955-4DD2-8F83-B7B1E99DDE13}"/>
    <cellStyle name="Normal 5 2 4 4 3 6 2" xfId="4708" xr:uid="{05F490C6-261E-4F3C-99BE-89B9730F2236}"/>
    <cellStyle name="Normal 5 2 4 4 3 6 3" xfId="30312" xr:uid="{56E9FF0F-F58B-4D2E-A832-37CBBFB3815E}"/>
    <cellStyle name="Normal 5 2 4 4 3 6 3 2" xfId="31455" xr:uid="{A5973D2C-5654-4EBD-BEEE-E7F4FF14014D}"/>
    <cellStyle name="Normal 5 2 4 4 3 6 4" xfId="31652" xr:uid="{784DD7EA-AE1F-40B9-95A6-82033FC6AD60}"/>
    <cellStyle name="Normal 5 2 4 4 3 7" xfId="30133" xr:uid="{043D8D7C-0FB5-4B99-8C37-48CD2D0D46E8}"/>
    <cellStyle name="Normal 5 2 4 4 3 7 2" xfId="30497"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4 3 3" xfId="30252" xr:uid="{E704B8BC-41EA-4454-AEA2-EF033FDE6340}"/>
    <cellStyle name="Normal 5 2 4 4 4 3 3 2" xfId="31395" xr:uid="{16EDD962-7E8E-4EA1-8369-937E3100EBBC}"/>
    <cellStyle name="Normal 5 2 4 4 4 3 4" xfId="31592" xr:uid="{EC278FCC-DA37-4F41-BA29-08FBF8957A8D}"/>
    <cellStyle name="Normal 5 2 4 4 5" xfId="1123" xr:uid="{00000000-0005-0000-0000-00001F060000}"/>
    <cellStyle name="Normal 5 2 4 4 5 2" xfId="4684" xr:uid="{00564EB2-1CAC-4E4B-B4B3-F5A40DFD44F8}"/>
    <cellStyle name="Normal 5 2 4 4 5 2 2" xfId="4824" xr:uid="{83E1FB17-2E9A-4803-B6F4-091CC3A05E18}"/>
    <cellStyle name="Normal 5 2 4 4 5 2 3" xfId="30350" xr:uid="{6DA91CAE-6F39-4002-B1F0-4B89033CE666}"/>
    <cellStyle name="Normal 5 2 4 4 5 2 3 2" xfId="31490" xr:uid="{383E5E58-7C91-413E-8FD2-3A67B7B19328}"/>
    <cellStyle name="Normal 5 2 4 4 5 2 4" xfId="31690" xr:uid="{20B02469-8862-47FA-AED8-8278520D8ED1}"/>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6 3" xfId="30192" xr:uid="{C315FB79-57F9-4A65-8EAE-6F681E6F5074}"/>
    <cellStyle name="Normal 5 2 4 4 6 3 2" xfId="31336" xr:uid="{BDB4D344-5AF5-4D2B-8B4E-5754C69F2E50}"/>
    <cellStyle name="Normal 5 2 4 4 6 4" xfId="31532" xr:uid="{B5BD0CD0-E8AF-4AEB-A2ED-0582CF3CA95A}"/>
    <cellStyle name="Normal 5 2 4 4 7" xfId="4009" xr:uid="{AD80C160-AEC5-4928-B410-574B477C1DBC}"/>
    <cellStyle name="Normal 5 2 4 4 7 2" xfId="4785" xr:uid="{F6E3D3A6-20C3-4DDD-A8D0-C82F8B32B771}"/>
    <cellStyle name="Normal 5 2 4 4 7 3" xfId="30311" xr:uid="{2CBF5DFB-D0DB-46CD-865F-1F5D4869B49D}"/>
    <cellStyle name="Normal 5 2 4 4 7 3 2" xfId="31454" xr:uid="{28056046-37C5-4210-A45E-87C91033B72C}"/>
    <cellStyle name="Normal 5 2 4 4 7 4" xfId="31651" xr:uid="{4A0F218C-119A-4271-A509-C12DF0B83723}"/>
    <cellStyle name="Normal 5 2 4 4 8" xfId="30132" xr:uid="{2E70D3D9-38AE-4F46-AE0C-D4B00782AB6B}"/>
    <cellStyle name="Normal 5 2 4 4 8 2" xfId="30496"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5 3 3" xfId="30253" xr:uid="{6575DB17-95F3-4C95-905B-3ABC9211C442}"/>
    <cellStyle name="Normal 5 2 4 5 3 3 2" xfId="31396" xr:uid="{DE834904-B2BD-403C-9730-C8010FF03FF0}"/>
    <cellStyle name="Normal 5 2 4 5 3 4" xfId="31593" xr:uid="{F648D83E-0FF1-4AAA-9876-4826AC71E7EB}"/>
    <cellStyle name="Normal 5 2 4 5 4" xfId="30459" xr:uid="{15BA9B86-0397-4682-A1E5-049E65187509}"/>
    <cellStyle name="Normal 5 2 4 5 5" xfId="30498" xr:uid="{0311EE71-B5C4-4A8B-9CB9-F51438F5F7D7}"/>
    <cellStyle name="Normal 5 2 4 6" xfId="2067" xr:uid="{00000000-0005-0000-0000-000074020000}"/>
    <cellStyle name="Normal 5 2 4 6 2" xfId="4759" xr:uid="{35A1BC4F-2451-4737-BD49-D3AC91FFB2BF}"/>
    <cellStyle name="Normal 5 2 4 6 3" xfId="30166" xr:uid="{A6018F4F-C528-4905-BDB0-BF5E3AC61E88}"/>
    <cellStyle name="Normal 5 2 4 6 3 2" xfId="31314" xr:uid="{83AC687E-87C2-48AA-9A5B-F5AA4831B64D}"/>
    <cellStyle name="Normal 5 2 4 6 4" xfId="31506" xr:uid="{0746594F-F8C7-4596-9514-82C67CEA6E76}"/>
    <cellStyle name="Normal 5 2 4 7" xfId="30111" xr:uid="{342BA205-8867-43D9-9B72-B399D3F5B164}"/>
    <cellStyle name="Normal 5 2 4 7 2" xfId="30471"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2 2" xfId="31747" xr:uid="{62C767E5-5DCA-426F-A0EB-3D3A1E21ECBA}"/>
    <cellStyle name="Normal 5 2 6 2 3" xfId="31746" xr:uid="{D2087B27-2FA8-4503-800F-7393F729811D}"/>
    <cellStyle name="Normal 5 2 6 2 4" xfId="31740" xr:uid="{0959CD38-DF11-423A-B9F6-A779B192635C}"/>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3 3 3" xfId="30254" xr:uid="{B80B6B77-F421-43D1-972F-1A065BDBB1AC}"/>
    <cellStyle name="Normal 5 2 6 3 2 3 3 3 2" xfId="31397" xr:uid="{6EB86A97-DCE1-4A16-9432-1F99543E9238}"/>
    <cellStyle name="Normal 5 2 6 3 2 3 3 4" xfId="31594" xr:uid="{B6C515EE-3083-4209-8122-BC69D0B770D5}"/>
    <cellStyle name="Normal 5 2 6 3 2 4" xfId="23095" xr:uid="{84EBBAC2-5BAF-4007-9F20-78E3A440C6FD}"/>
    <cellStyle name="Normal 5 2 6 3 3" xfId="1133" xr:uid="{00000000-0005-0000-0000-00002A060000}"/>
    <cellStyle name="Normal 5 2 6 3 4" xfId="2957" xr:uid="{00000000-0005-0000-0000-00000B070000}"/>
    <cellStyle name="Normal 5 2 6 3 4 2" xfId="31279" xr:uid="{0E491AE0-2453-47A6-807A-49B64C0F5E81}"/>
    <cellStyle name="Normal 5 2 6 3 5" xfId="2115" xr:uid="{00000000-0005-0000-0000-000088020000}"/>
    <cellStyle name="Normal 5 2 6 3 5 2" xfId="4642" xr:uid="{55F936E5-2268-4048-890B-2E7F45921A47}"/>
    <cellStyle name="Normal 5 2 6 3 5 3" xfId="30195" xr:uid="{A8DA4185-04D3-45D0-99D2-1ED1AAD9939F}"/>
    <cellStyle name="Normal 5 2 6 3 5 3 2" xfId="31339" xr:uid="{CA9214E1-83A5-4F08-8718-28FA7D00E0BF}"/>
    <cellStyle name="Normal 5 2 6 3 5 4" xfId="31535" xr:uid="{9226D559-0753-4299-B3BF-2E415381B2FD}"/>
    <cellStyle name="Normal 5 2 6 3 6" xfId="4012" xr:uid="{28ED6A24-2FD5-4CA1-A14B-0556FD75683B}"/>
    <cellStyle name="Normal 5 2 6 3 6 2" xfId="4700" xr:uid="{B1BE088F-0CAA-4678-941E-5E508D832414}"/>
    <cellStyle name="Normal 5 2 6 3 6 3" xfId="30314" xr:uid="{3495266E-E1CD-4625-9ADF-210DC6DA8762}"/>
    <cellStyle name="Normal 5 2 6 3 6 3 2" xfId="31457" xr:uid="{88902C99-11AB-43A0-AE1B-DC07654E0B23}"/>
    <cellStyle name="Normal 5 2 6 3 6 4" xfId="31654" xr:uid="{566768B4-29FC-49F4-B34F-DAB710351185}"/>
    <cellStyle name="Normal 5 2 6 3 7" xfId="30135" xr:uid="{42B1072C-8B2A-4FA2-81EC-269C4E84A3A5}"/>
    <cellStyle name="Normal 5 2 6 3 7 2" xfId="30500" xr:uid="{54FBF52F-2716-45C2-84B6-D21E6196F530}"/>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2 3 3" xfId="30387" xr:uid="{F9B0019A-EB20-4842-B28E-89F54920EB78}"/>
    <cellStyle name="Normal 5 2 6 4 2 3 4" xfId="30374" xr:uid="{5FD3BC8F-F873-4B95-A007-369961038735}"/>
    <cellStyle name="Normal 5 2 6 4 2 3 4 2" xfId="31713" xr:uid="{C9092062-1AFC-4823-96DF-C19A312C94F8}"/>
    <cellStyle name="Normal 5 2 6 4 2 4" xfId="30358" xr:uid="{704420A6-BB13-4C4A-98E2-F5E54ACD7C79}"/>
    <cellStyle name="Normal 5 2 6 4 2 4 2" xfId="31699" xr:uid="{BFDDA610-75E9-4FB0-AECA-C28A0E3EE21C}"/>
    <cellStyle name="Normal 5 2 6 4 3" xfId="25734" xr:uid="{4B868893-5D9C-42B3-BD3C-3EDE8A95AE5E}"/>
    <cellStyle name="Normal 5 2 6 5" xfId="2114" xr:uid="{00000000-0005-0000-0000-000086020000}"/>
    <cellStyle name="Normal 5 2 6 5 2" xfId="3960" xr:uid="{FFE7DF02-3E33-41D1-A9B4-B30866C5927C}"/>
    <cellStyle name="Normal 5 2 6 5 2 2" xfId="31999" xr:uid="{1AFD1AB6-9E8D-4DFF-8065-104AF9AD122C}"/>
    <cellStyle name="Normal 5 2 6 5 2 3" xfId="31786" xr:uid="{1D80BAF0-C999-44BE-9950-64E9C292C8CA}"/>
    <cellStyle name="Normal 5 2 6 5 3" xfId="30194" xr:uid="{E9C91989-B50D-4FEA-A02E-215D82A86398}"/>
    <cellStyle name="Normal 5 2 6 5 3 2" xfId="31338" xr:uid="{A1057280-B42D-4151-91E2-1101E0CD1D18}"/>
    <cellStyle name="Normal 5 2 6 5 4" xfId="31534" xr:uid="{E4FEB8EC-79F4-4159-9C42-EA456D479CB2}"/>
    <cellStyle name="Normal 5 2 6 5 5" xfId="31748" xr:uid="{363C5603-8C61-42D9-B39B-96BF8671EFF1}"/>
    <cellStyle name="Normal 5 2 6 6" xfId="4011" xr:uid="{C0B50273-D7A8-4911-83A8-B33EA77B3B8D}"/>
    <cellStyle name="Normal 5 2 6 6 2" xfId="4766" xr:uid="{B2AFAC66-1BE6-4CD0-9FFF-950CE52A8934}"/>
    <cellStyle name="Normal 5 2 6 6 3" xfId="30313" xr:uid="{766558CD-EAD6-40AD-BA68-9A404E0FB833}"/>
    <cellStyle name="Normal 5 2 6 6 3 2" xfId="31456" xr:uid="{09F532D0-1510-46DA-9DD7-4C6D46EEAB85}"/>
    <cellStyle name="Normal 5 2 6 6 4" xfId="31653" xr:uid="{CDD3E2C2-BDCA-4455-AFE6-F094AEF3D047}"/>
    <cellStyle name="Normal 5 2 6 7" xfId="30134" xr:uid="{E209EADA-9019-48FA-A3B0-FD7DD812FC2D}"/>
    <cellStyle name="Normal 5 2 6 7 2" xfId="30499" xr:uid="{806443B8-0098-40D3-A0A9-566A12CC2022}"/>
    <cellStyle name="Normal 5 2 6 8" xfId="31738" xr:uid="{42D805E0-32B0-407F-B61E-78997D525EED}"/>
    <cellStyle name="Normal 5 2 7" xfId="1134" xr:uid="{00000000-0005-0000-0000-00002B060000}"/>
    <cellStyle name="Normal 5 2 7 2" xfId="1135" xr:uid="{00000000-0005-0000-0000-00002C060000}"/>
    <cellStyle name="Normal 5 2 7 2 2" xfId="30566" xr:uid="{EFFE7416-A60C-4E91-9C16-93A8F1582E4A}"/>
    <cellStyle name="Normal 5 2 7 2 2 2" xfId="30909" xr:uid="{B189041D-921E-4278-AAEF-960878300956}"/>
    <cellStyle name="Normal 5 2 7 3" xfId="1136" xr:uid="{00000000-0005-0000-0000-00002D060000}"/>
    <cellStyle name="Normal 5 2 7 3 2" xfId="31301" xr:uid="{34BD8BB5-E918-46B8-B0DF-8A393CE8E137}"/>
    <cellStyle name="Normal 5 2 7 4" xfId="3731" xr:uid="{00000000-0005-0000-0000-000095050000}"/>
    <cellStyle name="Normal 5 2 7 4 2" xfId="4771" xr:uid="{5E06A59F-611A-44B3-A971-E98276EE6A1C}"/>
    <cellStyle name="Normal 5 2 7 4 3" xfId="30255" xr:uid="{0B3F8B24-1002-4B57-966D-2232D44A5100}"/>
    <cellStyle name="Normal 5 2 7 4 3 2" xfId="31398" xr:uid="{AF1E7F16-F380-4E11-96CC-725B4E0771E5}"/>
    <cellStyle name="Normal 5 2 7 4 4" xfId="31595" xr:uid="{3DFA295E-7844-49B0-8B82-BE58EA95FF05}"/>
    <cellStyle name="Normal 5 2 7 5" xfId="29603" xr:uid="{0A6BA937-6FA9-46C5-B401-7A4E2A3B41BE}"/>
    <cellStyle name="Normal 5 2 7 5 2" xfId="29634" xr:uid="{35914BEE-4FA7-4AE4-8E19-11A63582B5DB}"/>
    <cellStyle name="Normal 5 2 7 5 3" xfId="30359" xr:uid="{7D9FA1DC-0177-4EB4-91BF-12DA7B230617}"/>
    <cellStyle name="Normal 5 2 7 5 3 2" xfId="31247" xr:uid="{596C7602-7F83-46A5-B111-7EE427D394BC}"/>
    <cellStyle name="Normal 5 2 7 5 4" xfId="30460" xr:uid="{EE1BBC0C-DEC6-48E2-9E76-8915452D4F3C}"/>
    <cellStyle name="Normal 5 2 7 6" xfId="30464" xr:uid="{B67CE484-5AAE-4B38-A64C-FCA93C257D22}"/>
    <cellStyle name="Normal 5 2 7 6 2" xfId="31928" xr:uid="{1F5AAAEA-FA83-4C7B-94E3-A5E1909FB28A}"/>
    <cellStyle name="Normal 5 2 7 7" xfId="30501" xr:uid="{F7491843-7F9F-43C5-8AC2-233B453AC06B}"/>
    <cellStyle name="Normal 5 2 8" xfId="31262" xr:uid="{3941616B-0E99-4AFF-91D2-813ADB9BBB4A}"/>
    <cellStyle name="Normal 5 2 9" xfId="31496"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3 3 3" xfId="30256" xr:uid="{53839113-09EB-44FD-9EEB-21FE5DD300D4}"/>
    <cellStyle name="Normal 5 3 3 2 3 2 3 3 3 2" xfId="31399" xr:uid="{43EB51E9-16CE-41A9-A7B7-D8DAA664D14C}"/>
    <cellStyle name="Normal 5 3 3 2 3 2 3 3 4" xfId="31596" xr:uid="{B617D199-4CED-4730-8A7F-1F5E3EB22FE3}"/>
    <cellStyle name="Normal 5 3 3 2 3 2 4" xfId="25761" xr:uid="{228DCD5C-5DC3-4868-97DD-445981D2F756}"/>
    <cellStyle name="Normal 5 3 3 2 3 3" xfId="1146" xr:uid="{00000000-0005-0000-0000-000038060000}"/>
    <cellStyle name="Normal 5 3 3 2 3 4" xfId="2958" xr:uid="{00000000-0005-0000-0000-000015070000}"/>
    <cellStyle name="Normal 5 3 3 2 3 4 2" xfId="31278" xr:uid="{10A152D0-5DF9-4181-A6B6-C858B6F9085A}"/>
    <cellStyle name="Normal 5 3 3 2 3 5" xfId="2117" xr:uid="{00000000-0005-0000-0000-00008F020000}"/>
    <cellStyle name="Normal 5 3 3 2 3 5 2" xfId="4666" xr:uid="{9506A050-893F-44B9-8047-501E583497C1}"/>
    <cellStyle name="Normal 5 3 3 2 3 5 3" xfId="30197" xr:uid="{8D8A1CE9-FEE7-4142-8793-E6203B687F03}"/>
    <cellStyle name="Normal 5 3 3 2 3 5 3 2" xfId="31341" xr:uid="{D7925A58-8098-4AE1-98BB-5CA947DA6131}"/>
    <cellStyle name="Normal 5 3 3 2 3 5 4" xfId="31537" xr:uid="{CCFCB723-F6AD-462F-92D2-0C0CFB839584}"/>
    <cellStyle name="Normal 5 3 3 2 3 6" xfId="4014" xr:uid="{31A0DB43-85D3-4869-AD70-E01D62E64B6B}"/>
    <cellStyle name="Normal 5 3 3 2 3 6 2" xfId="4744" xr:uid="{6436B6BC-B08C-4B15-8C97-B396796FEFE9}"/>
    <cellStyle name="Normal 5 3 3 2 3 6 3" xfId="30316" xr:uid="{EB6FEB56-F905-4D2F-8C85-EEBBA0E88454}"/>
    <cellStyle name="Normal 5 3 3 2 3 6 3 2" xfId="31459" xr:uid="{80FFA81D-979C-43E1-8A33-E20BC8074AB0}"/>
    <cellStyle name="Normal 5 3 3 2 3 6 4" xfId="31656" xr:uid="{9DC2141B-F0B4-4E56-8BF2-20FADB2BC459}"/>
    <cellStyle name="Normal 5 3 3 2 3 7" xfId="30137" xr:uid="{CEEC2368-E04C-4884-B7E9-1C0EF9192CCC}"/>
    <cellStyle name="Normal 5 3 3 2 3 7 2" xfId="30503"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4 4 3" xfId="30257" xr:uid="{CEDC34C4-7C4F-42F8-A728-9E1B2B72E5DF}"/>
    <cellStyle name="Normal 5 3 3 2 4 4 3 2" xfId="31400" xr:uid="{04E1DCED-0041-4798-B5EF-C75E7638C8D7}"/>
    <cellStyle name="Normal 5 3 3 2 4 4 4" xfId="31597" xr:uid="{8CEB4D3F-87E4-4675-A00E-13A23237EE90}"/>
    <cellStyle name="Normal 5 3 3 2 5" xfId="2116" xr:uid="{00000000-0005-0000-0000-00008D020000}"/>
    <cellStyle name="Normal 5 3 3 2 5 2" xfId="4641" xr:uid="{6378A6EC-FE82-4A4D-B72E-F6F245354E18}"/>
    <cellStyle name="Normal 5 3 3 2 5 3" xfId="30196" xr:uid="{0981AB84-2DA6-4145-8664-7123FC7576F6}"/>
    <cellStyle name="Normal 5 3 3 2 5 3 2" xfId="31340" xr:uid="{EB2B9519-500F-4130-8E51-DAC57147922E}"/>
    <cellStyle name="Normal 5 3 3 2 5 4" xfId="31536" xr:uid="{0371D498-EC60-404F-B603-BA455C09888E}"/>
    <cellStyle name="Normal 5 3 3 2 6" xfId="4013" xr:uid="{336F4594-40A6-452F-A442-AD096348AEFF}"/>
    <cellStyle name="Normal 5 3 3 2 6 2" xfId="4751" xr:uid="{9079EEE4-247F-4C6E-9514-EE91EF9D4BBA}"/>
    <cellStyle name="Normal 5 3 3 2 6 3" xfId="30315" xr:uid="{B0057DC8-8D51-4F0B-8203-572F5C4F51C8}"/>
    <cellStyle name="Normal 5 3 3 2 6 3 2" xfId="31458" xr:uid="{64DB68D6-4682-48F1-BA8A-90265E89A3AD}"/>
    <cellStyle name="Normal 5 3 3 2 6 4" xfId="31655" xr:uid="{472E5388-6075-4B31-97C3-77FAE2C3A31D}"/>
    <cellStyle name="Normal 5 3 3 2 7" xfId="30136" xr:uid="{D531B8A8-AA54-477A-BB5E-9C4205A9F66B}"/>
    <cellStyle name="Normal 5 3 3 2 7 2" xfId="30502"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3 3 3" xfId="30258" xr:uid="{408ABDB9-2147-48DA-BFA3-76DF31BA6EC1}"/>
    <cellStyle name="Normal 5 3 3 3 3 3 2" xfId="31401" xr:uid="{A65CE80A-A839-4049-ADFD-AAF8F6EE6D79}"/>
    <cellStyle name="Normal 5 3 3 3 3 4" xfId="31598"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1" xr:uid="{E69CF877-FED2-44A6-9C89-2AAF3ED69E2C}"/>
    <cellStyle name="Normal 5 3 3 4 2 2 2 3" xfId="3735" xr:uid="{00000000-0005-0000-0000-0000A9050000}"/>
    <cellStyle name="Normal 5 3 3 4 2 2 2 3 2" xfId="4716" xr:uid="{445C2ED0-AA7A-4C15-99E2-A6CE07F7E750}"/>
    <cellStyle name="Normal 5 3 3 4 2 2 2 3 3" xfId="30259" xr:uid="{4500CED2-90B4-4C83-84D6-D51298D69CD2}"/>
    <cellStyle name="Normal 5 3 3 4 2 2 2 3 3 2" xfId="31402" xr:uid="{E891891A-4822-421D-B2CD-A770A72BB211}"/>
    <cellStyle name="Normal 5 3 3 4 2 2 2 3 4" xfId="31599" xr:uid="{1B9D8C01-B3C8-4875-9346-DF245DF8B53F}"/>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4 3" xfId="30199" xr:uid="{FC394264-21C2-443A-85AC-A09B6102770E}"/>
    <cellStyle name="Normal 5 3 3 4 2 3 4 3 2" xfId="31343" xr:uid="{B397F56A-E127-4FEB-B511-42354C6ED55C}"/>
    <cellStyle name="Normal 5 3 3 4 2 3 4 4" xfId="31539" xr:uid="{807C005B-BCFB-47D1-823C-E799B44488B6}"/>
    <cellStyle name="Normal 5 3 3 4 2 3 5" xfId="24942" xr:uid="{9F045087-C642-46A8-91FD-AAF692F573EC}"/>
    <cellStyle name="Normal 5 3 3 4 2 3 6" xfId="30537" xr:uid="{4F060E07-9DDD-4899-B86B-3CC298685E95}"/>
    <cellStyle name="Normal 5 3 3 4 2 4" xfId="24106" xr:uid="{948204CC-FE7E-44DB-B145-20BC57C9DDCF}"/>
    <cellStyle name="Normal 5 3 3 4 3" xfId="1159" xr:uid="{00000000-0005-0000-0000-000047060000}"/>
    <cellStyle name="Normal 5 3 3 4 4" xfId="2959" xr:uid="{00000000-0005-0000-0000-00001E070000}"/>
    <cellStyle name="Normal 5 3 3 4 4 2" xfId="31291" xr:uid="{F161427D-9EB4-4451-9A6A-06D7E603F9F7}"/>
    <cellStyle name="Normal 5 3 3 4 5" xfId="2118" xr:uid="{00000000-0005-0000-0000-000092020000}"/>
    <cellStyle name="Normal 5 3 3 4 5 2" xfId="4669" xr:uid="{C1D65F0E-85F0-4012-A373-B75FD3E1BAA3}"/>
    <cellStyle name="Normal 5 3 3 4 5 3" xfId="30198" xr:uid="{BA5F1E7E-EAF0-4465-897E-F4668DC5C4A0}"/>
    <cellStyle name="Normal 5 3 3 4 5 3 2" xfId="31342" xr:uid="{ABFF19D9-FA8A-40A6-A15A-35E0040E4045}"/>
    <cellStyle name="Normal 5 3 3 4 5 4" xfId="31538" xr:uid="{50683AFB-0840-4025-A64C-4D13E7846670}"/>
    <cellStyle name="Normal 5 3 3 4 6" xfId="4015" xr:uid="{D2756F3F-6B90-4F0D-A058-F63FBCF3FF7E}"/>
    <cellStyle name="Normal 5 3 3 4 6 2" xfId="4781" xr:uid="{6E3C98E3-D3AA-4BD6-A38C-7B56FF88A673}"/>
    <cellStyle name="Normal 5 3 3 4 6 3" xfId="30317" xr:uid="{A1494EBF-E472-4D23-9E90-66371198EBEC}"/>
    <cellStyle name="Normal 5 3 3 4 6 3 2" xfId="31460" xr:uid="{5598B1F7-1EC4-47B1-BDD3-05CD60976B56}"/>
    <cellStyle name="Normal 5 3 3 4 6 4" xfId="31657" xr:uid="{02121827-5E2D-4E5E-A409-436155C20907}"/>
    <cellStyle name="Normal 5 3 3 4 7" xfId="30138" xr:uid="{347E797A-C3DA-48FE-923F-48D6C2483068}"/>
    <cellStyle name="Normal 5 3 3 4 7 2" xfId="30504"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3 4" xfId="30260" xr:uid="{2013BC4F-1489-4ABC-B72A-BF4F1AE08F66}"/>
    <cellStyle name="Normal 5 3 3 5 3 4 2" xfId="31403" xr:uid="{DFB6642C-C241-44DB-BD6A-3B774736CE12}"/>
    <cellStyle name="Normal 5 3 3 5 3 5" xfId="31600" xr:uid="{03BEB35F-10DC-466C-B4F6-64DC8F5CFD34}"/>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3 6 3 3" xfId="30261" xr:uid="{D9421690-CFB8-4A7F-8514-10825D246B89}"/>
    <cellStyle name="Normal 5 3 3 6 3 3 2" xfId="31404" xr:uid="{3C2573D1-AC8F-4143-A4EB-DB65B7B44633}"/>
    <cellStyle name="Normal 5 3 3 6 3 4" xfId="31601"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3 3 3" xfId="30262" xr:uid="{BF899BB0-E15F-4E51-901D-CDD6A013BF10}"/>
    <cellStyle name="Normal 5 3 4 3 2 3 3 3 2" xfId="31405" xr:uid="{C4B75909-CC22-4C7F-BDF8-B7847156ED0A}"/>
    <cellStyle name="Normal 5 3 4 3 2 3 3 4" xfId="31602" xr:uid="{D1B3BD06-D116-43C5-A228-6E03144C7F35}"/>
    <cellStyle name="Normal 5 3 4 3 2 4" xfId="24653" xr:uid="{5F063B03-3FE5-47FE-9028-D7BB1C893E88}"/>
    <cellStyle name="Normal 5 3 4 3 3" xfId="1169" xr:uid="{00000000-0005-0000-0000-000053060000}"/>
    <cellStyle name="Normal 5 3 4 3 4" xfId="2960" xr:uid="{00000000-0005-0000-0000-000024070000}"/>
    <cellStyle name="Normal 5 3 4 3 4 2" xfId="31286" xr:uid="{DCD0F34B-C807-48EF-AD43-4F507781571A}"/>
    <cellStyle name="Normal 5 3 4 3 5" xfId="2121" xr:uid="{00000000-0005-0000-0000-000099020000}"/>
    <cellStyle name="Normal 5 3 4 3 5 2" xfId="3817" xr:uid="{9369DBB9-DD67-4338-8EB8-DA10B04D3AFA}"/>
    <cellStyle name="Normal 5 3 4 3 5 3" xfId="30201" xr:uid="{93B0F0FE-EEB4-4F30-BC7B-21D74A10E953}"/>
    <cellStyle name="Normal 5 3 4 3 5 3 2" xfId="31345" xr:uid="{C1C74FE2-D0BD-48ED-92BA-3137D666D3B8}"/>
    <cellStyle name="Normal 5 3 4 3 5 4" xfId="31541" xr:uid="{E2D064AD-4A27-4CEF-A265-0794D4FEB3DD}"/>
    <cellStyle name="Normal 5 3 4 3 6" xfId="4017" xr:uid="{1613ADCD-F7DC-4D24-BE2E-0512CCDB9F7E}"/>
    <cellStyle name="Normal 5 3 4 3 6 2" xfId="4696" xr:uid="{DE044A17-1F25-42F0-A6B5-42ABCA6D7CD9}"/>
    <cellStyle name="Normal 5 3 4 3 6 3" xfId="30319" xr:uid="{AD79B433-505B-4DDB-81D4-604D12CD1CB9}"/>
    <cellStyle name="Normal 5 3 4 3 6 3 2" xfId="31462" xr:uid="{1800BDA3-11C3-40C5-978D-FA7BA615088A}"/>
    <cellStyle name="Normal 5 3 4 3 6 4" xfId="31659" xr:uid="{26F0A201-B426-425F-9086-BCB13F3DABE8}"/>
    <cellStyle name="Normal 5 3 4 3 7" xfId="30140" xr:uid="{8464588B-FBC9-4AEB-8137-4B7B64E1AFE0}"/>
    <cellStyle name="Normal 5 3 4 3 7 2" xfId="30506"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4 3 3" xfId="30263" xr:uid="{A5471799-C0C9-4589-A46E-238EA1C8E213}"/>
    <cellStyle name="Normal 5 3 4 4 3 3 2" xfId="31406" xr:uid="{AF8662C3-806E-4CF6-8668-C63E00A0A729}"/>
    <cellStyle name="Normal 5 3 4 4 3 4" xfId="31603" xr:uid="{9B29F8B9-D0B4-45B0-BBC8-179A09C7733D}"/>
    <cellStyle name="Normal 5 3 4 5" xfId="2120" xr:uid="{00000000-0005-0000-0000-000097020000}"/>
    <cellStyle name="Normal 5 3 4 5 2" xfId="4651" xr:uid="{AE4239F0-8210-40A2-B60A-C02B564418C5}"/>
    <cellStyle name="Normal 5 3 4 5 3" xfId="30200" xr:uid="{C013D1DD-471B-403F-9025-A8E80966F87F}"/>
    <cellStyle name="Normal 5 3 4 5 3 2" xfId="31344" xr:uid="{1C4CE880-E9D0-4A50-950B-816A84BF1515}"/>
    <cellStyle name="Normal 5 3 4 5 4" xfId="31540" xr:uid="{3131D79D-CA78-43D8-8AFB-AF83F6987B75}"/>
    <cellStyle name="Normal 5 3 4 6" xfId="4016" xr:uid="{CB599806-7C8A-45F6-9C5C-00B11E4887E0}"/>
    <cellStyle name="Normal 5 3 4 6 2" xfId="4687" xr:uid="{C33C1D9E-89E1-44FF-859F-F450C4814C70}"/>
    <cellStyle name="Normal 5 3 4 6 3" xfId="30318" xr:uid="{AF3B5E87-0871-4E2F-8B2C-CF43843C27F0}"/>
    <cellStyle name="Normal 5 3 4 6 3 2" xfId="31461" xr:uid="{1899F4E4-4289-40CD-8114-19BEC7B0B04B}"/>
    <cellStyle name="Normal 5 3 4 6 4" xfId="31658" xr:uid="{67082448-0D89-4D8D-8399-AD957CCFD59C}"/>
    <cellStyle name="Normal 5 3 4 7" xfId="30139" xr:uid="{C5086DE0-3D25-4310-955C-9881B5375DBB}"/>
    <cellStyle name="Normal 5 3 4 7 2" xfId="30505" xr:uid="{0691E9B7-B979-49A9-82BB-8C389DE41776}"/>
    <cellStyle name="Normal 5 3 5" xfId="2068" xr:uid="{00000000-0005-0000-0000-00008A020000}"/>
    <cellStyle name="Normal 5 3 5 2" xfId="4722" xr:uid="{FB219402-4458-4731-8217-11E2AB428DAD}"/>
    <cellStyle name="Normal 5 3 5 3" xfId="30167" xr:uid="{22C0B9B5-A215-40E0-90E4-E9BF49B6C962}"/>
    <cellStyle name="Normal 5 3 5 3 2" xfId="30507" xr:uid="{2A3E056B-8875-48CA-B07B-074ED168B004}"/>
    <cellStyle name="Normal 5 3 5 4" xfId="31507" xr:uid="{19BA7BD3-B108-41EE-8AED-7AF73153AA44}"/>
    <cellStyle name="Normal 5 3 6" xfId="30112" xr:uid="{FF7EC34F-1D03-426F-944C-8DDEC9BD14BD}"/>
    <cellStyle name="Normal 5 3 6 2" xfId="30472"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4 3 3 3" xfId="30264" xr:uid="{077BAFD6-31C2-403C-B6C9-D7A0B0C4E389}"/>
    <cellStyle name="Normal 5 4 3 3 3 2" xfId="31407" xr:uid="{92C0E6B0-540E-4500-9E66-230FB68E0A0F}"/>
    <cellStyle name="Normal 5 4 3 3 4" xfId="31604"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3 3 3" xfId="30265" xr:uid="{59D125B9-F39A-46E1-A17C-98D62824EB27}"/>
    <cellStyle name="Normal 5 5 10 2 3 3 3 2" xfId="31408" xr:uid="{E71ACD12-B317-427B-BB6C-C76E5FC66E22}"/>
    <cellStyle name="Normal 5 5 10 2 3 3 4" xfId="31605" xr:uid="{28520A92-387B-4256-98CB-37A8D127A231}"/>
    <cellStyle name="Normal 5 5 10 2 4" xfId="25771" xr:uid="{C3D50B18-259C-4014-9BCC-0D850B8A97C8}"/>
    <cellStyle name="Normal 5 5 10 3" xfId="1180" xr:uid="{00000000-0005-0000-0000-000060060000}"/>
    <cellStyle name="Normal 5 5 10 4" xfId="2961" xr:uid="{00000000-0005-0000-0000-00002C070000}"/>
    <cellStyle name="Normal 5 5 10 4 2" xfId="31296" xr:uid="{5A6D113D-41BD-4B2B-84F1-322D480A3CB5}"/>
    <cellStyle name="Normal 5 5 10 5" xfId="2123" xr:uid="{00000000-0005-0000-0000-00009E020000}"/>
    <cellStyle name="Normal 5 5 10 5 2" xfId="3789" xr:uid="{3E02F4FD-1C4C-4539-A2B7-19465E26278C}"/>
    <cellStyle name="Normal 5 5 10 5 3" xfId="30203" xr:uid="{CD6EF2D4-0244-497A-A1A2-5CB7CEACAD08}"/>
    <cellStyle name="Normal 5 5 10 5 3 2" xfId="31347" xr:uid="{F4393F33-33B7-414E-8C16-1CC9B8AEEB67}"/>
    <cellStyle name="Normal 5 5 10 5 4" xfId="31543" xr:uid="{C11D04CC-F052-44CD-9EC7-277082F56C47}"/>
    <cellStyle name="Normal 5 5 10 6" xfId="4019" xr:uid="{337F88F3-5843-4A8A-A4B2-DC8C7B59A64B}"/>
    <cellStyle name="Normal 5 5 10 6 2" xfId="4804" xr:uid="{9AEE980B-AC49-472C-ABA8-56F2FAA76E03}"/>
    <cellStyle name="Normal 5 5 10 6 3" xfId="30321" xr:uid="{0EA3F919-8FF0-462B-A82C-815D3F9A6A5F}"/>
    <cellStyle name="Normal 5 5 10 6 3 2" xfId="31464" xr:uid="{7CB46D50-7B99-484C-ABB1-4B35FE53302E}"/>
    <cellStyle name="Normal 5 5 10 6 4" xfId="31661" xr:uid="{E4914706-502A-4324-8E26-B98952712100}"/>
    <cellStyle name="Normal 5 5 10 7" xfId="30142" xr:uid="{9EC4A54E-D459-477E-95C3-D8EED714DA54}"/>
    <cellStyle name="Normal 5 5 10 7 2" xfId="30508" xr:uid="{642D08F6-4146-4DCF-BE9E-E70107F064A1}"/>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2 3" xfId="31492" xr:uid="{8C768011-0350-4625-9C22-6E5BAC343524}"/>
    <cellStyle name="Normal 5 5 12 2 2 4" xfId="31302" xr:uid="{4E92DD05-9DE3-47E0-9C33-4A23B380A4BC}"/>
    <cellStyle name="Normal 5 5 12 2 3" xfId="27498" xr:uid="{C60B8A07-C87E-417E-81F5-A75D4AE0518D}"/>
    <cellStyle name="Normal 5 5 12 2 4" xfId="27362" xr:uid="{FCABEA70-D790-4657-BF9A-CD1687570BD1}"/>
    <cellStyle name="Normal 5 5 12 2 5" xfId="31251" xr:uid="{29DBD238-5483-4789-AB60-4DC6E160D543}"/>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3 3" xfId="30293" xr:uid="{0809AC62-F3B7-493F-BB49-1E9941AC2340}"/>
    <cellStyle name="Normal 5 5 12 3 3 3 2" xfId="31436" xr:uid="{7019EB67-3295-429D-8D0F-44B17EE0D105}"/>
    <cellStyle name="Normal 5 5 12 3 3 4" xfId="31633" xr:uid="{7ED5B869-69B2-431F-9CC3-F41F5D450414}"/>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3 3" xfId="30266" xr:uid="{0A57DE32-6FA3-493D-BCD5-EF945C4BCD4C}"/>
    <cellStyle name="Normal 5 5 12 4 3 3 2" xfId="31409" xr:uid="{8D615E02-7AB1-47B9-B5C0-EFCC16FE5595}"/>
    <cellStyle name="Normal 5 5 12 4 3 4" xfId="31606" xr:uid="{333049E4-D2E4-478B-A9A7-397D8F1AD60F}"/>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6 4" xfId="30395" xr:uid="{A373ECD6-01CF-4482-A92D-8D307049E070}"/>
    <cellStyle name="Normal 5 5 12 7" xfId="2133" xr:uid="{00000000-0005-0000-0000-0000A1020000}"/>
    <cellStyle name="Normal 5 5 12 7 2" xfId="4818" xr:uid="{933CD350-3DDB-4FFC-B65F-DBC9B5AC6FAA}"/>
    <cellStyle name="Normal 5 5 12 7 3" xfId="30213" xr:uid="{827A0F38-C1A0-4EEE-9A2A-D5F26A0F3BC4}"/>
    <cellStyle name="Normal 5 5 12 7 3 2" xfId="31357" xr:uid="{12077E98-D42B-4C46-B42E-477CDA1BC168}"/>
    <cellStyle name="Normal 5 5 12 7 4" xfId="31553" xr:uid="{ED0A659F-49C6-47AD-A8E9-D609C6FE0B98}"/>
    <cellStyle name="Normal 5 5 12 8" xfId="4039" xr:uid="{339DDFF4-B60C-4AB4-A281-8CA03C0100FF}"/>
    <cellStyle name="Normal 5 5 12 8 2" xfId="4816" xr:uid="{7550A7D3-C1EF-43A3-A121-A8E9FC3C1D0F}"/>
    <cellStyle name="Normal 5 5 12 8 3" xfId="30330" xr:uid="{D7DBAFC5-F908-4480-B7AC-0D36D243E461}"/>
    <cellStyle name="Normal 5 5 12 8 3 2" xfId="30466" xr:uid="{008082A2-179F-4EAE-9BED-194B26EA3013}"/>
    <cellStyle name="Normal 5 5 12 8 4" xfId="31670" xr:uid="{958C0CF7-489D-4DFD-AFD0-0923A7F799E9}"/>
    <cellStyle name="Normal 5 5 12 9" xfId="25794" xr:uid="{E3CEE472-2575-4086-9B70-8587E190341C}"/>
    <cellStyle name="Normal 5 5 12 9 2" xfId="26399" xr:uid="{EE6D3784-0C10-40B4-B5A5-246641421871}"/>
    <cellStyle name="Normal 5 5 12 9 3" xfId="31164" xr:uid="{1A4271D5-26B0-4441-8D15-E29ECA5F4D9D}"/>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3 8" xfId="31250"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3 4" xfId="30267" xr:uid="{D54B79A8-5499-4F5C-A60A-015D6BE65FD9}"/>
    <cellStyle name="Normal 5 5 14 3 4 2" xfId="31410" xr:uid="{575483AF-AA95-4D48-B584-5A9993226AA8}"/>
    <cellStyle name="Normal 5 5 14 3 5" xfId="31607" xr:uid="{14E7F71F-AA9C-4825-9092-BF0C8A1EFF2F}"/>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7 4" xfId="30202" xr:uid="{36B20FD2-E384-4E2C-943F-B6158FB818DE}"/>
    <cellStyle name="Normal 5 5 17 4 2" xfId="31346" xr:uid="{5F08F1D5-89EB-4C5D-BB57-1B880E6EB770}"/>
    <cellStyle name="Normal 5 5 17 5" xfId="31542" xr:uid="{3B55F720-3305-4D8B-B69F-321B180500C4}"/>
    <cellStyle name="Normal 5 5 18" xfId="4018" xr:uid="{F3938208-EDFC-4F17-ABB5-42A544677995}"/>
    <cellStyle name="Normal 5 5 18 2" xfId="4809" xr:uid="{F76BFFF7-F65C-4C10-94AE-340164E71EC1}"/>
    <cellStyle name="Normal 5 5 18 3" xfId="30320" xr:uid="{3F8752F1-9A5A-4A0A-9B43-2AF1C30DFDF6}"/>
    <cellStyle name="Normal 5 5 18 3 2" xfId="31463" xr:uid="{0CEB44F4-8608-49C7-AFD9-B308A93AF5D4}"/>
    <cellStyle name="Normal 5 5 18 4" xfId="31660" xr:uid="{67F64D7D-87AA-4672-BBA5-A417E15A374F}"/>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3 6" xfId="29678" xr:uid="{97CDD6DB-E3BD-4C8B-B733-D86227385425}"/>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4 2" xfId="29744" xr:uid="{292C7506-2051-4783-9A25-16674A0F4704}"/>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21" xfId="29833" xr:uid="{B3E1E0EF-7306-41CF-9823-2647A17B861C}"/>
    <cellStyle name="Normal 5 5 21 2" xfId="31501" xr:uid="{4413B3F3-F116-425E-B3FC-2126AAE6FA06}"/>
    <cellStyle name="Normal 5 5 22" xfId="29978" xr:uid="{D67E6B79-0BB9-41EF-9496-F362FC77F6A8}"/>
    <cellStyle name="Normal 5 5 23" xfId="30141" xr:uid="{E141DD7A-B371-4E36-AC36-3D3BBD6F49D4}"/>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4 2" xfId="29783" xr:uid="{89E00D79-3211-4205-9817-0EE04526993D}"/>
    <cellStyle name="Normal 5 5 3 3 2 2 5" xfId="24693" xr:uid="{E22B5C30-2C6B-4970-B1C3-452F3FFF52A1}"/>
    <cellStyle name="Normal 5 5 3 3 2 2 6" xfId="13978" xr:uid="{C3649F74-66E1-4FD0-90AD-33DFA58BD1ED}"/>
    <cellStyle name="Normal 5 5 3 3 2 2 7" xfId="31779" xr:uid="{95C21048-D142-4B39-AB22-5F841173939D}"/>
    <cellStyle name="Normal 5 5 3 3 2 3" xfId="3408" xr:uid="{00000000-0005-0000-0000-00005B070000}"/>
    <cellStyle name="Normal 5 5 3 3 2 3 2" xfId="30085" xr:uid="{8D83AA04-EFB8-4DBE-9F2D-CA04908BDD15}"/>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2 2" xfId="29830" xr:uid="{269F8BD8-3951-442C-8C12-5034B99EF9C4}"/>
    <cellStyle name="Normal 5 5 3 3 2 5 3" xfId="22722" xr:uid="{5EC33E70-0B4D-40F0-A6E8-EF4A4475260D}"/>
    <cellStyle name="Normal 5 5 3 3 2 5 3 2" xfId="30091" xr:uid="{B5B6AB49-98AB-441B-87F7-DD685D6798A1}"/>
    <cellStyle name="Normal 5 5 3 3 2 5 4" xfId="23445" xr:uid="{8571319B-7759-4A87-B13E-0C7FEACCE3F9}"/>
    <cellStyle name="Normal 5 5 3 3 2 5 5" xfId="30268" xr:uid="{B88538FC-C621-4360-9D4C-DD3260457648}"/>
    <cellStyle name="Normal 5 5 3 3 2 5 5 2" xfId="31411" xr:uid="{7481AEF4-D030-4595-AF6D-9244C28EA76D}"/>
    <cellStyle name="Normal 5 5 3 3 2 5 6" xfId="31608" xr:uid="{2D73DF79-C0A1-492B-ABB8-D5521DD43C2A}"/>
    <cellStyle name="Normal 5 5 3 3 2 6" xfId="23172" xr:uid="{585B73B8-12BC-44A6-82F7-7D9C4E64E545}"/>
    <cellStyle name="Normal 5 5 3 3 2 6 2" xfId="31147" xr:uid="{D3D0E1A9-FBCA-47EC-9550-3A4C6C30E266}"/>
    <cellStyle name="Normal 5 5 3 3 2 6 3" xfId="30910" xr:uid="{B08B4DCA-5980-4F0C-A577-2BB26932546B}"/>
    <cellStyle name="Normal 5 5 3 3 2 7" xfId="13275" xr:uid="{60854C4E-F5E6-4B50-AA94-02CF9A79D755}"/>
    <cellStyle name="Normal 5 5 3 3 2 8" xfId="30923" xr:uid="{29076549-2AA4-4007-80EA-D67AC2CC5802}"/>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2 4" xfId="29821" xr:uid="{3881B992-1BB7-464F-91BE-BB29A3566EF8}"/>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2 2" xfId="29815" xr:uid="{02A86CA0-3F43-44CF-957F-95BA6D4BDC0E}"/>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2 3" xfId="31103" xr:uid="{41CBFC74-9674-4514-AAE2-CB0510DF1FAF}"/>
    <cellStyle name="Normal 5 5 3 3 3 4 2 4" xfId="30911" xr:uid="{DE041240-1130-4FBE-A496-AF3E183AB993}"/>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5 2" xfId="29707" xr:uid="{C6AC9FE6-8F2F-4D98-B1CC-2EFCAC323B18}"/>
    <cellStyle name="Normal 5 5 3 3 3 5 2 2" xfId="30950" xr:uid="{5D2ADC69-5EDF-4AC9-8941-E830CD16909C}"/>
    <cellStyle name="Normal 5 5 3 3 3 6" xfId="23224" xr:uid="{07D2B74A-B30D-4BBA-A7E5-EB342AD9A434}"/>
    <cellStyle name="Normal 5 5 3 3 3 6 2" xfId="29671" xr:uid="{B112CBD1-63B3-4F58-B2F2-76F0EA1536DD}"/>
    <cellStyle name="Normal 5 5 3 3 3 7" xfId="23012" xr:uid="{EEAA545C-FB53-43F8-AC33-2C773C11FF67}"/>
    <cellStyle name="Normal 5 5 3 3 3 8" xfId="13979" xr:uid="{E4637211-795C-4AB7-BFE3-8BF1E9D332EA}"/>
    <cellStyle name="Normal 5 5 3 3 3 9" xfId="31857" xr:uid="{8B104F9E-9E7A-4729-B247-2B501A1E2A3B}"/>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2 5" xfId="30567" xr:uid="{E8720E36-9B22-4DBC-BB87-8F396A474EBD}"/>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6 3" xfId="30204" xr:uid="{19E5DBC6-87B5-46F1-B5E0-B67573138C40}"/>
    <cellStyle name="Normal 5 5 3 3 6 3 2" xfId="31348" xr:uid="{C475E952-4287-47E3-B046-F9817D97F62D}"/>
    <cellStyle name="Normal 5 5 3 3 6 4" xfId="31544" xr:uid="{F0BED102-3B27-4E13-8163-0F2933607E19}"/>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3 2" xfId="31171" xr:uid="{E1CFC7F0-7C6D-40F3-9AAC-AEE06C15BE18}"/>
    <cellStyle name="Normal 5 5 3 3 7 4" xfId="26360" xr:uid="{2BB7C9BC-9F92-46B9-A4E8-54E7EDCFB1FE}"/>
    <cellStyle name="Normal 5 5 3 3 7 5" xfId="30322" xr:uid="{13091C6E-267B-42E9-9EC6-63A637EF4C77}"/>
    <cellStyle name="Normal 5 5 3 3 7 5 2" xfId="31465" xr:uid="{8241D67A-0B65-441D-B87C-12FCD55689C9}"/>
    <cellStyle name="Normal 5 5 3 3 7 6" xfId="31662" xr:uid="{6C15C19A-00AD-4054-8903-F5817FB38421}"/>
    <cellStyle name="Normal 5 5 3 3 8" xfId="29679" xr:uid="{0A86F2A0-5592-44C0-A478-BDA05FBB524E}"/>
    <cellStyle name="Normal 5 5 3 3 8 2" xfId="30538" xr:uid="{CD43F895-0D8D-40A6-9F78-B0640AD53663}"/>
    <cellStyle name="Normal 5 5 3 3 9" xfId="29667" xr:uid="{04524AD8-987D-44B0-8EAE-33D3F77F3D00}"/>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5 6 3" xfId="30360" xr:uid="{94F71B0E-9972-43D2-A698-4F5F8EC6B35B}"/>
    <cellStyle name="Normal 5 6 3 2" xfId="30509" xr:uid="{9F3E153B-B09B-471D-A946-A10EBA1534EE}"/>
    <cellStyle name="Normal 5 6 4" xfId="31700" xr:uid="{41B7F247-B74F-4329-A0A1-682D6C24C354}"/>
    <cellStyle name="Normal 5 7" xfId="30108" xr:uid="{B86EA2F7-3D8C-4453-9463-4535C564224A}"/>
    <cellStyle name="Normal 5 7 2" xfId="31494"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2 3 3" xfId="30269" xr:uid="{64E7B98A-5618-4F94-BBB0-CE729F04F1ED}"/>
    <cellStyle name="Normal 6 2 4 2 3 3 2" xfId="31412" xr:uid="{F1A26C63-AE42-4F04-8891-03B490C2D338}"/>
    <cellStyle name="Normal 6 2 4 2 3 4" xfId="31609" xr:uid="{E337A21F-9B74-4399-88F3-B6426EE26747}"/>
    <cellStyle name="Normal 6 2 4 3" xfId="1241" xr:uid="{00000000-0005-0000-0000-00009F060000}"/>
    <cellStyle name="Normal 6 2 4 3 2" xfId="31303" xr:uid="{928413FA-20ED-46F2-9E40-B8E246A45F39}"/>
    <cellStyle name="Normal 6 2 4 4" xfId="29853" xr:uid="{AA4C1F12-DEA9-457E-AEF5-0DB4A6E59CD3}"/>
    <cellStyle name="Normal 6 2 5" xfId="1242" xr:uid="{00000000-0005-0000-0000-0000A0060000}"/>
    <cellStyle name="Normal 6 2 6" xfId="31263"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3 3 3" xfId="30270" xr:uid="{D89606A7-7F62-4BEF-BBAC-371DD44B78A1}"/>
    <cellStyle name="Normal 6 3 3 3 2 3 2 3 3 3 2" xfId="31413" xr:uid="{0B73902A-7494-489D-AE53-A905FA779E9C}"/>
    <cellStyle name="Normal 6 3 3 3 2 3 2 3 3 4" xfId="31610" xr:uid="{F3422B09-C712-4715-9E74-E2360D1499B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4 2" xfId="31280" xr:uid="{8609F323-400D-4035-9BBF-4A50ABE08EC3}"/>
    <cellStyle name="Normal 6 3 3 3 2 3 5" xfId="2126" xr:uid="{00000000-0005-0000-0000-0000BE020000}"/>
    <cellStyle name="Normal 6 3 3 3 2 3 5 2" xfId="4679" xr:uid="{D6398DC9-E5C9-496E-A2A7-CD5014D2DFA6}"/>
    <cellStyle name="Normal 6 3 3 3 2 3 5 3" xfId="30206" xr:uid="{356E9707-CCEF-4F7C-BF32-0303F4791FE4}"/>
    <cellStyle name="Normal 6 3 3 3 2 3 5 3 2" xfId="31350" xr:uid="{CC12E4D3-F8EB-4CF6-AB97-4D8B2B3693C7}"/>
    <cellStyle name="Normal 6 3 3 3 2 3 5 4" xfId="31546" xr:uid="{87A857A3-2AA9-43F2-8657-50394276CAF6}"/>
    <cellStyle name="Normal 6 3 3 3 2 3 6" xfId="4033" xr:uid="{C3B2AF05-98DC-463A-BA12-C74208D497DD}"/>
    <cellStyle name="Normal 6 3 3 3 2 3 6 2" xfId="4810" xr:uid="{F613BC84-EDE5-4885-8459-F27AF0BB6E85}"/>
    <cellStyle name="Normal 6 3 3 3 2 3 6 3" xfId="30324" xr:uid="{FE425496-F8E2-4D8D-BACC-24E101135861}"/>
    <cellStyle name="Normal 6 3 3 3 2 3 6 3 2" xfId="31467" xr:uid="{E634AE3F-E674-4AA0-825F-3A0FBFBCA056}"/>
    <cellStyle name="Normal 6 3 3 3 2 3 6 4" xfId="31664" xr:uid="{C88B7139-BB51-44C6-81F9-0169CA295B19}"/>
    <cellStyle name="Normal 6 3 3 3 2 3 7" xfId="30144" xr:uid="{DC11676B-B130-4A24-B13D-A1AF24211213}"/>
    <cellStyle name="Normal 6 3 3 3 2 3 7 2" xfId="30511" xr:uid="{2A90FA8B-F176-40AB-B942-C645A0B2AC10}"/>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4 3 3 3" xfId="30388" xr:uid="{68412F80-5B7F-4324-AB06-AB62463D18A8}"/>
    <cellStyle name="Normal 6 3 3 3 2 4 3 3 4" xfId="30375" xr:uid="{F1CFB043-722D-4FF7-8349-A408EBFE1248}"/>
    <cellStyle name="Normal 6 3 3 3 2 4 3 3 4 2" xfId="31714" xr:uid="{E1047207-F524-459C-9D5A-B00766BB0693}"/>
    <cellStyle name="Normal 6 3 3 3 2 4 3 4" xfId="30361" xr:uid="{3A82768C-6B5D-4D32-86C4-08DE35B49E64}"/>
    <cellStyle name="Normal 6 3 3 3 2 4 3 4 2" xfId="31701" xr:uid="{7FCFC7B6-2244-4C07-99E2-5744C78CE1C6}"/>
    <cellStyle name="Normal 6 3 3 3 2 5" xfId="2125" xr:uid="{00000000-0005-0000-0000-0000BC020000}"/>
    <cellStyle name="Normal 6 3 3 3 2 5 2" xfId="4636" xr:uid="{6DCD8049-BC85-477D-8DF4-71B624F9476D}"/>
    <cellStyle name="Normal 6 3 3 3 2 5 3" xfId="30205" xr:uid="{37F318ED-ADB1-4A63-94B9-7AD18DADE9C4}"/>
    <cellStyle name="Normal 6 3 3 3 2 5 3 2" xfId="31349" xr:uid="{63937397-5761-4327-97C3-F1A1F4AC80AD}"/>
    <cellStyle name="Normal 6 3 3 3 2 5 4" xfId="31545" xr:uid="{CD9790C9-4E7C-4C12-8572-B6779880FCFF}"/>
    <cellStyle name="Normal 6 3 3 3 2 6" xfId="4032" xr:uid="{2F86E8C3-CFCF-4CC5-896B-92C102F9D7BD}"/>
    <cellStyle name="Normal 6 3 3 3 2 6 2" xfId="4723" xr:uid="{3DE8FA29-3805-45F1-AFC0-AABB851E3B0A}"/>
    <cellStyle name="Normal 6 3 3 3 2 6 3" xfId="30323" xr:uid="{0ECF71C3-B132-42F9-91D6-FA49DFB6CC23}"/>
    <cellStyle name="Normal 6 3 3 3 2 6 3 2" xfId="31466" xr:uid="{64226B14-8E2D-4A6B-B1EA-CFD0A01681C0}"/>
    <cellStyle name="Normal 6 3 3 3 2 6 4" xfId="31663" xr:uid="{DBA5C1A5-A154-4B8F-A90E-5CFDC92DCCDC}"/>
    <cellStyle name="Normal 6 3 3 3 2 7" xfId="30143" xr:uid="{80BE168A-ACEA-40EE-BC12-1FF256FF1F93}"/>
    <cellStyle name="Normal 6 3 3 3 2 7 2" xfId="30510"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3" xr:uid="{AC20A973-25C7-4EEA-B8FC-5F924C46B0FC}"/>
    <cellStyle name="Normal 6 3 3 3 4 2 2 2 3" xfId="3747" xr:uid="{00000000-0005-0000-0000-000016060000}"/>
    <cellStyle name="Normal 6 3 3 3 4 2 2 2 3 2" xfId="4775" xr:uid="{AAE7B9DD-D69F-4E10-BB8B-20D4AC9962F5}"/>
    <cellStyle name="Normal 6 3 3 3 4 2 2 2 3 3" xfId="30271" xr:uid="{C37F18FF-54D7-4AE5-9692-111929E55625}"/>
    <cellStyle name="Normal 6 3 3 3 4 2 2 2 3 3 2" xfId="31414" xr:uid="{249FE48C-C7E7-4065-967D-49544C157FBD}"/>
    <cellStyle name="Normal 6 3 3 3 4 2 2 2 3 4" xfId="31611" xr:uid="{189EC8A1-D2C2-42E5-A270-697BF07C7A33}"/>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4 3" xfId="30208" xr:uid="{A160096C-0CB9-4F26-AE17-C47BB86B37E8}"/>
    <cellStyle name="Normal 6 3 3 3 4 2 3 4 3 2" xfId="31352" xr:uid="{C3EE6054-A4E1-4094-825A-1C1BF8659EA8}"/>
    <cellStyle name="Normal 6 3 3 3 4 2 3 4 4" xfId="31548" xr:uid="{9102B438-FA41-4457-A61B-AE31F663F9E7}"/>
    <cellStyle name="Normal 6 3 3 3 4 2 3 5" xfId="25800" xr:uid="{593CE574-319A-4AC6-9B5C-702D762FB4CA}"/>
    <cellStyle name="Normal 6 3 3 3 4 2 3 6" xfId="30539" xr:uid="{5EBC0163-4363-4F13-A5DD-AE3FCBD0410B}"/>
    <cellStyle name="Normal 6 3 3 3 4 2 4" xfId="25638" xr:uid="{EABC3D6A-712F-4FB3-BEB7-DF746EAFE1AE}"/>
    <cellStyle name="Normal 6 3 3 3 4 3" xfId="1264" xr:uid="{00000000-0005-0000-0000-0000B9060000}"/>
    <cellStyle name="Normal 6 3 3 3 4 4" xfId="2971" xr:uid="{00000000-0005-0000-0000-00009F070000}"/>
    <cellStyle name="Normal 6 3 3 3 4 4 2" xfId="31292" xr:uid="{186211C7-282C-42A3-AABA-91AA76594D8B}"/>
    <cellStyle name="Normal 6 3 3 3 4 5" xfId="2127" xr:uid="{00000000-0005-0000-0000-0000C1020000}"/>
    <cellStyle name="Normal 6 3 3 3 4 5 2" xfId="4671" xr:uid="{3CF7EC19-F0E2-4711-B08D-946163A456F8}"/>
    <cellStyle name="Normal 6 3 3 3 4 5 3" xfId="30207" xr:uid="{04383268-857B-47C7-9699-654DD5736F7C}"/>
    <cellStyle name="Normal 6 3 3 3 4 5 3 2" xfId="31351" xr:uid="{8F87091D-845B-4E2D-9607-3B2C3F78CB20}"/>
    <cellStyle name="Normal 6 3 3 3 4 5 4" xfId="31547" xr:uid="{F438C024-05C0-4B0E-BC65-1729E3C29826}"/>
    <cellStyle name="Normal 6 3 3 3 4 6" xfId="4034" xr:uid="{4F2918E3-7CCF-44F2-8B12-399DCD69E664}"/>
    <cellStyle name="Normal 6 3 3 3 4 6 2" xfId="4702" xr:uid="{66B78E9E-F4AB-4BA4-9562-EF211951A15F}"/>
    <cellStyle name="Normal 6 3 3 3 4 6 3" xfId="30325" xr:uid="{95C354DC-76FB-4CBE-9FB3-F1E8EDAD6C87}"/>
    <cellStyle name="Normal 6 3 3 3 4 6 3 2" xfId="31468" xr:uid="{B4430622-35CF-4C2E-B9B8-E001BD4035B7}"/>
    <cellStyle name="Normal 6 3 3 3 4 6 4" xfId="31665" xr:uid="{76813517-A76E-44EB-B0B6-46D7F2837E3A}"/>
    <cellStyle name="Normal 6 3 3 3 4 7" xfId="30145" xr:uid="{C2411ACB-20F6-4EE0-8B84-B62097023916}"/>
    <cellStyle name="Normal 6 3 3 3 4 7 2" xfId="30512"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3 4" xfId="30272" xr:uid="{B96C46A8-B0B0-4A78-8D66-296041A1E571}"/>
    <cellStyle name="Normal 6 3 3 3 5 3 4 2" xfId="31415" xr:uid="{4EF581FF-DB98-4273-BAC1-15F20033B499}"/>
    <cellStyle name="Normal 6 3 3 3 5 3 5" xfId="31612" xr:uid="{304492C9-34A5-491B-90A2-9FC308872402}"/>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3 3 3" xfId="30273" xr:uid="{91ACDD3A-0E04-489A-B8EF-6EF1F1AE6AAE}"/>
    <cellStyle name="Normal 6 3 3 4 3 2 3 3 3 2" xfId="31416" xr:uid="{9ED99E49-38F8-4258-8C5C-4E6CCF898051}"/>
    <cellStyle name="Normal 6 3 3 4 3 2 3 3 4" xfId="31613" xr:uid="{86DC850B-5ABA-4168-A12B-52BB2D92300C}"/>
    <cellStyle name="Normal 6 3 3 4 3 2 4" xfId="25723" xr:uid="{458F7302-1896-4444-8A91-7EEE77D9B42E}"/>
    <cellStyle name="Normal 6 3 3 4 3 3" xfId="1273" xr:uid="{00000000-0005-0000-0000-0000C3060000}"/>
    <cellStyle name="Normal 6 3 3 4 3 4" xfId="2972" xr:uid="{00000000-0005-0000-0000-0000A5070000}"/>
    <cellStyle name="Normal 6 3 3 4 3 4 2" xfId="31299" xr:uid="{9A618AA1-F692-4092-9D65-77B750975D70}"/>
    <cellStyle name="Normal 6 3 3 4 3 5" xfId="2130" xr:uid="{00000000-0005-0000-0000-0000C8020000}"/>
    <cellStyle name="Normal 6 3 3 4 3 5 2" xfId="3854" xr:uid="{14ADEC9D-23D5-4755-9DD0-8765D24571A4}"/>
    <cellStyle name="Normal 6 3 3 4 3 5 3" xfId="30210" xr:uid="{8435FB26-6920-4CAD-AA91-3600F415560A}"/>
    <cellStyle name="Normal 6 3 3 4 3 5 3 2" xfId="31354" xr:uid="{35DA6502-A4A2-4046-B3CE-4037C2DBBE69}"/>
    <cellStyle name="Normal 6 3 3 4 3 5 4" xfId="31550" xr:uid="{072920CB-D524-41F0-B9ED-C02DFA5CF3AC}"/>
    <cellStyle name="Normal 6 3 3 4 3 6" xfId="4036" xr:uid="{C66D090D-F948-4628-9A4B-3556EC8A8993}"/>
    <cellStyle name="Normal 6 3 3 4 3 6 2" xfId="4738" xr:uid="{6CDE8700-2BC6-4C40-AD11-A661C27D6699}"/>
    <cellStyle name="Normal 6 3 3 4 3 6 3" xfId="30327" xr:uid="{A9169C37-2F33-4AC5-9D16-6468DBFE55C7}"/>
    <cellStyle name="Normal 6 3 3 4 3 6 3 2" xfId="31470" xr:uid="{C08347BC-2FE4-4A4C-88AE-047B4F1111EB}"/>
    <cellStyle name="Normal 6 3 3 4 3 6 4" xfId="31667" xr:uid="{25C9AC63-04F8-44DF-BE45-828C1A0EFA15}"/>
    <cellStyle name="Normal 6 3 3 4 3 7" xfId="30147" xr:uid="{5DD134DE-7771-4AC1-A6C7-CAB182204804}"/>
    <cellStyle name="Normal 6 3 3 4 3 7 2" xfId="30514"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4 3 3" xfId="30274" xr:uid="{7F3E6705-4643-4EF6-886B-EF89E8C009A2}"/>
    <cellStyle name="Normal 6 3 3 4 4 3 3 2" xfId="31417" xr:uid="{519FAA7A-C692-4C62-A964-CCC9D5705A0C}"/>
    <cellStyle name="Normal 6 3 3 4 4 3 4" xfId="31614" xr:uid="{C2001405-3A9E-407C-A41F-4E4E1ECCA430}"/>
    <cellStyle name="Normal 6 3 3 4 5" xfId="2129" xr:uid="{00000000-0005-0000-0000-0000C6020000}"/>
    <cellStyle name="Normal 6 3 3 4 5 2" xfId="3775" xr:uid="{E7CE2CBA-ABE9-40BC-B051-DB9C5FB798E6}"/>
    <cellStyle name="Normal 6 3 3 4 5 3" xfId="30209" xr:uid="{89A8051D-31C3-40B3-9711-90934B61F108}"/>
    <cellStyle name="Normal 6 3 3 4 5 3 2" xfId="31353" xr:uid="{85BF3F84-4BD4-4F22-BAF8-1486D86B8D5C}"/>
    <cellStyle name="Normal 6 3 3 4 5 4" xfId="31549" xr:uid="{A28A8BEB-C65E-4662-A83C-828FBC0BB7C6}"/>
    <cellStyle name="Normal 6 3 3 4 6" xfId="4035" xr:uid="{45BFAD04-BCD7-4CAC-953D-0DBD444CB6D4}"/>
    <cellStyle name="Normal 6 3 3 4 6 2" xfId="4724" xr:uid="{E376E65A-2E16-478D-B2B0-FCA698161DA4}"/>
    <cellStyle name="Normal 6 3 3 4 6 3" xfId="30326" xr:uid="{7B491ED7-6C6A-4219-B6F7-978B126F66AF}"/>
    <cellStyle name="Normal 6 3 3 4 6 3 2" xfId="31469" xr:uid="{7C5376D0-737F-432C-B2D8-A4762CC89502}"/>
    <cellStyle name="Normal 6 3 3 4 6 4" xfId="31666" xr:uid="{5D3A6406-FADF-46CF-957E-3CA6899F60ED}"/>
    <cellStyle name="Normal 6 3 3 4 7" xfId="30146" xr:uid="{838F89EF-1D7F-4065-8D4C-3A4DAF9BF3DA}"/>
    <cellStyle name="Normal 6 3 3 4 7 2" xfId="30513" xr:uid="{05F24ADF-AA50-4531-B604-5CFE29E6FEC6}"/>
    <cellStyle name="Normal 6 3 3 5" xfId="2069" xr:uid="{00000000-0005-0000-0000-0000B9020000}"/>
    <cellStyle name="Normal 6 3 3 5 2" xfId="4797" xr:uid="{907E5E47-F6B2-4DC4-A325-33901AAEA066}"/>
    <cellStyle name="Normal 6 3 3 5 3" xfId="30168" xr:uid="{35A6137A-9A79-4FA9-A0E4-BC9B9671A559}"/>
    <cellStyle name="Normal 6 3 3 5 3 2" xfId="30515" xr:uid="{DABD6C2B-49F9-41EE-B9EE-279CE22049EF}"/>
    <cellStyle name="Normal 6 3 3 5 4" xfId="31508" xr:uid="{FE5EE180-0A6C-4451-850A-0F128D00BDF6}"/>
    <cellStyle name="Normal 6 3 3 6" xfId="30100" xr:uid="{39D311B1-3F99-4637-B6B6-3945F5B433CC}"/>
    <cellStyle name="Normal 6 3 3 6 2" xfId="30473"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3 3 3" xfId="30275" xr:uid="{E5F840FE-5104-4857-8DCE-96279A827F92}"/>
    <cellStyle name="Normal 6 3 4 3 2 3 3 3 2" xfId="31418" xr:uid="{4198C9AA-B1FD-49F4-9439-E7F43D107413}"/>
    <cellStyle name="Normal 6 3 4 3 2 3 3 4" xfId="31615" xr:uid="{909DD0D0-1364-42A4-A034-3430836BB697}"/>
    <cellStyle name="Normal 6 3 4 3 2 4" xfId="24957" xr:uid="{0DA149DA-ADAC-4AFA-94DC-BF3AC20BD344}"/>
    <cellStyle name="Normal 6 3 4 3 3" xfId="1281" xr:uid="{00000000-0005-0000-0000-0000CD060000}"/>
    <cellStyle name="Normal 6 3 4 3 4" xfId="2974" xr:uid="{00000000-0005-0000-0000-0000AC070000}"/>
    <cellStyle name="Normal 6 3 4 3 4 2" xfId="31287" xr:uid="{BE8648E5-FB61-43AA-BB56-FE67109396AA}"/>
    <cellStyle name="Normal 6 3 4 3 5" xfId="2132" xr:uid="{00000000-0005-0000-0000-0000CC020000}"/>
    <cellStyle name="Normal 6 3 4 3 5 2" xfId="4640" xr:uid="{B14B5BE6-0AD9-4024-B6A3-83DB74FA6323}"/>
    <cellStyle name="Normal 6 3 4 3 5 3" xfId="30212" xr:uid="{E0D683BA-EFB6-4E11-8ABF-098065B0A36F}"/>
    <cellStyle name="Normal 6 3 4 3 5 3 2" xfId="31356" xr:uid="{9C8FE98E-1D8F-4973-8A1E-AB187A709B52}"/>
    <cellStyle name="Normal 6 3 4 3 5 4" xfId="31552" xr:uid="{83DF3942-78DD-4E7E-8FC5-59A81BE0190A}"/>
    <cellStyle name="Normal 6 3 4 3 6" xfId="4038" xr:uid="{85017E11-7866-4279-9063-BD1F44AA9952}"/>
    <cellStyle name="Normal 6 3 4 3 6 2" xfId="4783" xr:uid="{121F7278-5066-479E-804E-839EF523D6AF}"/>
    <cellStyle name="Normal 6 3 4 3 6 3" xfId="30329" xr:uid="{10D4AA31-3BD6-458F-BF46-08A025222983}"/>
    <cellStyle name="Normal 6 3 4 3 6 3 2" xfId="31472" xr:uid="{45E35B95-8A5B-4E1D-9384-E5D7227BFA78}"/>
    <cellStyle name="Normal 6 3 4 3 6 4" xfId="31669" xr:uid="{5ABCB488-C596-4F4D-A1BD-D5E366D7C9F2}"/>
    <cellStyle name="Normal 6 3 4 3 7" xfId="30149" xr:uid="{7EB70341-ADA0-4143-B80B-2417C60D5EFB}"/>
    <cellStyle name="Normal 6 3 4 3 7 2" xfId="30517" xr:uid="{35C90F93-35F2-4DF2-AF1A-E04B1075095B}"/>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2 3 3" xfId="30389" xr:uid="{5C1B9AE5-B079-4BE9-940F-38DB98168A0F}"/>
    <cellStyle name="Normal 6 3 4 4 2 3 4" xfId="30376" xr:uid="{0C630832-C427-48AC-B7B7-CDBA068EF46E}"/>
    <cellStyle name="Normal 6 3 4 4 2 3 4 2" xfId="31715" xr:uid="{59210765-A088-4B60-B438-476422DF6627}"/>
    <cellStyle name="Normal 6 3 4 4 2 4" xfId="30362" xr:uid="{ED8C1BC9-242E-4E34-A350-F2FCEF2ABD52}"/>
    <cellStyle name="Normal 6 3 4 4 2 4 2" xfId="31702" xr:uid="{1508FF5D-6EE9-4924-B426-3723E8CF7E8F}"/>
    <cellStyle name="Normal 6 3 4 4 3" xfId="24974" xr:uid="{B81CA4B1-D0EC-4903-82C2-3729418C66EC}"/>
    <cellStyle name="Normal 6 3 4 5" xfId="2131" xr:uid="{00000000-0005-0000-0000-0000CA020000}"/>
    <cellStyle name="Normal 6 3 4 5 2" xfId="4625" xr:uid="{385DF0D6-58F0-450D-88C9-C3CEB76D1408}"/>
    <cellStyle name="Normal 6 3 4 5 3" xfId="30211" xr:uid="{90312F7B-2D6D-405C-8052-43F9AAADE25C}"/>
    <cellStyle name="Normal 6 3 4 5 3 2" xfId="31355" xr:uid="{E7349462-429D-4D08-82F3-1A2EB2E58B37}"/>
    <cellStyle name="Normal 6 3 4 5 4" xfId="31551" xr:uid="{1042ECBD-2BB7-4E90-905B-07F8507D3AB7}"/>
    <cellStyle name="Normal 6 3 4 6" xfId="4037" xr:uid="{8D1101F3-0C22-4BE8-AF14-06E549D8B1C0}"/>
    <cellStyle name="Normal 6 3 4 6 2" xfId="4706" xr:uid="{309113B5-9206-44C4-9B50-F0859B4F4AC0}"/>
    <cellStyle name="Normal 6 3 4 6 3" xfId="30328" xr:uid="{75C41231-A56E-451C-A0E6-06EE355C936A}"/>
    <cellStyle name="Normal 6 3 4 6 3 2" xfId="31471" xr:uid="{E83C45BE-E56B-493C-B749-8DBB698D4281}"/>
    <cellStyle name="Normal 6 3 4 6 4" xfId="31668" xr:uid="{BED4E2F1-8BFE-49E7-94A6-F6C20E56EE89}"/>
    <cellStyle name="Normal 6 3 4 7" xfId="30148" xr:uid="{230E3327-1DCE-4021-B3F8-983D1A5A137A}"/>
    <cellStyle name="Normal 6 3 4 7 2" xfId="30516" xr:uid="{E88A4B4D-5E2F-4EF4-8F91-154A61DEACCE}"/>
    <cellStyle name="Normal 6 3 5" xfId="29607" xr:uid="{631E655F-7844-43BA-9955-2AD29CB8158C}"/>
    <cellStyle name="Normal 6 3 5 2" xfId="29635" xr:uid="{B4AFCDD8-862C-4144-A948-C80FD9D9C627}"/>
    <cellStyle name="Normal 6 3 5 3" xfId="30363" xr:uid="{BB71A935-D937-468C-AA47-D9536B9840FB}"/>
    <cellStyle name="Normal 6 3 5 3 2" xfId="30518" xr:uid="{EB168DF3-E7E9-4582-9E18-6217A4D688DD}"/>
    <cellStyle name="Normal 6 3 6" xfId="31498" xr:uid="{DD156CEF-7EAB-43B9-BB83-25E20C183EA0}"/>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3 3 3" xfId="30276" xr:uid="{E39C729E-3986-412E-9582-DDBDB6F5B372}"/>
    <cellStyle name="Normal 6 5 3 2 3 2 3 3 3 2" xfId="31419" xr:uid="{3CA02C8E-1377-438F-8ACF-277F8C8DB7A0}"/>
    <cellStyle name="Normal 6 5 3 2 3 2 3 3 4" xfId="31616" xr:uid="{0A1895AA-EE88-42AC-B89A-BCDB4B9319D4}"/>
    <cellStyle name="Normal 6 5 3 2 3 2 4" xfId="22680" xr:uid="{9FD8EF5C-1DF1-4ABC-86B0-BC0A24BC7DB0}"/>
    <cellStyle name="Normal 6 5 3 2 3 3" xfId="1292" xr:uid="{00000000-0005-0000-0000-0000D9060000}"/>
    <cellStyle name="Normal 6 5 3 2 3 4" xfId="2976" xr:uid="{00000000-0005-0000-0000-0000B7070000}"/>
    <cellStyle name="Normal 6 5 3 2 3 4 2" xfId="31275" xr:uid="{AC78F16B-C398-421C-B6DA-60754B2F6068}"/>
    <cellStyle name="Normal 6 5 3 2 3 5" xfId="2135" xr:uid="{00000000-0005-0000-0000-0000D4020000}"/>
    <cellStyle name="Normal 6 5 3 2 3 5 2" xfId="4647" xr:uid="{6EE5CD5D-2630-46DB-98C1-E0A91C088B26}"/>
    <cellStyle name="Normal 6 5 3 2 3 5 3" xfId="30215" xr:uid="{ADF6D548-1F3A-459F-A750-74CD99FDEE9A}"/>
    <cellStyle name="Normal 6 5 3 2 3 5 3 2" xfId="31359" xr:uid="{B71D2F94-18B1-4748-AC7B-9E99EEE3BBE2}"/>
    <cellStyle name="Normal 6 5 3 2 3 5 4" xfId="31555" xr:uid="{F49B284C-4158-45C7-A289-51B9D8DE13A3}"/>
    <cellStyle name="Normal 6 5 3 2 3 6" xfId="4041" xr:uid="{8B315A9F-8391-474D-B4C0-405EE4404F8E}"/>
    <cellStyle name="Normal 6 5 3 2 3 6 2" xfId="4711" xr:uid="{B2D6BDD1-5721-402C-A1EB-DE58BA876C84}"/>
    <cellStyle name="Normal 6 5 3 2 3 6 3" xfId="30332" xr:uid="{BB68FD68-7256-47F7-953D-2BBE26864CDA}"/>
    <cellStyle name="Normal 6 5 3 2 3 6 3 2" xfId="31474" xr:uid="{8C01FEE2-79B9-4A0F-A784-4FD92A5B6B0B}"/>
    <cellStyle name="Normal 6 5 3 2 3 6 4" xfId="31672" xr:uid="{EBE5DAA1-C59B-46EC-A8F2-1CE773456805}"/>
    <cellStyle name="Normal 6 5 3 2 3 7" xfId="30151" xr:uid="{49112585-27FD-43F2-BF44-AC831E47158C}"/>
    <cellStyle name="Normal 6 5 3 2 3 7 2" xfId="30520" xr:uid="{97E9803D-6432-444E-A890-68A0602A16F1}"/>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4 3 3 3" xfId="30390" xr:uid="{3896CCD4-4803-40CF-8441-650569527929}"/>
    <cellStyle name="Normal 6 5 3 2 4 3 3 4" xfId="30377" xr:uid="{CBA19119-5BB4-4E00-A950-1BDA2D9F3805}"/>
    <cellStyle name="Normal 6 5 3 2 4 3 3 4 2" xfId="31716" xr:uid="{8630AAF4-9A72-44FF-B5C2-D15011E2D118}"/>
    <cellStyle name="Normal 6 5 3 2 4 3 4" xfId="30364" xr:uid="{ECE487CF-3F45-4A59-B530-7A43F95E48BF}"/>
    <cellStyle name="Normal 6 5 3 2 4 3 4 2" xfId="31703" xr:uid="{08509A36-70E6-4EBD-A46D-BFCD7652D951}"/>
    <cellStyle name="Normal 6 5 3 2 5" xfId="2134" xr:uid="{00000000-0005-0000-0000-0000D2020000}"/>
    <cellStyle name="Normal 6 5 3 2 5 2" xfId="4683" xr:uid="{985E2EB5-9E1E-43AC-B0AB-0DDE28EC2B5C}"/>
    <cellStyle name="Normal 6 5 3 2 5 3" xfId="30214" xr:uid="{D46CE359-6D20-457D-B96B-F51C055BD562}"/>
    <cellStyle name="Normal 6 5 3 2 5 3 2" xfId="31358" xr:uid="{988CB04C-674F-41D1-A07E-95491E04BE7D}"/>
    <cellStyle name="Normal 6 5 3 2 5 4" xfId="31554" xr:uid="{D1D84B56-D950-4446-AE9F-C32773F7F07D}"/>
    <cellStyle name="Normal 6 5 3 2 6" xfId="4040" xr:uid="{8635F82C-04F7-4EC6-B923-CFC4350C7830}"/>
    <cellStyle name="Normal 6 5 3 2 6 2" xfId="4719" xr:uid="{5D5E7BFF-9D34-4E6B-9329-AD7DE75B6822}"/>
    <cellStyle name="Normal 6 5 3 2 6 3" xfId="30331" xr:uid="{32DCCDDE-5942-4CE1-9E1F-32A881D5BAD7}"/>
    <cellStyle name="Normal 6 5 3 2 6 3 2" xfId="31473" xr:uid="{5FA83714-5914-4708-8333-1CC83A3DDB0D}"/>
    <cellStyle name="Normal 6 5 3 2 6 4" xfId="31671" xr:uid="{E9FE8281-905A-4173-80C7-82183386EABC}"/>
    <cellStyle name="Normal 6 5 3 2 7" xfId="30150" xr:uid="{940D94C0-6359-4490-BCCE-8FEBED747550}"/>
    <cellStyle name="Normal 6 5 3 2 7 2" xfId="30519"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69" xr:uid="{CE4D3F89-E104-4E7C-94DC-8DEA8C31FCE9}"/>
    <cellStyle name="Normal 6 5 3 4 2 2 2 3" xfId="3753" xr:uid="{00000000-0005-0000-0000-000041060000}"/>
    <cellStyle name="Normal 6 5 3 4 2 2 2 3 2" xfId="4749" xr:uid="{26BAC224-8031-4231-90D3-310CC68CB6C0}"/>
    <cellStyle name="Normal 6 5 3 4 2 2 2 3 3" xfId="30277" xr:uid="{D5CEC65A-2ADC-4D45-B3B7-ADDDF3F54B9C}"/>
    <cellStyle name="Normal 6 5 3 4 2 2 2 3 3 2" xfId="31420" xr:uid="{F627CE79-B180-42C5-A491-6351F4C67CBE}"/>
    <cellStyle name="Normal 6 5 3 4 2 2 2 3 4" xfId="31617" xr:uid="{BB2108BE-1192-4E13-B6B9-9D2AB265B6C3}"/>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4 3" xfId="30217" xr:uid="{315EE6F0-4A4B-4614-90D5-5242C6E49BBC}"/>
    <cellStyle name="Normal 6 5 3 4 2 3 4 3 2" xfId="31361" xr:uid="{946949EA-0176-4BCD-B99E-F7D135D21458}"/>
    <cellStyle name="Normal 6 5 3 4 2 3 4 4" xfId="31557" xr:uid="{F5FB7FA9-7FF9-4592-9A76-78A07223589D}"/>
    <cellStyle name="Normal 6 5 3 4 2 3 5" xfId="25817" xr:uid="{146A0A89-FA15-4673-83D1-1BD48BA23B4F}"/>
    <cellStyle name="Normal 6 5 3 4 2 3 6" xfId="30540" xr:uid="{1E4E56E2-FCF3-4C9E-A5C1-C675C3F1A005}"/>
    <cellStyle name="Normal 6 5 3 4 2 4" xfId="24937" xr:uid="{FD27707B-D4A4-422F-BC64-0031AA3E4D05}"/>
    <cellStyle name="Normal 6 5 3 4 3" xfId="1302" xr:uid="{00000000-0005-0000-0000-0000E5060000}"/>
    <cellStyle name="Normal 6 5 3 4 4" xfId="2977" xr:uid="{00000000-0005-0000-0000-0000C0070000}"/>
    <cellStyle name="Normal 6 5 3 4 4 2" xfId="31293" xr:uid="{AB74C274-9F21-4F33-97DC-03C78C47142A}"/>
    <cellStyle name="Normal 6 5 3 4 5" xfId="2136" xr:uid="{00000000-0005-0000-0000-0000D7020000}"/>
    <cellStyle name="Normal 6 5 3 4 5 2" xfId="4667" xr:uid="{D2333BB9-76BA-48B1-B619-1F9C6401FD25}"/>
    <cellStyle name="Normal 6 5 3 4 5 3" xfId="30216" xr:uid="{62554BF8-65F6-4FEE-9102-1517F5320031}"/>
    <cellStyle name="Normal 6 5 3 4 5 3 2" xfId="31360" xr:uid="{8411E2B0-CE72-4FAF-B1B5-E2FDF3AB6116}"/>
    <cellStyle name="Normal 6 5 3 4 5 4" xfId="31556" xr:uid="{613255CF-C246-4231-95AD-15A9EA1A28E1}"/>
    <cellStyle name="Normal 6 5 3 4 6" xfId="4042" xr:uid="{13FADCA8-36DC-469D-8F55-211BB24FA64B}"/>
    <cellStyle name="Normal 6 5 3 4 6 2" xfId="4753" xr:uid="{ABAADEE5-6BDD-4DDF-988F-045E065F16C3}"/>
    <cellStyle name="Normal 6 5 3 4 6 3" xfId="30333" xr:uid="{C370706B-D050-44A6-8DBC-4B79D80786ED}"/>
    <cellStyle name="Normal 6 5 3 4 6 3 2" xfId="31475" xr:uid="{A2072E34-E841-4339-9FD5-C6D6C717F7C6}"/>
    <cellStyle name="Normal 6 5 3 4 6 4" xfId="31673" xr:uid="{A7B8BC6B-0D84-401C-BCE1-1C3CE034DBAA}"/>
    <cellStyle name="Normal 6 5 3 4 7" xfId="30152" xr:uid="{B6B1B1A2-B731-440F-A283-79585C0A73B2}"/>
    <cellStyle name="Normal 6 5 3 4 7 2" xfId="30521"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3 4" xfId="30278" xr:uid="{0F482ABE-F9DD-4AE1-B958-7F9AACCE1E1C}"/>
    <cellStyle name="Normal 6 5 3 5 3 4 2" xfId="31421" xr:uid="{8090AB6F-2CAE-48D4-BCB0-D8D0AD244004}"/>
    <cellStyle name="Normal 6 5 3 5 3 5" xfId="31618" xr:uid="{F37F9835-CED0-41DF-BE2E-CCAD9E7DE39B}"/>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3 3 3" xfId="30279" xr:uid="{44E45A56-0938-496E-848A-9D883B75B8E6}"/>
    <cellStyle name="Normal 6 5 4 3 2 3 3 3 2" xfId="31422" xr:uid="{104720AE-072D-43E6-A876-8E12BB329AC9}"/>
    <cellStyle name="Normal 6 5 4 3 2 3 3 4" xfId="31619" xr:uid="{C63255E8-1A1C-4DD5-BCD8-566984E31045}"/>
    <cellStyle name="Normal 6 5 4 3 2 4" xfId="24662" xr:uid="{C8FD317F-C620-40B3-9E84-C86134062E28}"/>
    <cellStyle name="Normal 6 5 4 3 3" xfId="1311" xr:uid="{00000000-0005-0000-0000-0000EF060000}"/>
    <cellStyle name="Normal 6 5 4 3 4" xfId="2978" xr:uid="{00000000-0005-0000-0000-0000C6070000}"/>
    <cellStyle name="Normal 6 5 4 3 4 2" xfId="31298" xr:uid="{1D63F91C-4880-4AD8-ACE6-3490B3C191AF}"/>
    <cellStyle name="Normal 6 5 4 3 5" xfId="2139" xr:uid="{00000000-0005-0000-0000-0000DE020000}"/>
    <cellStyle name="Normal 6 5 4 3 5 2" xfId="3771" xr:uid="{0DAEABF9-E059-45BB-9EA3-DB8CCF44184B}"/>
    <cellStyle name="Normal 6 5 4 3 5 3" xfId="30219" xr:uid="{45838C83-4A43-4932-BDCE-C8F337A6FF93}"/>
    <cellStyle name="Normal 6 5 4 3 5 3 2" xfId="31363" xr:uid="{1681B1FF-BD73-48EA-B617-B273CD937AF6}"/>
    <cellStyle name="Normal 6 5 4 3 5 4" xfId="31559" xr:uid="{D408C2DC-B73E-44AF-B237-D74B8744DB20}"/>
    <cellStyle name="Normal 6 5 4 3 6" xfId="4044" xr:uid="{3B6C1D61-E8B0-4D32-BD74-479DABBA050E}"/>
    <cellStyle name="Normal 6 5 4 3 6 2" xfId="4741" xr:uid="{AB0FA666-59CA-452D-8185-BFDD339259A5}"/>
    <cellStyle name="Normal 6 5 4 3 6 3" xfId="30335" xr:uid="{A0F6DACF-5765-4B5B-B0D5-474B058864BF}"/>
    <cellStyle name="Normal 6 5 4 3 6 3 2" xfId="31477" xr:uid="{399043F7-6F4A-4A3E-9634-085F7EF1332F}"/>
    <cellStyle name="Normal 6 5 4 3 6 4" xfId="31675" xr:uid="{0C618089-00EB-4E10-B4F7-F237E3E30D1F}"/>
    <cellStyle name="Normal 6 5 4 3 7" xfId="30154" xr:uid="{E689BF94-8089-4EDB-8A90-EC9DD05FAEB6}"/>
    <cellStyle name="Normal 6 5 4 3 7 2" xfId="30523"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4 3 3" xfId="30280" xr:uid="{0B00FD0E-6729-4916-9762-F885F79C9AA2}"/>
    <cellStyle name="Normal 6 5 4 4 3 3 2" xfId="31423" xr:uid="{06166BF6-49AB-4FD9-B6C9-466EFABFB73C}"/>
    <cellStyle name="Normal 6 5 4 4 3 4" xfId="31620" xr:uid="{F51A84E7-859C-4016-A24B-CC6BB58A5781}"/>
    <cellStyle name="Normal 6 5 4 5" xfId="2138" xr:uid="{00000000-0005-0000-0000-0000DC020000}"/>
    <cellStyle name="Normal 6 5 4 5 2" xfId="4627" xr:uid="{F656D414-B9FB-4E57-A874-02EABF4164A9}"/>
    <cellStyle name="Normal 6 5 4 5 3" xfId="30218" xr:uid="{CC65D777-7FA0-471D-A07E-954A4411B4C7}"/>
    <cellStyle name="Normal 6 5 4 5 3 2" xfId="31362" xr:uid="{73E9ABE8-24A6-412C-9014-B32C406F5254}"/>
    <cellStyle name="Normal 6 5 4 5 4" xfId="31558" xr:uid="{6EB7D5EF-0E62-4B3E-BC7A-4EBD9D7356D9}"/>
    <cellStyle name="Normal 6 5 4 6" xfId="4043" xr:uid="{275714B7-5104-4FAB-9E0E-B1CADB04BD20}"/>
    <cellStyle name="Normal 6 5 4 6 2" xfId="4756" xr:uid="{66B4AC42-B19A-46C7-BB60-AA3BF5A56B35}"/>
    <cellStyle name="Normal 6 5 4 6 3" xfId="30334" xr:uid="{0B89003E-3F94-4F85-8781-8734CDF2F216}"/>
    <cellStyle name="Normal 6 5 4 6 3 2" xfId="31476" xr:uid="{28AE4F89-814E-43D6-B004-239043802B5A}"/>
    <cellStyle name="Normal 6 5 4 6 4" xfId="31674" xr:uid="{C9E8D383-49F9-4B00-9D73-DB9D2C0D47B7}"/>
    <cellStyle name="Normal 6 5 4 7" xfId="30153" xr:uid="{2552D7E3-E9B3-4241-AB50-FAF890DD8E42}"/>
    <cellStyle name="Normal 6 5 4 7 2" xfId="30522" xr:uid="{4C0D5AE6-EFC9-4BFA-B323-123CB782B2A7}"/>
    <cellStyle name="Normal 6 5 5" xfId="2070" xr:uid="{00000000-0005-0000-0000-0000CF020000}"/>
    <cellStyle name="Normal 6 5 5 2" xfId="4760" xr:uid="{58B42343-3889-4193-AB92-064DC779A64F}"/>
    <cellStyle name="Normal 6 5 5 3" xfId="30169" xr:uid="{1B9038EE-4F4C-4744-8861-25102551DC54}"/>
    <cellStyle name="Normal 6 5 5 3 2" xfId="30524" xr:uid="{438B0090-C4E0-4040-B6B8-2ED195399BE5}"/>
    <cellStyle name="Normal 6 5 5 4" xfId="31509" xr:uid="{22A88986-2C4B-4B97-B1CE-8329EB5EAAF9}"/>
    <cellStyle name="Normal 6 5 6" xfId="30113" xr:uid="{8D7A58C9-2680-41F9-B10A-5FB6EB00FD95}"/>
    <cellStyle name="Normal 6 5 6 2" xfId="30474" xr:uid="{6AC3E222-93E2-4ED5-A04F-8AD2183A95F8}"/>
    <cellStyle name="Normal 6 6" xfId="1313" xr:uid="{00000000-0005-0000-0000-0000F2060000}"/>
    <cellStyle name="Normal 6 6 10" xfId="30155" xr:uid="{52A1F13F-0078-432B-BBAA-5F6768E9F38E}"/>
    <cellStyle name="Normal 6 6 10 2" xfId="31502"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3 4 4" xfId="30221" xr:uid="{1E0F7A3C-2BD1-4F71-A059-2E52E4FFE1B1}"/>
    <cellStyle name="Normal 6 6 3 3 4 4 2" xfId="31365" xr:uid="{0CD2B232-A623-46D5-BE56-9B0330ABDEE6}"/>
    <cellStyle name="Normal 6 6 3 3 4 5" xfId="31561" xr:uid="{644EB2C4-45E6-4172-BD45-78B17057F6A4}"/>
    <cellStyle name="Normal 6 6 3 3 5" xfId="30461" xr:uid="{904D57A7-5920-484C-BF65-E06F982671D6}"/>
    <cellStyle name="Normal 6 6 3 3 6" xfId="30541"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3 4 3 3" xfId="30281" xr:uid="{43EAA275-4ABE-462B-9447-B627D0C084F1}"/>
    <cellStyle name="Normal 6 6 3 4 3 3 2" xfId="31424" xr:uid="{93AAD6B1-80BF-4EEF-8D5D-CD727227AB72}"/>
    <cellStyle name="Normal 6 6 3 4 3 4" xfId="31621"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3 3 3" xfId="30282" xr:uid="{A757C1CC-289F-47DA-B927-DF3F89752397}"/>
    <cellStyle name="Normal 6 6 4 2 3 3 3 2" xfId="31425" xr:uid="{E50733EF-7DA7-4CC6-8EE1-0A08A8F17A48}"/>
    <cellStyle name="Normal 6 6 4 2 3 3 4" xfId="31622" xr:uid="{116C31C3-ADCC-4EDA-827C-4B657CD536F0}"/>
    <cellStyle name="Normal 6 6 4 2 4" xfId="24610" xr:uid="{0E019910-37DE-43E1-BDD5-941731A48A83}"/>
    <cellStyle name="Normal 6 6 4 3" xfId="1326" xr:uid="{00000000-0005-0000-0000-000000070000}"/>
    <cellStyle name="Normal 6 6 4 4" xfId="2979" xr:uid="{00000000-0005-0000-0000-0000D1070000}"/>
    <cellStyle name="Normal 6 6 4 4 2" xfId="31284" xr:uid="{19635C23-0322-4BD8-97B1-5DC1FA748C5B}"/>
    <cellStyle name="Normal 6 6 4 5" xfId="2142" xr:uid="{00000000-0005-0000-0000-0000E6020000}"/>
    <cellStyle name="Normal 6 6 4 5 2" xfId="4635" xr:uid="{BD1045AF-7E49-48EA-AF41-B1E7071CB221}"/>
    <cellStyle name="Normal 6 6 4 5 3" xfId="30222" xr:uid="{6D024BB1-BCE9-45B1-B4E9-3324C92FA7CE}"/>
    <cellStyle name="Normal 6 6 4 5 3 2" xfId="31366" xr:uid="{A3F6340C-D451-475A-A982-207B891A2261}"/>
    <cellStyle name="Normal 6 6 4 5 4" xfId="31562" xr:uid="{E815B1D5-FDA4-48C8-A684-C03B7EE3E407}"/>
    <cellStyle name="Normal 6 6 4 6" xfId="4046" xr:uid="{7E3C1600-D01B-4C17-A3C8-5A48EC2345CF}"/>
    <cellStyle name="Normal 6 6 4 6 2" xfId="4713" xr:uid="{68449821-113B-44E2-90F0-E71E4937E5CF}"/>
    <cellStyle name="Normal 6 6 4 6 3" xfId="30337" xr:uid="{4FEA25DB-3C81-4F82-B8DE-5FCA09BE2E0B}"/>
    <cellStyle name="Normal 6 6 4 6 3 2" xfId="31479" xr:uid="{1305EA02-9F5C-4ACE-9E7C-1E5681505D17}"/>
    <cellStyle name="Normal 6 6 4 6 4" xfId="31677" xr:uid="{6C3874CC-609C-48F8-B7E4-A3BC65EC6DA6}"/>
    <cellStyle name="Normal 6 6 4 7" xfId="30156" xr:uid="{5E7B4808-922D-4165-8936-0598A0A6DAFF}"/>
    <cellStyle name="Normal 6 6 4 7 2" xfId="30525"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2 3" xfId="30348" xr:uid="{3218E97D-CD8C-4646-865A-D9FE354D3366}"/>
    <cellStyle name="Normal 6 6 6 3 2 3 2" xfId="31488" xr:uid="{3CAE3964-BC01-4657-A282-A605E568255D}"/>
    <cellStyle name="Normal 6 6 6 3 2 4" xfId="31688" xr:uid="{678B2E18-3999-4540-B1B8-C66D5ECF9D30}"/>
    <cellStyle name="Normal 6 6 6 3 3" xfId="25362" xr:uid="{25F2D5BA-2D6F-4E91-8FBB-4B9D252657D9}"/>
    <cellStyle name="Normal 6 6 6 4" xfId="2152" xr:uid="{00000000-0005-0000-0000-0000E9020000}"/>
    <cellStyle name="Normal 6 6 6 4 2" xfId="4689" xr:uid="{114F1330-7415-461B-B792-61BE07D55AC7}"/>
    <cellStyle name="Normal 6 6 6 4 3" xfId="30232" xr:uid="{F58AE918-38CD-4E0E-A2D9-09149BED6B00}"/>
    <cellStyle name="Normal 6 6 6 4 3 2" xfId="31376" xr:uid="{4B856CE8-FBE5-40B9-9BC7-A62E57FFCD5D}"/>
    <cellStyle name="Normal 6 6 6 4 4" xfId="31572" xr:uid="{4C1B4E78-3692-4AD9-812B-F104F8C9273E}"/>
    <cellStyle name="Normal 6 6 6 5" xfId="4095" xr:uid="{E42903F7-CF43-4BB8-AC03-F1EB46C1FC19}"/>
    <cellStyle name="Normal 6 6 6 5 2" xfId="4765" xr:uid="{2CC1BF88-5B5D-4701-8916-7B15CC9D2D01}"/>
    <cellStyle name="Normal 6 6 6 5 3" xfId="30346" xr:uid="{98CCC825-4A1A-42E6-B1AA-0E2C69D86523}"/>
    <cellStyle name="Normal 6 6 6 5 3 2" xfId="30467" xr:uid="{4FBD431D-8DEA-4803-A24A-7EA12E3C3A28}"/>
    <cellStyle name="Normal 6 6 6 5 4" xfId="31686" xr:uid="{C49B3C7B-D919-4712-AAA7-9D97D397881B}"/>
    <cellStyle name="Normal 6 6 6 6" xfId="25712" xr:uid="{CE44424C-FDE2-4274-9AAC-2B2782EEB566}"/>
    <cellStyle name="Normal 6 6 6 6 2" xfId="26401" xr:uid="{DEBDC983-AB32-4C69-A2AF-B29A4C97979C}"/>
    <cellStyle name="Normal 6 6 6 6 3" xfId="31161"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7 3 3" xfId="30283" xr:uid="{2C0FF210-3F32-4667-BC76-A197BDA7207F}"/>
    <cellStyle name="Normal 6 6 7 3 3 2" xfId="31426" xr:uid="{AD38E9A4-55DA-497D-9BB3-C9C7088878B7}"/>
    <cellStyle name="Normal 6 6 7 3 4" xfId="31623" xr:uid="{42646DD9-025F-4705-9E62-4F3B5975772E}"/>
    <cellStyle name="Normal 6 6 8" xfId="2140" xr:uid="{00000000-0005-0000-0000-0000E0020000}"/>
    <cellStyle name="Normal 6 6 8 2" xfId="4772" xr:uid="{C961BEA7-4CED-4BA6-BDFD-A714A0F418E5}"/>
    <cellStyle name="Normal 6 6 8 3" xfId="30220" xr:uid="{37158C93-C128-47BC-9E38-D6AD1178AECA}"/>
    <cellStyle name="Normal 6 6 8 3 2" xfId="31364" xr:uid="{872114F9-D194-46EE-A5D9-EE1B0BAD18D4}"/>
    <cellStyle name="Normal 6 6 8 4" xfId="31560" xr:uid="{3F39477A-ED45-441A-A75D-B419A820AC75}"/>
    <cellStyle name="Normal 6 6 9" xfId="4045" xr:uid="{A50BAD3F-B140-4A20-83B4-791B93C5BDD0}"/>
    <cellStyle name="Normal 6 6 9 2" xfId="4821" xr:uid="{7CDE7D59-F383-4AF9-8CAA-D8B18AFC360A}"/>
    <cellStyle name="Normal 6 6 9 3" xfId="30336" xr:uid="{3A6A9E50-0BA5-4941-9213-B78E13DA814B}"/>
    <cellStyle name="Normal 6 6 9 3 2" xfId="31478" xr:uid="{6013DB08-71B5-4C90-970E-D19F82C70232}"/>
    <cellStyle name="Normal 6 6 9 4" xfId="31676" xr:uid="{53DDC73E-BA27-4E23-88D4-7A4DBD3D816F}"/>
    <cellStyle name="Normal 6 7" xfId="29573" xr:uid="{949E648E-1627-4304-B1D4-9DF911CA9729}"/>
    <cellStyle name="Normal 6 7 2" xfId="29630" xr:uid="{0E90CD01-BDD5-4813-BF65-92255AD7581D}"/>
    <cellStyle name="Normal 6 7 2 2" xfId="31249" xr:uid="{93E5B342-B8B5-4605-BBB7-D65BB0DA361E}"/>
    <cellStyle name="Normal 6 7 2 3" xfId="30417" xr:uid="{12179D78-6B54-4E06-83B0-9939D6079D0B}"/>
    <cellStyle name="Normal 6 7 3" xfId="29609" xr:uid="{7AF28517-C91E-49FA-99C2-5F623D4C0532}"/>
    <cellStyle name="Normal 6 7 3 2" xfId="29649" xr:uid="{53DFD4C6-C645-4A38-ACB5-6A77D465B439}"/>
    <cellStyle name="Normal 6 7 3 3" xfId="30391" xr:uid="{A5E5D95B-DDD1-4A2C-BD44-CABFE47ABDB3}"/>
    <cellStyle name="Normal 6 7 3 4" xfId="30378" xr:uid="{5155BC23-F086-4F1A-906F-131E56510975}"/>
    <cellStyle name="Normal 6 7 3 4 2" xfId="31717" xr:uid="{2BC8B870-CC42-4F6F-B727-0ADF1FB26729}"/>
    <cellStyle name="Normal 6 7 4" xfId="29638" xr:uid="{BF5B92AD-058E-4424-9669-B083BD07B8A2}"/>
    <cellStyle name="Normal 6 7 5" xfId="30365" xr:uid="{F68FEA24-123A-403F-96BE-EBB35A98CD3A}"/>
    <cellStyle name="Normal 6 7 5 2" xfId="31243" xr:uid="{E6CAD0FF-2279-4F48-A47B-5AABE6331490}"/>
    <cellStyle name="Normal 6 7 5 3" xfId="31704" xr:uid="{5A1A3DA2-D180-456E-AB85-E966B8A9EF63}"/>
    <cellStyle name="Normal 6 8" xfId="31495" xr:uid="{87BFBF72-39C8-449B-BCD7-58E40C532503}"/>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2 4" xfId="31104" xr:uid="{30963E68-DF7F-441E-B851-E7A8DAB34A08}"/>
    <cellStyle name="Normal 7 14 2 2 5" xfId="30419" xr:uid="{B8C63CF5-2E3D-473B-81DF-62C1DAE53521}"/>
    <cellStyle name="Normal 7 14 2 3" xfId="12174" xr:uid="{14EEB91B-D8F9-4F06-B344-22845EF1E6AA}"/>
    <cellStyle name="Normal 7 14 2 3 2" xfId="22554" xr:uid="{3B072E4D-49A0-409B-9BD9-9B2AAEACA31C}"/>
    <cellStyle name="Normal 7 14 2 4" xfId="24582" xr:uid="{5942702B-591C-4132-A5C1-66F61F49F937}"/>
    <cellStyle name="Normal 7 14 2 4 2" xfId="31152" xr:uid="{DFD19340-27A1-4EB4-9771-AFF3F37C5F8F}"/>
    <cellStyle name="Normal 7 14 2 4 3" xfId="30526" xr:uid="{097927A9-822F-4CE1-ABAF-BC40902279A8}"/>
    <cellStyle name="Normal 7 14 2 5" xfId="16888" xr:uid="{683ACCB9-7C62-4B63-B4F1-090AB6DAC786}"/>
    <cellStyle name="Normal 7 14 2 6" xfId="30414" xr:uid="{CAAFDBF3-936A-463B-A3A3-49A746E7DF3C}"/>
    <cellStyle name="Normal 7 14 3" xfId="5398" xr:uid="{FAC9975F-8F2F-4E63-A9C3-9F3C1010A589}"/>
    <cellStyle name="Normal 7 14 3 2" xfId="25772" xr:uid="{8D397C2B-E913-4504-B12F-1B0EE6347D16}"/>
    <cellStyle name="Normal 7 14 3 2 2" xfId="30607" xr:uid="{8CB35ADA-85AD-456B-A4A2-9E7935D7A153}"/>
    <cellStyle name="Normal 7 14 3 2 3" xfId="30626" xr:uid="{844DF4E4-5553-4C45-8863-EB680F88D5AA}"/>
    <cellStyle name="Normal 7 14 3 2 4" xfId="30932" xr:uid="{01A695C0-06D1-4038-BF9D-2C5EAC4E3B89}"/>
    <cellStyle name="Normal 7 14 3 3" xfId="27631" xr:uid="{07857877-B5B2-4CEB-A569-43A78CB1FF4C}"/>
    <cellStyle name="Normal 7 14 3 3 2" xfId="30635" xr:uid="{B264691C-E730-4EB5-8788-D14FC0F420C6}"/>
    <cellStyle name="Normal 7 14 3 3 3" xfId="30945" xr:uid="{6CD0E69B-2973-47A6-BAED-35F716DDA0C5}"/>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6 3" xfId="30392" xr:uid="{FA523EAF-70B8-4AB1-B244-F2E2D64AD147}"/>
    <cellStyle name="Normal 7 14 3 6 4" xfId="30379" xr:uid="{D9D852A3-6220-47B4-992C-3A8987A5120D}"/>
    <cellStyle name="Normal 7 14 3 6 4 2" xfId="31718" xr:uid="{E0D828CE-13E3-40E8-9A67-00BAC0712D97}"/>
    <cellStyle name="Normal 7 14 3 7" xfId="29633" xr:uid="{34C97F94-45C7-4B15-9ED5-2C3B425DF668}"/>
    <cellStyle name="Normal 7 14 3 8" xfId="30366" xr:uid="{41672123-6C8D-4359-9C8E-48BF387564A2}"/>
    <cellStyle name="Normal 7 14 3 8 2" xfId="31705" xr:uid="{E814CD8D-8D5B-49AD-88A8-8E69D7486D14}"/>
    <cellStyle name="Normal 7 14 3 8 3" xfId="32000" xr:uid="{1619CF23-D30C-4DD7-AB12-2032E9FD3663}"/>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4 5" xfId="30997" xr:uid="{2F8BC7AC-73B7-4F15-821E-FB071EE57409}"/>
    <cellStyle name="Normal 7 14 4 6" xfId="30418" xr:uid="{385EB25C-5F27-41F3-A609-38B7663A6BFD}"/>
    <cellStyle name="Normal 7 14 5" xfId="9981" xr:uid="{8235CE7C-372C-4318-A599-8E62C285DA7B}"/>
    <cellStyle name="Normal 7 14 5 2" xfId="29449" xr:uid="{AEDE9949-7169-4514-AE0E-4A891C24561E}"/>
    <cellStyle name="Normal 7 14 5 3" xfId="20361" xr:uid="{9449C78C-D33B-459C-BBF9-694343407FAB}"/>
    <cellStyle name="Normal 7 14 5 4" xfId="30937" xr:uid="{E0BCDBFB-8F60-42E5-B625-B2599670E8F5}"/>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2 4" xfId="30933" xr:uid="{33745800-52FB-4055-8019-A260A36BC408}"/>
    <cellStyle name="Normal 7 15 3" xfId="7555" xr:uid="{F1E98D2C-5E23-44D7-A17A-E7E508629C08}"/>
    <cellStyle name="Normal 7 15 3 2" xfId="17935" xr:uid="{AE558860-C380-4D33-B8F4-BAFABF7E14FC}"/>
    <cellStyle name="Normal 7 15 3 3" xfId="30946" xr:uid="{0DCC9790-3146-4601-AB3F-28C8BDFFB878}"/>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2 3" xfId="30948" xr:uid="{A45B824F-5108-4980-B469-78E9818C36B4}"/>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20 2" xfId="29832" xr:uid="{06A9DF73-34B1-440D-84B3-8A48C8702549}"/>
    <cellStyle name="Normal 7 20 2 2" xfId="31244" xr:uid="{209E63D4-6E49-46E2-AC41-4E8AA5C77F37}"/>
    <cellStyle name="Normal 7 21" xfId="29977" xr:uid="{9CE9C7A0-056C-44AD-A33D-E7968E3C6153}"/>
    <cellStyle name="Normal 7 21 2" xfId="31499" xr:uid="{FFA9F5D8-7DC6-4F24-B4CD-E82A02F1D2A8}"/>
    <cellStyle name="Normal 7 22" xfId="30109"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3 3 3" xfId="30284" xr:uid="{CC748A5D-0BEB-4944-8F3D-97F8CF0BB353}"/>
    <cellStyle name="Normal 7 3 3 2 3 2 3 3 3 2" xfId="31427" xr:uid="{6DA37E3D-007F-49C2-A12C-7354CDCD0FDC}"/>
    <cellStyle name="Normal 7 3 3 2 3 2 3 3 4" xfId="31624" xr:uid="{A591BBBB-0D4A-46D3-A04A-7C0B2D602A7C}"/>
    <cellStyle name="Normal 7 3 3 2 3 2 4" xfId="24306" xr:uid="{4F4781A6-ECE1-4C9E-AC58-6E5C10C0A2BA}"/>
    <cellStyle name="Normal 7 3 3 2 3 3" xfId="1362" xr:uid="{00000000-0005-0000-0000-000025070000}"/>
    <cellStyle name="Normal 7 3 3 2 3 4" xfId="2982" xr:uid="{00000000-0005-0000-0000-0000FA070000}"/>
    <cellStyle name="Normal 7 3 3 2 3 4 2" xfId="31274" xr:uid="{FE80F6DF-4597-4CFB-BBD3-5BE6A13FC5D1}"/>
    <cellStyle name="Normal 7 3 3 2 3 5" xfId="2144" xr:uid="{00000000-0005-0000-0000-0000F7020000}"/>
    <cellStyle name="Normal 7 3 3 2 3 5 2" xfId="4634" xr:uid="{4276D1A2-DC93-4587-8A35-0E2B48A1053D}"/>
    <cellStyle name="Normal 7 3 3 2 3 5 3" xfId="30224" xr:uid="{26797C4E-8D1E-4032-A1BF-A4CEED6C0C3E}"/>
    <cellStyle name="Normal 7 3 3 2 3 5 3 2" xfId="31368" xr:uid="{AE22E742-9D01-4013-99C2-F097DBB0C902}"/>
    <cellStyle name="Normal 7 3 3 2 3 5 4" xfId="31564" xr:uid="{44215A84-68FA-41D8-95CF-672B06952FBE}"/>
    <cellStyle name="Normal 7 3 3 2 3 6" xfId="4054" xr:uid="{B827FBD5-2E2E-4EC7-8D41-DDFF87CC148D}"/>
    <cellStyle name="Normal 7 3 3 2 3 6 2" xfId="4798" xr:uid="{41E9EAB1-F610-481E-9DBF-172EE15DBDDE}"/>
    <cellStyle name="Normal 7 3 3 2 3 6 3" xfId="30339" xr:uid="{1870D514-1782-4A72-924A-46F157C54A64}"/>
    <cellStyle name="Normal 7 3 3 2 3 6 3 2" xfId="31481" xr:uid="{10473CFF-088B-46C0-9F1B-6A43DFDE6F83}"/>
    <cellStyle name="Normal 7 3 3 2 3 6 4" xfId="31679" xr:uid="{A0C69ABB-68AB-49B8-8AA7-23CBE1147DF3}"/>
    <cellStyle name="Normal 7 3 3 2 3 7" xfId="30158" xr:uid="{780A71C4-DEF8-4E6E-ACC0-3655804A98B1}"/>
    <cellStyle name="Normal 7 3 3 2 3 7 2" xfId="30528" xr:uid="{0EEE45BB-0632-4849-9B3D-03E60AC02070}"/>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4 3 3 3" xfId="30393" xr:uid="{298B7D3F-FBD5-4460-93A9-F54645816E7E}"/>
    <cellStyle name="Normal 7 3 3 2 4 3 3 4" xfId="30380" xr:uid="{EB6E69B1-D944-4719-98E3-285669324B35}"/>
    <cellStyle name="Normal 7 3 3 2 4 3 3 4 2" xfId="31719" xr:uid="{C95F887A-0DE3-4885-9933-DFDC3C26B10C}"/>
    <cellStyle name="Normal 7 3 3 2 4 3 4" xfId="30367" xr:uid="{51F68BB7-1CBC-471B-8C45-133EBC2770D2}"/>
    <cellStyle name="Normal 7 3 3 2 4 3 4 2" xfId="31706" xr:uid="{9A461396-9683-439E-A844-9F185B081F12}"/>
    <cellStyle name="Normal 7 3 3 2 5" xfId="2143" xr:uid="{00000000-0005-0000-0000-0000F5020000}"/>
    <cellStyle name="Normal 7 3 3 2 5 2" xfId="4662" xr:uid="{8519FF03-5F6D-4EB4-B933-25C9AA886D70}"/>
    <cellStyle name="Normal 7 3 3 2 5 3" xfId="30223" xr:uid="{3961AF33-EFDD-4226-A841-E3976186FFD4}"/>
    <cellStyle name="Normal 7 3 3 2 5 3 2" xfId="31367" xr:uid="{16EBF1E3-7968-444B-8C3D-D7DC786844C8}"/>
    <cellStyle name="Normal 7 3 3 2 5 4" xfId="31563" xr:uid="{214AA77A-3A32-4BAE-847A-D697B49E96EA}"/>
    <cellStyle name="Normal 7 3 3 2 6" xfId="4053" xr:uid="{0F69AA1D-AABD-4773-8E71-6D7F88104E7D}"/>
    <cellStyle name="Normal 7 3 3 2 6 2" xfId="4704" xr:uid="{FBE10302-99A6-4D2B-BB8D-B20AC5081845}"/>
    <cellStyle name="Normal 7 3 3 2 6 3" xfId="30338" xr:uid="{A37C4874-8220-4154-9C48-359C73DA2E56}"/>
    <cellStyle name="Normal 7 3 3 2 6 3 2" xfId="31480" xr:uid="{1468B4C2-4CC6-4853-886D-572963C37F80}"/>
    <cellStyle name="Normal 7 3 3 2 6 4" xfId="31678" xr:uid="{70321CC2-308C-492B-9C17-C00F1D0D05E8}"/>
    <cellStyle name="Normal 7 3 3 2 7" xfId="30157" xr:uid="{FA8D9B86-1118-4618-BB6D-43B775B037D2}"/>
    <cellStyle name="Normal 7 3 3 2 7 2" xfId="30527"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8" xr:uid="{3537F8E7-8F63-4952-A614-60ED7C47A13A}"/>
    <cellStyle name="Normal 7 3 3 4 2 2 2 3" xfId="3761" xr:uid="{00000000-0005-0000-0000-00008B060000}"/>
    <cellStyle name="Normal 7 3 3 4 2 2 2 3 2" xfId="4688" xr:uid="{FFDAA0C2-4A8B-4197-B6CC-922603129983}"/>
    <cellStyle name="Normal 7 3 3 4 2 2 2 3 3" xfId="30285" xr:uid="{A5F56370-D827-4B99-ABC8-6275F53DD26A}"/>
    <cellStyle name="Normal 7 3 3 4 2 2 2 3 3 2" xfId="31428" xr:uid="{1B7941D8-E613-4CAB-A60E-F55CDB998239}"/>
    <cellStyle name="Normal 7 3 3 4 2 2 2 3 4" xfId="31625" xr:uid="{07B95D85-B905-48E7-BD19-0355BFAB2114}"/>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4 3" xfId="30226" xr:uid="{F67EB70F-E06D-4EBB-9414-4F6A0ABDCA9A}"/>
    <cellStyle name="Normal 7 3 3 4 2 3 4 3 2" xfId="31370" xr:uid="{150FAA65-DC89-4157-9322-130B051ADE2F}"/>
    <cellStyle name="Normal 7 3 3 4 2 3 4 4" xfId="31566" xr:uid="{BC1256C2-D523-4DD4-AA26-053BFC807901}"/>
    <cellStyle name="Normal 7 3 3 4 2 3 5" xfId="24400" xr:uid="{AE0E1D6A-38CA-406E-AE73-788945631526}"/>
    <cellStyle name="Normal 7 3 3 4 2 3 6" xfId="30542" xr:uid="{AC01CEC4-5B95-4E42-8FF7-121F69B77E99}"/>
    <cellStyle name="Normal 7 3 3 4 2 4" xfId="23706" xr:uid="{E6762BC0-4988-4223-B09E-CC35F0BD73AE}"/>
    <cellStyle name="Normal 7 3 3 4 3" xfId="1372" xr:uid="{00000000-0005-0000-0000-000031070000}"/>
    <cellStyle name="Normal 7 3 3 4 4" xfId="2983" xr:uid="{00000000-0005-0000-0000-000003080000}"/>
    <cellStyle name="Normal 7 3 3 4 4 2" xfId="31288" xr:uid="{9F4A7FD4-2CC3-4D75-A163-54E002A5B431}"/>
    <cellStyle name="Normal 7 3 3 4 5" xfId="2145" xr:uid="{00000000-0005-0000-0000-0000FA020000}"/>
    <cellStyle name="Normal 7 3 3 4 5 2" xfId="4022" xr:uid="{6D2F6D47-4728-4B49-AE2E-D503982C4500}"/>
    <cellStyle name="Normal 7 3 3 4 5 3" xfId="30225" xr:uid="{B4C65A3C-9A2A-47E6-ACA6-EABEB7F3EC73}"/>
    <cellStyle name="Normal 7 3 3 4 5 3 2" xfId="31369" xr:uid="{16A1F998-BDD9-48F0-A1CA-3C3865A23834}"/>
    <cellStyle name="Normal 7 3 3 4 5 4" xfId="31565" xr:uid="{C81BDD7A-E442-49FA-9146-5D12360A9450}"/>
    <cellStyle name="Normal 7 3 3 4 6" xfId="4055" xr:uid="{3D663429-9E72-4EFF-8B04-88C376DF2815}"/>
    <cellStyle name="Normal 7 3 3 4 6 2" xfId="4794" xr:uid="{AEA4314F-DE64-4934-8CDE-F04585260C3B}"/>
    <cellStyle name="Normal 7 3 3 4 6 3" xfId="30340" xr:uid="{6116923A-F62C-4F9F-A326-D07A8FD4381A}"/>
    <cellStyle name="Normal 7 3 3 4 6 3 2" xfId="31482" xr:uid="{CDC4F293-C87D-4A0F-B788-8B9E787F9DF4}"/>
    <cellStyle name="Normal 7 3 3 4 6 4" xfId="31680" xr:uid="{85689CFE-9FF2-4DE3-9BD0-535F40259C97}"/>
    <cellStyle name="Normal 7 3 3 4 7" xfId="30159" xr:uid="{52394549-E29E-4278-9C6A-6C4AFCC85D43}"/>
    <cellStyle name="Normal 7 3 3 4 7 2" xfId="30529"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3 4" xfId="30286" xr:uid="{7DB1975E-D21E-4CBF-9637-4AE3E6D74C12}"/>
    <cellStyle name="Normal 7 3 3 5 3 4 2" xfId="31429" xr:uid="{99ECBF59-1354-4783-BEAE-B7E19B25B945}"/>
    <cellStyle name="Normal 7 3 3 5 3 5" xfId="31626" xr:uid="{7D588285-A419-4667-B536-46B1B8B1ACDD}"/>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3 3 3" xfId="30287" xr:uid="{30109096-014C-4DA2-92E3-E5015E0ECB5D}"/>
    <cellStyle name="Normal 7 3 4 3 2 3 3 3 2" xfId="31430" xr:uid="{EAB0C2EA-DC67-4172-92E3-7F9D56EB00AD}"/>
    <cellStyle name="Normal 7 3 4 3 2 3 3 4" xfId="31627" xr:uid="{9BD9345E-9D68-4A3B-B175-A464CEC94D75}"/>
    <cellStyle name="Normal 7 3 4 3 2 4" xfId="25412" xr:uid="{F055F10B-64A1-40D8-B460-1A174561E6AE}"/>
    <cellStyle name="Normal 7 3 4 3 3" xfId="1381" xr:uid="{00000000-0005-0000-0000-00003B070000}"/>
    <cellStyle name="Normal 7 3 4 3 4" xfId="2984" xr:uid="{00000000-0005-0000-0000-000009080000}"/>
    <cellStyle name="Normal 7 3 4 3 4 2" xfId="31297" xr:uid="{51B7DBEA-ED31-4954-9F86-83029453074D}"/>
    <cellStyle name="Normal 7 3 4 3 5" xfId="2148" xr:uid="{00000000-0005-0000-0000-000001030000}"/>
    <cellStyle name="Normal 7 3 4 3 5 2" xfId="4668" xr:uid="{E82F8251-A2EF-493C-99EC-798453FDB072}"/>
    <cellStyle name="Normal 7 3 4 3 5 3" xfId="30228" xr:uid="{A6924A06-14A6-48AE-A85A-4DABC1CC13E5}"/>
    <cellStyle name="Normal 7 3 4 3 5 3 2" xfId="31372" xr:uid="{C8D4E907-8DE5-4032-99CD-497732C57A8C}"/>
    <cellStyle name="Normal 7 3 4 3 5 4" xfId="31568" xr:uid="{2AED3941-1FFB-4F03-B67E-AF20682A3540}"/>
    <cellStyle name="Normal 7 3 4 3 6" xfId="4057" xr:uid="{19AF6C94-1102-41EB-A615-06CFDA2F78F6}"/>
    <cellStyle name="Normal 7 3 4 3 6 2" xfId="4817" xr:uid="{0CC34133-4C51-4581-8706-421D8E52AF25}"/>
    <cellStyle name="Normal 7 3 4 3 6 3" xfId="30342" xr:uid="{F2BB3124-6AE4-40BC-B519-5A61E185E003}"/>
    <cellStyle name="Normal 7 3 4 3 6 3 2" xfId="31484" xr:uid="{6FDB91E1-41FC-4670-9B2F-D9DC69D295B1}"/>
    <cellStyle name="Normal 7 3 4 3 6 4" xfId="31682" xr:uid="{94F26B9A-DF18-4DFF-9BB3-356E8653AEE6}"/>
    <cellStyle name="Normal 7 3 4 3 7" xfId="30161" xr:uid="{8FB8729F-E256-4613-98CA-4EC4024F1636}"/>
    <cellStyle name="Normal 7 3 4 3 7 2" xfId="30531"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4 3 3" xfId="30288" xr:uid="{33067305-5030-4C44-A096-EB1A04AB9E17}"/>
    <cellStyle name="Normal 7 3 4 4 3 3 2" xfId="31431" xr:uid="{5464B581-FC1F-4F05-88EE-62C6E6E88CAA}"/>
    <cellStyle name="Normal 7 3 4 4 3 4" xfId="31628" xr:uid="{0A8F1EDA-FA33-459B-B2F0-524CCFD0733E}"/>
    <cellStyle name="Normal 7 3 4 5" xfId="2147" xr:uid="{00000000-0005-0000-0000-0000FF020000}"/>
    <cellStyle name="Normal 7 3 4 5 2" xfId="4675" xr:uid="{62B191F5-1F42-4E10-9F64-94BCDEA70967}"/>
    <cellStyle name="Normal 7 3 4 5 3" xfId="30227" xr:uid="{754916DA-38F4-4DB4-AC60-276D3B784FE8}"/>
    <cellStyle name="Normal 7 3 4 5 3 2" xfId="31371" xr:uid="{044A87F7-8EA1-490E-9C8D-11D6D6BAE37E}"/>
    <cellStyle name="Normal 7 3 4 5 4" xfId="31567" xr:uid="{5DA86EC8-8286-4878-8542-77217A13FFA4}"/>
    <cellStyle name="Normal 7 3 4 6" xfId="4056" xr:uid="{FA0FC87F-FC4E-4E3F-98FE-B3C6B8313692}"/>
    <cellStyle name="Normal 7 3 4 6 2" xfId="4764" xr:uid="{56DF81AD-9939-4BBA-9856-A8B717C867ED}"/>
    <cellStyle name="Normal 7 3 4 6 3" xfId="30341" xr:uid="{B20B5A7A-FDC4-4249-8466-A745C0238C84}"/>
    <cellStyle name="Normal 7 3 4 6 3 2" xfId="31483" xr:uid="{A0200AC4-E0FC-4EF7-BE2C-B088557646B3}"/>
    <cellStyle name="Normal 7 3 4 6 4" xfId="31681" xr:uid="{3694F6B6-85D0-4B9D-A3E8-21FFBEDC8837}"/>
    <cellStyle name="Normal 7 3 4 7" xfId="30160" xr:uid="{547D83AB-00BA-499B-81A0-779EECACE4D6}"/>
    <cellStyle name="Normal 7 3 4 7 2" xfId="30530" xr:uid="{C34CEC2F-9910-42A5-A6D6-E9823FE39A10}"/>
    <cellStyle name="Normal 7 3 5" xfId="2071" xr:uid="{00000000-0005-0000-0000-0000F2020000}"/>
    <cellStyle name="Normal 7 3 5 2" xfId="4778" xr:uid="{2BC8EFBC-06F5-4C7E-B0DC-F1B8E24A78E5}"/>
    <cellStyle name="Normal 7 3 5 3" xfId="30170" xr:uid="{DECA1B29-BBE5-4B43-B1E4-970DDF40EAFE}"/>
    <cellStyle name="Normal 7 3 5 3 2" xfId="30532" xr:uid="{1E65DB43-42EC-4ED4-993E-326E053D0E1B}"/>
    <cellStyle name="Normal 7 3 5 4" xfId="31510" xr:uid="{62585BCE-F536-46B9-8EFD-7DDBD82F7D6A}"/>
    <cellStyle name="Normal 7 3 6" xfId="29578" xr:uid="{F508C06F-0760-4DB3-8A82-A860AE1FCD26}"/>
    <cellStyle name="Normal 7 3 6 2" xfId="31245" xr:uid="{35461E4B-121A-4F8F-8CB4-021E38307A97}"/>
    <cellStyle name="Normal 7 3 6 3" xfId="30475" xr:uid="{EA0BC44F-1276-48AD-906F-6873BECD3DA1}"/>
    <cellStyle name="Normal 7 3 7" xfId="30114" xr:uid="{AA681422-51CE-46B6-A8B2-24AE11AA003A}"/>
    <cellStyle name="Normal 7 3 7 2" xfId="31500" xr:uid="{57282A1B-C9B2-4738-A048-DE5BEE2B6052}"/>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3 3 3" xfId="30289" xr:uid="{CB1BD4F2-F63B-4AC6-A611-52768EB82BEB}"/>
    <cellStyle name="Normal 7 6 10 2 3 3 3 2" xfId="31432" xr:uid="{39266993-B013-4166-A920-C26B0A484995}"/>
    <cellStyle name="Normal 7 6 10 2 3 3 4" xfId="31629" xr:uid="{E1F93840-EE29-493B-A5F9-44A29EBD528D}"/>
    <cellStyle name="Normal 7 6 10 2 4" xfId="25602" xr:uid="{1F88F4F4-8E7E-4A10-9831-AB18C3F05F2C}"/>
    <cellStyle name="Normal 7 6 10 3" xfId="1466" xr:uid="{00000000-0005-0000-0000-000092070000}"/>
    <cellStyle name="Normal 7 6 10 4" xfId="2997" xr:uid="{00000000-0005-0000-0000-0000DB080000}"/>
    <cellStyle name="Normal 7 6 10 4 2" xfId="31281" xr:uid="{69027C77-DB7A-41A6-AD44-B417C9A1F73E}"/>
    <cellStyle name="Normal 7 6 10 5" xfId="2150" xr:uid="{00000000-0005-0000-0000-000024030000}"/>
    <cellStyle name="Normal 7 6 10 5 2" xfId="4680" xr:uid="{64225ED7-B81F-4829-937E-4C8F86992647}"/>
    <cellStyle name="Normal 7 6 10 5 3" xfId="30230" xr:uid="{E8A66BD3-D076-4AC4-9CB9-C69A4F84E392}"/>
    <cellStyle name="Normal 7 6 10 5 3 2" xfId="31374" xr:uid="{D1DAB6D5-9CCE-40FC-902D-9DEE317FF735}"/>
    <cellStyle name="Normal 7 6 10 5 4" xfId="31570" xr:uid="{11601000-5713-4821-958F-68BE4ED60597}"/>
    <cellStyle name="Normal 7 6 10 6" xfId="4078" xr:uid="{5A04D94C-6FA8-4354-90B5-CFB60835C8E6}"/>
    <cellStyle name="Normal 7 6 10 6 2" xfId="4822" xr:uid="{0FEEC669-8F27-4B5E-8A98-CFDB8125CE32}"/>
    <cellStyle name="Normal 7 6 10 6 3" xfId="30344" xr:uid="{F9587E97-63EE-407D-AB4F-67E8F50E4485}"/>
    <cellStyle name="Normal 7 6 10 6 3 2" xfId="31486" xr:uid="{1B8E676E-0AA8-4F0A-8F3B-F346F6626895}"/>
    <cellStyle name="Normal 7 6 10 6 4" xfId="31684" xr:uid="{8B0FF327-4B58-4E9D-B7E2-13B7E118E2F7}"/>
    <cellStyle name="Normal 7 6 10 7" xfId="30163" xr:uid="{12C3815A-038F-484F-AD47-98D3CF0EAE5F}"/>
    <cellStyle name="Normal 7 6 10 7 2" xfId="30533" xr:uid="{0238211A-81EA-4FE4-8F6A-61EEA3D894FA}"/>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2 3" xfId="30349" xr:uid="{32EA88A3-08AC-49A9-88D9-78D4B3CF965A}"/>
    <cellStyle name="Normal 7 6 12 3 2 3 2" xfId="31489" xr:uid="{4E36D0A4-F1F3-4DA5-BD91-14C17BE12718}"/>
    <cellStyle name="Normal 7 6 12 3 2 4" xfId="31689" xr:uid="{4EB2BB40-362C-4EB4-A380-9BF8050F35EC}"/>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5 3" xfId="30233" xr:uid="{83457AE9-53E7-4626-824E-8BAF1E027614}"/>
    <cellStyle name="Normal 7 6 12 5 3 2" xfId="30406" xr:uid="{BBED2A49-C521-4234-9A68-3423CCBF2CC3}"/>
    <cellStyle name="Normal 7 6 12 5 4" xfId="31573" xr:uid="{F51BCC98-4641-44BA-970F-92381F3BC744}"/>
    <cellStyle name="Normal 7 6 12 6" xfId="4106" xr:uid="{30A2C7AC-688D-49BA-80A4-9263C9BFA06B}"/>
    <cellStyle name="Normal 7 6 12 6 2" xfId="4758" xr:uid="{A9321574-1AD7-4B70-B5D3-A6DF307B9A1E}"/>
    <cellStyle name="Normal 7 6 12 6 3" xfId="30347" xr:uid="{92066A0A-D760-4CC8-B1AD-E90895EDD322}"/>
    <cellStyle name="Normal 7 6 12 6 3 2" xfId="30468" xr:uid="{F372F407-C5C1-421C-B0DA-539207397CF2}"/>
    <cellStyle name="Normal 7 6 12 6 4" xfId="31687" xr:uid="{AF9DAF71-AEF0-46C2-AF8D-5CD1CE61D7A8}"/>
    <cellStyle name="Normal 7 6 12 7" xfId="25331" xr:uid="{F7D8B81A-047F-48C6-A186-A40F67FBBC1A}"/>
    <cellStyle name="Normal 7 6 12 7 2" xfId="26408" xr:uid="{92E5298E-5151-4BC5-8530-0F8A55FB4F6C}"/>
    <cellStyle name="Normal 7 6 12 7 3" xfId="31156" xr:uid="{2374E897-A2DD-4365-809D-E07045FA949F}"/>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3 4" xfId="30290" xr:uid="{FAC2BF2A-86D0-46D4-9C19-960A9118AE4A}"/>
    <cellStyle name="Normal 7 6 14 3 4 2" xfId="31433" xr:uid="{1A077638-1BB3-4622-90A7-D76601927321}"/>
    <cellStyle name="Normal 7 6 14 3 5" xfId="31630" xr:uid="{F015D07E-7A10-4562-9261-1F62D0680FB5}"/>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7 4" xfId="30229" xr:uid="{22805842-D57A-4294-947D-0526512732D1}"/>
    <cellStyle name="Normal 7 6 17 4 2" xfId="31373" xr:uid="{3A52D4CE-12B1-451F-B61D-7FA7D4D520E5}"/>
    <cellStyle name="Normal 7 6 17 5" xfId="31569" xr:uid="{F2A4B6CE-C68B-42CC-9C27-3F458A1293BD}"/>
    <cellStyle name="Normal 7 6 18" xfId="4077" xr:uid="{0FEC4EED-31A4-4E9D-A539-4F81C2FE41D8}"/>
    <cellStyle name="Normal 7 6 18 2" xfId="4691" xr:uid="{BF19DB26-08D9-499A-A4F6-1D49D2A37102}"/>
    <cellStyle name="Normal 7 6 18 3" xfId="30343" xr:uid="{097B12CA-5FBD-4FCE-AC04-16616058D705}"/>
    <cellStyle name="Normal 7 6 18 3 2" xfId="31485" xr:uid="{FF36C13B-12D4-45EE-9BDA-D2A65682F0F4}"/>
    <cellStyle name="Normal 7 6 18 4" xfId="31683" xr:uid="{84FA38DB-E8D3-4A3F-894E-B6DF80BE9978}"/>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10" xfId="29980" xr:uid="{04EAF5DC-CECD-4DF5-8341-46D11520E3B2}"/>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4 3" xfId="29854" xr:uid="{F5A0251C-89B3-4ED2-B453-D31D90B62909}"/>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2 7 2" xfId="29681" xr:uid="{9C6F49DB-D23B-4106-9F39-763D45CC4D93}"/>
    <cellStyle name="Normal 7 6 2 2 2 7 2 2" xfId="31154" xr:uid="{319D062E-984D-495E-A6B1-EDF1A68F4600}"/>
    <cellStyle name="Normal 7 6 2 2 2 8" xfId="29669" xr:uid="{A6916481-21A3-435F-B144-A91FBB42ED2B}"/>
    <cellStyle name="Normal 7 6 2 2 2 8 2" xfId="31929" xr:uid="{52485A8C-168E-4E97-B0C2-0F8EF977FDD8}"/>
    <cellStyle name="Normal 7 6 2 2 2 9" xfId="29835" xr:uid="{9D9C830E-9D27-4D5D-A596-7040B62EB861}"/>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4 2" xfId="29745" xr:uid="{5D856566-71DC-4B60-BA54-4AAFB41ABC56}"/>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21" xfId="29834" xr:uid="{14591012-5BF2-4661-84EF-D3C202A421F1}"/>
    <cellStyle name="Normal 7 6 21 2" xfId="31503" xr:uid="{AE07DE1B-668E-4B16-88FD-3A9EC54BD8AE}"/>
    <cellStyle name="Normal 7 6 22" xfId="29979" xr:uid="{9BCCC15C-78C9-486F-A701-1A52E6003D5D}"/>
    <cellStyle name="Normal 7 6 23" xfId="30162" xr:uid="{49D357EA-AD67-4E3B-A3C0-C67DEDCA22C2}"/>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4 2" xfId="29784" xr:uid="{AEE5E8D0-64E0-4EF2-B258-9A2F3F526AE1}"/>
    <cellStyle name="Normal 7 6 3 3 2 2 5" xfId="24557" xr:uid="{B922943A-682E-4BDA-97D1-4B15684C58BE}"/>
    <cellStyle name="Normal 7 6 3 3 2 2 6" xfId="14084" xr:uid="{962D000C-A1AC-4453-ACAB-73642BEFA1C9}"/>
    <cellStyle name="Normal 7 6 3 3 2 2 7" xfId="31930" xr:uid="{EA965802-3D2A-42BC-ACBF-1DB45429907D}"/>
    <cellStyle name="Normal 7 6 3 3 2 3" xfId="3492" xr:uid="{00000000-0005-0000-0000-000006090000}"/>
    <cellStyle name="Normal 7 6 3 3 2 3 2" xfId="30072" xr:uid="{32C9490F-223B-4F54-991F-4B3A7967E779}"/>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2 2" xfId="29804" xr:uid="{5B30EC69-E692-4A67-825D-515A3CD295B3}"/>
    <cellStyle name="Normal 7 6 3 3 2 5 3" xfId="23110" xr:uid="{8B9C337C-9F1F-4B71-B33C-4BBF8768F2B4}"/>
    <cellStyle name="Normal 7 6 3 3 2 5 3 2" xfId="30092" xr:uid="{704ABBA2-7391-4C03-A229-8C5BE6596277}"/>
    <cellStyle name="Normal 7 6 3 3 2 5 4" xfId="25622" xr:uid="{08F19465-FA20-4EFC-BDBA-F333EA0FE99C}"/>
    <cellStyle name="Normal 7 6 3 3 2 5 5" xfId="30291" xr:uid="{B0B0FC5E-A681-4C7A-9402-587E6D246449}"/>
    <cellStyle name="Normal 7 6 3 3 2 5 5 2" xfId="31434" xr:uid="{0C479F8B-31BC-4A83-A9FF-C393F1C53DF5}"/>
    <cellStyle name="Normal 7 6 3 3 2 5 6" xfId="31631" xr:uid="{30D63F68-2665-4D62-BFD1-4D3B105583A0}"/>
    <cellStyle name="Normal 7 6 3 3 2 6" xfId="23047" xr:uid="{6A1329E9-4F61-4AE7-A038-DC47D92FCBA5}"/>
    <cellStyle name="Normal 7 6 3 3 2 6 2" xfId="31144" xr:uid="{34B83ACE-44A3-4940-AFE5-B4EF022905B3}"/>
    <cellStyle name="Normal 7 6 3 3 2 6 3" xfId="30912" xr:uid="{6E2A21CD-035E-489F-A7DE-293D595960DB}"/>
    <cellStyle name="Normal 7 6 3 3 2 7" xfId="13325" xr:uid="{F64208F4-0E3F-4CEE-8256-88031B63933C}"/>
    <cellStyle name="Normal 7 6 3 3 2 8" xfId="30924" xr:uid="{9FCF0968-A979-4539-AD90-D2D9D79CDAFE}"/>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2 4" xfId="29814" xr:uid="{A6D295F5-EE7B-4174-AF97-372C2354F921}"/>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2 2" xfId="29817" xr:uid="{780A20BF-D728-490A-A368-FF54E81B0461}"/>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2 3" xfId="31105" xr:uid="{8CB3474E-5571-49FA-AE72-8D5E115219A0}"/>
    <cellStyle name="Normal 7 6 3 3 3 4 2 4" xfId="30913" xr:uid="{DE5E27BB-B822-402D-923F-F9EA10B0EB4E}"/>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5 2" xfId="29708" xr:uid="{04BD60D3-49F8-449A-9143-0C78D84BF8AD}"/>
    <cellStyle name="Normal 7 6 3 3 3 5 2 2" xfId="30951" xr:uid="{B3D80988-D845-47B0-B2DE-F9006412263D}"/>
    <cellStyle name="Normal 7 6 3 3 3 6" xfId="22962" xr:uid="{A39247FC-957C-4179-8B1D-E102D3CFAC6C}"/>
    <cellStyle name="Normal 7 6 3 3 3 6 2" xfId="29672" xr:uid="{CA9E9E34-311D-47F7-9DA7-90D58AC2FE83}"/>
    <cellStyle name="Normal 7 6 3 3 3 7" xfId="25777" xr:uid="{E22A0136-BAAB-4D71-B4B6-C80D15B87F53}"/>
    <cellStyle name="Normal 7 6 3 3 3 8" xfId="14085" xr:uid="{574FAC05-942C-4FEA-9B51-28FD901D0829}"/>
    <cellStyle name="Normal 7 6 3 3 3 9" xfId="31931" xr:uid="{AACFB8D7-FC0C-43CC-BF92-122758FC6D83}"/>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2 5" xfId="30568" xr:uid="{84B7872D-76F9-4A5E-9DB5-AB13DBD0B9B6}"/>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6 3" xfId="30231" xr:uid="{6645CF52-C51C-46A3-B69A-670BFF6D043C}"/>
    <cellStyle name="Normal 7 6 3 3 6 3 2" xfId="31375" xr:uid="{9C0664F1-2BC2-4486-BD5C-A88F2827CD6E}"/>
    <cellStyle name="Normal 7 6 3 3 6 4" xfId="31571" xr:uid="{B935607C-FA16-46A0-8678-73DBE2437CBD}"/>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3 2" xfId="31183" xr:uid="{6E7833E5-778C-465E-8DE0-065A447A6E20}"/>
    <cellStyle name="Normal 7 6 3 3 7 4" xfId="27625" xr:uid="{D690042B-48A8-4B37-88B6-2BF49BC9445A}"/>
    <cellStyle name="Normal 7 6 3 3 7 5" xfId="30345" xr:uid="{9CC4D4A5-A59A-485D-9725-F0B5952F9150}"/>
    <cellStyle name="Normal 7 6 3 3 7 5 2" xfId="31487" xr:uid="{7896352E-95E3-41EA-B176-36FF0CEE565A}"/>
    <cellStyle name="Normal 7 6 3 3 7 6" xfId="31685" xr:uid="{D11F685F-83BD-4E7B-A8DA-FFB6C0997B38}"/>
    <cellStyle name="Normal 7 6 3 3 8" xfId="29680" xr:uid="{DDD031FA-DD35-4F20-99A5-AA11D3C98D44}"/>
    <cellStyle name="Normal 7 6 3 3 8 2" xfId="30543" xr:uid="{DE3B6B93-E2A5-480B-9010-B39AA1DCB833}"/>
    <cellStyle name="Normal 7 6 3 3 9" xfId="29668" xr:uid="{5A811436-6D74-48D3-AB9A-EE7538A6A6FC}"/>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6 9 2" xfId="30415" xr:uid="{AB45C2D4-D1A5-4191-A2B5-6B3B04A57500}"/>
    <cellStyle name="Normal 7 6 9 3" xfId="30416" xr:uid="{878EED05-4C5D-4667-BCA2-DAD249232A25}"/>
    <cellStyle name="Normal 7 6 9 3 2" xfId="30569" xr:uid="{1BBA716F-322A-443F-9F1C-34B4B91E48F1}"/>
    <cellStyle name="Normal 7 6 9 3 2 2" xfId="30608" xr:uid="{4BD1B694-F951-4017-95A9-FF534FEB7058}"/>
    <cellStyle name="Normal 7 6 9 3 2 3" xfId="30627" xr:uid="{D926D891-B7C7-4693-8B9F-A282844D3DAF}"/>
    <cellStyle name="Normal 7 6 9 3 2 4" xfId="30934" xr:uid="{D974361E-AECE-4B32-BC25-92B53BFBEF24}"/>
    <cellStyle name="Normal 7 6 9 3 3" xfId="30595" xr:uid="{1CB22FE2-C93E-4B7A-9F83-F05BC42F8988}"/>
    <cellStyle name="Normal 7 6 9 3 3 2" xfId="30636" xr:uid="{0E85BEEA-8502-4FB9-9D7B-9B39FC6894C4}"/>
    <cellStyle name="Normal 7 6 9 3 3 3" xfId="30947" xr:uid="{10A0B2B1-C014-460B-B97B-1F8715293478}"/>
    <cellStyle name="Normal 7 6 9 3 4" xfId="30624" xr:uid="{D5B2EEA1-BA41-4ECF-8645-DC7FCB362E6F}"/>
    <cellStyle name="Normal 7 6 9 3 5" xfId="30922" xr:uid="{59272B79-6782-498A-A565-B27F383EE7E8}"/>
    <cellStyle name="Normal 7 6 9 4" xfId="30572" xr:uid="{AF443EFD-BF75-488F-8C96-3A07A286175C}"/>
    <cellStyle name="Normal 7 6 9 4 2" xfId="30611" xr:uid="{93E0A71D-1FCA-4C1A-8893-2D82F9B7C858}"/>
    <cellStyle name="Normal 7 6 9 4 3" xfId="30630" xr:uid="{32F1BC2F-10D3-4E71-AD07-986C280704B2}"/>
    <cellStyle name="Normal 7 6 9 4 4" xfId="30938" xr:uid="{D4C2894F-E69E-46C0-825F-9DFEC6921BF8}"/>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2 2" xfId="31750" xr:uid="{90C773F3-61D3-4A5B-BDFA-4F124EDF06B1}"/>
    <cellStyle name="Normal 9 2 3" xfId="31741" xr:uid="{63135C3B-5BF7-4A53-BA09-459FA836E927}"/>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7 2" xfId="30086" xr:uid="{2F6732B9-22B1-4277-B1A7-B0F33EDFCAEE}"/>
    <cellStyle name="Normal 9 4 7 2 2" xfId="30952" xr:uid="{A8188D3E-D4CD-4378-91D8-1EB48A3EF6B0}"/>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2 3" xfId="32001" xr:uid="{015CC811-CD55-4EBA-94AD-9EB9FE390D27}"/>
    <cellStyle name="Normal 9 5 2 4" xfId="31847" xr:uid="{A2602549-4D0B-4AFF-94A7-95E495B30A0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5 6" xfId="31997" xr:uid="{A31FD7DF-52D7-4F7D-BE29-DBAEE6862FF7}"/>
    <cellStyle name="Normal 9 5 7" xfId="31749" xr:uid="{ACF467F3-AAA8-43A9-B4ED-BD8AF4FC6C71}"/>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rmal 9 9" xfId="31739" xr:uid="{B74FD084-2042-450C-A295-CD75ADCABE80}"/>
    <cellStyle name="Normal_98AFRCOU" xfId="31735" xr:uid="{6EE5BBFC-D0E6-481E-8D10-B1FD1A4394EB}"/>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0" xr:uid="{09740B15-9ABE-40E6-8871-06691DDF618A}"/>
    <cellStyle name="Note 4 2 4" xfId="3768" xr:uid="{00000000-0005-0000-0000-0000E60E0000}"/>
    <cellStyle name="Note 4 2 4 2" xfId="4800" xr:uid="{E4762291-6E3E-40C0-B2A3-FBA7791D5340}"/>
    <cellStyle name="Note 4 2 4 3" xfId="30292" xr:uid="{F6CC97B8-D329-47AB-B30B-38088FA4AA4F}"/>
    <cellStyle name="Note 4 2 4 3 2" xfId="31435" xr:uid="{8DF259B6-D8D6-4B9D-B39D-3D52A6097811}"/>
    <cellStyle name="Note 4 2 4 4" xfId="31632" xr:uid="{E29E150E-84A6-4520-A31C-C74B5C1F5214}"/>
    <cellStyle name="Note 4 3" xfId="1544" xr:uid="{00000000-0005-0000-0000-0000E2070000}"/>
    <cellStyle name="Note 4 3 2" xfId="30095" xr:uid="{9537CA53-C3FD-4E87-AC66-BA3C054C1009}"/>
    <cellStyle name="Note 4 4" xfId="2072" xr:uid="{00000000-0005-0000-0000-000049030000}"/>
    <cellStyle name="Note 4 4 2" xfId="4789" xr:uid="{EAC7EE03-6B36-4A5D-889D-B815EC9F9048}"/>
    <cellStyle name="Note 4 4 3" xfId="30171" xr:uid="{F6441C75-DAA1-4486-B072-CAFC56088476}"/>
    <cellStyle name="Note 4 4 3 2" xfId="31315" xr:uid="{A51A4A51-59A9-4DA4-BAC6-6B498B98295B}"/>
    <cellStyle name="Note 4 4 4" xfId="31511" xr:uid="{46BB7552-C9F7-4992-BB91-1408BCB3217B}"/>
    <cellStyle name="Note 4 5" xfId="29581" xr:uid="{24FEBD0B-5ABA-49D8-AC25-4DA966B23BF8}"/>
    <cellStyle name="Note 4 5 2" xfId="31246" xr:uid="{179223E0-4C3A-4691-A628-3421C1D9764F}"/>
    <cellStyle name="Note 4 5 3" xfId="30546" xr:uid="{6CEC5488-D223-4DCD-BE4A-44A97B40BB66}"/>
    <cellStyle name="Note 5" xfId="12253" xr:uid="{E1364BB4-A0A2-46F5-BB38-05901CCE3206}"/>
    <cellStyle name="Note 5 2" xfId="22632" xr:uid="{E297CF68-B359-40C9-8CC6-73BC50F6502C}"/>
    <cellStyle name="Note 6" xfId="30915" xr:uid="{568266BE-1B4B-4D3A-B271-E6A359140DD3}"/>
    <cellStyle name="Note 6 2" xfId="30949" xr:uid="{BC9386E2-C514-49C7-8749-71E76C1309B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2 2" xfId="31734" xr:uid="{F5D2602A-1CA8-4937-A75B-B7316868305F}"/>
    <cellStyle name="Percent 2 3" xfId="29583" xr:uid="{8FB87725-886D-4A62-BBA8-4FA9FB880D61}"/>
    <cellStyle name="Percent 2 4" xfId="31733" xr:uid="{81975A88-DC72-409E-895A-F94B1AF416FB}"/>
    <cellStyle name="Percent 3" xfId="1549" xr:uid="{00000000-0005-0000-0000-0000E7070000}"/>
    <cellStyle name="Percent 3 2" xfId="2033" xr:uid="{00000000-0005-0000-0000-0000E8070000}"/>
    <cellStyle name="Percent 3 2 2" xfId="24399" xr:uid="{D0B85497-BCB7-44B3-90B9-F34C3207B46F}"/>
    <cellStyle name="Percent 3 2 2 2" xfId="29824" xr:uid="{75C23271-7EC3-43D0-8BA4-69F636E29421}"/>
    <cellStyle name="Percent 3 2 3" xfId="24240" xr:uid="{2ACE85BF-3B3C-4EA3-8A82-C46C5C94E5DC}"/>
    <cellStyle name="Percent 3 3" xfId="2034" xr:uid="{00000000-0005-0000-0000-0000E9070000}"/>
    <cellStyle name="Percent 3 3 2" xfId="31312" xr:uid="{BBC1F203-4A2A-48B7-9BD9-1716E25CC9AC}"/>
    <cellStyle name="Percent 3 3 3" xfId="31264" xr:uid="{8085B9E8-E0F4-4AC1-ADD7-5A40211A939D}"/>
    <cellStyle name="Percent 3 4" xfId="2032" xr:uid="{00000000-0005-0000-0000-0000EA070000}"/>
    <cellStyle name="Percent 3 5" xfId="30403" xr:uid="{0945A6B3-A411-4FFC-8192-180DB5988AA0}"/>
    <cellStyle name="Percent 3 5 2" xfId="30462" xr:uid="{63EB7186-FCEB-4D7E-9110-B36DEB064572}"/>
    <cellStyle name="Percent 3 6" xfId="31732" xr:uid="{C296D834-E3A5-4FC0-BDC5-01EF2E3AC3B4}"/>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2 4 2" xfId="29997" xr:uid="{DBA75EBB-88DC-4000-A3DE-7A773AC8CB6F}"/>
    <cellStyle name="Percent 4 2 5" xfId="29653" xr:uid="{C102B639-DE72-4927-A796-0F496C3DDD1A}"/>
    <cellStyle name="Percent 4 3" xfId="2037" xr:uid="{00000000-0005-0000-0000-0000ED070000}"/>
    <cellStyle name="Percent 4 3 2" xfId="29734" xr:uid="{2BDC7087-3D0C-4FA8-ACBA-F106235DF4E2}"/>
    <cellStyle name="Percent 4 3 3" xfId="29666" xr:uid="{6A17D060-249E-4F71-900C-08F938E35D8F}"/>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Percent 7" xfId="30407" xr:uid="{BD67580D-48EC-4ABF-B2EE-570D90A532C8}"/>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2 2" xfId="29808" xr:uid="{D4E7F262-7E61-4687-B06C-E107D8296DF9}"/>
    <cellStyle name="Style 1 2 2 3" xfId="25776" xr:uid="{C9F19B91-F5E5-4CD7-BE8E-78C05D2BCD6F}"/>
    <cellStyle name="Style 1 2 3" xfId="2040" xr:uid="{00000000-0005-0000-0000-0000F3070000}"/>
    <cellStyle name="Style 1 2 3 2" xfId="31313" xr:uid="{5D03057C-9A71-4F1B-9674-72DE10B21C86}"/>
    <cellStyle name="Style 1 2 3 3" xfId="31267" xr:uid="{FAC42ECE-AC01-4F74-8A11-03C4263CADAB}"/>
    <cellStyle name="Style 1 2 4" xfId="2038" xr:uid="{00000000-0005-0000-0000-0000F4070000}"/>
    <cellStyle name="Style 1 2 5" xfId="30405" xr:uid="{2E6C0663-EF3E-4DBA-8EED-2A1EA035CBE7}"/>
    <cellStyle name="Style 1 2 5 2" xfId="30463" xr:uid="{F706DBF5-298E-4FDD-8401-13A891456247}"/>
    <cellStyle name="Style 1 3" xfId="1554" xr:uid="{00000000-0005-0000-0000-0000F5070000}"/>
    <cellStyle name="Style 1 4" xfId="2041" xr:uid="{00000000-0005-0000-0000-0000F6070000}"/>
    <cellStyle name="Style 1 4 2" xfId="24408" xr:uid="{ED030EBF-D663-412E-B3DF-AF45BED2AFE5}"/>
    <cellStyle name="Style 1 4 2 2" xfId="29829" xr:uid="{12EB135A-16A2-48C8-957C-56C95D4F0B94}"/>
    <cellStyle name="Style 1 4 3" xfId="25649" xr:uid="{8568525C-B3AA-4170-9749-B4F90608AC98}"/>
    <cellStyle name="Style 1 5" xfId="30404" xr:uid="{91B5FAB8-CE8E-4A1E-A86E-BA45CA647BF5}"/>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27">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5050"/>
        </patternFill>
      </fill>
    </dxf>
    <dxf>
      <numFmt numFmtId="181" formatCode=";;;"/>
    </dxf>
    <dxf>
      <numFmt numFmtId="181" formatCode=";;;"/>
    </dxf>
    <dxf>
      <numFmt numFmtId="181" formatCode=";;;"/>
    </dxf>
    <dxf>
      <numFmt numFmtId="181" formatCode=";;;"/>
    </dxf>
    <dxf>
      <numFmt numFmtId="181" formatCode=";;;"/>
    </dxf>
    <dxf>
      <numFmt numFmtId="181" formatCode=";;;"/>
    </dxf>
    <dxf>
      <numFmt numFmtId="18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6"/>
      <tableStyleElement type="headerRow" dxfId="25"/>
      <tableStyleElement type="firstRowStripe" dxfId="24"/>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4636770</xdr:colOff>
      <xdr:row>16</xdr:row>
      <xdr:rowOff>40004</xdr:rowOff>
    </xdr:from>
    <xdr:to>
      <xdr:col>1</xdr:col>
      <xdr:colOff>6835140</xdr:colOff>
      <xdr:row>16</xdr:row>
      <xdr:rowOff>476249</xdr:rowOff>
    </xdr:to>
    <xdr:sp macro="" textlink="">
      <xdr:nvSpPr>
        <xdr:cNvPr id="2" name="Hexagon 1">
          <a:extLst>
            <a:ext uri="{FF2B5EF4-FFF2-40B4-BE49-F238E27FC236}">
              <a16:creationId xmlns:a16="http://schemas.microsoft.com/office/drawing/2014/main" id="{05E6BD99-3A11-4959-9EDA-9DC30FAC03AC}"/>
            </a:ext>
          </a:extLst>
        </xdr:cNvPr>
        <xdr:cNvSpPr/>
      </xdr:nvSpPr>
      <xdr:spPr>
        <a:xfrm>
          <a:off x="5160645" y="6174104"/>
          <a:ext cx="2198370" cy="43624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955 Exclude Federal and State compliance findings from this number</a:t>
          </a:r>
        </a:p>
      </xdr:txBody>
    </xdr:sp>
    <xdr:clientData/>
  </xdr:twoCellAnchor>
  <xdr:twoCellAnchor>
    <xdr:from>
      <xdr:col>1</xdr:col>
      <xdr:colOff>4644390</xdr:colOff>
      <xdr:row>17</xdr:row>
      <xdr:rowOff>30479</xdr:rowOff>
    </xdr:from>
    <xdr:to>
      <xdr:col>1</xdr:col>
      <xdr:colOff>6848475</xdr:colOff>
      <xdr:row>17</xdr:row>
      <xdr:rowOff>470534</xdr:rowOff>
    </xdr:to>
    <xdr:sp macro="" textlink="">
      <xdr:nvSpPr>
        <xdr:cNvPr id="3" name="Hexagon 2">
          <a:extLst>
            <a:ext uri="{FF2B5EF4-FFF2-40B4-BE49-F238E27FC236}">
              <a16:creationId xmlns:a16="http://schemas.microsoft.com/office/drawing/2014/main" id="{78BBAC40-9B4C-4049-BDFB-2BC818444377}"/>
            </a:ext>
          </a:extLst>
        </xdr:cNvPr>
        <xdr:cNvSpPr/>
      </xdr:nvSpPr>
      <xdr:spPr>
        <a:xfrm>
          <a:off x="5168265" y="6678929"/>
          <a:ext cx="2204085" cy="44005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957 Exclude Federal and State compliance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59"/>
  <sheetViews>
    <sheetView tabSelected="1" zoomScaleNormal="100" workbookViewId="0">
      <selection activeCell="B2" sqref="B2"/>
    </sheetView>
  </sheetViews>
  <sheetFormatPr defaultColWidth="9.109375" defaultRowHeight="14.4" x14ac:dyDescent="0.3"/>
  <cols>
    <col min="1" max="1" width="1.6640625" style="124" customWidth="1"/>
    <col min="2" max="2" width="187.109375" style="124" customWidth="1"/>
    <col min="3" max="4" width="9.109375" style="124" hidden="1" customWidth="1"/>
    <col min="5" max="5" width="2.33203125" style="124" customWidth="1"/>
    <col min="6" max="6" width="16.44140625" style="124" customWidth="1"/>
    <col min="7" max="16384" width="9.109375" style="124"/>
  </cols>
  <sheetData>
    <row r="1" spans="2:14" ht="9.6" customHeight="1" thickBot="1" x14ac:dyDescent="0.35">
      <c r="B1" s="107"/>
    </row>
    <row r="2" spans="2:14" ht="91.95" customHeight="1" thickBot="1" x14ac:dyDescent="0.35">
      <c r="B2" s="372" t="s">
        <v>892</v>
      </c>
    </row>
    <row r="3" spans="2:14" ht="61.2" customHeight="1" x14ac:dyDescent="0.3">
      <c r="B3" s="118" t="s">
        <v>548</v>
      </c>
    </row>
    <row r="4" spans="2:14" ht="83.4" customHeight="1" x14ac:dyDescent="0.4">
      <c r="B4" s="118" t="s">
        <v>264</v>
      </c>
      <c r="F4" s="373"/>
      <c r="G4" s="373"/>
      <c r="H4" s="373"/>
      <c r="I4" s="373"/>
      <c r="J4" s="373"/>
      <c r="K4" s="373"/>
      <c r="L4" s="373"/>
      <c r="M4" s="373"/>
      <c r="N4" s="373"/>
    </row>
    <row r="5" spans="2:14" ht="58.2" customHeight="1" x14ac:dyDescent="0.3">
      <c r="B5" s="118" t="s">
        <v>265</v>
      </c>
    </row>
    <row r="6" spans="2:14" ht="117.6" customHeight="1" x14ac:dyDescent="0.3">
      <c r="B6" s="108" t="s">
        <v>266</v>
      </c>
    </row>
    <row r="7" spans="2:14" ht="25.95" customHeight="1" x14ac:dyDescent="0.3">
      <c r="B7" s="120" t="s">
        <v>179</v>
      </c>
    </row>
    <row r="8" spans="2:14" ht="49.2" customHeight="1" x14ac:dyDescent="0.3">
      <c r="B8" s="374" t="s">
        <v>267</v>
      </c>
    </row>
    <row r="9" spans="2:14" ht="42.6" customHeight="1" x14ac:dyDescent="0.3">
      <c r="B9" s="374" t="s">
        <v>180</v>
      </c>
    </row>
    <row r="10" spans="2:14" s="376" customFormat="1" ht="34.200000000000003" customHeight="1" x14ac:dyDescent="0.3">
      <c r="B10" s="375" t="s">
        <v>539</v>
      </c>
    </row>
    <row r="11" spans="2:14" s="376" customFormat="1" ht="55.95" customHeight="1" x14ac:dyDescent="0.3">
      <c r="B11" s="377" t="s">
        <v>268</v>
      </c>
    </row>
    <row r="12" spans="2:14" ht="36" customHeight="1" x14ac:dyDescent="0.3">
      <c r="B12" s="377" t="s">
        <v>269</v>
      </c>
    </row>
    <row r="13" spans="2:14" ht="39" customHeight="1" x14ac:dyDescent="0.3">
      <c r="B13" s="378" t="s">
        <v>270</v>
      </c>
    </row>
    <row r="14" spans="2:14" ht="25.95" customHeight="1" x14ac:dyDescent="0.3">
      <c r="B14" s="120" t="s">
        <v>181</v>
      </c>
    </row>
    <row r="15" spans="2:14" x14ac:dyDescent="0.3">
      <c r="B15" s="107"/>
    </row>
    <row r="16" spans="2:14" x14ac:dyDescent="0.3">
      <c r="B16" s="379" t="s">
        <v>8</v>
      </c>
    </row>
    <row r="17" spans="2:2" ht="15.6" customHeight="1" x14ac:dyDescent="0.3">
      <c r="B17" s="380" t="s">
        <v>271</v>
      </c>
    </row>
    <row r="18" spans="2:2" x14ac:dyDescent="0.3">
      <c r="B18" s="381"/>
    </row>
    <row r="19" spans="2:2" x14ac:dyDescent="0.3">
      <c r="B19" s="379" t="s">
        <v>9</v>
      </c>
    </row>
    <row r="20" spans="2:2" ht="15.6" customHeight="1" x14ac:dyDescent="0.3">
      <c r="B20" s="382" t="s">
        <v>126</v>
      </c>
    </row>
    <row r="21" spans="2:2" ht="13.2" customHeight="1" x14ac:dyDescent="0.3">
      <c r="B21" s="107"/>
    </row>
    <row r="22" spans="2:2" ht="25.95" customHeight="1" x14ac:dyDescent="0.3">
      <c r="B22" s="120" t="s">
        <v>182</v>
      </c>
    </row>
    <row r="23" spans="2:2" s="376" customFormat="1" ht="72.599999999999994" customHeight="1" x14ac:dyDescent="0.3">
      <c r="B23" s="374" t="s">
        <v>549</v>
      </c>
    </row>
    <row r="24" spans="2:2" s="376" customFormat="1" ht="84.6" customHeight="1" x14ac:dyDescent="0.3">
      <c r="B24" s="374" t="s">
        <v>272</v>
      </c>
    </row>
    <row r="25" spans="2:2" s="376" customFormat="1" ht="78.599999999999994" customHeight="1" x14ac:dyDescent="0.3">
      <c r="B25" s="374" t="s">
        <v>183</v>
      </c>
    </row>
    <row r="26" spans="2:2" ht="15" x14ac:dyDescent="0.3">
      <c r="B26" s="110" t="s">
        <v>273</v>
      </c>
    </row>
    <row r="27" spans="2:2" ht="8.4" customHeight="1" x14ac:dyDescent="0.3">
      <c r="B27" s="109"/>
    </row>
    <row r="28" spans="2:2" ht="25.95" customHeight="1" x14ac:dyDescent="0.3">
      <c r="B28" s="120" t="s">
        <v>274</v>
      </c>
    </row>
    <row r="29" spans="2:2" ht="28.95" customHeight="1" x14ac:dyDescent="0.3">
      <c r="B29" s="121" t="s">
        <v>540</v>
      </c>
    </row>
    <row r="30" spans="2:2" ht="31.95" customHeight="1" x14ac:dyDescent="0.3">
      <c r="B30" s="121" t="s">
        <v>541</v>
      </c>
    </row>
    <row r="31" spans="2:2" ht="30.6" customHeight="1" x14ac:dyDescent="0.3">
      <c r="B31" s="383" t="s">
        <v>542</v>
      </c>
    </row>
    <row r="32" spans="2:2" ht="25.2" customHeight="1" x14ac:dyDescent="0.3">
      <c r="B32" s="383" t="s">
        <v>543</v>
      </c>
    </row>
    <row r="33" spans="2:7" ht="27.6" customHeight="1" x14ac:dyDescent="0.3">
      <c r="B33" s="383" t="s">
        <v>544</v>
      </c>
    </row>
    <row r="34" spans="2:7" ht="31.95" customHeight="1" x14ac:dyDescent="0.3">
      <c r="B34" s="384" t="s">
        <v>275</v>
      </c>
    </row>
    <row r="35" spans="2:7" ht="60" customHeight="1" x14ac:dyDescent="0.3">
      <c r="B35" s="121" t="s">
        <v>550</v>
      </c>
    </row>
    <row r="36" spans="2:7" ht="60" customHeight="1" x14ac:dyDescent="0.3">
      <c r="B36" s="494" t="s">
        <v>545</v>
      </c>
    </row>
    <row r="37" spans="2:7" ht="25.95" customHeight="1" x14ac:dyDescent="0.3">
      <c r="B37" s="121" t="s">
        <v>276</v>
      </c>
    </row>
    <row r="38" spans="2:7" ht="12" customHeight="1" x14ac:dyDescent="0.3">
      <c r="B38" s="121"/>
    </row>
    <row r="39" spans="2:7" ht="25.95" customHeight="1" x14ac:dyDescent="0.3">
      <c r="B39" s="120" t="s">
        <v>546</v>
      </c>
    </row>
    <row r="40" spans="2:7" x14ac:dyDescent="0.3">
      <c r="B40" s="119"/>
      <c r="G40" s="385"/>
    </row>
    <row r="41" spans="2:7" ht="43.2" customHeight="1" x14ac:dyDescent="0.3">
      <c r="B41" s="386" t="s">
        <v>277</v>
      </c>
    </row>
    <row r="42" spans="2:7" ht="19.95" customHeight="1" x14ac:dyDescent="0.3">
      <c r="B42" s="620" t="s">
        <v>270</v>
      </c>
    </row>
    <row r="43" spans="2:7" ht="11.4" customHeight="1" x14ac:dyDescent="0.3">
      <c r="B43" s="122"/>
    </row>
    <row r="44" spans="2:7" ht="15" x14ac:dyDescent="0.3">
      <c r="B44" s="123"/>
    </row>
    <row r="45" spans="2:7" ht="7.2" customHeight="1" x14ac:dyDescent="0.3">
      <c r="B45" s="121"/>
    </row>
    <row r="46" spans="2:7" ht="25.95" customHeight="1" x14ac:dyDescent="0.3">
      <c r="B46" s="120" t="s">
        <v>547</v>
      </c>
    </row>
    <row r="47" spans="2:7" ht="35.4" customHeight="1" x14ac:dyDescent="0.3">
      <c r="B47" s="386" t="s">
        <v>551</v>
      </c>
    </row>
    <row r="48" spans="2:7" ht="15" x14ac:dyDescent="0.3">
      <c r="B48" s="123"/>
    </row>
    <row r="59" ht="44.25" customHeight="1" x14ac:dyDescent="0.3"/>
  </sheetData>
  <sheetProtection algorithmName="SHA-512" hashValue="isETZbwdsipbLfDGKlb7Urj+vRSL4TVyclAEe9nPm0Z/lPLShECcy04H5mh7qZbtjMwygqBL7hnqfKSiNTzV2A==" saltValue="iHQQXkqt6MOFS9gMcJ5VBQ==" spinCount="100000" sheet="1" formatCells="0" formatColumns="0" formatRows="0"/>
  <hyperlinks>
    <hyperlink ref="B17" r:id="rId1" xr:uid="{97CDD44C-756E-4E13-ADBA-A382DEE1CE6E}"/>
    <hyperlink ref="B20" r:id="rId2" xr:uid="{9CE5F4F7-E385-4209-8A84-6AF7E81DE325}"/>
    <hyperlink ref="B42" r:id="rId3" xr:uid="{FE0B5FDC-D588-43C7-934E-CAAEDF8AAF2A}"/>
    <hyperlink ref="B13" r:id="rId4" xr:uid="{F11E3513-B671-4D69-9CE5-6AA77202570E}"/>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R312"/>
  <sheetViews>
    <sheetView workbookViewId="0">
      <selection activeCell="C1" sqref="C1"/>
    </sheetView>
  </sheetViews>
  <sheetFormatPr defaultRowHeight="14.4" x14ac:dyDescent="0.3"/>
  <cols>
    <col min="1" max="1" width="7.77734375" style="101" customWidth="1"/>
    <col min="2" max="2" width="54" style="360" customWidth="1"/>
    <col min="3" max="3" width="24.44140625" customWidth="1"/>
    <col min="4" max="97" width="20.6640625" customWidth="1"/>
  </cols>
  <sheetData>
    <row r="1" spans="1:18" s="360" customFormat="1" ht="28.8" x14ac:dyDescent="0.3">
      <c r="A1" s="127" t="s">
        <v>130</v>
      </c>
      <c r="B1" s="360" t="s">
        <v>130</v>
      </c>
      <c r="C1" s="360" t="s">
        <v>130</v>
      </c>
      <c r="D1" s="360" t="s">
        <v>375</v>
      </c>
      <c r="E1" s="360" t="s">
        <v>376</v>
      </c>
      <c r="F1" s="360" t="s">
        <v>377</v>
      </c>
      <c r="G1" s="360" t="s">
        <v>378</v>
      </c>
      <c r="H1" s="360" t="s">
        <v>379</v>
      </c>
      <c r="I1" s="360" t="s">
        <v>380</v>
      </c>
      <c r="J1" s="360" t="s">
        <v>552</v>
      </c>
      <c r="K1" s="360" t="s">
        <v>382</v>
      </c>
      <c r="L1" s="360" t="s">
        <v>383</v>
      </c>
      <c r="M1" s="360" t="s">
        <v>384</v>
      </c>
      <c r="N1" s="360" t="s">
        <v>385</v>
      </c>
      <c r="O1" s="360" t="s">
        <v>386</v>
      </c>
      <c r="P1" s="360" t="s">
        <v>387</v>
      </c>
      <c r="Q1" s="360" t="s">
        <v>388</v>
      </c>
      <c r="R1" s="360" t="s">
        <v>389</v>
      </c>
    </row>
    <row r="2" spans="1:18" x14ac:dyDescent="0.3">
      <c r="A2" s="101" t="s">
        <v>278</v>
      </c>
      <c r="B2" s="360" t="s">
        <v>10</v>
      </c>
      <c r="C2" t="s">
        <v>2</v>
      </c>
      <c r="D2">
        <v>571300</v>
      </c>
      <c r="E2">
        <v>571301</v>
      </c>
      <c r="F2">
        <v>571302</v>
      </c>
      <c r="G2">
        <v>571303</v>
      </c>
      <c r="H2">
        <v>572177</v>
      </c>
      <c r="I2">
        <v>571304</v>
      </c>
      <c r="J2">
        <v>571305</v>
      </c>
      <c r="K2">
        <v>571306</v>
      </c>
      <c r="L2">
        <v>571307</v>
      </c>
      <c r="M2">
        <v>571309</v>
      </c>
      <c r="N2">
        <v>571310</v>
      </c>
      <c r="O2">
        <v>571311</v>
      </c>
      <c r="P2">
        <v>571313</v>
      </c>
      <c r="Q2">
        <v>571315</v>
      </c>
      <c r="R2">
        <v>571316</v>
      </c>
    </row>
    <row r="3" spans="1:18" x14ac:dyDescent="0.3">
      <c r="A3" s="101">
        <v>4</v>
      </c>
      <c r="B3" s="360" t="s">
        <v>37</v>
      </c>
      <c r="D3">
        <v>0</v>
      </c>
      <c r="E3">
        <v>42910</v>
      </c>
      <c r="F3">
        <v>0</v>
      </c>
      <c r="G3">
        <v>0</v>
      </c>
      <c r="H3">
        <v>66465</v>
      </c>
      <c r="I3">
        <v>6034046</v>
      </c>
      <c r="J3">
        <v>73859</v>
      </c>
      <c r="K3">
        <v>9977</v>
      </c>
      <c r="L3">
        <v>196503</v>
      </c>
      <c r="M3">
        <v>1187</v>
      </c>
      <c r="N3">
        <v>0</v>
      </c>
      <c r="O3">
        <v>97875</v>
      </c>
      <c r="P3">
        <v>2815</v>
      </c>
      <c r="Q3">
        <v>7563</v>
      </c>
      <c r="R3">
        <v>7216</v>
      </c>
    </row>
    <row r="4" spans="1:18" x14ac:dyDescent="0.3">
      <c r="A4" s="101">
        <v>5</v>
      </c>
      <c r="B4" s="360" t="s">
        <v>38</v>
      </c>
      <c r="D4">
        <v>0</v>
      </c>
      <c r="E4">
        <v>0</v>
      </c>
      <c r="F4">
        <v>0</v>
      </c>
      <c r="G4">
        <v>0</v>
      </c>
      <c r="H4">
        <v>0</v>
      </c>
      <c r="I4">
        <v>0</v>
      </c>
      <c r="J4">
        <v>0</v>
      </c>
      <c r="K4">
        <v>0</v>
      </c>
      <c r="L4">
        <v>0</v>
      </c>
      <c r="M4">
        <v>0</v>
      </c>
      <c r="N4">
        <v>0</v>
      </c>
      <c r="O4">
        <v>0</v>
      </c>
      <c r="P4">
        <v>0</v>
      </c>
      <c r="Q4">
        <v>0</v>
      </c>
      <c r="R4">
        <v>0</v>
      </c>
    </row>
    <row r="5" spans="1:18" x14ac:dyDescent="0.3">
      <c r="A5" s="101">
        <v>6</v>
      </c>
      <c r="B5" s="360" t="s">
        <v>96</v>
      </c>
      <c r="D5">
        <v>0</v>
      </c>
      <c r="E5">
        <v>0</v>
      </c>
      <c r="F5">
        <v>0</v>
      </c>
      <c r="G5">
        <v>0</v>
      </c>
      <c r="H5">
        <v>0</v>
      </c>
      <c r="I5">
        <v>1422521</v>
      </c>
      <c r="J5">
        <v>0</v>
      </c>
      <c r="K5">
        <v>0</v>
      </c>
      <c r="L5">
        <v>0</v>
      </c>
      <c r="M5">
        <v>0</v>
      </c>
      <c r="N5">
        <v>0</v>
      </c>
      <c r="O5">
        <v>0</v>
      </c>
      <c r="P5">
        <v>0</v>
      </c>
      <c r="Q5">
        <v>0</v>
      </c>
      <c r="R5">
        <v>0</v>
      </c>
    </row>
    <row r="6" spans="1:18" x14ac:dyDescent="0.3">
      <c r="A6" s="101">
        <v>7</v>
      </c>
      <c r="B6" s="360" t="s">
        <v>86</v>
      </c>
      <c r="D6">
        <v>4421</v>
      </c>
      <c r="E6">
        <v>0</v>
      </c>
      <c r="F6">
        <v>0</v>
      </c>
      <c r="G6">
        <v>0</v>
      </c>
      <c r="H6">
        <v>0</v>
      </c>
      <c r="I6">
        <v>102129</v>
      </c>
      <c r="J6">
        <v>73408</v>
      </c>
      <c r="K6">
        <v>12604</v>
      </c>
      <c r="L6">
        <v>48258</v>
      </c>
      <c r="M6">
        <v>0</v>
      </c>
      <c r="N6">
        <v>0</v>
      </c>
      <c r="O6">
        <v>0</v>
      </c>
      <c r="P6">
        <v>0</v>
      </c>
      <c r="Q6">
        <v>0</v>
      </c>
      <c r="R6">
        <v>9432</v>
      </c>
    </row>
    <row r="7" spans="1:18" x14ac:dyDescent="0.3">
      <c r="A7" s="101">
        <v>9</v>
      </c>
      <c r="B7" s="360" t="s">
        <v>87</v>
      </c>
      <c r="D7">
        <v>1878494</v>
      </c>
      <c r="E7">
        <v>1109733</v>
      </c>
      <c r="F7">
        <v>1534297</v>
      </c>
      <c r="G7">
        <v>738806</v>
      </c>
      <c r="H7">
        <v>982154</v>
      </c>
      <c r="I7">
        <v>6376222</v>
      </c>
      <c r="J7">
        <v>1741689</v>
      </c>
      <c r="K7">
        <v>165585</v>
      </c>
      <c r="L7">
        <v>2104712</v>
      </c>
      <c r="M7">
        <v>1379157</v>
      </c>
      <c r="N7">
        <v>1592811</v>
      </c>
      <c r="O7">
        <v>1238353</v>
      </c>
      <c r="P7">
        <v>544190</v>
      </c>
      <c r="Q7">
        <v>778621</v>
      </c>
      <c r="R7">
        <v>384994</v>
      </c>
    </row>
    <row r="8" spans="1:18" x14ac:dyDescent="0.3">
      <c r="A8" s="101">
        <v>11</v>
      </c>
      <c r="B8" s="360" t="s">
        <v>624</v>
      </c>
      <c r="D8">
        <v>0</v>
      </c>
      <c r="E8">
        <v>0</v>
      </c>
      <c r="F8">
        <v>0</v>
      </c>
      <c r="G8">
        <v>0</v>
      </c>
      <c r="H8">
        <v>0</v>
      </c>
      <c r="I8">
        <v>0</v>
      </c>
      <c r="J8">
        <v>0</v>
      </c>
      <c r="K8">
        <v>0</v>
      </c>
      <c r="L8">
        <v>0</v>
      </c>
      <c r="M8">
        <v>0</v>
      </c>
      <c r="N8">
        <v>0</v>
      </c>
      <c r="O8">
        <v>0</v>
      </c>
      <c r="P8">
        <v>0</v>
      </c>
      <c r="Q8">
        <v>0</v>
      </c>
      <c r="R8">
        <v>0</v>
      </c>
    </row>
    <row r="9" spans="1:18" x14ac:dyDescent="0.3">
      <c r="A9" s="101">
        <v>13</v>
      </c>
      <c r="B9" s="360" t="s">
        <v>625</v>
      </c>
      <c r="D9">
        <v>0</v>
      </c>
      <c r="E9">
        <v>0</v>
      </c>
      <c r="F9">
        <v>0</v>
      </c>
      <c r="G9">
        <v>0</v>
      </c>
      <c r="H9">
        <v>0</v>
      </c>
      <c r="I9">
        <v>0</v>
      </c>
      <c r="J9">
        <v>0</v>
      </c>
      <c r="K9">
        <v>0</v>
      </c>
      <c r="L9">
        <v>0</v>
      </c>
      <c r="M9">
        <v>0</v>
      </c>
      <c r="N9">
        <v>0</v>
      </c>
      <c r="O9">
        <v>0</v>
      </c>
      <c r="P9">
        <v>0</v>
      </c>
      <c r="Q9">
        <v>0</v>
      </c>
      <c r="R9">
        <v>0</v>
      </c>
    </row>
    <row r="10" spans="1:18" x14ac:dyDescent="0.3">
      <c r="A10" s="101">
        <v>14</v>
      </c>
      <c r="B10" s="360" t="s">
        <v>626</v>
      </c>
      <c r="D10">
        <v>0</v>
      </c>
      <c r="E10">
        <v>0</v>
      </c>
      <c r="F10">
        <v>0</v>
      </c>
      <c r="G10">
        <v>0</v>
      </c>
      <c r="H10">
        <v>0</v>
      </c>
      <c r="I10">
        <v>0</v>
      </c>
      <c r="J10">
        <v>0</v>
      </c>
      <c r="K10">
        <v>0</v>
      </c>
      <c r="L10">
        <v>0</v>
      </c>
      <c r="M10">
        <v>0</v>
      </c>
      <c r="N10">
        <v>0</v>
      </c>
      <c r="O10">
        <v>0</v>
      </c>
      <c r="P10">
        <v>0</v>
      </c>
      <c r="Q10">
        <v>0</v>
      </c>
      <c r="R10">
        <v>0</v>
      </c>
    </row>
    <row r="11" spans="1:18" x14ac:dyDescent="0.3">
      <c r="A11" s="101">
        <v>16</v>
      </c>
      <c r="B11" s="360" t="s">
        <v>88</v>
      </c>
      <c r="D11">
        <v>1245200</v>
      </c>
      <c r="E11">
        <v>2470876</v>
      </c>
      <c r="F11">
        <v>863950</v>
      </c>
      <c r="G11">
        <v>893016</v>
      </c>
      <c r="H11">
        <v>2183320</v>
      </c>
      <c r="I11">
        <v>41736363</v>
      </c>
      <c r="J11">
        <v>2588378</v>
      </c>
      <c r="K11">
        <v>406940</v>
      </c>
      <c r="L11">
        <v>3818435</v>
      </c>
      <c r="M11">
        <v>1118898</v>
      </c>
      <c r="N11">
        <v>1875799</v>
      </c>
      <c r="O11">
        <v>2751748</v>
      </c>
      <c r="P11">
        <v>1183842</v>
      </c>
      <c r="Q11">
        <v>1529283</v>
      </c>
      <c r="R11">
        <v>806532</v>
      </c>
    </row>
    <row r="12" spans="1:18" x14ac:dyDescent="0.3">
      <c r="A12" s="101">
        <v>17</v>
      </c>
      <c r="B12" s="360" t="s">
        <v>90</v>
      </c>
      <c r="D12">
        <v>0</v>
      </c>
      <c r="E12">
        <v>0</v>
      </c>
      <c r="F12">
        <v>0</v>
      </c>
      <c r="G12">
        <v>0</v>
      </c>
      <c r="H12">
        <v>0</v>
      </c>
      <c r="I12">
        <v>0</v>
      </c>
      <c r="J12">
        <v>0</v>
      </c>
      <c r="K12">
        <v>0</v>
      </c>
      <c r="L12">
        <v>0</v>
      </c>
      <c r="M12">
        <v>0</v>
      </c>
      <c r="N12">
        <v>0</v>
      </c>
      <c r="O12">
        <v>0</v>
      </c>
      <c r="P12">
        <v>0</v>
      </c>
      <c r="Q12">
        <v>0</v>
      </c>
      <c r="R12">
        <v>0</v>
      </c>
    </row>
    <row r="13" spans="1:18" x14ac:dyDescent="0.3">
      <c r="A13" s="101">
        <v>20</v>
      </c>
      <c r="B13" s="360" t="s">
        <v>91</v>
      </c>
      <c r="D13">
        <v>0</v>
      </c>
      <c r="E13">
        <v>0</v>
      </c>
      <c r="F13">
        <v>0</v>
      </c>
      <c r="G13">
        <v>0</v>
      </c>
      <c r="H13">
        <v>0</v>
      </c>
      <c r="I13">
        <v>0</v>
      </c>
      <c r="J13">
        <v>0</v>
      </c>
      <c r="K13">
        <v>0</v>
      </c>
      <c r="L13">
        <v>0</v>
      </c>
      <c r="M13">
        <v>0</v>
      </c>
      <c r="N13">
        <v>0</v>
      </c>
      <c r="O13">
        <v>0</v>
      </c>
      <c r="P13">
        <v>0</v>
      </c>
      <c r="Q13">
        <v>0</v>
      </c>
      <c r="R13">
        <v>0</v>
      </c>
    </row>
    <row r="14" spans="1:18" x14ac:dyDescent="0.3">
      <c r="A14" s="101">
        <v>22</v>
      </c>
      <c r="B14" s="360" t="s">
        <v>93</v>
      </c>
      <c r="D14">
        <v>0</v>
      </c>
      <c r="E14">
        <v>0</v>
      </c>
      <c r="F14">
        <v>0</v>
      </c>
      <c r="G14">
        <v>0</v>
      </c>
      <c r="H14">
        <v>7848</v>
      </c>
      <c r="I14">
        <v>0</v>
      </c>
      <c r="J14">
        <v>0</v>
      </c>
      <c r="K14">
        <v>0</v>
      </c>
      <c r="L14">
        <v>0</v>
      </c>
      <c r="M14">
        <v>0</v>
      </c>
      <c r="N14">
        <v>0</v>
      </c>
      <c r="O14">
        <v>0</v>
      </c>
      <c r="P14">
        <v>0</v>
      </c>
      <c r="Q14">
        <v>0</v>
      </c>
      <c r="R14">
        <v>0</v>
      </c>
    </row>
    <row r="15" spans="1:18" x14ac:dyDescent="0.3">
      <c r="A15" s="101">
        <v>23</v>
      </c>
      <c r="B15" s="360" t="s">
        <v>94</v>
      </c>
      <c r="D15">
        <v>-220547</v>
      </c>
      <c r="E15">
        <v>-52584</v>
      </c>
      <c r="F15">
        <v>8809</v>
      </c>
      <c r="G15">
        <v>59516</v>
      </c>
      <c r="H15">
        <v>-13072</v>
      </c>
      <c r="I15">
        <v>-113393</v>
      </c>
      <c r="J15">
        <v>431239</v>
      </c>
      <c r="K15">
        <v>-19094</v>
      </c>
      <c r="L15">
        <v>280856</v>
      </c>
      <c r="M15">
        <v>-56238</v>
      </c>
      <c r="N15">
        <v>-90549</v>
      </c>
      <c r="O15">
        <v>164678</v>
      </c>
      <c r="P15">
        <v>-41981</v>
      </c>
      <c r="Q15">
        <v>134773</v>
      </c>
      <c r="R15">
        <v>1764</v>
      </c>
    </row>
    <row r="16" spans="1:18" x14ac:dyDescent="0.3">
      <c r="A16" s="101">
        <v>31</v>
      </c>
      <c r="B16" s="360" t="s">
        <v>627</v>
      </c>
      <c r="D16">
        <v>0</v>
      </c>
      <c r="E16">
        <v>0</v>
      </c>
      <c r="F16">
        <v>0</v>
      </c>
      <c r="G16">
        <v>0</v>
      </c>
      <c r="H16">
        <v>0</v>
      </c>
      <c r="I16">
        <v>0</v>
      </c>
      <c r="J16">
        <v>0</v>
      </c>
      <c r="K16">
        <v>0</v>
      </c>
      <c r="L16">
        <v>0</v>
      </c>
      <c r="M16">
        <v>0</v>
      </c>
      <c r="N16">
        <v>0</v>
      </c>
      <c r="O16">
        <v>0</v>
      </c>
      <c r="P16">
        <v>0</v>
      </c>
      <c r="Q16">
        <v>0</v>
      </c>
      <c r="R16">
        <v>0</v>
      </c>
    </row>
    <row r="17" spans="1:18" x14ac:dyDescent="0.3">
      <c r="A17" s="101">
        <v>32</v>
      </c>
      <c r="B17" s="360" t="s">
        <v>628</v>
      </c>
      <c r="D17">
        <v>0</v>
      </c>
      <c r="E17">
        <v>0</v>
      </c>
      <c r="F17">
        <v>0</v>
      </c>
      <c r="G17">
        <v>0</v>
      </c>
      <c r="H17">
        <v>0</v>
      </c>
      <c r="I17">
        <v>0</v>
      </c>
      <c r="J17">
        <v>0</v>
      </c>
      <c r="K17">
        <v>0</v>
      </c>
      <c r="L17">
        <v>0</v>
      </c>
      <c r="M17">
        <v>0</v>
      </c>
      <c r="N17">
        <v>0</v>
      </c>
      <c r="O17">
        <v>0</v>
      </c>
      <c r="P17">
        <v>0</v>
      </c>
      <c r="Q17">
        <v>0</v>
      </c>
      <c r="R17">
        <v>0</v>
      </c>
    </row>
    <row r="18" spans="1:18" x14ac:dyDescent="0.3">
      <c r="A18" s="101">
        <v>33</v>
      </c>
      <c r="B18" s="360" t="s">
        <v>629</v>
      </c>
      <c r="D18">
        <v>0</v>
      </c>
      <c r="E18">
        <v>0</v>
      </c>
      <c r="F18">
        <v>0</v>
      </c>
      <c r="G18">
        <v>0</v>
      </c>
      <c r="H18">
        <v>0</v>
      </c>
      <c r="I18">
        <v>0</v>
      </c>
      <c r="J18">
        <v>0</v>
      </c>
      <c r="K18">
        <v>0</v>
      </c>
      <c r="L18">
        <v>0</v>
      </c>
      <c r="M18">
        <v>0</v>
      </c>
      <c r="N18">
        <v>0</v>
      </c>
      <c r="O18">
        <v>0</v>
      </c>
      <c r="P18">
        <v>0</v>
      </c>
      <c r="Q18">
        <v>0</v>
      </c>
      <c r="R18">
        <v>0</v>
      </c>
    </row>
    <row r="19" spans="1:18" x14ac:dyDescent="0.3">
      <c r="A19" s="101">
        <v>34</v>
      </c>
      <c r="B19" s="360" t="s">
        <v>630</v>
      </c>
      <c r="D19">
        <v>0</v>
      </c>
      <c r="E19">
        <v>0</v>
      </c>
      <c r="F19">
        <v>0</v>
      </c>
      <c r="G19">
        <v>0</v>
      </c>
      <c r="H19">
        <v>0</v>
      </c>
      <c r="I19">
        <v>0</v>
      </c>
      <c r="J19">
        <v>0</v>
      </c>
      <c r="K19">
        <v>0</v>
      </c>
      <c r="L19">
        <v>0</v>
      </c>
      <c r="M19">
        <v>0</v>
      </c>
      <c r="N19">
        <v>0</v>
      </c>
      <c r="O19">
        <v>0</v>
      </c>
      <c r="P19">
        <v>0</v>
      </c>
      <c r="Q19">
        <v>0</v>
      </c>
      <c r="R19">
        <v>0</v>
      </c>
    </row>
    <row r="20" spans="1:18" x14ac:dyDescent="0.3">
      <c r="A20" s="101">
        <v>35</v>
      </c>
      <c r="B20" s="360" t="s">
        <v>631</v>
      </c>
      <c r="D20">
        <v>0</v>
      </c>
      <c r="E20">
        <v>0</v>
      </c>
      <c r="F20">
        <v>0</v>
      </c>
      <c r="G20">
        <v>0</v>
      </c>
      <c r="H20">
        <v>0</v>
      </c>
      <c r="I20">
        <v>0</v>
      </c>
      <c r="J20">
        <v>0</v>
      </c>
      <c r="K20">
        <v>0</v>
      </c>
      <c r="L20">
        <v>0</v>
      </c>
      <c r="M20">
        <v>0</v>
      </c>
      <c r="N20">
        <v>0</v>
      </c>
      <c r="O20">
        <v>0</v>
      </c>
      <c r="P20">
        <v>0</v>
      </c>
      <c r="Q20">
        <v>0</v>
      </c>
      <c r="R20">
        <v>0</v>
      </c>
    </row>
    <row r="21" spans="1:18" x14ac:dyDescent="0.3">
      <c r="A21" s="101">
        <v>36</v>
      </c>
      <c r="B21" s="360" t="s">
        <v>632</v>
      </c>
      <c r="D21">
        <v>0</v>
      </c>
      <c r="E21">
        <v>0</v>
      </c>
      <c r="F21">
        <v>0</v>
      </c>
      <c r="G21">
        <v>0</v>
      </c>
      <c r="H21">
        <v>0</v>
      </c>
      <c r="I21">
        <v>0</v>
      </c>
      <c r="J21">
        <v>0</v>
      </c>
      <c r="K21">
        <v>0</v>
      </c>
      <c r="L21">
        <v>0</v>
      </c>
      <c r="M21">
        <v>0</v>
      </c>
      <c r="N21">
        <v>0</v>
      </c>
      <c r="O21">
        <v>0</v>
      </c>
      <c r="P21">
        <v>0</v>
      </c>
      <c r="Q21">
        <v>0</v>
      </c>
      <c r="R21">
        <v>0</v>
      </c>
    </row>
    <row r="22" spans="1:18" x14ac:dyDescent="0.3">
      <c r="A22" s="101">
        <v>37</v>
      </c>
      <c r="B22" s="360" t="s">
        <v>633</v>
      </c>
      <c r="D22">
        <v>0</v>
      </c>
      <c r="E22">
        <v>0</v>
      </c>
      <c r="F22">
        <v>0</v>
      </c>
      <c r="G22">
        <v>0</v>
      </c>
      <c r="H22">
        <v>0</v>
      </c>
      <c r="I22">
        <v>0</v>
      </c>
      <c r="J22">
        <v>0</v>
      </c>
      <c r="K22">
        <v>0</v>
      </c>
      <c r="L22">
        <v>0</v>
      </c>
      <c r="M22">
        <v>0</v>
      </c>
      <c r="N22">
        <v>0</v>
      </c>
      <c r="O22">
        <v>0</v>
      </c>
      <c r="P22">
        <v>0</v>
      </c>
      <c r="Q22">
        <v>0</v>
      </c>
      <c r="R22">
        <v>0</v>
      </c>
    </row>
    <row r="23" spans="1:18" x14ac:dyDescent="0.3">
      <c r="A23" s="101">
        <v>38</v>
      </c>
      <c r="B23" s="360" t="s">
        <v>634</v>
      </c>
      <c r="D23">
        <v>0</v>
      </c>
      <c r="E23">
        <v>0</v>
      </c>
      <c r="F23">
        <v>0</v>
      </c>
      <c r="G23">
        <v>0</v>
      </c>
      <c r="H23">
        <v>0</v>
      </c>
      <c r="I23">
        <v>0</v>
      </c>
      <c r="J23">
        <v>0</v>
      </c>
      <c r="K23">
        <v>0</v>
      </c>
      <c r="L23">
        <v>0</v>
      </c>
      <c r="M23">
        <v>0</v>
      </c>
      <c r="N23">
        <v>0</v>
      </c>
      <c r="O23">
        <v>0</v>
      </c>
      <c r="P23">
        <v>0</v>
      </c>
      <c r="Q23">
        <v>0</v>
      </c>
      <c r="R23">
        <v>0</v>
      </c>
    </row>
    <row r="24" spans="1:18" x14ac:dyDescent="0.3">
      <c r="A24" s="101">
        <v>39</v>
      </c>
      <c r="B24" s="360" t="s">
        <v>635</v>
      </c>
      <c r="D24">
        <v>0</v>
      </c>
      <c r="E24">
        <v>0</v>
      </c>
      <c r="F24">
        <v>0</v>
      </c>
      <c r="G24">
        <v>0</v>
      </c>
      <c r="H24">
        <v>0</v>
      </c>
      <c r="I24">
        <v>0</v>
      </c>
      <c r="J24">
        <v>0</v>
      </c>
      <c r="K24">
        <v>0</v>
      </c>
      <c r="L24">
        <v>0</v>
      </c>
      <c r="M24">
        <v>0</v>
      </c>
      <c r="N24">
        <v>0</v>
      </c>
      <c r="O24">
        <v>0</v>
      </c>
      <c r="P24">
        <v>0</v>
      </c>
      <c r="Q24">
        <v>0</v>
      </c>
      <c r="R24">
        <v>0</v>
      </c>
    </row>
    <row r="25" spans="1:18" x14ac:dyDescent="0.3">
      <c r="A25" s="101">
        <v>40</v>
      </c>
      <c r="B25" s="360" t="s">
        <v>636</v>
      </c>
      <c r="D25">
        <v>0</v>
      </c>
      <c r="E25">
        <v>0</v>
      </c>
      <c r="F25">
        <v>0</v>
      </c>
      <c r="G25">
        <v>0</v>
      </c>
      <c r="H25">
        <v>0</v>
      </c>
      <c r="I25">
        <v>0</v>
      </c>
      <c r="J25">
        <v>0</v>
      </c>
      <c r="K25">
        <v>0</v>
      </c>
      <c r="L25">
        <v>0</v>
      </c>
      <c r="M25">
        <v>0</v>
      </c>
      <c r="N25">
        <v>0</v>
      </c>
      <c r="O25">
        <v>0</v>
      </c>
      <c r="P25">
        <v>0</v>
      </c>
      <c r="Q25">
        <v>0</v>
      </c>
      <c r="R25">
        <v>0</v>
      </c>
    </row>
    <row r="26" spans="1:18" x14ac:dyDescent="0.3">
      <c r="A26" s="101">
        <v>41</v>
      </c>
      <c r="B26" s="360" t="s">
        <v>637</v>
      </c>
      <c r="D26">
        <v>0</v>
      </c>
      <c r="E26">
        <v>0</v>
      </c>
      <c r="F26">
        <v>0</v>
      </c>
      <c r="G26">
        <v>0</v>
      </c>
      <c r="H26">
        <v>0</v>
      </c>
      <c r="I26">
        <v>0</v>
      </c>
      <c r="J26">
        <v>0</v>
      </c>
      <c r="K26">
        <v>0</v>
      </c>
      <c r="L26">
        <v>0</v>
      </c>
      <c r="M26">
        <v>0</v>
      </c>
      <c r="N26">
        <v>0</v>
      </c>
      <c r="O26">
        <v>0</v>
      </c>
      <c r="P26">
        <v>0</v>
      </c>
      <c r="Q26">
        <v>0</v>
      </c>
      <c r="R26">
        <v>0</v>
      </c>
    </row>
    <row r="27" spans="1:18" x14ac:dyDescent="0.3">
      <c r="A27" s="101">
        <v>44</v>
      </c>
      <c r="B27" s="360" t="s">
        <v>279</v>
      </c>
      <c r="D27">
        <v>0</v>
      </c>
      <c r="E27">
        <v>0</v>
      </c>
      <c r="F27">
        <v>0</v>
      </c>
      <c r="G27">
        <v>0</v>
      </c>
      <c r="H27">
        <v>0</v>
      </c>
      <c r="I27">
        <v>0</v>
      </c>
      <c r="J27">
        <v>0</v>
      </c>
      <c r="K27">
        <v>0</v>
      </c>
      <c r="L27">
        <v>0</v>
      </c>
      <c r="M27">
        <v>0</v>
      </c>
      <c r="N27">
        <v>0</v>
      </c>
      <c r="O27">
        <v>0</v>
      </c>
      <c r="P27">
        <v>0</v>
      </c>
      <c r="Q27">
        <v>0</v>
      </c>
      <c r="R27">
        <v>0</v>
      </c>
    </row>
    <row r="28" spans="1:18" x14ac:dyDescent="0.3">
      <c r="A28" s="101">
        <v>45</v>
      </c>
      <c r="B28" s="360" t="s">
        <v>280</v>
      </c>
      <c r="D28">
        <v>0</v>
      </c>
      <c r="E28">
        <v>0</v>
      </c>
      <c r="F28">
        <v>0</v>
      </c>
      <c r="G28">
        <v>0</v>
      </c>
      <c r="H28">
        <v>0</v>
      </c>
      <c r="I28">
        <v>0</v>
      </c>
      <c r="J28">
        <v>0</v>
      </c>
      <c r="K28">
        <v>0</v>
      </c>
      <c r="L28">
        <v>0</v>
      </c>
      <c r="M28">
        <v>0</v>
      </c>
      <c r="N28">
        <v>0</v>
      </c>
      <c r="O28">
        <v>0</v>
      </c>
      <c r="P28">
        <v>0</v>
      </c>
      <c r="Q28">
        <v>0</v>
      </c>
      <c r="R28">
        <v>0</v>
      </c>
    </row>
    <row r="29" spans="1:18" x14ac:dyDescent="0.3">
      <c r="A29" s="101">
        <v>47</v>
      </c>
      <c r="B29" s="360" t="s">
        <v>281</v>
      </c>
      <c r="D29">
        <v>0</v>
      </c>
      <c r="E29">
        <v>0</v>
      </c>
      <c r="F29">
        <v>0</v>
      </c>
      <c r="G29">
        <v>0</v>
      </c>
      <c r="H29">
        <v>0</v>
      </c>
      <c r="I29">
        <v>0</v>
      </c>
      <c r="J29">
        <v>0</v>
      </c>
      <c r="K29">
        <v>0</v>
      </c>
      <c r="L29">
        <v>0</v>
      </c>
      <c r="M29">
        <v>0</v>
      </c>
      <c r="N29">
        <v>0</v>
      </c>
      <c r="O29">
        <v>0</v>
      </c>
      <c r="P29">
        <v>0</v>
      </c>
      <c r="Q29">
        <v>0</v>
      </c>
      <c r="R29">
        <v>0</v>
      </c>
    </row>
    <row r="30" spans="1:18" x14ac:dyDescent="0.3">
      <c r="A30" s="101">
        <v>48</v>
      </c>
      <c r="B30" s="360" t="s">
        <v>40</v>
      </c>
      <c r="D30">
        <v>0</v>
      </c>
      <c r="E30">
        <v>0</v>
      </c>
      <c r="F30">
        <v>0</v>
      </c>
      <c r="G30">
        <v>0</v>
      </c>
      <c r="H30">
        <v>0</v>
      </c>
      <c r="I30">
        <v>0</v>
      </c>
      <c r="J30">
        <v>0</v>
      </c>
      <c r="K30">
        <v>0</v>
      </c>
      <c r="L30">
        <v>0</v>
      </c>
      <c r="M30">
        <v>0</v>
      </c>
      <c r="N30">
        <v>0</v>
      </c>
      <c r="O30">
        <v>0</v>
      </c>
      <c r="P30">
        <v>0</v>
      </c>
      <c r="Q30">
        <v>0</v>
      </c>
      <c r="R30">
        <v>0</v>
      </c>
    </row>
    <row r="31" spans="1:18" x14ac:dyDescent="0.3">
      <c r="A31" s="101">
        <v>49</v>
      </c>
      <c r="B31" s="360" t="s">
        <v>638</v>
      </c>
      <c r="D31">
        <v>0</v>
      </c>
      <c r="E31">
        <v>0</v>
      </c>
      <c r="F31">
        <v>0</v>
      </c>
      <c r="G31">
        <v>0</v>
      </c>
      <c r="H31">
        <v>0</v>
      </c>
      <c r="I31">
        <v>0</v>
      </c>
      <c r="J31">
        <v>0</v>
      </c>
      <c r="K31">
        <v>0</v>
      </c>
      <c r="L31">
        <v>0</v>
      </c>
      <c r="M31">
        <v>0</v>
      </c>
      <c r="N31">
        <v>0</v>
      </c>
      <c r="O31">
        <v>0</v>
      </c>
      <c r="P31">
        <v>0</v>
      </c>
      <c r="Q31">
        <v>0</v>
      </c>
      <c r="R31">
        <v>0</v>
      </c>
    </row>
    <row r="32" spans="1:18" x14ac:dyDescent="0.3">
      <c r="A32" s="101">
        <v>50</v>
      </c>
      <c r="B32" s="360" t="s">
        <v>639</v>
      </c>
      <c r="D32">
        <v>0</v>
      </c>
      <c r="E32">
        <v>0</v>
      </c>
      <c r="F32">
        <v>0</v>
      </c>
      <c r="G32">
        <v>0</v>
      </c>
      <c r="H32">
        <v>0</v>
      </c>
      <c r="I32">
        <v>0</v>
      </c>
      <c r="J32">
        <v>0</v>
      </c>
      <c r="K32">
        <v>0</v>
      </c>
      <c r="L32">
        <v>0</v>
      </c>
      <c r="M32">
        <v>0</v>
      </c>
      <c r="N32">
        <v>0</v>
      </c>
      <c r="O32">
        <v>0</v>
      </c>
      <c r="P32">
        <v>0</v>
      </c>
      <c r="Q32">
        <v>0</v>
      </c>
      <c r="R32">
        <v>0</v>
      </c>
    </row>
    <row r="33" spans="1:18" x14ac:dyDescent="0.3">
      <c r="A33" s="101">
        <v>51</v>
      </c>
      <c r="B33" s="360" t="s">
        <v>640</v>
      </c>
      <c r="D33">
        <v>0</v>
      </c>
      <c r="E33">
        <v>0</v>
      </c>
      <c r="F33">
        <v>0</v>
      </c>
      <c r="G33">
        <v>0</v>
      </c>
      <c r="H33">
        <v>0</v>
      </c>
      <c r="I33">
        <v>0</v>
      </c>
      <c r="J33">
        <v>0</v>
      </c>
      <c r="K33">
        <v>0</v>
      </c>
      <c r="L33">
        <v>0</v>
      </c>
      <c r="M33">
        <v>0</v>
      </c>
      <c r="N33">
        <v>0</v>
      </c>
      <c r="O33">
        <v>0</v>
      </c>
      <c r="P33">
        <v>0</v>
      </c>
      <c r="Q33">
        <v>0</v>
      </c>
      <c r="R33">
        <v>0</v>
      </c>
    </row>
    <row r="34" spans="1:18" x14ac:dyDescent="0.3">
      <c r="A34" s="101">
        <v>52</v>
      </c>
      <c r="B34" s="360" t="s">
        <v>641</v>
      </c>
      <c r="D34">
        <v>0</v>
      </c>
      <c r="E34">
        <v>0</v>
      </c>
      <c r="F34">
        <v>0</v>
      </c>
      <c r="G34">
        <v>0</v>
      </c>
      <c r="H34">
        <v>0</v>
      </c>
      <c r="I34">
        <v>0</v>
      </c>
      <c r="J34">
        <v>0</v>
      </c>
      <c r="K34">
        <v>0</v>
      </c>
      <c r="L34">
        <v>0</v>
      </c>
      <c r="M34">
        <v>0</v>
      </c>
      <c r="N34">
        <v>0</v>
      </c>
      <c r="O34">
        <v>0</v>
      </c>
      <c r="P34">
        <v>0</v>
      </c>
      <c r="Q34">
        <v>0</v>
      </c>
      <c r="R34">
        <v>0</v>
      </c>
    </row>
    <row r="35" spans="1:18" x14ac:dyDescent="0.3">
      <c r="A35" s="101">
        <v>53</v>
      </c>
      <c r="B35" s="360" t="s">
        <v>642</v>
      </c>
      <c r="D35">
        <v>0</v>
      </c>
      <c r="E35">
        <v>0</v>
      </c>
      <c r="F35">
        <v>0</v>
      </c>
      <c r="G35">
        <v>0</v>
      </c>
      <c r="H35">
        <v>0</v>
      </c>
      <c r="I35">
        <v>0</v>
      </c>
      <c r="J35">
        <v>0</v>
      </c>
      <c r="K35">
        <v>0</v>
      </c>
      <c r="L35">
        <v>0</v>
      </c>
      <c r="M35">
        <v>0</v>
      </c>
      <c r="N35">
        <v>0</v>
      </c>
      <c r="O35">
        <v>0</v>
      </c>
      <c r="P35">
        <v>0</v>
      </c>
      <c r="Q35">
        <v>0</v>
      </c>
      <c r="R35">
        <v>0</v>
      </c>
    </row>
    <row r="36" spans="1:18" x14ac:dyDescent="0.3">
      <c r="A36" s="101">
        <v>55</v>
      </c>
      <c r="B36" s="360" t="s">
        <v>643</v>
      </c>
      <c r="D36">
        <v>0</v>
      </c>
      <c r="E36">
        <v>0</v>
      </c>
      <c r="F36">
        <v>0</v>
      </c>
      <c r="G36">
        <v>0</v>
      </c>
      <c r="H36">
        <v>0</v>
      </c>
      <c r="I36">
        <v>0</v>
      </c>
      <c r="J36">
        <v>0</v>
      </c>
      <c r="K36">
        <v>0</v>
      </c>
      <c r="L36">
        <v>0</v>
      </c>
      <c r="M36">
        <v>0</v>
      </c>
      <c r="N36">
        <v>0</v>
      </c>
      <c r="O36">
        <v>0</v>
      </c>
      <c r="P36">
        <v>0</v>
      </c>
      <c r="Q36">
        <v>0</v>
      </c>
      <c r="R36">
        <v>0</v>
      </c>
    </row>
    <row r="37" spans="1:18" x14ac:dyDescent="0.3">
      <c r="A37" s="101">
        <v>61</v>
      </c>
      <c r="B37" s="360" t="s">
        <v>644</v>
      </c>
      <c r="D37">
        <v>0</v>
      </c>
      <c r="E37">
        <v>0</v>
      </c>
      <c r="F37">
        <v>0</v>
      </c>
      <c r="G37">
        <v>0</v>
      </c>
      <c r="H37">
        <v>0</v>
      </c>
      <c r="I37">
        <v>0</v>
      </c>
      <c r="J37">
        <v>0</v>
      </c>
      <c r="K37">
        <v>0</v>
      </c>
      <c r="L37">
        <v>0</v>
      </c>
      <c r="M37">
        <v>0</v>
      </c>
      <c r="N37">
        <v>0</v>
      </c>
      <c r="O37">
        <v>0</v>
      </c>
      <c r="P37">
        <v>0</v>
      </c>
      <c r="Q37">
        <v>0</v>
      </c>
      <c r="R37">
        <v>0</v>
      </c>
    </row>
    <row r="38" spans="1:18" x14ac:dyDescent="0.3">
      <c r="A38" s="101">
        <v>80</v>
      </c>
      <c r="B38" s="360" t="s">
        <v>645</v>
      </c>
      <c r="D38">
        <v>0</v>
      </c>
      <c r="E38">
        <v>0</v>
      </c>
      <c r="F38">
        <v>0</v>
      </c>
      <c r="G38">
        <v>0</v>
      </c>
      <c r="H38">
        <v>0</v>
      </c>
      <c r="I38">
        <v>0</v>
      </c>
      <c r="J38">
        <v>0</v>
      </c>
      <c r="K38">
        <v>0</v>
      </c>
      <c r="L38">
        <v>0</v>
      </c>
      <c r="M38">
        <v>0</v>
      </c>
      <c r="N38">
        <v>0</v>
      </c>
      <c r="O38">
        <v>0</v>
      </c>
      <c r="P38">
        <v>0</v>
      </c>
      <c r="Q38">
        <v>0</v>
      </c>
      <c r="R38">
        <v>0</v>
      </c>
    </row>
    <row r="39" spans="1:18" x14ac:dyDescent="0.3">
      <c r="A39" s="101">
        <v>81</v>
      </c>
      <c r="B39" s="360" t="s">
        <v>646</v>
      </c>
      <c r="D39">
        <v>0</v>
      </c>
      <c r="E39">
        <v>0</v>
      </c>
      <c r="F39">
        <v>0</v>
      </c>
      <c r="G39">
        <v>0</v>
      </c>
      <c r="H39">
        <v>0</v>
      </c>
      <c r="I39">
        <v>0</v>
      </c>
      <c r="J39">
        <v>0</v>
      </c>
      <c r="K39">
        <v>0</v>
      </c>
      <c r="L39">
        <v>0</v>
      </c>
      <c r="M39">
        <v>0</v>
      </c>
      <c r="N39">
        <v>0</v>
      </c>
      <c r="O39">
        <v>0</v>
      </c>
      <c r="P39">
        <v>0</v>
      </c>
      <c r="Q39">
        <v>0</v>
      </c>
      <c r="R39">
        <v>0</v>
      </c>
    </row>
    <row r="40" spans="1:18" x14ac:dyDescent="0.3">
      <c r="A40" s="101">
        <v>82</v>
      </c>
      <c r="B40" s="360" t="s">
        <v>647</v>
      </c>
      <c r="D40">
        <v>0</v>
      </c>
      <c r="E40">
        <v>0</v>
      </c>
      <c r="F40">
        <v>0</v>
      </c>
      <c r="G40">
        <v>0</v>
      </c>
      <c r="H40">
        <v>0</v>
      </c>
      <c r="I40">
        <v>0</v>
      </c>
      <c r="J40">
        <v>0</v>
      </c>
      <c r="K40">
        <v>0</v>
      </c>
      <c r="L40">
        <v>0</v>
      </c>
      <c r="M40">
        <v>0</v>
      </c>
      <c r="N40">
        <v>0</v>
      </c>
      <c r="O40">
        <v>0</v>
      </c>
      <c r="P40">
        <v>0</v>
      </c>
      <c r="Q40">
        <v>0</v>
      </c>
      <c r="R40">
        <v>0</v>
      </c>
    </row>
    <row r="41" spans="1:18" x14ac:dyDescent="0.3">
      <c r="A41" s="101">
        <v>83</v>
      </c>
      <c r="B41" s="360" t="s">
        <v>648</v>
      </c>
      <c r="D41">
        <v>0</v>
      </c>
      <c r="E41">
        <v>0</v>
      </c>
      <c r="F41">
        <v>0</v>
      </c>
      <c r="G41">
        <v>0</v>
      </c>
      <c r="H41">
        <v>0</v>
      </c>
      <c r="I41">
        <v>0</v>
      </c>
      <c r="J41">
        <v>0</v>
      </c>
      <c r="K41">
        <v>0</v>
      </c>
      <c r="L41">
        <v>0</v>
      </c>
      <c r="M41">
        <v>0</v>
      </c>
      <c r="N41">
        <v>0</v>
      </c>
      <c r="O41">
        <v>0</v>
      </c>
      <c r="P41">
        <v>0</v>
      </c>
      <c r="Q41">
        <v>0</v>
      </c>
      <c r="R41">
        <v>0</v>
      </c>
    </row>
    <row r="42" spans="1:18" x14ac:dyDescent="0.3">
      <c r="A42" s="101">
        <v>84</v>
      </c>
      <c r="B42" s="360" t="s">
        <v>649</v>
      </c>
      <c r="D42">
        <v>0</v>
      </c>
      <c r="E42">
        <v>0</v>
      </c>
      <c r="F42">
        <v>0</v>
      </c>
      <c r="G42">
        <v>0</v>
      </c>
      <c r="H42">
        <v>0</v>
      </c>
      <c r="I42">
        <v>0</v>
      </c>
      <c r="J42">
        <v>0</v>
      </c>
      <c r="K42">
        <v>0</v>
      </c>
      <c r="L42">
        <v>0</v>
      </c>
      <c r="M42">
        <v>0</v>
      </c>
      <c r="N42">
        <v>0</v>
      </c>
      <c r="O42">
        <v>0</v>
      </c>
      <c r="P42">
        <v>0</v>
      </c>
      <c r="Q42">
        <v>0</v>
      </c>
      <c r="R42">
        <v>0</v>
      </c>
    </row>
    <row r="43" spans="1:18" x14ac:dyDescent="0.3">
      <c r="A43" s="101">
        <v>85</v>
      </c>
      <c r="B43" s="360" t="s">
        <v>650</v>
      </c>
      <c r="D43">
        <v>0</v>
      </c>
      <c r="E43">
        <v>0</v>
      </c>
      <c r="F43">
        <v>0</v>
      </c>
      <c r="G43">
        <v>0</v>
      </c>
      <c r="H43">
        <v>0</v>
      </c>
      <c r="I43">
        <v>0</v>
      </c>
      <c r="J43">
        <v>0</v>
      </c>
      <c r="K43">
        <v>0</v>
      </c>
      <c r="L43">
        <v>0</v>
      </c>
      <c r="M43">
        <v>0</v>
      </c>
      <c r="N43">
        <v>0</v>
      </c>
      <c r="O43">
        <v>0</v>
      </c>
      <c r="P43">
        <v>0</v>
      </c>
      <c r="Q43">
        <v>0</v>
      </c>
      <c r="R43">
        <v>0</v>
      </c>
    </row>
    <row r="44" spans="1:18" x14ac:dyDescent="0.3">
      <c r="A44" s="101">
        <v>88</v>
      </c>
      <c r="B44" s="360" t="s">
        <v>651</v>
      </c>
      <c r="D44">
        <v>0</v>
      </c>
      <c r="E44">
        <v>0</v>
      </c>
      <c r="F44">
        <v>0</v>
      </c>
      <c r="G44">
        <v>0</v>
      </c>
      <c r="H44">
        <v>0</v>
      </c>
      <c r="I44">
        <v>0</v>
      </c>
      <c r="J44">
        <v>0</v>
      </c>
      <c r="K44">
        <v>0</v>
      </c>
      <c r="L44">
        <v>0</v>
      </c>
      <c r="M44">
        <v>0</v>
      </c>
      <c r="N44">
        <v>0</v>
      </c>
      <c r="O44">
        <v>0</v>
      </c>
      <c r="P44">
        <v>0</v>
      </c>
      <c r="Q44">
        <v>0</v>
      </c>
      <c r="R44">
        <v>0</v>
      </c>
    </row>
    <row r="45" spans="1:18" x14ac:dyDescent="0.3">
      <c r="A45" s="101">
        <v>89</v>
      </c>
      <c r="B45" s="360" t="s">
        <v>652</v>
      </c>
      <c r="D45">
        <v>0</v>
      </c>
      <c r="E45">
        <v>0</v>
      </c>
      <c r="F45">
        <v>0</v>
      </c>
      <c r="G45">
        <v>0</v>
      </c>
      <c r="H45">
        <v>0</v>
      </c>
      <c r="I45">
        <v>0</v>
      </c>
      <c r="J45">
        <v>0</v>
      </c>
      <c r="K45">
        <v>0</v>
      </c>
      <c r="L45">
        <v>0</v>
      </c>
      <c r="M45">
        <v>0</v>
      </c>
      <c r="N45">
        <v>0</v>
      </c>
      <c r="O45">
        <v>0</v>
      </c>
      <c r="P45">
        <v>0</v>
      </c>
      <c r="Q45">
        <v>0</v>
      </c>
      <c r="R45">
        <v>0</v>
      </c>
    </row>
    <row r="46" spans="1:18" x14ac:dyDescent="0.3">
      <c r="A46" s="101">
        <v>90</v>
      </c>
      <c r="B46" s="360" t="s">
        <v>653</v>
      </c>
      <c r="D46">
        <v>0</v>
      </c>
      <c r="E46">
        <v>0</v>
      </c>
      <c r="F46">
        <v>0</v>
      </c>
      <c r="G46">
        <v>0</v>
      </c>
      <c r="H46">
        <v>0</v>
      </c>
      <c r="I46">
        <v>0</v>
      </c>
      <c r="J46">
        <v>0</v>
      </c>
      <c r="K46">
        <v>0</v>
      </c>
      <c r="L46">
        <v>0</v>
      </c>
      <c r="M46">
        <v>0</v>
      </c>
      <c r="N46">
        <v>0</v>
      </c>
      <c r="O46">
        <v>0</v>
      </c>
      <c r="P46">
        <v>0</v>
      </c>
      <c r="Q46">
        <v>0</v>
      </c>
      <c r="R46">
        <v>0</v>
      </c>
    </row>
    <row r="47" spans="1:18" x14ac:dyDescent="0.3">
      <c r="A47" s="101">
        <v>91</v>
      </c>
      <c r="B47" s="360" t="s">
        <v>654</v>
      </c>
      <c r="D47">
        <v>0</v>
      </c>
      <c r="E47">
        <v>0</v>
      </c>
      <c r="F47">
        <v>0</v>
      </c>
      <c r="G47">
        <v>0</v>
      </c>
      <c r="H47">
        <v>0</v>
      </c>
      <c r="I47">
        <v>0</v>
      </c>
      <c r="J47">
        <v>0</v>
      </c>
      <c r="K47">
        <v>0</v>
      </c>
      <c r="L47">
        <v>0</v>
      </c>
      <c r="M47">
        <v>0</v>
      </c>
      <c r="N47">
        <v>0</v>
      </c>
      <c r="O47">
        <v>0</v>
      </c>
      <c r="P47">
        <v>0</v>
      </c>
      <c r="Q47">
        <v>0</v>
      </c>
      <c r="R47">
        <v>0</v>
      </c>
    </row>
    <row r="48" spans="1:18" x14ac:dyDescent="0.3">
      <c r="A48" s="101">
        <v>93</v>
      </c>
      <c r="B48" s="360" t="s">
        <v>655</v>
      </c>
      <c r="D48">
        <v>0</v>
      </c>
      <c r="E48">
        <v>0</v>
      </c>
      <c r="F48">
        <v>0</v>
      </c>
      <c r="G48">
        <v>0</v>
      </c>
      <c r="H48">
        <v>0</v>
      </c>
      <c r="I48">
        <v>0</v>
      </c>
      <c r="J48">
        <v>0</v>
      </c>
      <c r="K48">
        <v>0</v>
      </c>
      <c r="L48">
        <v>0</v>
      </c>
      <c r="M48">
        <v>0</v>
      </c>
      <c r="N48">
        <v>0</v>
      </c>
      <c r="O48">
        <v>0</v>
      </c>
      <c r="P48">
        <v>0</v>
      </c>
      <c r="Q48">
        <v>0</v>
      </c>
      <c r="R48">
        <v>0</v>
      </c>
    </row>
    <row r="49" spans="1:18" x14ac:dyDescent="0.3">
      <c r="A49" s="101">
        <v>94</v>
      </c>
      <c r="B49" s="360" t="s">
        <v>656</v>
      </c>
      <c r="D49">
        <v>0</v>
      </c>
      <c r="E49">
        <v>0</v>
      </c>
      <c r="F49">
        <v>0</v>
      </c>
      <c r="G49">
        <v>0</v>
      </c>
      <c r="H49">
        <v>0</v>
      </c>
      <c r="I49">
        <v>0</v>
      </c>
      <c r="J49">
        <v>0</v>
      </c>
      <c r="K49">
        <v>0</v>
      </c>
      <c r="L49">
        <v>0</v>
      </c>
      <c r="M49">
        <v>0</v>
      </c>
      <c r="N49">
        <v>0</v>
      </c>
      <c r="O49">
        <v>0</v>
      </c>
      <c r="P49">
        <v>0</v>
      </c>
      <c r="Q49">
        <v>0</v>
      </c>
      <c r="R49">
        <v>0</v>
      </c>
    </row>
    <row r="50" spans="1:18" x14ac:dyDescent="0.3">
      <c r="A50" s="101">
        <v>97</v>
      </c>
      <c r="B50" s="360" t="s">
        <v>657</v>
      </c>
      <c r="D50">
        <v>0</v>
      </c>
      <c r="E50">
        <v>0</v>
      </c>
      <c r="F50">
        <v>0</v>
      </c>
      <c r="G50">
        <v>0</v>
      </c>
      <c r="H50">
        <v>0</v>
      </c>
      <c r="I50">
        <v>0</v>
      </c>
      <c r="J50">
        <v>0</v>
      </c>
      <c r="K50">
        <v>0</v>
      </c>
      <c r="L50">
        <v>0</v>
      </c>
      <c r="M50">
        <v>0</v>
      </c>
      <c r="N50">
        <v>0</v>
      </c>
      <c r="O50">
        <v>0</v>
      </c>
      <c r="P50">
        <v>0</v>
      </c>
      <c r="Q50">
        <v>0</v>
      </c>
      <c r="R50">
        <v>0</v>
      </c>
    </row>
    <row r="51" spans="1:18" x14ac:dyDescent="0.3">
      <c r="A51" s="101">
        <v>98</v>
      </c>
      <c r="B51" s="360" t="s">
        <v>658</v>
      </c>
      <c r="D51">
        <v>0</v>
      </c>
      <c r="E51">
        <v>0</v>
      </c>
      <c r="F51">
        <v>0</v>
      </c>
      <c r="G51">
        <v>0</v>
      </c>
      <c r="H51">
        <v>0</v>
      </c>
      <c r="I51">
        <v>0</v>
      </c>
      <c r="J51">
        <v>0</v>
      </c>
      <c r="K51">
        <v>0</v>
      </c>
      <c r="L51">
        <v>0</v>
      </c>
      <c r="M51">
        <v>0</v>
      </c>
      <c r="N51">
        <v>0</v>
      </c>
      <c r="O51">
        <v>0</v>
      </c>
      <c r="P51">
        <v>0</v>
      </c>
      <c r="Q51">
        <v>0</v>
      </c>
      <c r="R51">
        <v>0</v>
      </c>
    </row>
    <row r="52" spans="1:18" x14ac:dyDescent="0.3">
      <c r="A52" s="101">
        <v>99</v>
      </c>
      <c r="B52" s="360" t="s">
        <v>659</v>
      </c>
      <c r="D52">
        <v>0</v>
      </c>
      <c r="E52">
        <v>0</v>
      </c>
      <c r="F52">
        <v>0</v>
      </c>
      <c r="G52">
        <v>0</v>
      </c>
      <c r="H52">
        <v>0</v>
      </c>
      <c r="I52">
        <v>0</v>
      </c>
      <c r="J52">
        <v>0</v>
      </c>
      <c r="K52">
        <v>0</v>
      </c>
      <c r="L52">
        <v>0</v>
      </c>
      <c r="M52">
        <v>0</v>
      </c>
      <c r="N52">
        <v>0</v>
      </c>
      <c r="O52">
        <v>0</v>
      </c>
      <c r="P52">
        <v>0</v>
      </c>
      <c r="Q52">
        <v>0</v>
      </c>
      <c r="R52">
        <v>0</v>
      </c>
    </row>
    <row r="53" spans="1:18" x14ac:dyDescent="0.3">
      <c r="A53" s="101">
        <v>100</v>
      </c>
      <c r="B53" s="360" t="s">
        <v>660</v>
      </c>
      <c r="D53">
        <v>0</v>
      </c>
      <c r="E53">
        <v>0</v>
      </c>
      <c r="F53">
        <v>0</v>
      </c>
      <c r="G53">
        <v>0</v>
      </c>
      <c r="H53">
        <v>0</v>
      </c>
      <c r="I53">
        <v>0</v>
      </c>
      <c r="J53">
        <v>0</v>
      </c>
      <c r="K53">
        <v>0</v>
      </c>
      <c r="L53">
        <v>0</v>
      </c>
      <c r="M53">
        <v>0</v>
      </c>
      <c r="N53">
        <v>0</v>
      </c>
      <c r="O53">
        <v>0</v>
      </c>
      <c r="P53">
        <v>0</v>
      </c>
      <c r="Q53">
        <v>0</v>
      </c>
      <c r="R53">
        <v>0</v>
      </c>
    </row>
    <row r="54" spans="1:18" x14ac:dyDescent="0.3">
      <c r="A54" s="101">
        <v>101</v>
      </c>
      <c r="B54" s="360" t="s">
        <v>661</v>
      </c>
      <c r="D54">
        <v>0</v>
      </c>
      <c r="E54">
        <v>0</v>
      </c>
      <c r="F54">
        <v>0</v>
      </c>
      <c r="G54">
        <v>0</v>
      </c>
      <c r="H54">
        <v>0</v>
      </c>
      <c r="I54">
        <v>0</v>
      </c>
      <c r="J54">
        <v>0</v>
      </c>
      <c r="K54">
        <v>0</v>
      </c>
      <c r="L54">
        <v>0</v>
      </c>
      <c r="M54">
        <v>0</v>
      </c>
      <c r="N54">
        <v>0</v>
      </c>
      <c r="O54">
        <v>0</v>
      </c>
      <c r="P54">
        <v>0</v>
      </c>
      <c r="Q54">
        <v>0</v>
      </c>
      <c r="R54">
        <v>0</v>
      </c>
    </row>
    <row r="55" spans="1:18" x14ac:dyDescent="0.3">
      <c r="A55" s="101">
        <v>102</v>
      </c>
      <c r="B55" s="360" t="s">
        <v>662</v>
      </c>
      <c r="D55">
        <v>0</v>
      </c>
      <c r="E55">
        <v>0</v>
      </c>
      <c r="F55">
        <v>0</v>
      </c>
      <c r="G55">
        <v>0</v>
      </c>
      <c r="H55">
        <v>0</v>
      </c>
      <c r="I55">
        <v>0</v>
      </c>
      <c r="J55">
        <v>0</v>
      </c>
      <c r="K55">
        <v>0</v>
      </c>
      <c r="L55">
        <v>0</v>
      </c>
      <c r="M55">
        <v>0</v>
      </c>
      <c r="N55">
        <v>0</v>
      </c>
      <c r="O55">
        <v>0</v>
      </c>
      <c r="P55">
        <v>0</v>
      </c>
      <c r="Q55">
        <v>0</v>
      </c>
      <c r="R55">
        <v>0</v>
      </c>
    </row>
    <row r="56" spans="1:18" x14ac:dyDescent="0.3">
      <c r="A56" s="101">
        <v>103</v>
      </c>
      <c r="B56" s="360" t="s">
        <v>663</v>
      </c>
      <c r="D56">
        <v>0</v>
      </c>
      <c r="E56">
        <v>0</v>
      </c>
      <c r="F56">
        <v>0</v>
      </c>
      <c r="G56">
        <v>0</v>
      </c>
      <c r="H56">
        <v>0</v>
      </c>
      <c r="I56">
        <v>0</v>
      </c>
      <c r="J56">
        <v>0</v>
      </c>
      <c r="K56">
        <v>0</v>
      </c>
      <c r="L56">
        <v>0</v>
      </c>
      <c r="M56">
        <v>0</v>
      </c>
      <c r="N56">
        <v>0</v>
      </c>
      <c r="O56">
        <v>0</v>
      </c>
      <c r="P56">
        <v>0</v>
      </c>
      <c r="Q56">
        <v>0</v>
      </c>
      <c r="R56">
        <v>0</v>
      </c>
    </row>
    <row r="57" spans="1:18" x14ac:dyDescent="0.3">
      <c r="A57" s="101">
        <v>104</v>
      </c>
      <c r="B57" s="360" t="s">
        <v>664</v>
      </c>
      <c r="D57">
        <v>0</v>
      </c>
      <c r="E57">
        <v>0</v>
      </c>
      <c r="F57">
        <v>0</v>
      </c>
      <c r="G57">
        <v>0</v>
      </c>
      <c r="H57">
        <v>0</v>
      </c>
      <c r="I57">
        <v>0</v>
      </c>
      <c r="J57">
        <v>0</v>
      </c>
      <c r="K57">
        <v>0</v>
      </c>
      <c r="L57">
        <v>0</v>
      </c>
      <c r="M57">
        <v>0</v>
      </c>
      <c r="N57">
        <v>0</v>
      </c>
      <c r="O57">
        <v>0</v>
      </c>
      <c r="P57">
        <v>0</v>
      </c>
      <c r="Q57">
        <v>0</v>
      </c>
      <c r="R57">
        <v>0</v>
      </c>
    </row>
    <row r="58" spans="1:18" x14ac:dyDescent="0.3">
      <c r="A58" s="101">
        <v>107</v>
      </c>
      <c r="B58" s="360" t="s">
        <v>665</v>
      </c>
      <c r="D58">
        <v>0</v>
      </c>
      <c r="E58">
        <v>0</v>
      </c>
      <c r="F58">
        <v>0</v>
      </c>
      <c r="G58">
        <v>0</v>
      </c>
      <c r="H58">
        <v>0</v>
      </c>
      <c r="I58">
        <v>0</v>
      </c>
      <c r="J58">
        <v>0</v>
      </c>
      <c r="K58">
        <v>0</v>
      </c>
      <c r="L58">
        <v>0</v>
      </c>
      <c r="M58">
        <v>0</v>
      </c>
      <c r="N58">
        <v>0</v>
      </c>
      <c r="O58">
        <v>0</v>
      </c>
      <c r="P58">
        <v>0</v>
      </c>
      <c r="Q58">
        <v>0</v>
      </c>
      <c r="R58">
        <v>0</v>
      </c>
    </row>
    <row r="59" spans="1:18" ht="28.8" x14ac:dyDescent="0.3">
      <c r="A59" s="101">
        <v>108</v>
      </c>
      <c r="B59" s="360" t="s">
        <v>666</v>
      </c>
      <c r="D59">
        <v>0</v>
      </c>
      <c r="E59">
        <v>0</v>
      </c>
      <c r="F59">
        <v>0</v>
      </c>
      <c r="G59">
        <v>0</v>
      </c>
      <c r="H59">
        <v>0</v>
      </c>
      <c r="I59">
        <v>0</v>
      </c>
      <c r="J59">
        <v>0</v>
      </c>
      <c r="K59">
        <v>0</v>
      </c>
      <c r="L59">
        <v>0</v>
      </c>
      <c r="M59">
        <v>0</v>
      </c>
      <c r="N59">
        <v>0</v>
      </c>
      <c r="O59">
        <v>0</v>
      </c>
      <c r="P59">
        <v>0</v>
      </c>
      <c r="Q59">
        <v>0</v>
      </c>
      <c r="R59">
        <v>0</v>
      </c>
    </row>
    <row r="60" spans="1:18" x14ac:dyDescent="0.3">
      <c r="A60" s="101">
        <v>147</v>
      </c>
      <c r="B60" s="360" t="s">
        <v>667</v>
      </c>
      <c r="D60">
        <v>0</v>
      </c>
      <c r="E60">
        <v>0</v>
      </c>
      <c r="F60">
        <v>0</v>
      </c>
      <c r="G60">
        <v>0</v>
      </c>
      <c r="H60">
        <v>0</v>
      </c>
      <c r="I60">
        <v>0</v>
      </c>
      <c r="J60">
        <v>0</v>
      </c>
      <c r="K60">
        <v>0</v>
      </c>
      <c r="L60">
        <v>0</v>
      </c>
      <c r="M60">
        <v>0</v>
      </c>
      <c r="N60">
        <v>0</v>
      </c>
      <c r="O60">
        <v>0</v>
      </c>
      <c r="P60">
        <v>0</v>
      </c>
      <c r="Q60">
        <v>0</v>
      </c>
      <c r="R60">
        <v>0</v>
      </c>
    </row>
    <row r="61" spans="1:18" x14ac:dyDescent="0.3">
      <c r="A61" s="101">
        <v>148</v>
      </c>
      <c r="B61" s="360" t="s">
        <v>668</v>
      </c>
      <c r="D61">
        <v>0</v>
      </c>
      <c r="E61">
        <v>0</v>
      </c>
      <c r="F61">
        <v>0</v>
      </c>
      <c r="G61">
        <v>0</v>
      </c>
      <c r="H61">
        <v>0</v>
      </c>
      <c r="I61">
        <v>0</v>
      </c>
      <c r="J61">
        <v>0</v>
      </c>
      <c r="K61">
        <v>0</v>
      </c>
      <c r="L61">
        <v>0</v>
      </c>
      <c r="M61">
        <v>0</v>
      </c>
      <c r="N61">
        <v>0</v>
      </c>
      <c r="O61">
        <v>0</v>
      </c>
      <c r="P61">
        <v>0</v>
      </c>
      <c r="Q61">
        <v>0</v>
      </c>
      <c r="R61">
        <v>0</v>
      </c>
    </row>
    <row r="62" spans="1:18" x14ac:dyDescent="0.3">
      <c r="A62" s="101">
        <v>149</v>
      </c>
      <c r="B62" s="360" t="s">
        <v>669</v>
      </c>
      <c r="D62">
        <v>0</v>
      </c>
      <c r="E62">
        <v>0</v>
      </c>
      <c r="F62">
        <v>0</v>
      </c>
      <c r="G62">
        <v>0</v>
      </c>
      <c r="H62">
        <v>0</v>
      </c>
      <c r="I62">
        <v>0</v>
      </c>
      <c r="J62">
        <v>0</v>
      </c>
      <c r="K62">
        <v>0</v>
      </c>
      <c r="L62">
        <v>0</v>
      </c>
      <c r="M62">
        <v>0</v>
      </c>
      <c r="N62">
        <v>0</v>
      </c>
      <c r="O62">
        <v>0</v>
      </c>
      <c r="P62">
        <v>0</v>
      </c>
      <c r="Q62">
        <v>0</v>
      </c>
      <c r="R62">
        <v>0</v>
      </c>
    </row>
    <row r="63" spans="1:18" x14ac:dyDescent="0.3">
      <c r="A63" s="101">
        <v>150</v>
      </c>
      <c r="B63" s="360" t="s">
        <v>670</v>
      </c>
      <c r="D63">
        <v>0</v>
      </c>
      <c r="E63">
        <v>0</v>
      </c>
      <c r="F63">
        <v>0</v>
      </c>
      <c r="G63">
        <v>0</v>
      </c>
      <c r="H63">
        <v>0</v>
      </c>
      <c r="I63">
        <v>0</v>
      </c>
      <c r="J63">
        <v>0</v>
      </c>
      <c r="K63">
        <v>0</v>
      </c>
      <c r="L63">
        <v>0</v>
      </c>
      <c r="M63">
        <v>0</v>
      </c>
      <c r="N63">
        <v>0</v>
      </c>
      <c r="O63">
        <v>0</v>
      </c>
      <c r="P63">
        <v>0</v>
      </c>
      <c r="Q63">
        <v>0</v>
      </c>
      <c r="R63">
        <v>0</v>
      </c>
    </row>
    <row r="64" spans="1:18" x14ac:dyDescent="0.3">
      <c r="A64" s="101">
        <v>171</v>
      </c>
      <c r="B64" s="360" t="s">
        <v>671</v>
      </c>
      <c r="D64">
        <v>0</v>
      </c>
      <c r="E64">
        <v>0</v>
      </c>
      <c r="F64">
        <v>0</v>
      </c>
      <c r="G64">
        <v>0</v>
      </c>
      <c r="H64">
        <v>0</v>
      </c>
      <c r="I64">
        <v>0</v>
      </c>
      <c r="J64">
        <v>0</v>
      </c>
      <c r="K64">
        <v>0</v>
      </c>
      <c r="L64">
        <v>0</v>
      </c>
      <c r="M64">
        <v>0</v>
      </c>
      <c r="N64">
        <v>0</v>
      </c>
      <c r="O64">
        <v>0</v>
      </c>
      <c r="P64">
        <v>0</v>
      </c>
      <c r="Q64">
        <v>0</v>
      </c>
      <c r="R64">
        <v>0</v>
      </c>
    </row>
    <row r="65" spans="1:18" x14ac:dyDescent="0.3">
      <c r="A65" s="101">
        <v>191</v>
      </c>
      <c r="B65" s="360" t="s">
        <v>672</v>
      </c>
      <c r="D65">
        <v>0</v>
      </c>
      <c r="E65">
        <v>0</v>
      </c>
      <c r="F65">
        <v>0</v>
      </c>
      <c r="G65">
        <v>0</v>
      </c>
      <c r="H65">
        <v>0</v>
      </c>
      <c r="I65">
        <v>0</v>
      </c>
      <c r="J65">
        <v>0</v>
      </c>
      <c r="K65">
        <v>0</v>
      </c>
      <c r="L65">
        <v>0</v>
      </c>
      <c r="M65">
        <v>0</v>
      </c>
      <c r="N65">
        <v>0</v>
      </c>
      <c r="O65">
        <v>0</v>
      </c>
      <c r="P65">
        <v>0</v>
      </c>
      <c r="Q65">
        <v>0</v>
      </c>
      <c r="R65">
        <v>0</v>
      </c>
    </row>
    <row r="66" spans="1:18" x14ac:dyDescent="0.3">
      <c r="A66" s="101">
        <v>192</v>
      </c>
      <c r="B66" s="360" t="s">
        <v>673</v>
      </c>
      <c r="D66">
        <v>0</v>
      </c>
      <c r="E66">
        <v>0</v>
      </c>
      <c r="F66">
        <v>0</v>
      </c>
      <c r="G66">
        <v>0</v>
      </c>
      <c r="H66">
        <v>0</v>
      </c>
      <c r="I66">
        <v>0</v>
      </c>
      <c r="J66">
        <v>0</v>
      </c>
      <c r="K66">
        <v>0</v>
      </c>
      <c r="L66">
        <v>0</v>
      </c>
      <c r="M66">
        <v>0</v>
      </c>
      <c r="N66">
        <v>0</v>
      </c>
      <c r="O66">
        <v>0</v>
      </c>
      <c r="P66">
        <v>0</v>
      </c>
      <c r="Q66">
        <v>0</v>
      </c>
      <c r="R66">
        <v>0</v>
      </c>
    </row>
    <row r="67" spans="1:18" x14ac:dyDescent="0.3">
      <c r="A67" s="101">
        <v>193</v>
      </c>
      <c r="B67" s="360" t="s">
        <v>674</v>
      </c>
      <c r="D67">
        <v>0</v>
      </c>
      <c r="E67">
        <v>0</v>
      </c>
      <c r="F67">
        <v>0</v>
      </c>
      <c r="G67">
        <v>0</v>
      </c>
      <c r="H67">
        <v>0</v>
      </c>
      <c r="I67">
        <v>0</v>
      </c>
      <c r="J67">
        <v>0</v>
      </c>
      <c r="K67">
        <v>0</v>
      </c>
      <c r="L67">
        <v>0</v>
      </c>
      <c r="M67">
        <v>0</v>
      </c>
      <c r="N67">
        <v>0</v>
      </c>
      <c r="O67">
        <v>0</v>
      </c>
      <c r="P67">
        <v>0</v>
      </c>
      <c r="Q67">
        <v>0</v>
      </c>
      <c r="R67">
        <v>0</v>
      </c>
    </row>
    <row r="68" spans="1:18" x14ac:dyDescent="0.3">
      <c r="A68" s="101">
        <v>194</v>
      </c>
      <c r="B68" s="360" t="s">
        <v>675</v>
      </c>
      <c r="D68">
        <v>0</v>
      </c>
      <c r="E68">
        <v>0</v>
      </c>
      <c r="F68">
        <v>0</v>
      </c>
      <c r="G68">
        <v>0</v>
      </c>
      <c r="H68">
        <v>0</v>
      </c>
      <c r="I68">
        <v>0</v>
      </c>
      <c r="J68">
        <v>0</v>
      </c>
      <c r="K68">
        <v>0</v>
      </c>
      <c r="L68">
        <v>0</v>
      </c>
      <c r="M68">
        <v>0</v>
      </c>
      <c r="N68">
        <v>0</v>
      </c>
      <c r="O68">
        <v>0</v>
      </c>
      <c r="P68">
        <v>0</v>
      </c>
      <c r="Q68">
        <v>0</v>
      </c>
      <c r="R68">
        <v>0</v>
      </c>
    </row>
    <row r="69" spans="1:18" x14ac:dyDescent="0.3">
      <c r="A69" s="101">
        <v>252</v>
      </c>
      <c r="B69" s="360" t="s">
        <v>28</v>
      </c>
      <c r="D69">
        <v>484147</v>
      </c>
      <c r="E69">
        <v>419980</v>
      </c>
      <c r="F69">
        <v>23454</v>
      </c>
      <c r="G69">
        <v>661840</v>
      </c>
      <c r="H69">
        <v>52339</v>
      </c>
      <c r="I69">
        <v>111028886</v>
      </c>
      <c r="J69">
        <v>924192</v>
      </c>
      <c r="K69">
        <v>45088</v>
      </c>
      <c r="L69">
        <v>1011216</v>
      </c>
      <c r="M69">
        <v>784825</v>
      </c>
      <c r="N69">
        <v>3071361</v>
      </c>
      <c r="O69">
        <v>659597</v>
      </c>
      <c r="P69">
        <v>275288</v>
      </c>
      <c r="Q69">
        <v>270014</v>
      </c>
      <c r="R69">
        <v>279381</v>
      </c>
    </row>
    <row r="70" spans="1:18" x14ac:dyDescent="0.3">
      <c r="A70" s="101">
        <v>253</v>
      </c>
      <c r="B70" s="360" t="s">
        <v>29</v>
      </c>
      <c r="D70">
        <v>103588</v>
      </c>
      <c r="E70">
        <v>66519</v>
      </c>
      <c r="F70">
        <v>1385997</v>
      </c>
      <c r="G70">
        <v>3407</v>
      </c>
      <c r="H70">
        <v>133928</v>
      </c>
      <c r="I70">
        <v>41759915</v>
      </c>
      <c r="J70">
        <v>124325</v>
      </c>
      <c r="K70">
        <v>63555</v>
      </c>
      <c r="L70">
        <v>629521</v>
      </c>
      <c r="M70">
        <v>1139268</v>
      </c>
      <c r="N70">
        <v>44757</v>
      </c>
      <c r="O70">
        <v>136706</v>
      </c>
      <c r="P70">
        <v>216403</v>
      </c>
      <c r="Q70">
        <v>53597</v>
      </c>
      <c r="R70">
        <v>45990</v>
      </c>
    </row>
    <row r="71" spans="1:18" x14ac:dyDescent="0.3">
      <c r="A71" s="101">
        <v>254</v>
      </c>
      <c r="B71" s="360" t="s">
        <v>30</v>
      </c>
      <c r="D71">
        <v>1675587</v>
      </c>
      <c r="E71">
        <v>720900</v>
      </c>
      <c r="F71">
        <v>-8321</v>
      </c>
      <c r="G71">
        <v>668933</v>
      </c>
      <c r="H71">
        <v>523903</v>
      </c>
      <c r="I71">
        <v>-75608790</v>
      </c>
      <c r="J71">
        <v>1331944</v>
      </c>
      <c r="K71">
        <v>60326</v>
      </c>
      <c r="L71">
        <v>1094785</v>
      </c>
      <c r="M71">
        <v>174402</v>
      </c>
      <c r="N71">
        <v>1315362</v>
      </c>
      <c r="O71">
        <v>773115</v>
      </c>
      <c r="P71">
        <v>235916</v>
      </c>
      <c r="Q71">
        <v>531298</v>
      </c>
      <c r="R71">
        <v>246371</v>
      </c>
    </row>
    <row r="72" spans="1:18" x14ac:dyDescent="0.3">
      <c r="A72" s="101">
        <v>255</v>
      </c>
      <c r="B72" s="360" t="s">
        <v>81</v>
      </c>
      <c r="D72">
        <v>-51568</v>
      </c>
      <c r="E72">
        <v>-172843</v>
      </c>
      <c r="F72">
        <v>-35373</v>
      </c>
      <c r="G72">
        <v>-71413</v>
      </c>
      <c r="H72">
        <v>-100587</v>
      </c>
      <c r="I72">
        <v>12653715</v>
      </c>
      <c r="J72">
        <v>-7304</v>
      </c>
      <c r="K72">
        <v>-39096</v>
      </c>
      <c r="L72">
        <v>178888</v>
      </c>
      <c r="M72">
        <v>-34533</v>
      </c>
      <c r="N72">
        <v>-262129</v>
      </c>
      <c r="O72">
        <v>72757</v>
      </c>
      <c r="P72">
        <v>-74590</v>
      </c>
      <c r="Q72">
        <v>235856</v>
      </c>
      <c r="R72">
        <v>-7269</v>
      </c>
    </row>
    <row r="73" spans="1:18" x14ac:dyDescent="0.3">
      <c r="A73" s="101">
        <v>294</v>
      </c>
      <c r="B73" s="360" t="s">
        <v>676</v>
      </c>
      <c r="D73">
        <v>0</v>
      </c>
      <c r="E73">
        <v>0</v>
      </c>
      <c r="F73">
        <v>0</v>
      </c>
      <c r="G73">
        <v>0</v>
      </c>
      <c r="H73">
        <v>0</v>
      </c>
      <c r="I73">
        <v>0</v>
      </c>
      <c r="J73">
        <v>0</v>
      </c>
      <c r="K73">
        <v>0</v>
      </c>
      <c r="L73">
        <v>0</v>
      </c>
      <c r="M73">
        <v>0</v>
      </c>
      <c r="N73">
        <v>0</v>
      </c>
      <c r="O73">
        <v>0</v>
      </c>
      <c r="P73">
        <v>0</v>
      </c>
      <c r="Q73">
        <v>0</v>
      </c>
      <c r="R73">
        <v>0</v>
      </c>
    </row>
    <row r="74" spans="1:18" x14ac:dyDescent="0.3">
      <c r="A74" s="101">
        <v>327</v>
      </c>
      <c r="B74" s="360" t="s">
        <v>677</v>
      </c>
      <c r="D74">
        <v>0</v>
      </c>
      <c r="E74">
        <v>0</v>
      </c>
      <c r="F74">
        <v>0</v>
      </c>
      <c r="G74">
        <v>0</v>
      </c>
      <c r="H74">
        <v>0</v>
      </c>
      <c r="I74">
        <v>0</v>
      </c>
      <c r="J74">
        <v>0</v>
      </c>
      <c r="K74">
        <v>0</v>
      </c>
      <c r="L74">
        <v>0</v>
      </c>
      <c r="M74">
        <v>0</v>
      </c>
      <c r="N74">
        <v>0</v>
      </c>
      <c r="O74">
        <v>0</v>
      </c>
      <c r="P74">
        <v>0</v>
      </c>
      <c r="Q74">
        <v>0</v>
      </c>
      <c r="R74">
        <v>0</v>
      </c>
    </row>
    <row r="75" spans="1:18" x14ac:dyDescent="0.3">
      <c r="A75" s="101">
        <v>328</v>
      </c>
      <c r="B75" s="360" t="s">
        <v>678</v>
      </c>
      <c r="D75">
        <v>0</v>
      </c>
      <c r="E75">
        <v>0</v>
      </c>
      <c r="F75">
        <v>0</v>
      </c>
      <c r="G75">
        <v>0</v>
      </c>
      <c r="H75">
        <v>0</v>
      </c>
      <c r="I75">
        <v>0</v>
      </c>
      <c r="J75">
        <v>0</v>
      </c>
      <c r="K75">
        <v>0</v>
      </c>
      <c r="L75">
        <v>0</v>
      </c>
      <c r="M75">
        <v>0</v>
      </c>
      <c r="N75">
        <v>0</v>
      </c>
      <c r="O75">
        <v>0</v>
      </c>
      <c r="P75">
        <v>0</v>
      </c>
      <c r="Q75">
        <v>0</v>
      </c>
      <c r="R75">
        <v>0</v>
      </c>
    </row>
    <row r="76" spans="1:18" x14ac:dyDescent="0.3">
      <c r="A76" s="101">
        <v>331</v>
      </c>
      <c r="B76" s="360" t="s">
        <v>679</v>
      </c>
      <c r="D76">
        <v>0</v>
      </c>
      <c r="E76">
        <v>0</v>
      </c>
      <c r="F76">
        <v>0</v>
      </c>
      <c r="G76">
        <v>0</v>
      </c>
      <c r="H76">
        <v>0</v>
      </c>
      <c r="I76">
        <v>0</v>
      </c>
      <c r="J76">
        <v>0</v>
      </c>
      <c r="K76">
        <v>0</v>
      </c>
      <c r="L76">
        <v>0</v>
      </c>
      <c r="M76">
        <v>0</v>
      </c>
      <c r="N76">
        <v>0</v>
      </c>
      <c r="O76">
        <v>0</v>
      </c>
      <c r="P76">
        <v>0</v>
      </c>
      <c r="Q76">
        <v>0</v>
      </c>
      <c r="R76">
        <v>0</v>
      </c>
    </row>
    <row r="77" spans="1:18" x14ac:dyDescent="0.3">
      <c r="A77" s="101">
        <v>332</v>
      </c>
      <c r="B77" s="360" t="s">
        <v>680</v>
      </c>
      <c r="D77">
        <v>0</v>
      </c>
      <c r="E77">
        <v>0</v>
      </c>
      <c r="F77">
        <v>0</v>
      </c>
      <c r="G77">
        <v>0</v>
      </c>
      <c r="H77">
        <v>0</v>
      </c>
      <c r="I77">
        <v>0</v>
      </c>
      <c r="J77">
        <v>0</v>
      </c>
      <c r="K77">
        <v>0</v>
      </c>
      <c r="L77">
        <v>0</v>
      </c>
      <c r="M77">
        <v>0</v>
      </c>
      <c r="N77">
        <v>0</v>
      </c>
      <c r="O77">
        <v>0</v>
      </c>
      <c r="P77">
        <v>0</v>
      </c>
      <c r="Q77">
        <v>0</v>
      </c>
      <c r="R77">
        <v>0</v>
      </c>
    </row>
    <row r="78" spans="1:18" x14ac:dyDescent="0.3">
      <c r="A78" s="101">
        <v>333</v>
      </c>
      <c r="B78" s="360" t="s">
        <v>70</v>
      </c>
      <c r="D78">
        <v>1770485</v>
      </c>
      <c r="E78">
        <v>1084117</v>
      </c>
      <c r="F78">
        <v>136425</v>
      </c>
      <c r="G78">
        <v>735399</v>
      </c>
      <c r="H78">
        <v>1027874</v>
      </c>
      <c r="I78">
        <v>13261559</v>
      </c>
      <c r="J78">
        <v>1617815</v>
      </c>
      <c r="K78">
        <v>99402</v>
      </c>
      <c r="L78">
        <v>2003479</v>
      </c>
      <c r="M78">
        <v>126924</v>
      </c>
      <c r="N78">
        <v>1548054</v>
      </c>
      <c r="O78">
        <v>1173696</v>
      </c>
      <c r="P78">
        <v>363081</v>
      </c>
      <c r="Q78">
        <v>732587</v>
      </c>
      <c r="R78">
        <v>364615</v>
      </c>
    </row>
    <row r="79" spans="1:18" x14ac:dyDescent="0.3">
      <c r="A79" s="101">
        <v>334</v>
      </c>
      <c r="B79" s="360" t="s">
        <v>681</v>
      </c>
      <c r="D79">
        <v>0</v>
      </c>
      <c r="E79">
        <v>0</v>
      </c>
      <c r="F79">
        <v>0</v>
      </c>
      <c r="G79">
        <v>0</v>
      </c>
      <c r="H79">
        <v>0</v>
      </c>
      <c r="I79">
        <v>0</v>
      </c>
      <c r="J79">
        <v>0</v>
      </c>
      <c r="K79">
        <v>0</v>
      </c>
      <c r="L79">
        <v>0</v>
      </c>
      <c r="M79">
        <v>0</v>
      </c>
      <c r="N79">
        <v>0</v>
      </c>
      <c r="O79">
        <v>0</v>
      </c>
      <c r="P79">
        <v>0</v>
      </c>
      <c r="Q79">
        <v>0</v>
      </c>
      <c r="R79">
        <v>0</v>
      </c>
    </row>
    <row r="80" spans="1:18" x14ac:dyDescent="0.3">
      <c r="A80" s="101">
        <v>335</v>
      </c>
      <c r="B80" s="360" t="s">
        <v>35</v>
      </c>
      <c r="D80">
        <v>0</v>
      </c>
      <c r="E80">
        <v>0</v>
      </c>
      <c r="F80">
        <v>0</v>
      </c>
      <c r="G80">
        <v>0</v>
      </c>
      <c r="H80">
        <v>0</v>
      </c>
      <c r="I80">
        <v>0</v>
      </c>
      <c r="J80">
        <v>0</v>
      </c>
      <c r="K80">
        <v>0</v>
      </c>
      <c r="L80">
        <v>0</v>
      </c>
      <c r="M80">
        <v>0</v>
      </c>
      <c r="N80">
        <v>0</v>
      </c>
      <c r="O80">
        <v>0</v>
      </c>
      <c r="P80">
        <v>0</v>
      </c>
      <c r="Q80">
        <v>0</v>
      </c>
      <c r="R80">
        <v>0</v>
      </c>
    </row>
    <row r="81" spans="1:18" x14ac:dyDescent="0.3">
      <c r="A81" s="101">
        <v>336</v>
      </c>
      <c r="B81" s="360" t="s">
        <v>282</v>
      </c>
      <c r="D81">
        <v>0</v>
      </c>
      <c r="E81">
        <v>42910</v>
      </c>
      <c r="F81">
        <v>0</v>
      </c>
      <c r="G81">
        <v>2184</v>
      </c>
      <c r="H81">
        <v>212597</v>
      </c>
      <c r="I81">
        <v>6206692</v>
      </c>
      <c r="J81">
        <v>100968</v>
      </c>
      <c r="K81">
        <v>9977</v>
      </c>
      <c r="L81">
        <v>215025</v>
      </c>
      <c r="M81">
        <v>1168</v>
      </c>
      <c r="N81">
        <v>0</v>
      </c>
      <c r="O81">
        <v>97875</v>
      </c>
      <c r="P81">
        <v>2815</v>
      </c>
      <c r="Q81">
        <v>7563</v>
      </c>
      <c r="R81">
        <v>7216</v>
      </c>
    </row>
    <row r="82" spans="1:18" x14ac:dyDescent="0.3">
      <c r="A82" s="101">
        <v>337</v>
      </c>
      <c r="B82" s="360" t="s">
        <v>682</v>
      </c>
      <c r="D82">
        <v>0</v>
      </c>
      <c r="E82">
        <v>0</v>
      </c>
      <c r="F82">
        <v>0</v>
      </c>
      <c r="G82">
        <v>0</v>
      </c>
      <c r="H82">
        <v>0</v>
      </c>
      <c r="I82">
        <v>0</v>
      </c>
      <c r="J82">
        <v>0</v>
      </c>
      <c r="K82">
        <v>0</v>
      </c>
      <c r="L82">
        <v>0</v>
      </c>
      <c r="M82">
        <v>0</v>
      </c>
      <c r="N82">
        <v>0</v>
      </c>
      <c r="O82">
        <v>0</v>
      </c>
      <c r="P82">
        <v>0</v>
      </c>
      <c r="Q82">
        <v>0</v>
      </c>
      <c r="R82">
        <v>0</v>
      </c>
    </row>
    <row r="83" spans="1:18" x14ac:dyDescent="0.3">
      <c r="A83" s="101">
        <v>338</v>
      </c>
      <c r="B83" s="360" t="s">
        <v>34</v>
      </c>
      <c r="D83">
        <v>258861</v>
      </c>
      <c r="E83">
        <v>749049</v>
      </c>
      <c r="F83">
        <v>264814</v>
      </c>
      <c r="G83">
        <v>149665</v>
      </c>
      <c r="H83">
        <v>688287</v>
      </c>
      <c r="I83">
        <v>97815006</v>
      </c>
      <c r="J83">
        <v>792851</v>
      </c>
      <c r="K83">
        <v>112368</v>
      </c>
      <c r="L83">
        <v>1015405</v>
      </c>
      <c r="M83">
        <v>142036</v>
      </c>
      <c r="N83">
        <v>487585</v>
      </c>
      <c r="O83">
        <v>764174</v>
      </c>
      <c r="P83">
        <v>237491</v>
      </c>
      <c r="Q83">
        <v>370278</v>
      </c>
      <c r="R83">
        <v>175777</v>
      </c>
    </row>
    <row r="84" spans="1:18" x14ac:dyDescent="0.3">
      <c r="A84" s="101">
        <v>339</v>
      </c>
      <c r="B84" s="360" t="s">
        <v>74</v>
      </c>
      <c r="D84">
        <v>47556</v>
      </c>
      <c r="E84">
        <v>34259</v>
      </c>
      <c r="F84">
        <v>5326</v>
      </c>
      <c r="G84">
        <v>8231</v>
      </c>
      <c r="H84">
        <v>0</v>
      </c>
      <c r="I84">
        <v>1379760</v>
      </c>
      <c r="J84">
        <v>31735</v>
      </c>
      <c r="K84">
        <v>0</v>
      </c>
      <c r="L84">
        <v>40296</v>
      </c>
      <c r="M84">
        <v>5576</v>
      </c>
      <c r="N84">
        <v>0</v>
      </c>
      <c r="O84">
        <v>36672</v>
      </c>
      <c r="P84">
        <v>0</v>
      </c>
      <c r="Q84">
        <v>3929</v>
      </c>
      <c r="R84">
        <v>139597</v>
      </c>
    </row>
    <row r="85" spans="1:18" ht="28.8" x14ac:dyDescent="0.3">
      <c r="A85" s="101">
        <v>341</v>
      </c>
      <c r="B85" s="360" t="s">
        <v>283</v>
      </c>
      <c r="D85">
        <v>1136723</v>
      </c>
      <c r="E85">
        <v>2014652</v>
      </c>
      <c r="F85">
        <v>9954</v>
      </c>
      <c r="G85">
        <v>82630</v>
      </c>
      <c r="H85">
        <v>2183320</v>
      </c>
      <c r="I85">
        <v>63170981</v>
      </c>
      <c r="J85">
        <v>184979</v>
      </c>
      <c r="K85">
        <v>231</v>
      </c>
      <c r="L85">
        <v>3191123</v>
      </c>
      <c r="M85">
        <v>1051265</v>
      </c>
      <c r="N85">
        <v>158008</v>
      </c>
      <c r="O85">
        <v>339866</v>
      </c>
      <c r="P85">
        <v>22756</v>
      </c>
      <c r="Q85">
        <v>51290</v>
      </c>
      <c r="R85">
        <v>592080</v>
      </c>
    </row>
    <row r="86" spans="1:18" x14ac:dyDescent="0.3">
      <c r="A86" s="101">
        <v>343</v>
      </c>
      <c r="B86" s="360" t="s">
        <v>683</v>
      </c>
      <c r="D86">
        <v>0</v>
      </c>
      <c r="E86">
        <v>0</v>
      </c>
      <c r="F86">
        <v>0</v>
      </c>
      <c r="G86">
        <v>0</v>
      </c>
      <c r="H86">
        <v>0</v>
      </c>
      <c r="I86">
        <v>0</v>
      </c>
      <c r="J86">
        <v>0</v>
      </c>
      <c r="K86">
        <v>0</v>
      </c>
      <c r="L86">
        <v>0</v>
      </c>
      <c r="M86">
        <v>0</v>
      </c>
      <c r="N86">
        <v>0</v>
      </c>
      <c r="O86">
        <v>0</v>
      </c>
      <c r="P86">
        <v>0</v>
      </c>
      <c r="Q86">
        <v>0</v>
      </c>
      <c r="R86">
        <v>0</v>
      </c>
    </row>
    <row r="87" spans="1:18" x14ac:dyDescent="0.3">
      <c r="A87" s="101">
        <v>344</v>
      </c>
      <c r="B87" s="360" t="s">
        <v>684</v>
      </c>
      <c r="D87">
        <v>0</v>
      </c>
      <c r="E87">
        <v>0</v>
      </c>
      <c r="F87">
        <v>0</v>
      </c>
      <c r="G87">
        <v>0</v>
      </c>
      <c r="H87">
        <v>0</v>
      </c>
      <c r="I87">
        <v>0</v>
      </c>
      <c r="J87">
        <v>0</v>
      </c>
      <c r="K87">
        <v>0</v>
      </c>
      <c r="L87">
        <v>0</v>
      </c>
      <c r="M87">
        <v>0</v>
      </c>
      <c r="N87">
        <v>0</v>
      </c>
      <c r="O87">
        <v>0</v>
      </c>
      <c r="P87">
        <v>0</v>
      </c>
      <c r="Q87">
        <v>0</v>
      </c>
      <c r="R87">
        <v>0</v>
      </c>
    </row>
    <row r="88" spans="1:18" x14ac:dyDescent="0.3">
      <c r="A88" s="101">
        <v>349</v>
      </c>
      <c r="B88" s="360" t="s">
        <v>685</v>
      </c>
      <c r="D88">
        <v>0</v>
      </c>
      <c r="E88">
        <v>0</v>
      </c>
      <c r="F88">
        <v>0</v>
      </c>
      <c r="G88">
        <v>0</v>
      </c>
      <c r="H88">
        <v>0</v>
      </c>
      <c r="I88">
        <v>0</v>
      </c>
      <c r="J88">
        <v>0</v>
      </c>
      <c r="K88">
        <v>0</v>
      </c>
      <c r="L88">
        <v>0</v>
      </c>
      <c r="M88">
        <v>0</v>
      </c>
      <c r="N88">
        <v>0</v>
      </c>
      <c r="O88">
        <v>0</v>
      </c>
      <c r="P88">
        <v>0</v>
      </c>
      <c r="Q88">
        <v>0</v>
      </c>
      <c r="R88">
        <v>0</v>
      </c>
    </row>
    <row r="89" spans="1:18" x14ac:dyDescent="0.3">
      <c r="A89" s="101">
        <v>350</v>
      </c>
      <c r="B89" s="360" t="s">
        <v>686</v>
      </c>
      <c r="D89">
        <v>0</v>
      </c>
      <c r="E89">
        <v>0</v>
      </c>
      <c r="F89">
        <v>0</v>
      </c>
      <c r="G89">
        <v>0</v>
      </c>
      <c r="H89">
        <v>0</v>
      </c>
      <c r="I89">
        <v>0</v>
      </c>
      <c r="J89">
        <v>0</v>
      </c>
      <c r="K89">
        <v>0</v>
      </c>
      <c r="L89">
        <v>0</v>
      </c>
      <c r="M89">
        <v>0</v>
      </c>
      <c r="N89">
        <v>0</v>
      </c>
      <c r="O89">
        <v>0</v>
      </c>
      <c r="P89">
        <v>0</v>
      </c>
      <c r="Q89">
        <v>0</v>
      </c>
      <c r="R89">
        <v>0</v>
      </c>
    </row>
    <row r="90" spans="1:18" x14ac:dyDescent="0.3">
      <c r="A90" s="101">
        <v>351</v>
      </c>
      <c r="B90" s="360" t="s">
        <v>687</v>
      </c>
      <c r="D90">
        <v>0</v>
      </c>
      <c r="E90">
        <v>0</v>
      </c>
      <c r="F90">
        <v>0</v>
      </c>
      <c r="G90">
        <v>0</v>
      </c>
      <c r="H90">
        <v>0</v>
      </c>
      <c r="I90">
        <v>0</v>
      </c>
      <c r="J90">
        <v>0</v>
      </c>
      <c r="K90">
        <v>0</v>
      </c>
      <c r="L90">
        <v>0</v>
      </c>
      <c r="M90">
        <v>0</v>
      </c>
      <c r="N90">
        <v>0</v>
      </c>
      <c r="O90">
        <v>0</v>
      </c>
      <c r="P90">
        <v>0</v>
      </c>
      <c r="Q90">
        <v>0</v>
      </c>
      <c r="R90">
        <v>0</v>
      </c>
    </row>
    <row r="91" spans="1:18" x14ac:dyDescent="0.3">
      <c r="A91" s="101">
        <v>352</v>
      </c>
      <c r="B91" s="360" t="s">
        <v>688</v>
      </c>
      <c r="D91">
        <v>0</v>
      </c>
      <c r="E91">
        <v>0</v>
      </c>
      <c r="F91">
        <v>0</v>
      </c>
      <c r="G91">
        <v>0</v>
      </c>
      <c r="H91">
        <v>0</v>
      </c>
      <c r="I91">
        <v>0</v>
      </c>
      <c r="J91">
        <v>0</v>
      </c>
      <c r="K91">
        <v>0</v>
      </c>
      <c r="L91">
        <v>0</v>
      </c>
      <c r="M91">
        <v>0</v>
      </c>
      <c r="N91">
        <v>0</v>
      </c>
      <c r="O91">
        <v>0</v>
      </c>
      <c r="P91">
        <v>0</v>
      </c>
      <c r="Q91">
        <v>0</v>
      </c>
      <c r="R91">
        <v>0</v>
      </c>
    </row>
    <row r="92" spans="1:18" x14ac:dyDescent="0.3">
      <c r="A92" s="101">
        <v>353</v>
      </c>
      <c r="B92" s="360" t="s">
        <v>689</v>
      </c>
      <c r="D92">
        <v>0</v>
      </c>
      <c r="E92">
        <v>0</v>
      </c>
      <c r="F92">
        <v>0</v>
      </c>
      <c r="G92">
        <v>0</v>
      </c>
      <c r="H92">
        <v>0</v>
      </c>
      <c r="I92">
        <v>0</v>
      </c>
      <c r="J92">
        <v>0</v>
      </c>
      <c r="K92">
        <v>0</v>
      </c>
      <c r="L92">
        <v>0</v>
      </c>
      <c r="M92">
        <v>0</v>
      </c>
      <c r="N92">
        <v>0</v>
      </c>
      <c r="O92">
        <v>0</v>
      </c>
      <c r="P92">
        <v>0</v>
      </c>
      <c r="Q92">
        <v>0</v>
      </c>
      <c r="R92">
        <v>0</v>
      </c>
    </row>
    <row r="93" spans="1:18" x14ac:dyDescent="0.3">
      <c r="A93" s="101">
        <v>356</v>
      </c>
      <c r="B93" s="360" t="s">
        <v>690</v>
      </c>
      <c r="D93">
        <v>0</v>
      </c>
      <c r="E93">
        <v>0</v>
      </c>
      <c r="F93">
        <v>0</v>
      </c>
      <c r="G93">
        <v>0</v>
      </c>
      <c r="H93">
        <v>0</v>
      </c>
      <c r="I93">
        <v>0</v>
      </c>
      <c r="J93">
        <v>0</v>
      </c>
      <c r="K93">
        <v>0</v>
      </c>
      <c r="L93">
        <v>0</v>
      </c>
      <c r="M93">
        <v>0</v>
      </c>
      <c r="N93">
        <v>0</v>
      </c>
      <c r="O93">
        <v>0</v>
      </c>
      <c r="P93">
        <v>0</v>
      </c>
      <c r="Q93">
        <v>0</v>
      </c>
      <c r="R93">
        <v>0</v>
      </c>
    </row>
    <row r="94" spans="1:18" x14ac:dyDescent="0.3">
      <c r="A94" s="101">
        <v>357</v>
      </c>
      <c r="B94" s="360" t="s">
        <v>691</v>
      </c>
      <c r="D94">
        <v>0</v>
      </c>
      <c r="E94">
        <v>0</v>
      </c>
      <c r="F94">
        <v>0</v>
      </c>
      <c r="G94">
        <v>0</v>
      </c>
      <c r="H94">
        <v>0</v>
      </c>
      <c r="I94">
        <v>0</v>
      </c>
      <c r="J94">
        <v>0</v>
      </c>
      <c r="K94">
        <v>0</v>
      </c>
      <c r="L94">
        <v>0</v>
      </c>
      <c r="M94">
        <v>0</v>
      </c>
      <c r="N94">
        <v>0</v>
      </c>
      <c r="O94">
        <v>0</v>
      </c>
      <c r="P94">
        <v>0</v>
      </c>
      <c r="Q94">
        <v>0</v>
      </c>
      <c r="R94">
        <v>0</v>
      </c>
    </row>
    <row r="95" spans="1:18" x14ac:dyDescent="0.3">
      <c r="A95" s="101">
        <v>359</v>
      </c>
      <c r="B95" s="360" t="s">
        <v>692</v>
      </c>
      <c r="D95">
        <v>0</v>
      </c>
      <c r="E95">
        <v>0</v>
      </c>
      <c r="F95">
        <v>0</v>
      </c>
      <c r="G95">
        <v>0</v>
      </c>
      <c r="H95">
        <v>0</v>
      </c>
      <c r="I95">
        <v>0</v>
      </c>
      <c r="J95">
        <v>0</v>
      </c>
      <c r="K95">
        <v>0</v>
      </c>
      <c r="L95">
        <v>0</v>
      </c>
      <c r="M95">
        <v>0</v>
      </c>
      <c r="N95">
        <v>0</v>
      </c>
      <c r="O95">
        <v>0</v>
      </c>
      <c r="P95">
        <v>0</v>
      </c>
      <c r="Q95">
        <v>0</v>
      </c>
      <c r="R95">
        <v>0</v>
      </c>
    </row>
    <row r="96" spans="1:18" x14ac:dyDescent="0.3">
      <c r="A96" s="101">
        <v>360</v>
      </c>
      <c r="B96" s="360" t="s">
        <v>693</v>
      </c>
      <c r="D96">
        <v>0</v>
      </c>
      <c r="E96">
        <v>0</v>
      </c>
      <c r="F96">
        <v>0</v>
      </c>
      <c r="G96">
        <v>0</v>
      </c>
      <c r="H96">
        <v>0</v>
      </c>
      <c r="I96">
        <v>0</v>
      </c>
      <c r="J96">
        <v>0</v>
      </c>
      <c r="K96">
        <v>0</v>
      </c>
      <c r="L96">
        <v>0</v>
      </c>
      <c r="M96">
        <v>0</v>
      </c>
      <c r="N96">
        <v>0</v>
      </c>
      <c r="O96">
        <v>0</v>
      </c>
      <c r="P96">
        <v>0</v>
      </c>
      <c r="Q96">
        <v>0</v>
      </c>
      <c r="R96">
        <v>0</v>
      </c>
    </row>
    <row r="97" spans="1:18" x14ac:dyDescent="0.3">
      <c r="A97" s="101">
        <v>361</v>
      </c>
      <c r="B97" s="360" t="s">
        <v>694</v>
      </c>
      <c r="D97">
        <v>0</v>
      </c>
      <c r="E97">
        <v>0</v>
      </c>
      <c r="F97">
        <v>0</v>
      </c>
      <c r="G97">
        <v>0</v>
      </c>
      <c r="H97">
        <v>0</v>
      </c>
      <c r="I97">
        <v>0</v>
      </c>
      <c r="J97">
        <v>0</v>
      </c>
      <c r="K97">
        <v>0</v>
      </c>
      <c r="L97">
        <v>0</v>
      </c>
      <c r="M97">
        <v>0</v>
      </c>
      <c r="N97">
        <v>0</v>
      </c>
      <c r="O97">
        <v>0</v>
      </c>
      <c r="P97">
        <v>0</v>
      </c>
      <c r="Q97">
        <v>0</v>
      </c>
      <c r="R97">
        <v>0</v>
      </c>
    </row>
    <row r="98" spans="1:18" x14ac:dyDescent="0.3">
      <c r="A98" s="101">
        <v>362</v>
      </c>
      <c r="B98" s="360" t="s">
        <v>695</v>
      </c>
      <c r="D98">
        <v>0</v>
      </c>
      <c r="E98">
        <v>0</v>
      </c>
      <c r="F98">
        <v>0</v>
      </c>
      <c r="G98">
        <v>0</v>
      </c>
      <c r="H98">
        <v>0</v>
      </c>
      <c r="I98">
        <v>0</v>
      </c>
      <c r="J98">
        <v>0</v>
      </c>
      <c r="K98">
        <v>0</v>
      </c>
      <c r="L98">
        <v>0</v>
      </c>
      <c r="M98">
        <v>0</v>
      </c>
      <c r="N98">
        <v>0</v>
      </c>
      <c r="O98">
        <v>0</v>
      </c>
      <c r="P98">
        <v>0</v>
      </c>
      <c r="Q98">
        <v>0</v>
      </c>
      <c r="R98">
        <v>0</v>
      </c>
    </row>
    <row r="99" spans="1:18" x14ac:dyDescent="0.3">
      <c r="A99" s="101">
        <v>363</v>
      </c>
      <c r="B99" s="360" t="s">
        <v>696</v>
      </c>
      <c r="D99">
        <v>0</v>
      </c>
      <c r="E99">
        <v>0</v>
      </c>
      <c r="F99">
        <v>0</v>
      </c>
      <c r="G99">
        <v>0</v>
      </c>
      <c r="H99">
        <v>0</v>
      </c>
      <c r="I99">
        <v>0</v>
      </c>
      <c r="J99">
        <v>0</v>
      </c>
      <c r="K99">
        <v>0</v>
      </c>
      <c r="L99">
        <v>0</v>
      </c>
      <c r="M99">
        <v>0</v>
      </c>
      <c r="N99">
        <v>0</v>
      </c>
      <c r="O99">
        <v>0</v>
      </c>
      <c r="P99">
        <v>0</v>
      </c>
      <c r="Q99">
        <v>0</v>
      </c>
      <c r="R99">
        <v>0</v>
      </c>
    </row>
    <row r="100" spans="1:18" x14ac:dyDescent="0.3">
      <c r="A100" s="101">
        <v>364</v>
      </c>
      <c r="B100" s="360" t="s">
        <v>697</v>
      </c>
      <c r="D100">
        <v>0</v>
      </c>
      <c r="E100">
        <v>0</v>
      </c>
      <c r="F100">
        <v>0</v>
      </c>
      <c r="G100">
        <v>0</v>
      </c>
      <c r="H100">
        <v>0</v>
      </c>
      <c r="I100">
        <v>0</v>
      </c>
      <c r="J100">
        <v>0</v>
      </c>
      <c r="K100">
        <v>0</v>
      </c>
      <c r="L100">
        <v>0</v>
      </c>
      <c r="M100">
        <v>0</v>
      </c>
      <c r="N100">
        <v>0</v>
      </c>
      <c r="O100">
        <v>0</v>
      </c>
      <c r="P100">
        <v>0</v>
      </c>
      <c r="Q100">
        <v>0</v>
      </c>
      <c r="R100">
        <v>0</v>
      </c>
    </row>
    <row r="101" spans="1:18" x14ac:dyDescent="0.3">
      <c r="A101" s="101">
        <v>365</v>
      </c>
      <c r="B101" s="360" t="s">
        <v>698</v>
      </c>
      <c r="D101">
        <v>0</v>
      </c>
      <c r="E101">
        <v>0</v>
      </c>
      <c r="F101">
        <v>0</v>
      </c>
      <c r="G101">
        <v>0</v>
      </c>
      <c r="H101">
        <v>0</v>
      </c>
      <c r="I101">
        <v>0</v>
      </c>
      <c r="J101">
        <v>0</v>
      </c>
      <c r="K101">
        <v>0</v>
      </c>
      <c r="L101">
        <v>0</v>
      </c>
      <c r="M101">
        <v>0</v>
      </c>
      <c r="N101">
        <v>0</v>
      </c>
      <c r="O101">
        <v>0</v>
      </c>
      <c r="P101">
        <v>0</v>
      </c>
      <c r="Q101">
        <v>0</v>
      </c>
      <c r="R101">
        <v>0</v>
      </c>
    </row>
    <row r="102" spans="1:18" x14ac:dyDescent="0.3">
      <c r="A102" s="101">
        <v>366</v>
      </c>
      <c r="B102" s="360" t="s">
        <v>699</v>
      </c>
      <c r="D102">
        <v>0</v>
      </c>
      <c r="E102">
        <v>0</v>
      </c>
      <c r="F102">
        <v>0</v>
      </c>
      <c r="G102">
        <v>0</v>
      </c>
      <c r="H102">
        <v>0</v>
      </c>
      <c r="I102">
        <v>0</v>
      </c>
      <c r="J102">
        <v>0</v>
      </c>
      <c r="K102">
        <v>0</v>
      </c>
      <c r="L102">
        <v>0</v>
      </c>
      <c r="M102">
        <v>0</v>
      </c>
      <c r="N102">
        <v>0</v>
      </c>
      <c r="O102">
        <v>0</v>
      </c>
      <c r="P102">
        <v>0</v>
      </c>
      <c r="Q102">
        <v>0</v>
      </c>
      <c r="R102">
        <v>0</v>
      </c>
    </row>
    <row r="103" spans="1:18" x14ac:dyDescent="0.3">
      <c r="A103" s="101">
        <v>368</v>
      </c>
      <c r="B103" s="360" t="s">
        <v>84</v>
      </c>
      <c r="D103">
        <v>0</v>
      </c>
      <c r="E103">
        <v>0</v>
      </c>
      <c r="F103">
        <v>0</v>
      </c>
      <c r="G103">
        <v>0</v>
      </c>
      <c r="H103">
        <v>0</v>
      </c>
      <c r="I103">
        <v>0</v>
      </c>
      <c r="J103">
        <v>0</v>
      </c>
      <c r="K103">
        <v>0</v>
      </c>
      <c r="L103">
        <v>0</v>
      </c>
      <c r="M103">
        <v>0</v>
      </c>
      <c r="N103">
        <v>0</v>
      </c>
      <c r="O103">
        <v>0</v>
      </c>
      <c r="P103">
        <v>0</v>
      </c>
      <c r="Q103">
        <v>0</v>
      </c>
      <c r="R103">
        <v>0</v>
      </c>
    </row>
    <row r="104" spans="1:18" x14ac:dyDescent="0.3">
      <c r="A104" s="101">
        <v>369</v>
      </c>
      <c r="B104" s="360" t="s">
        <v>700</v>
      </c>
      <c r="D104">
        <v>0</v>
      </c>
      <c r="E104">
        <v>0</v>
      </c>
      <c r="F104">
        <v>0</v>
      </c>
      <c r="G104">
        <v>0</v>
      </c>
      <c r="H104">
        <v>0</v>
      </c>
      <c r="I104">
        <v>0</v>
      </c>
      <c r="J104">
        <v>0</v>
      </c>
      <c r="K104">
        <v>0</v>
      </c>
      <c r="L104">
        <v>0</v>
      </c>
      <c r="M104">
        <v>0</v>
      </c>
      <c r="N104">
        <v>0</v>
      </c>
      <c r="O104">
        <v>0</v>
      </c>
      <c r="P104">
        <v>0</v>
      </c>
      <c r="Q104">
        <v>0</v>
      </c>
      <c r="R104">
        <v>0</v>
      </c>
    </row>
    <row r="105" spans="1:18" x14ac:dyDescent="0.3">
      <c r="A105" s="101">
        <v>370</v>
      </c>
      <c r="B105" s="360" t="s">
        <v>701</v>
      </c>
      <c r="D105">
        <v>0</v>
      </c>
      <c r="E105">
        <v>0</v>
      </c>
      <c r="F105">
        <v>0</v>
      </c>
      <c r="G105">
        <v>0</v>
      </c>
      <c r="H105">
        <v>0</v>
      </c>
      <c r="I105">
        <v>0</v>
      </c>
      <c r="J105">
        <v>0</v>
      </c>
      <c r="K105">
        <v>0</v>
      </c>
      <c r="L105">
        <v>0</v>
      </c>
      <c r="M105">
        <v>0</v>
      </c>
      <c r="N105">
        <v>0</v>
      </c>
      <c r="O105">
        <v>0</v>
      </c>
      <c r="P105">
        <v>0</v>
      </c>
      <c r="Q105">
        <v>0</v>
      </c>
      <c r="R105">
        <v>0</v>
      </c>
    </row>
    <row r="106" spans="1:18" x14ac:dyDescent="0.3">
      <c r="A106" s="101">
        <v>371</v>
      </c>
      <c r="B106" s="360" t="s">
        <v>702</v>
      </c>
      <c r="D106">
        <v>0</v>
      </c>
      <c r="E106">
        <v>0</v>
      </c>
      <c r="F106">
        <v>0</v>
      </c>
      <c r="G106">
        <v>0</v>
      </c>
      <c r="H106">
        <v>0</v>
      </c>
      <c r="I106">
        <v>0</v>
      </c>
      <c r="J106">
        <v>0</v>
      </c>
      <c r="K106">
        <v>0</v>
      </c>
      <c r="L106">
        <v>0</v>
      </c>
      <c r="M106">
        <v>0</v>
      </c>
      <c r="N106">
        <v>0</v>
      </c>
      <c r="O106">
        <v>0</v>
      </c>
      <c r="P106">
        <v>0</v>
      </c>
      <c r="Q106">
        <v>0</v>
      </c>
      <c r="R106">
        <v>0</v>
      </c>
    </row>
    <row r="107" spans="1:18" x14ac:dyDescent="0.3">
      <c r="A107" s="101">
        <v>373</v>
      </c>
      <c r="B107" s="360" t="s">
        <v>703</v>
      </c>
      <c r="D107">
        <v>0</v>
      </c>
      <c r="E107">
        <v>0</v>
      </c>
      <c r="F107">
        <v>0</v>
      </c>
      <c r="G107">
        <v>0</v>
      </c>
      <c r="H107">
        <v>0</v>
      </c>
      <c r="I107">
        <v>0</v>
      </c>
      <c r="J107">
        <v>0</v>
      </c>
      <c r="K107">
        <v>0</v>
      </c>
      <c r="L107">
        <v>0</v>
      </c>
      <c r="M107">
        <v>0</v>
      </c>
      <c r="N107">
        <v>0</v>
      </c>
      <c r="O107">
        <v>0</v>
      </c>
      <c r="P107">
        <v>0</v>
      </c>
      <c r="Q107">
        <v>0</v>
      </c>
      <c r="R107">
        <v>0</v>
      </c>
    </row>
    <row r="108" spans="1:18" x14ac:dyDescent="0.3">
      <c r="A108" s="101">
        <v>375</v>
      </c>
      <c r="B108" s="360" t="s">
        <v>704</v>
      </c>
      <c r="D108">
        <v>0</v>
      </c>
      <c r="E108">
        <v>0</v>
      </c>
      <c r="F108">
        <v>0</v>
      </c>
      <c r="G108">
        <v>0</v>
      </c>
      <c r="H108">
        <v>0</v>
      </c>
      <c r="I108">
        <v>0</v>
      </c>
      <c r="J108">
        <v>0</v>
      </c>
      <c r="K108">
        <v>0</v>
      </c>
      <c r="L108">
        <v>0</v>
      </c>
      <c r="M108">
        <v>0</v>
      </c>
      <c r="N108">
        <v>0</v>
      </c>
      <c r="O108">
        <v>0</v>
      </c>
      <c r="P108">
        <v>0</v>
      </c>
      <c r="Q108">
        <v>0</v>
      </c>
      <c r="R108">
        <v>0</v>
      </c>
    </row>
    <row r="109" spans="1:18" x14ac:dyDescent="0.3">
      <c r="A109" s="101">
        <v>376</v>
      </c>
      <c r="B109" s="360" t="s">
        <v>31</v>
      </c>
      <c r="D109">
        <v>0</v>
      </c>
      <c r="E109">
        <v>0</v>
      </c>
      <c r="F109">
        <v>0</v>
      </c>
      <c r="G109">
        <v>0</v>
      </c>
      <c r="H109">
        <v>0</v>
      </c>
      <c r="I109">
        <v>0</v>
      </c>
      <c r="J109">
        <v>0</v>
      </c>
      <c r="K109">
        <v>0</v>
      </c>
      <c r="L109">
        <v>49831</v>
      </c>
      <c r="M109">
        <v>0</v>
      </c>
      <c r="N109">
        <v>0</v>
      </c>
      <c r="O109">
        <v>0</v>
      </c>
      <c r="P109">
        <v>0</v>
      </c>
      <c r="Q109">
        <v>0</v>
      </c>
      <c r="R109">
        <v>0</v>
      </c>
    </row>
    <row r="110" spans="1:18" x14ac:dyDescent="0.3">
      <c r="A110" s="101">
        <v>377</v>
      </c>
      <c r="B110" s="360" t="s">
        <v>705</v>
      </c>
      <c r="D110">
        <v>0</v>
      </c>
      <c r="E110">
        <v>0</v>
      </c>
      <c r="F110">
        <v>0</v>
      </c>
      <c r="G110">
        <v>0</v>
      </c>
      <c r="H110">
        <v>0</v>
      </c>
      <c r="I110">
        <v>0</v>
      </c>
      <c r="J110">
        <v>0</v>
      </c>
      <c r="K110">
        <v>0</v>
      </c>
      <c r="L110">
        <v>0</v>
      </c>
      <c r="M110">
        <v>0</v>
      </c>
      <c r="N110">
        <v>0</v>
      </c>
      <c r="O110">
        <v>0</v>
      </c>
      <c r="P110">
        <v>0</v>
      </c>
      <c r="Q110">
        <v>0</v>
      </c>
      <c r="R110">
        <v>0</v>
      </c>
    </row>
    <row r="111" spans="1:18" x14ac:dyDescent="0.3">
      <c r="A111" s="101">
        <v>378</v>
      </c>
      <c r="B111" s="360" t="s">
        <v>706</v>
      </c>
      <c r="D111">
        <v>0</v>
      </c>
      <c r="E111">
        <v>0</v>
      </c>
      <c r="F111">
        <v>0</v>
      </c>
      <c r="G111">
        <v>0</v>
      </c>
      <c r="H111">
        <v>0</v>
      </c>
      <c r="I111">
        <v>0</v>
      </c>
      <c r="J111">
        <v>0</v>
      </c>
      <c r="K111">
        <v>0</v>
      </c>
      <c r="L111">
        <v>0</v>
      </c>
      <c r="M111">
        <v>0</v>
      </c>
      <c r="N111">
        <v>0</v>
      </c>
      <c r="O111">
        <v>0</v>
      </c>
      <c r="P111">
        <v>0</v>
      </c>
      <c r="Q111">
        <v>0</v>
      </c>
      <c r="R111">
        <v>0</v>
      </c>
    </row>
    <row r="112" spans="1:18" x14ac:dyDescent="0.3">
      <c r="A112" s="101">
        <v>379</v>
      </c>
      <c r="B112" s="360" t="s">
        <v>36</v>
      </c>
      <c r="D112">
        <v>1878494</v>
      </c>
      <c r="E112">
        <v>1152643</v>
      </c>
      <c r="F112">
        <v>1534297</v>
      </c>
      <c r="G112">
        <v>738806</v>
      </c>
      <c r="H112">
        <v>1048619</v>
      </c>
      <c r="I112">
        <v>12410268</v>
      </c>
      <c r="J112">
        <v>1815548</v>
      </c>
      <c r="K112">
        <v>175562</v>
      </c>
      <c r="L112">
        <v>2301215</v>
      </c>
      <c r="M112">
        <v>1380344</v>
      </c>
      <c r="N112">
        <v>1592811</v>
      </c>
      <c r="O112">
        <v>1336228</v>
      </c>
      <c r="P112">
        <v>547005</v>
      </c>
      <c r="Q112">
        <v>786184</v>
      </c>
      <c r="R112">
        <v>392210</v>
      </c>
    </row>
    <row r="113" spans="1:18" x14ac:dyDescent="0.3">
      <c r="A113" s="101">
        <v>380</v>
      </c>
      <c r="B113" s="360" t="s">
        <v>39</v>
      </c>
      <c r="D113">
        <v>0</v>
      </c>
      <c r="E113">
        <v>0</v>
      </c>
      <c r="F113">
        <v>0</v>
      </c>
      <c r="G113">
        <v>0</v>
      </c>
      <c r="H113">
        <v>0</v>
      </c>
      <c r="I113">
        <v>0</v>
      </c>
      <c r="J113">
        <v>0</v>
      </c>
      <c r="K113">
        <v>0</v>
      </c>
      <c r="L113">
        <v>0</v>
      </c>
      <c r="M113">
        <v>0</v>
      </c>
      <c r="N113">
        <v>0</v>
      </c>
      <c r="O113">
        <v>0</v>
      </c>
      <c r="P113">
        <v>0</v>
      </c>
      <c r="Q113">
        <v>0</v>
      </c>
      <c r="R113">
        <v>0</v>
      </c>
    </row>
    <row r="114" spans="1:18" x14ac:dyDescent="0.3">
      <c r="A114" s="101">
        <v>381</v>
      </c>
      <c r="B114" s="360" t="s">
        <v>707</v>
      </c>
      <c r="D114">
        <v>0</v>
      </c>
      <c r="E114">
        <v>0</v>
      </c>
      <c r="F114">
        <v>0</v>
      </c>
      <c r="G114">
        <v>0</v>
      </c>
      <c r="H114">
        <v>0</v>
      </c>
      <c r="I114">
        <v>0</v>
      </c>
      <c r="J114">
        <v>0</v>
      </c>
      <c r="K114">
        <v>0</v>
      </c>
      <c r="L114">
        <v>0</v>
      </c>
      <c r="M114">
        <v>0</v>
      </c>
      <c r="N114">
        <v>0</v>
      </c>
      <c r="O114">
        <v>0</v>
      </c>
      <c r="P114">
        <v>0</v>
      </c>
      <c r="Q114">
        <v>0</v>
      </c>
      <c r="R114">
        <v>0</v>
      </c>
    </row>
    <row r="115" spans="1:18" x14ac:dyDescent="0.3">
      <c r="A115" s="101">
        <v>382</v>
      </c>
      <c r="B115" s="360" t="s">
        <v>708</v>
      </c>
      <c r="D115">
        <v>0</v>
      </c>
      <c r="E115">
        <v>0</v>
      </c>
      <c r="F115">
        <v>0</v>
      </c>
      <c r="G115">
        <v>0</v>
      </c>
      <c r="H115">
        <v>0</v>
      </c>
      <c r="I115">
        <v>0</v>
      </c>
      <c r="J115">
        <v>0</v>
      </c>
      <c r="K115">
        <v>0</v>
      </c>
      <c r="L115">
        <v>0</v>
      </c>
      <c r="M115">
        <v>0</v>
      </c>
      <c r="N115">
        <v>0</v>
      </c>
      <c r="O115">
        <v>0</v>
      </c>
      <c r="P115">
        <v>0</v>
      </c>
      <c r="Q115">
        <v>0</v>
      </c>
      <c r="R115">
        <v>0</v>
      </c>
    </row>
    <row r="116" spans="1:18" x14ac:dyDescent="0.3">
      <c r="A116" s="101">
        <v>383</v>
      </c>
      <c r="B116" s="360" t="s">
        <v>709</v>
      </c>
      <c r="D116">
        <v>0</v>
      </c>
      <c r="E116">
        <v>0</v>
      </c>
      <c r="F116">
        <v>0</v>
      </c>
      <c r="G116">
        <v>0</v>
      </c>
      <c r="H116">
        <v>0</v>
      </c>
      <c r="I116">
        <v>0</v>
      </c>
      <c r="J116">
        <v>0</v>
      </c>
      <c r="K116">
        <v>0</v>
      </c>
      <c r="L116">
        <v>0</v>
      </c>
      <c r="M116">
        <v>0</v>
      </c>
      <c r="N116">
        <v>0</v>
      </c>
      <c r="O116">
        <v>0</v>
      </c>
      <c r="P116">
        <v>0</v>
      </c>
      <c r="Q116">
        <v>0</v>
      </c>
      <c r="R116">
        <v>0</v>
      </c>
    </row>
    <row r="117" spans="1:18" ht="28.8" x14ac:dyDescent="0.3">
      <c r="A117" s="101">
        <v>384</v>
      </c>
      <c r="B117" s="360" t="s">
        <v>710</v>
      </c>
      <c r="D117">
        <v>0</v>
      </c>
      <c r="E117">
        <v>0</v>
      </c>
      <c r="F117">
        <v>0</v>
      </c>
      <c r="G117">
        <v>0</v>
      </c>
      <c r="H117">
        <v>0</v>
      </c>
      <c r="I117">
        <v>0</v>
      </c>
      <c r="J117">
        <v>0</v>
      </c>
      <c r="K117">
        <v>0</v>
      </c>
      <c r="L117">
        <v>0</v>
      </c>
      <c r="M117">
        <v>0</v>
      </c>
      <c r="N117">
        <v>0</v>
      </c>
      <c r="O117">
        <v>0</v>
      </c>
      <c r="P117">
        <v>0</v>
      </c>
      <c r="Q117">
        <v>0</v>
      </c>
      <c r="R117">
        <v>0</v>
      </c>
    </row>
    <row r="118" spans="1:18" x14ac:dyDescent="0.3">
      <c r="A118" s="101">
        <v>385</v>
      </c>
      <c r="B118" s="360" t="s">
        <v>33</v>
      </c>
      <c r="D118">
        <v>2522183</v>
      </c>
      <c r="E118">
        <v>1956448</v>
      </c>
      <c r="F118">
        <v>1665944</v>
      </c>
      <c r="G118">
        <v>1483845</v>
      </c>
      <c r="H118">
        <v>1398457</v>
      </c>
      <c r="I118">
        <v>174995017</v>
      </c>
      <c r="J118">
        <v>3173312</v>
      </c>
      <c r="K118">
        <v>281337</v>
      </c>
      <c r="L118">
        <v>3750927</v>
      </c>
      <c r="M118">
        <v>2240531</v>
      </c>
      <c r="N118">
        <v>4919065</v>
      </c>
      <c r="O118">
        <v>2333592</v>
      </c>
      <c r="P118">
        <v>965098</v>
      </c>
      <c r="Q118">
        <v>1225187</v>
      </c>
      <c r="R118">
        <v>747519</v>
      </c>
    </row>
    <row r="119" spans="1:18" x14ac:dyDescent="0.3">
      <c r="A119" s="101">
        <v>386</v>
      </c>
      <c r="B119" s="360" t="s">
        <v>78</v>
      </c>
      <c r="D119">
        <v>0</v>
      </c>
      <c r="E119">
        <v>0</v>
      </c>
      <c r="F119">
        <v>0</v>
      </c>
      <c r="G119">
        <v>0</v>
      </c>
      <c r="H119">
        <v>0</v>
      </c>
      <c r="I119">
        <v>0</v>
      </c>
      <c r="J119">
        <v>0</v>
      </c>
      <c r="K119">
        <v>0</v>
      </c>
      <c r="L119">
        <v>0</v>
      </c>
      <c r="M119">
        <v>0</v>
      </c>
      <c r="N119">
        <v>0</v>
      </c>
      <c r="O119">
        <v>0</v>
      </c>
      <c r="P119">
        <v>0</v>
      </c>
      <c r="Q119">
        <v>0</v>
      </c>
      <c r="R119">
        <v>0</v>
      </c>
    </row>
    <row r="120" spans="1:18" x14ac:dyDescent="0.3">
      <c r="A120" s="101">
        <v>387</v>
      </c>
      <c r="B120" s="360" t="s">
        <v>79</v>
      </c>
      <c r="D120">
        <v>0</v>
      </c>
      <c r="E120">
        <v>0</v>
      </c>
      <c r="F120">
        <v>0</v>
      </c>
      <c r="G120">
        <v>0</v>
      </c>
      <c r="H120">
        <v>0</v>
      </c>
      <c r="I120">
        <v>0</v>
      </c>
      <c r="J120">
        <v>0</v>
      </c>
      <c r="K120">
        <v>0</v>
      </c>
      <c r="L120">
        <v>0</v>
      </c>
      <c r="M120">
        <v>0</v>
      </c>
      <c r="N120">
        <v>0</v>
      </c>
      <c r="O120">
        <v>0</v>
      </c>
      <c r="P120">
        <v>0</v>
      </c>
      <c r="Q120">
        <v>0</v>
      </c>
      <c r="R120">
        <v>0</v>
      </c>
    </row>
    <row r="121" spans="1:18" x14ac:dyDescent="0.3">
      <c r="A121" s="101">
        <v>388</v>
      </c>
      <c r="B121" s="360" t="s">
        <v>73</v>
      </c>
      <c r="D121">
        <v>1296768</v>
      </c>
      <c r="E121">
        <v>2643719</v>
      </c>
      <c r="F121">
        <v>899323</v>
      </c>
      <c r="G121">
        <v>963799</v>
      </c>
      <c r="H121">
        <v>2291755</v>
      </c>
      <c r="I121">
        <v>53474139</v>
      </c>
      <c r="J121">
        <v>2173768</v>
      </c>
      <c r="K121">
        <v>446036</v>
      </c>
      <c r="L121">
        <v>3664012</v>
      </c>
      <c r="M121">
        <v>1153431</v>
      </c>
      <c r="N121">
        <v>2137928</v>
      </c>
      <c r="O121">
        <v>2678991</v>
      </c>
      <c r="P121">
        <v>1258432</v>
      </c>
      <c r="Q121">
        <v>1293427</v>
      </c>
      <c r="R121">
        <v>813801</v>
      </c>
    </row>
    <row r="122" spans="1:18" x14ac:dyDescent="0.3">
      <c r="A122" s="101">
        <v>389</v>
      </c>
      <c r="B122" s="360" t="s">
        <v>80</v>
      </c>
      <c r="D122">
        <v>0</v>
      </c>
      <c r="E122">
        <v>0</v>
      </c>
      <c r="F122">
        <v>0</v>
      </c>
      <c r="G122">
        <v>0</v>
      </c>
      <c r="H122">
        <v>-32903</v>
      </c>
      <c r="I122">
        <v>0</v>
      </c>
      <c r="J122">
        <v>-421914</v>
      </c>
      <c r="K122">
        <v>0</v>
      </c>
      <c r="L122">
        <v>0</v>
      </c>
      <c r="M122">
        <v>0</v>
      </c>
      <c r="N122">
        <v>0</v>
      </c>
      <c r="O122">
        <v>0</v>
      </c>
      <c r="P122">
        <v>0</v>
      </c>
      <c r="Q122">
        <v>0</v>
      </c>
      <c r="R122">
        <v>0</v>
      </c>
    </row>
    <row r="123" spans="1:18" x14ac:dyDescent="0.3">
      <c r="A123" s="101">
        <v>391</v>
      </c>
      <c r="B123" s="360" t="s">
        <v>85</v>
      </c>
      <c r="D123">
        <v>0</v>
      </c>
      <c r="E123">
        <v>40061</v>
      </c>
      <c r="F123">
        <v>11875</v>
      </c>
      <c r="G123">
        <v>3407</v>
      </c>
      <c r="H123">
        <v>20745</v>
      </c>
      <c r="I123">
        <v>2492583</v>
      </c>
      <c r="J123">
        <v>75211</v>
      </c>
      <c r="K123">
        <v>13939</v>
      </c>
      <c r="L123">
        <v>297736</v>
      </c>
      <c r="M123">
        <v>6959</v>
      </c>
      <c r="N123">
        <v>44757</v>
      </c>
      <c r="O123">
        <v>136706</v>
      </c>
      <c r="P123">
        <v>27035</v>
      </c>
      <c r="Q123">
        <v>0</v>
      </c>
      <c r="R123">
        <v>18163</v>
      </c>
    </row>
    <row r="124" spans="1:18" x14ac:dyDescent="0.3">
      <c r="A124" s="101">
        <v>500</v>
      </c>
      <c r="B124" s="360" t="s">
        <v>69</v>
      </c>
      <c r="D124">
        <v>103588</v>
      </c>
      <c r="E124">
        <v>26457</v>
      </c>
      <c r="F124">
        <v>1385997</v>
      </c>
      <c r="G124">
        <v>0</v>
      </c>
      <c r="H124">
        <v>0</v>
      </c>
      <c r="I124">
        <v>21782631</v>
      </c>
      <c r="J124">
        <v>49114</v>
      </c>
      <c r="K124">
        <v>49617</v>
      </c>
      <c r="L124">
        <v>0</v>
      </c>
      <c r="M124">
        <v>1246461</v>
      </c>
      <c r="N124">
        <v>0</v>
      </c>
      <c r="O124">
        <v>0</v>
      </c>
      <c r="P124">
        <v>156889</v>
      </c>
      <c r="Q124">
        <v>53597</v>
      </c>
      <c r="R124">
        <v>0</v>
      </c>
    </row>
    <row r="125" spans="1:18" x14ac:dyDescent="0.3">
      <c r="A125" s="101">
        <v>502</v>
      </c>
      <c r="B125" s="360" t="s">
        <v>71</v>
      </c>
      <c r="D125">
        <v>0</v>
      </c>
      <c r="E125">
        <v>0</v>
      </c>
      <c r="F125">
        <v>0</v>
      </c>
      <c r="G125">
        <v>0</v>
      </c>
      <c r="H125">
        <v>0</v>
      </c>
      <c r="I125">
        <v>0</v>
      </c>
      <c r="J125">
        <v>0</v>
      </c>
      <c r="K125">
        <v>0</v>
      </c>
      <c r="L125">
        <v>0</v>
      </c>
      <c r="M125">
        <v>0</v>
      </c>
      <c r="N125">
        <v>0</v>
      </c>
      <c r="O125">
        <v>0</v>
      </c>
      <c r="P125">
        <v>0</v>
      </c>
      <c r="Q125">
        <v>0</v>
      </c>
      <c r="R125">
        <v>0</v>
      </c>
    </row>
    <row r="126" spans="1:18" x14ac:dyDescent="0.3">
      <c r="A126" s="101">
        <v>503</v>
      </c>
      <c r="B126" s="360" t="s">
        <v>72</v>
      </c>
      <c r="D126">
        <v>0</v>
      </c>
      <c r="E126">
        <v>0</v>
      </c>
      <c r="F126">
        <v>0</v>
      </c>
      <c r="G126">
        <v>0</v>
      </c>
      <c r="H126">
        <v>0</v>
      </c>
      <c r="I126">
        <v>0</v>
      </c>
      <c r="J126">
        <v>0</v>
      </c>
      <c r="K126">
        <v>0</v>
      </c>
      <c r="L126">
        <v>0</v>
      </c>
      <c r="M126">
        <v>0</v>
      </c>
      <c r="N126">
        <v>0</v>
      </c>
      <c r="O126">
        <v>0</v>
      </c>
      <c r="P126">
        <v>0</v>
      </c>
      <c r="Q126">
        <v>0</v>
      </c>
      <c r="R126">
        <v>0</v>
      </c>
    </row>
    <row r="127" spans="1:18" x14ac:dyDescent="0.3">
      <c r="A127" s="101">
        <v>504</v>
      </c>
      <c r="B127" s="360" t="s">
        <v>75</v>
      </c>
      <c r="D127">
        <v>60921</v>
      </c>
      <c r="E127">
        <v>378293</v>
      </c>
      <c r="F127">
        <v>848670</v>
      </c>
      <c r="G127">
        <v>801525</v>
      </c>
      <c r="H127">
        <v>40751</v>
      </c>
      <c r="I127">
        <v>1577113</v>
      </c>
      <c r="J127">
        <v>2371664</v>
      </c>
      <c r="K127">
        <v>406709</v>
      </c>
      <c r="L127">
        <v>587016</v>
      </c>
      <c r="M127">
        <v>62057</v>
      </c>
      <c r="N127">
        <v>1717791</v>
      </c>
      <c r="O127">
        <v>2375210</v>
      </c>
      <c r="P127">
        <v>1161086</v>
      </c>
      <c r="Q127">
        <v>1474064</v>
      </c>
      <c r="R127">
        <v>74855</v>
      </c>
    </row>
    <row r="128" spans="1:18" x14ac:dyDescent="0.3">
      <c r="A128" s="101">
        <v>505</v>
      </c>
      <c r="B128" s="360" t="s">
        <v>76</v>
      </c>
      <c r="D128">
        <v>0</v>
      </c>
      <c r="E128">
        <v>43672</v>
      </c>
      <c r="F128">
        <v>0</v>
      </c>
      <c r="G128">
        <v>0</v>
      </c>
      <c r="H128">
        <v>0</v>
      </c>
      <c r="I128">
        <v>0</v>
      </c>
      <c r="J128">
        <v>0</v>
      </c>
      <c r="K128">
        <v>0</v>
      </c>
      <c r="L128">
        <v>24465</v>
      </c>
      <c r="M128">
        <v>0</v>
      </c>
      <c r="N128">
        <v>0</v>
      </c>
      <c r="O128">
        <v>0</v>
      </c>
      <c r="P128">
        <v>0</v>
      </c>
      <c r="Q128">
        <v>0</v>
      </c>
      <c r="R128">
        <v>0</v>
      </c>
    </row>
    <row r="129" spans="1:18" x14ac:dyDescent="0.3">
      <c r="A129" s="101">
        <v>506</v>
      </c>
      <c r="B129" s="360" t="s">
        <v>82</v>
      </c>
      <c r="D129">
        <v>1770485</v>
      </c>
      <c r="E129">
        <v>1084117</v>
      </c>
      <c r="F129">
        <v>136425</v>
      </c>
      <c r="G129">
        <v>735399</v>
      </c>
      <c r="H129">
        <v>1027874</v>
      </c>
      <c r="I129">
        <v>11238076</v>
      </c>
      <c r="J129">
        <v>1617815</v>
      </c>
      <c r="K129">
        <v>99402</v>
      </c>
      <c r="L129">
        <v>2003479</v>
      </c>
      <c r="M129">
        <v>126924</v>
      </c>
      <c r="N129">
        <v>1548054</v>
      </c>
      <c r="O129">
        <v>1173696</v>
      </c>
      <c r="P129">
        <v>363081</v>
      </c>
      <c r="Q129">
        <v>732587</v>
      </c>
      <c r="R129">
        <v>364615</v>
      </c>
    </row>
    <row r="130" spans="1:18" x14ac:dyDescent="0.3">
      <c r="A130" s="101">
        <v>507</v>
      </c>
      <c r="B130" s="360" t="s">
        <v>284</v>
      </c>
      <c r="D130">
        <v>0</v>
      </c>
      <c r="E130">
        <v>0</v>
      </c>
      <c r="F130">
        <v>0</v>
      </c>
      <c r="G130">
        <v>0</v>
      </c>
      <c r="H130">
        <v>0</v>
      </c>
      <c r="I130">
        <v>0</v>
      </c>
      <c r="J130">
        <v>0</v>
      </c>
      <c r="K130">
        <v>0</v>
      </c>
      <c r="L130">
        <v>49831</v>
      </c>
      <c r="M130">
        <v>0</v>
      </c>
      <c r="N130">
        <v>0</v>
      </c>
      <c r="O130">
        <v>0</v>
      </c>
      <c r="P130">
        <v>0</v>
      </c>
      <c r="Q130">
        <v>0</v>
      </c>
      <c r="R130">
        <v>0</v>
      </c>
    </row>
    <row r="131" spans="1:18" x14ac:dyDescent="0.3">
      <c r="A131" s="101">
        <v>508</v>
      </c>
      <c r="B131" s="360" t="s">
        <v>711</v>
      </c>
      <c r="D131">
        <v>0</v>
      </c>
      <c r="E131">
        <v>0</v>
      </c>
      <c r="F131">
        <v>0</v>
      </c>
      <c r="G131">
        <v>0</v>
      </c>
      <c r="H131">
        <v>0</v>
      </c>
      <c r="I131">
        <v>0</v>
      </c>
      <c r="J131">
        <v>0</v>
      </c>
      <c r="K131">
        <v>0</v>
      </c>
      <c r="L131">
        <v>0</v>
      </c>
      <c r="M131">
        <v>0</v>
      </c>
      <c r="N131">
        <v>0</v>
      </c>
      <c r="O131">
        <v>0</v>
      </c>
      <c r="P131">
        <v>0</v>
      </c>
      <c r="Q131">
        <v>0</v>
      </c>
      <c r="R131">
        <v>0</v>
      </c>
    </row>
    <row r="132" spans="1:18" x14ac:dyDescent="0.3">
      <c r="A132" s="101">
        <v>509</v>
      </c>
      <c r="B132" s="360" t="s">
        <v>712</v>
      </c>
      <c r="D132">
        <v>0</v>
      </c>
      <c r="E132">
        <v>0</v>
      </c>
      <c r="F132">
        <v>0</v>
      </c>
      <c r="G132">
        <v>0</v>
      </c>
      <c r="H132">
        <v>0</v>
      </c>
      <c r="I132">
        <v>0</v>
      </c>
      <c r="J132">
        <v>0</v>
      </c>
      <c r="K132">
        <v>0</v>
      </c>
      <c r="L132">
        <v>0</v>
      </c>
      <c r="M132">
        <v>0</v>
      </c>
      <c r="N132">
        <v>0</v>
      </c>
      <c r="O132">
        <v>0</v>
      </c>
      <c r="P132">
        <v>0</v>
      </c>
      <c r="Q132">
        <v>0</v>
      </c>
      <c r="R132">
        <v>0</v>
      </c>
    </row>
    <row r="133" spans="1:18" x14ac:dyDescent="0.3">
      <c r="A133" s="101">
        <v>510</v>
      </c>
      <c r="B133" s="360" t="s">
        <v>713</v>
      </c>
      <c r="D133">
        <v>0</v>
      </c>
      <c r="E133">
        <v>0</v>
      </c>
      <c r="F133">
        <v>0</v>
      </c>
      <c r="G133">
        <v>0</v>
      </c>
      <c r="H133">
        <v>0</v>
      </c>
      <c r="I133">
        <v>0</v>
      </c>
      <c r="J133">
        <v>0</v>
      </c>
      <c r="K133">
        <v>0</v>
      </c>
      <c r="L133">
        <v>0</v>
      </c>
      <c r="M133">
        <v>0</v>
      </c>
      <c r="N133">
        <v>0</v>
      </c>
      <c r="O133">
        <v>0</v>
      </c>
      <c r="P133">
        <v>0</v>
      </c>
      <c r="Q133">
        <v>0</v>
      </c>
      <c r="R133">
        <v>0</v>
      </c>
    </row>
    <row r="134" spans="1:18" x14ac:dyDescent="0.3">
      <c r="A134" s="101">
        <v>511</v>
      </c>
      <c r="B134" s="360" t="s">
        <v>714</v>
      </c>
      <c r="D134">
        <v>0</v>
      </c>
      <c r="E134">
        <v>0</v>
      </c>
      <c r="F134">
        <v>0</v>
      </c>
      <c r="G134">
        <v>0</v>
      </c>
      <c r="H134">
        <v>0</v>
      </c>
      <c r="I134">
        <v>0</v>
      </c>
      <c r="J134">
        <v>0</v>
      </c>
      <c r="K134">
        <v>0</v>
      </c>
      <c r="L134">
        <v>0</v>
      </c>
      <c r="M134">
        <v>0</v>
      </c>
      <c r="N134">
        <v>0</v>
      </c>
      <c r="O134">
        <v>0</v>
      </c>
      <c r="P134">
        <v>0</v>
      </c>
      <c r="Q134">
        <v>0</v>
      </c>
      <c r="R134">
        <v>0</v>
      </c>
    </row>
    <row r="135" spans="1:18" x14ac:dyDescent="0.3">
      <c r="A135" s="101">
        <v>512</v>
      </c>
      <c r="B135" s="360" t="s">
        <v>95</v>
      </c>
      <c r="D135">
        <v>85903</v>
      </c>
      <c r="E135">
        <v>0</v>
      </c>
      <c r="F135">
        <v>0</v>
      </c>
      <c r="G135">
        <v>0</v>
      </c>
      <c r="H135">
        <v>0</v>
      </c>
      <c r="I135">
        <v>0</v>
      </c>
      <c r="J135">
        <v>0</v>
      </c>
      <c r="K135">
        <v>0</v>
      </c>
      <c r="L135">
        <v>0</v>
      </c>
      <c r="M135">
        <v>0</v>
      </c>
      <c r="N135">
        <v>0</v>
      </c>
      <c r="O135">
        <v>0</v>
      </c>
      <c r="P135">
        <v>0</v>
      </c>
      <c r="Q135">
        <v>0</v>
      </c>
      <c r="R135">
        <v>0</v>
      </c>
    </row>
    <row r="136" spans="1:18" s="396" customFormat="1" x14ac:dyDescent="0.3">
      <c r="A136" s="395">
        <v>513</v>
      </c>
      <c r="B136" s="440" t="s">
        <v>715</v>
      </c>
      <c r="D136" s="396">
        <v>0</v>
      </c>
      <c r="E136" s="396">
        <v>0</v>
      </c>
      <c r="F136" s="396">
        <v>0</v>
      </c>
      <c r="G136" s="396">
        <v>0</v>
      </c>
      <c r="H136" s="396">
        <v>0</v>
      </c>
      <c r="I136" s="396">
        <v>0</v>
      </c>
      <c r="J136" s="396">
        <v>0</v>
      </c>
      <c r="K136" s="396">
        <v>0</v>
      </c>
      <c r="L136" s="396">
        <v>0</v>
      </c>
      <c r="M136" s="396">
        <v>0</v>
      </c>
      <c r="N136" s="396">
        <v>0</v>
      </c>
      <c r="O136" s="396">
        <v>0</v>
      </c>
      <c r="P136" s="396">
        <v>0</v>
      </c>
      <c r="Q136" s="396">
        <v>0</v>
      </c>
      <c r="R136" s="396">
        <v>0</v>
      </c>
    </row>
    <row r="137" spans="1:18" s="396" customFormat="1" x14ac:dyDescent="0.3">
      <c r="A137" s="395">
        <v>514</v>
      </c>
      <c r="B137" s="440" t="s">
        <v>716</v>
      </c>
      <c r="D137" s="396">
        <v>0</v>
      </c>
      <c r="E137" s="396">
        <v>0</v>
      </c>
      <c r="F137" s="396">
        <v>0</v>
      </c>
      <c r="G137" s="396">
        <v>0</v>
      </c>
      <c r="H137" s="396">
        <v>0</v>
      </c>
      <c r="I137" s="396">
        <v>0</v>
      </c>
      <c r="J137" s="396">
        <v>0</v>
      </c>
      <c r="K137" s="396">
        <v>0</v>
      </c>
      <c r="L137" s="396">
        <v>0</v>
      </c>
      <c r="M137" s="396">
        <v>0</v>
      </c>
      <c r="N137" s="396">
        <v>0</v>
      </c>
      <c r="O137" s="396">
        <v>0</v>
      </c>
      <c r="P137" s="396">
        <v>0</v>
      </c>
      <c r="Q137" s="396">
        <v>0</v>
      </c>
      <c r="R137" s="396">
        <v>0</v>
      </c>
    </row>
    <row r="138" spans="1:18" x14ac:dyDescent="0.3">
      <c r="A138" s="101">
        <v>515</v>
      </c>
      <c r="B138" s="360" t="s">
        <v>717</v>
      </c>
      <c r="D138">
        <v>0</v>
      </c>
      <c r="E138">
        <v>0</v>
      </c>
      <c r="F138">
        <v>0</v>
      </c>
      <c r="G138">
        <v>0</v>
      </c>
      <c r="H138">
        <v>0</v>
      </c>
      <c r="I138">
        <v>0</v>
      </c>
      <c r="J138">
        <v>0</v>
      </c>
      <c r="K138">
        <v>0</v>
      </c>
      <c r="L138">
        <v>0</v>
      </c>
      <c r="M138">
        <v>0</v>
      </c>
      <c r="N138">
        <v>0</v>
      </c>
      <c r="O138">
        <v>0</v>
      </c>
      <c r="P138">
        <v>0</v>
      </c>
      <c r="Q138">
        <v>0</v>
      </c>
      <c r="R138">
        <v>0</v>
      </c>
    </row>
    <row r="139" spans="1:18" x14ac:dyDescent="0.3">
      <c r="A139" s="101">
        <v>516</v>
      </c>
      <c r="B139" s="360" t="s">
        <v>718</v>
      </c>
      <c r="D139">
        <v>0</v>
      </c>
      <c r="E139">
        <v>0</v>
      </c>
      <c r="F139">
        <v>0</v>
      </c>
      <c r="G139">
        <v>0</v>
      </c>
      <c r="H139">
        <v>0</v>
      </c>
      <c r="I139">
        <v>0</v>
      </c>
      <c r="J139">
        <v>0</v>
      </c>
      <c r="K139">
        <v>0</v>
      </c>
      <c r="L139">
        <v>0</v>
      </c>
      <c r="M139">
        <v>0</v>
      </c>
      <c r="N139">
        <v>0</v>
      </c>
      <c r="O139">
        <v>0</v>
      </c>
      <c r="P139">
        <v>0</v>
      </c>
      <c r="Q139">
        <v>0</v>
      </c>
      <c r="R139">
        <v>0</v>
      </c>
    </row>
    <row r="140" spans="1:18" x14ac:dyDescent="0.3">
      <c r="A140" s="101">
        <v>517</v>
      </c>
      <c r="B140" s="360" t="s">
        <v>719</v>
      </c>
      <c r="D140">
        <v>0</v>
      </c>
      <c r="E140">
        <v>0</v>
      </c>
      <c r="F140">
        <v>0</v>
      </c>
      <c r="G140">
        <v>0</v>
      </c>
      <c r="H140">
        <v>0</v>
      </c>
      <c r="I140">
        <v>0</v>
      </c>
      <c r="J140">
        <v>0</v>
      </c>
      <c r="K140">
        <v>0</v>
      </c>
      <c r="L140">
        <v>0</v>
      </c>
      <c r="M140">
        <v>0</v>
      </c>
      <c r="N140">
        <v>0</v>
      </c>
      <c r="O140">
        <v>0</v>
      </c>
      <c r="P140">
        <v>0</v>
      </c>
      <c r="Q140">
        <v>0</v>
      </c>
      <c r="R140">
        <v>0</v>
      </c>
    </row>
    <row r="141" spans="1:18" x14ac:dyDescent="0.3">
      <c r="A141" s="101">
        <v>518</v>
      </c>
      <c r="B141" s="360" t="s">
        <v>720</v>
      </c>
      <c r="D141">
        <v>0</v>
      </c>
      <c r="E141">
        <v>0</v>
      </c>
      <c r="F141">
        <v>0</v>
      </c>
      <c r="G141">
        <v>0</v>
      </c>
      <c r="H141">
        <v>0</v>
      </c>
      <c r="I141">
        <v>0</v>
      </c>
      <c r="J141">
        <v>0</v>
      </c>
      <c r="K141">
        <v>0</v>
      </c>
      <c r="L141">
        <v>0</v>
      </c>
      <c r="M141">
        <v>0</v>
      </c>
      <c r="N141">
        <v>0</v>
      </c>
      <c r="O141">
        <v>0</v>
      </c>
      <c r="P141">
        <v>0</v>
      </c>
      <c r="Q141">
        <v>0</v>
      </c>
      <c r="R141">
        <v>0</v>
      </c>
    </row>
    <row r="142" spans="1:18" x14ac:dyDescent="0.3">
      <c r="A142" s="101">
        <v>519</v>
      </c>
      <c r="B142" s="360" t="s">
        <v>721</v>
      </c>
      <c r="D142">
        <v>0</v>
      </c>
      <c r="E142">
        <v>0</v>
      </c>
      <c r="F142">
        <v>0</v>
      </c>
      <c r="G142">
        <v>0</v>
      </c>
      <c r="H142">
        <v>0</v>
      </c>
      <c r="I142">
        <v>0</v>
      </c>
      <c r="J142">
        <v>0</v>
      </c>
      <c r="K142">
        <v>0</v>
      </c>
      <c r="L142">
        <v>0</v>
      </c>
      <c r="M142">
        <v>0</v>
      </c>
      <c r="N142">
        <v>0</v>
      </c>
      <c r="O142">
        <v>0</v>
      </c>
      <c r="P142">
        <v>0</v>
      </c>
      <c r="Q142">
        <v>0</v>
      </c>
      <c r="R142">
        <v>0</v>
      </c>
    </row>
    <row r="143" spans="1:18" x14ac:dyDescent="0.3">
      <c r="A143" s="101">
        <v>520</v>
      </c>
      <c r="B143" s="360" t="s">
        <v>722</v>
      </c>
      <c r="D143">
        <v>0</v>
      </c>
      <c r="E143">
        <v>0</v>
      </c>
      <c r="F143">
        <v>0</v>
      </c>
      <c r="G143">
        <v>0</v>
      </c>
      <c r="H143">
        <v>0</v>
      </c>
      <c r="I143">
        <v>0</v>
      </c>
      <c r="J143">
        <v>0</v>
      </c>
      <c r="K143">
        <v>0</v>
      </c>
      <c r="L143">
        <v>0</v>
      </c>
      <c r="M143">
        <v>0</v>
      </c>
      <c r="N143">
        <v>0</v>
      </c>
      <c r="O143">
        <v>0</v>
      </c>
      <c r="P143">
        <v>0</v>
      </c>
      <c r="Q143">
        <v>0</v>
      </c>
      <c r="R143">
        <v>0</v>
      </c>
    </row>
    <row r="144" spans="1:18" x14ac:dyDescent="0.3">
      <c r="A144" s="101">
        <v>521</v>
      </c>
      <c r="B144" s="360" t="s">
        <v>723</v>
      </c>
      <c r="D144">
        <v>0</v>
      </c>
      <c r="E144">
        <v>0</v>
      </c>
      <c r="F144">
        <v>0</v>
      </c>
      <c r="G144">
        <v>0</v>
      </c>
      <c r="H144">
        <v>0</v>
      </c>
      <c r="I144">
        <v>0</v>
      </c>
      <c r="J144">
        <v>0</v>
      </c>
      <c r="K144">
        <v>0</v>
      </c>
      <c r="L144">
        <v>0</v>
      </c>
      <c r="M144">
        <v>0</v>
      </c>
      <c r="N144">
        <v>0</v>
      </c>
      <c r="O144">
        <v>0</v>
      </c>
      <c r="P144">
        <v>0</v>
      </c>
      <c r="Q144">
        <v>0</v>
      </c>
      <c r="R144">
        <v>0</v>
      </c>
    </row>
    <row r="145" spans="1:18" x14ac:dyDescent="0.3">
      <c r="A145" s="101">
        <v>522</v>
      </c>
      <c r="B145" s="360" t="s">
        <v>724</v>
      </c>
      <c r="D145">
        <v>0</v>
      </c>
      <c r="E145">
        <v>0</v>
      </c>
      <c r="F145">
        <v>0</v>
      </c>
      <c r="G145">
        <v>0</v>
      </c>
      <c r="H145">
        <v>0</v>
      </c>
      <c r="I145">
        <v>0</v>
      </c>
      <c r="J145">
        <v>0</v>
      </c>
      <c r="K145">
        <v>0</v>
      </c>
      <c r="L145">
        <v>0</v>
      </c>
      <c r="M145">
        <v>0</v>
      </c>
      <c r="N145">
        <v>0</v>
      </c>
      <c r="O145">
        <v>0</v>
      </c>
      <c r="P145">
        <v>0</v>
      </c>
      <c r="Q145">
        <v>0</v>
      </c>
      <c r="R145">
        <v>0</v>
      </c>
    </row>
    <row r="146" spans="1:18" x14ac:dyDescent="0.3">
      <c r="A146" s="101">
        <v>523</v>
      </c>
      <c r="B146" s="360" t="s">
        <v>725</v>
      </c>
      <c r="D146">
        <v>0</v>
      </c>
      <c r="E146">
        <v>0</v>
      </c>
      <c r="F146">
        <v>0</v>
      </c>
      <c r="G146">
        <v>0</v>
      </c>
      <c r="H146">
        <v>0</v>
      </c>
      <c r="I146">
        <v>0</v>
      </c>
      <c r="J146">
        <v>0</v>
      </c>
      <c r="K146">
        <v>0</v>
      </c>
      <c r="L146">
        <v>0</v>
      </c>
      <c r="M146">
        <v>0</v>
      </c>
      <c r="N146">
        <v>0</v>
      </c>
      <c r="O146">
        <v>0</v>
      </c>
      <c r="P146">
        <v>0</v>
      </c>
      <c r="Q146">
        <v>0</v>
      </c>
      <c r="R146">
        <v>0</v>
      </c>
    </row>
    <row r="147" spans="1:18" x14ac:dyDescent="0.3">
      <c r="A147" s="101">
        <v>524</v>
      </c>
      <c r="B147" s="360" t="s">
        <v>726</v>
      </c>
      <c r="D147">
        <v>0</v>
      </c>
      <c r="E147">
        <v>0</v>
      </c>
      <c r="F147">
        <v>0</v>
      </c>
      <c r="G147">
        <v>0</v>
      </c>
      <c r="H147">
        <v>0</v>
      </c>
      <c r="I147">
        <v>0</v>
      </c>
      <c r="J147">
        <v>0</v>
      </c>
      <c r="K147">
        <v>0</v>
      </c>
      <c r="L147">
        <v>0</v>
      </c>
      <c r="M147">
        <v>0</v>
      </c>
      <c r="N147">
        <v>0</v>
      </c>
      <c r="O147">
        <v>0</v>
      </c>
      <c r="P147">
        <v>0</v>
      </c>
      <c r="Q147">
        <v>0</v>
      </c>
      <c r="R147">
        <v>0</v>
      </c>
    </row>
    <row r="148" spans="1:18" x14ac:dyDescent="0.3">
      <c r="A148" s="101">
        <v>525</v>
      </c>
      <c r="B148" s="360" t="s">
        <v>727</v>
      </c>
      <c r="D148">
        <v>0</v>
      </c>
      <c r="E148">
        <v>0</v>
      </c>
      <c r="F148">
        <v>0</v>
      </c>
      <c r="G148">
        <v>0</v>
      </c>
      <c r="H148">
        <v>0</v>
      </c>
      <c r="I148">
        <v>0</v>
      </c>
      <c r="J148">
        <v>0</v>
      </c>
      <c r="K148">
        <v>0</v>
      </c>
      <c r="L148">
        <v>0</v>
      </c>
      <c r="M148">
        <v>0</v>
      </c>
      <c r="N148">
        <v>0</v>
      </c>
      <c r="O148">
        <v>0</v>
      </c>
      <c r="P148">
        <v>0</v>
      </c>
      <c r="Q148">
        <v>0</v>
      </c>
      <c r="R148">
        <v>0</v>
      </c>
    </row>
    <row r="149" spans="1:18" x14ac:dyDescent="0.3">
      <c r="A149" s="101">
        <v>526</v>
      </c>
      <c r="B149" s="360" t="s">
        <v>728</v>
      </c>
      <c r="D149">
        <v>0</v>
      </c>
      <c r="E149">
        <v>0</v>
      </c>
      <c r="F149">
        <v>0</v>
      </c>
      <c r="G149">
        <v>0</v>
      </c>
      <c r="H149">
        <v>0</v>
      </c>
      <c r="I149">
        <v>0</v>
      </c>
      <c r="J149">
        <v>0</v>
      </c>
      <c r="K149">
        <v>0</v>
      </c>
      <c r="L149">
        <v>0</v>
      </c>
      <c r="M149">
        <v>0</v>
      </c>
      <c r="N149">
        <v>0</v>
      </c>
      <c r="O149">
        <v>0</v>
      </c>
      <c r="P149">
        <v>0</v>
      </c>
      <c r="Q149">
        <v>0</v>
      </c>
      <c r="R149">
        <v>0</v>
      </c>
    </row>
    <row r="150" spans="1:18" x14ac:dyDescent="0.3">
      <c r="A150" s="101">
        <v>527</v>
      </c>
      <c r="B150" s="360" t="s">
        <v>729</v>
      </c>
      <c r="D150">
        <v>0</v>
      </c>
      <c r="E150">
        <v>0</v>
      </c>
      <c r="F150">
        <v>0</v>
      </c>
      <c r="G150">
        <v>0</v>
      </c>
      <c r="H150">
        <v>0</v>
      </c>
      <c r="I150">
        <v>0</v>
      </c>
      <c r="J150">
        <v>0</v>
      </c>
      <c r="K150">
        <v>0</v>
      </c>
      <c r="L150">
        <v>0</v>
      </c>
      <c r="M150">
        <v>0</v>
      </c>
      <c r="N150">
        <v>0</v>
      </c>
      <c r="O150">
        <v>0</v>
      </c>
      <c r="P150">
        <v>0</v>
      </c>
      <c r="Q150">
        <v>0</v>
      </c>
      <c r="R150">
        <v>0</v>
      </c>
    </row>
    <row r="151" spans="1:18" x14ac:dyDescent="0.3">
      <c r="A151" s="101">
        <v>528</v>
      </c>
      <c r="B151" s="360" t="s">
        <v>730</v>
      </c>
      <c r="D151">
        <v>0</v>
      </c>
      <c r="E151">
        <v>0</v>
      </c>
      <c r="F151">
        <v>0</v>
      </c>
      <c r="G151">
        <v>0</v>
      </c>
      <c r="H151">
        <v>0</v>
      </c>
      <c r="I151">
        <v>0</v>
      </c>
      <c r="J151">
        <v>0</v>
      </c>
      <c r="K151">
        <v>0</v>
      </c>
      <c r="L151">
        <v>0</v>
      </c>
      <c r="M151">
        <v>0</v>
      </c>
      <c r="N151">
        <v>0</v>
      </c>
      <c r="O151">
        <v>0</v>
      </c>
      <c r="P151">
        <v>0</v>
      </c>
      <c r="Q151">
        <v>0</v>
      </c>
      <c r="R151">
        <v>0</v>
      </c>
    </row>
    <row r="152" spans="1:18" x14ac:dyDescent="0.3">
      <c r="A152" s="101">
        <v>529</v>
      </c>
      <c r="B152" s="360" t="s">
        <v>731</v>
      </c>
      <c r="D152">
        <v>0</v>
      </c>
      <c r="E152">
        <v>0</v>
      </c>
      <c r="F152">
        <v>0</v>
      </c>
      <c r="G152">
        <v>0</v>
      </c>
      <c r="H152">
        <v>0</v>
      </c>
      <c r="I152">
        <v>0</v>
      </c>
      <c r="J152">
        <v>0</v>
      </c>
      <c r="K152">
        <v>0</v>
      </c>
      <c r="L152">
        <v>0</v>
      </c>
      <c r="M152">
        <v>0</v>
      </c>
      <c r="N152">
        <v>0</v>
      </c>
      <c r="O152">
        <v>0</v>
      </c>
      <c r="P152">
        <v>0</v>
      </c>
      <c r="Q152">
        <v>0</v>
      </c>
      <c r="R152">
        <v>0</v>
      </c>
    </row>
    <row r="153" spans="1:18" x14ac:dyDescent="0.3">
      <c r="A153" s="101">
        <v>530</v>
      </c>
      <c r="B153" s="360" t="s">
        <v>732</v>
      </c>
      <c r="D153">
        <v>0</v>
      </c>
      <c r="E153">
        <v>0</v>
      </c>
      <c r="F153">
        <v>0</v>
      </c>
      <c r="G153">
        <v>0</v>
      </c>
      <c r="H153">
        <v>0</v>
      </c>
      <c r="I153">
        <v>0</v>
      </c>
      <c r="J153">
        <v>0</v>
      </c>
      <c r="K153">
        <v>0</v>
      </c>
      <c r="L153">
        <v>0</v>
      </c>
      <c r="M153">
        <v>0</v>
      </c>
      <c r="N153">
        <v>0</v>
      </c>
      <c r="O153">
        <v>0</v>
      </c>
      <c r="P153">
        <v>0</v>
      </c>
      <c r="Q153">
        <v>0</v>
      </c>
      <c r="R153">
        <v>0</v>
      </c>
    </row>
    <row r="154" spans="1:18" x14ac:dyDescent="0.3">
      <c r="A154" s="101">
        <v>531</v>
      </c>
      <c r="B154" s="360" t="s">
        <v>733</v>
      </c>
      <c r="D154">
        <v>0</v>
      </c>
      <c r="E154">
        <v>0</v>
      </c>
      <c r="F154">
        <v>0</v>
      </c>
      <c r="G154">
        <v>0</v>
      </c>
      <c r="H154">
        <v>0</v>
      </c>
      <c r="I154">
        <v>0</v>
      </c>
      <c r="J154">
        <v>0</v>
      </c>
      <c r="K154">
        <v>0</v>
      </c>
      <c r="L154">
        <v>0</v>
      </c>
      <c r="M154">
        <v>0</v>
      </c>
      <c r="N154">
        <v>0</v>
      </c>
      <c r="O154">
        <v>0</v>
      </c>
      <c r="P154">
        <v>0</v>
      </c>
      <c r="Q154">
        <v>0</v>
      </c>
      <c r="R154">
        <v>0</v>
      </c>
    </row>
    <row r="155" spans="1:18" x14ac:dyDescent="0.3">
      <c r="A155" s="101">
        <v>532</v>
      </c>
      <c r="B155" s="360" t="s">
        <v>285</v>
      </c>
      <c r="D155">
        <v>1465747</v>
      </c>
      <c r="E155">
        <v>2523460</v>
      </c>
      <c r="F155">
        <v>855141</v>
      </c>
      <c r="G155">
        <v>833500</v>
      </c>
      <c r="H155">
        <v>2204240</v>
      </c>
      <c r="I155">
        <v>41849756</v>
      </c>
      <c r="J155">
        <v>2157139</v>
      </c>
      <c r="K155">
        <v>426034</v>
      </c>
      <c r="L155">
        <v>3537579</v>
      </c>
      <c r="M155">
        <v>1175136</v>
      </c>
      <c r="N155">
        <v>1966348</v>
      </c>
      <c r="O155">
        <v>2587070</v>
      </c>
      <c r="P155">
        <v>1225823</v>
      </c>
      <c r="Q155">
        <v>1394510</v>
      </c>
      <c r="R155">
        <v>804768</v>
      </c>
    </row>
    <row r="156" spans="1:18" x14ac:dyDescent="0.3">
      <c r="A156" s="101">
        <v>533</v>
      </c>
      <c r="B156" s="360" t="s">
        <v>286</v>
      </c>
      <c r="D156">
        <v>0</v>
      </c>
      <c r="E156">
        <v>0</v>
      </c>
      <c r="F156">
        <v>0</v>
      </c>
      <c r="G156">
        <v>0</v>
      </c>
      <c r="H156">
        <v>0</v>
      </c>
      <c r="I156">
        <v>0</v>
      </c>
      <c r="J156">
        <v>0</v>
      </c>
      <c r="K156">
        <v>0</v>
      </c>
      <c r="L156">
        <v>0</v>
      </c>
      <c r="M156">
        <v>0</v>
      </c>
      <c r="N156">
        <v>0</v>
      </c>
      <c r="O156">
        <v>0</v>
      </c>
      <c r="P156">
        <v>0</v>
      </c>
      <c r="Q156">
        <v>0</v>
      </c>
      <c r="R156">
        <v>0</v>
      </c>
    </row>
    <row r="157" spans="1:18" x14ac:dyDescent="0.3">
      <c r="A157" s="101">
        <v>534</v>
      </c>
      <c r="B157" s="360" t="s">
        <v>734</v>
      </c>
      <c r="D157">
        <v>0</v>
      </c>
      <c r="E157">
        <v>0</v>
      </c>
      <c r="F157">
        <v>0</v>
      </c>
      <c r="G157">
        <v>0</v>
      </c>
      <c r="H157">
        <v>0</v>
      </c>
      <c r="I157">
        <v>0</v>
      </c>
      <c r="J157">
        <v>0</v>
      </c>
      <c r="K157">
        <v>0</v>
      </c>
      <c r="L157">
        <v>0</v>
      </c>
      <c r="M157">
        <v>0</v>
      </c>
      <c r="N157">
        <v>0</v>
      </c>
      <c r="O157">
        <v>0</v>
      </c>
      <c r="P157">
        <v>0</v>
      </c>
      <c r="Q157">
        <v>0</v>
      </c>
      <c r="R157">
        <v>0</v>
      </c>
    </row>
    <row r="158" spans="1:18" x14ac:dyDescent="0.3">
      <c r="A158" s="101">
        <v>535</v>
      </c>
      <c r="B158" s="360" t="s">
        <v>735</v>
      </c>
      <c r="D158">
        <v>0</v>
      </c>
      <c r="E158">
        <v>0</v>
      </c>
      <c r="F158">
        <v>0</v>
      </c>
      <c r="G158">
        <v>0</v>
      </c>
      <c r="H158">
        <v>0</v>
      </c>
      <c r="I158">
        <v>0</v>
      </c>
      <c r="J158">
        <v>0</v>
      </c>
      <c r="K158">
        <v>0</v>
      </c>
      <c r="L158">
        <v>0</v>
      </c>
      <c r="M158">
        <v>0</v>
      </c>
      <c r="N158">
        <v>0</v>
      </c>
      <c r="O158">
        <v>0</v>
      </c>
      <c r="P158">
        <v>0</v>
      </c>
      <c r="Q158">
        <v>0</v>
      </c>
      <c r="R158">
        <v>0</v>
      </c>
    </row>
    <row r="159" spans="1:18" x14ac:dyDescent="0.3">
      <c r="A159" s="101">
        <v>536</v>
      </c>
      <c r="B159" s="360" t="s">
        <v>83</v>
      </c>
      <c r="D159">
        <v>103588</v>
      </c>
      <c r="E159">
        <v>26457</v>
      </c>
      <c r="F159">
        <v>1385997</v>
      </c>
      <c r="G159">
        <v>0</v>
      </c>
      <c r="H159">
        <v>0</v>
      </c>
      <c r="I159">
        <v>0</v>
      </c>
      <c r="J159">
        <v>49114</v>
      </c>
      <c r="K159">
        <v>49617</v>
      </c>
      <c r="L159">
        <v>0</v>
      </c>
      <c r="M159">
        <v>1246461</v>
      </c>
      <c r="N159">
        <v>0</v>
      </c>
      <c r="O159">
        <v>0</v>
      </c>
      <c r="P159">
        <v>156889</v>
      </c>
      <c r="Q159">
        <v>53597</v>
      </c>
      <c r="R159">
        <v>0</v>
      </c>
    </row>
    <row r="160" spans="1:18" x14ac:dyDescent="0.3">
      <c r="A160" s="101">
        <v>537</v>
      </c>
      <c r="B160" s="360" t="s">
        <v>736</v>
      </c>
      <c r="D160">
        <v>0</v>
      </c>
      <c r="E160">
        <v>0</v>
      </c>
      <c r="F160">
        <v>0</v>
      </c>
      <c r="G160">
        <v>0</v>
      </c>
      <c r="H160">
        <v>0</v>
      </c>
      <c r="I160">
        <v>0</v>
      </c>
      <c r="J160">
        <v>0</v>
      </c>
      <c r="K160">
        <v>0</v>
      </c>
      <c r="L160">
        <v>0</v>
      </c>
      <c r="M160">
        <v>0</v>
      </c>
      <c r="N160">
        <v>0</v>
      </c>
      <c r="O160">
        <v>0</v>
      </c>
      <c r="P160">
        <v>0</v>
      </c>
      <c r="Q160">
        <v>0</v>
      </c>
      <c r="R160">
        <v>0</v>
      </c>
    </row>
    <row r="161" spans="1:18" x14ac:dyDescent="0.3">
      <c r="A161" s="101">
        <v>538</v>
      </c>
      <c r="B161" s="360" t="s">
        <v>737</v>
      </c>
      <c r="D161">
        <v>0</v>
      </c>
      <c r="E161">
        <v>0</v>
      </c>
      <c r="F161">
        <v>0</v>
      </c>
      <c r="G161">
        <v>0</v>
      </c>
      <c r="H161">
        <v>0</v>
      </c>
      <c r="I161">
        <v>0</v>
      </c>
      <c r="J161">
        <v>0</v>
      </c>
      <c r="K161">
        <v>0</v>
      </c>
      <c r="L161">
        <v>0</v>
      </c>
      <c r="M161">
        <v>0</v>
      </c>
      <c r="N161">
        <v>0</v>
      </c>
      <c r="O161">
        <v>0</v>
      </c>
      <c r="P161">
        <v>0</v>
      </c>
      <c r="Q161">
        <v>0</v>
      </c>
      <c r="R161">
        <v>0</v>
      </c>
    </row>
    <row r="162" spans="1:18" x14ac:dyDescent="0.3">
      <c r="A162" s="101">
        <v>540</v>
      </c>
      <c r="B162" s="360" t="s">
        <v>738</v>
      </c>
      <c r="D162">
        <v>0</v>
      </c>
      <c r="E162">
        <v>0</v>
      </c>
      <c r="F162">
        <v>0</v>
      </c>
      <c r="G162">
        <v>0</v>
      </c>
      <c r="H162">
        <v>0</v>
      </c>
      <c r="I162">
        <v>0</v>
      </c>
      <c r="J162">
        <v>0</v>
      </c>
      <c r="K162">
        <v>0</v>
      </c>
      <c r="L162">
        <v>0</v>
      </c>
      <c r="M162">
        <v>0</v>
      </c>
      <c r="N162">
        <v>0</v>
      </c>
      <c r="O162">
        <v>0</v>
      </c>
      <c r="P162">
        <v>0</v>
      </c>
      <c r="Q162">
        <v>0</v>
      </c>
      <c r="R162">
        <v>0</v>
      </c>
    </row>
    <row r="163" spans="1:18" ht="28.8" x14ac:dyDescent="0.3">
      <c r="A163" s="101">
        <v>541</v>
      </c>
      <c r="B163" s="360" t="s">
        <v>739</v>
      </c>
      <c r="D163">
        <v>0</v>
      </c>
      <c r="E163">
        <v>0</v>
      </c>
      <c r="F163">
        <v>0</v>
      </c>
      <c r="G163">
        <v>0</v>
      </c>
      <c r="H163">
        <v>0</v>
      </c>
      <c r="I163">
        <v>0</v>
      </c>
      <c r="J163">
        <v>0</v>
      </c>
      <c r="K163">
        <v>0</v>
      </c>
      <c r="L163">
        <v>0</v>
      </c>
      <c r="M163">
        <v>0</v>
      </c>
      <c r="N163">
        <v>0</v>
      </c>
      <c r="O163">
        <v>0</v>
      </c>
      <c r="P163">
        <v>0</v>
      </c>
      <c r="Q163">
        <v>0</v>
      </c>
      <c r="R163">
        <v>0</v>
      </c>
    </row>
    <row r="164" spans="1:18" ht="28.8" x14ac:dyDescent="0.3">
      <c r="A164" s="101">
        <v>542</v>
      </c>
      <c r="B164" s="360" t="s">
        <v>740</v>
      </c>
      <c r="D164">
        <v>0</v>
      </c>
      <c r="E164">
        <v>0</v>
      </c>
      <c r="F164">
        <v>0</v>
      </c>
      <c r="G164">
        <v>0</v>
      </c>
      <c r="H164">
        <v>0</v>
      </c>
      <c r="I164">
        <v>0</v>
      </c>
      <c r="J164">
        <v>0</v>
      </c>
      <c r="K164">
        <v>0</v>
      </c>
      <c r="L164">
        <v>0</v>
      </c>
      <c r="M164">
        <v>0</v>
      </c>
      <c r="N164">
        <v>0</v>
      </c>
      <c r="O164">
        <v>0</v>
      </c>
      <c r="P164">
        <v>0</v>
      </c>
      <c r="Q164">
        <v>0</v>
      </c>
      <c r="R164">
        <v>0</v>
      </c>
    </row>
    <row r="165" spans="1:18" x14ac:dyDescent="0.3">
      <c r="A165" s="101">
        <v>544</v>
      </c>
      <c r="B165" s="360" t="s">
        <v>741</v>
      </c>
      <c r="D165">
        <v>0</v>
      </c>
      <c r="E165">
        <v>0</v>
      </c>
      <c r="F165">
        <v>0</v>
      </c>
      <c r="G165">
        <v>0</v>
      </c>
      <c r="H165">
        <v>0</v>
      </c>
      <c r="I165">
        <v>0</v>
      </c>
      <c r="J165">
        <v>0</v>
      </c>
      <c r="K165">
        <v>0</v>
      </c>
      <c r="L165">
        <v>0</v>
      </c>
      <c r="M165">
        <v>0</v>
      </c>
      <c r="N165">
        <v>0</v>
      </c>
      <c r="O165">
        <v>0</v>
      </c>
      <c r="P165">
        <v>0</v>
      </c>
      <c r="Q165">
        <v>0</v>
      </c>
      <c r="R165">
        <v>0</v>
      </c>
    </row>
    <row r="166" spans="1:18" ht="28.8" x14ac:dyDescent="0.3">
      <c r="A166" s="101">
        <v>545</v>
      </c>
      <c r="B166" s="360" t="s">
        <v>742</v>
      </c>
      <c r="D166">
        <v>0</v>
      </c>
      <c r="E166">
        <v>0</v>
      </c>
      <c r="F166">
        <v>0</v>
      </c>
      <c r="G166">
        <v>0</v>
      </c>
      <c r="H166">
        <v>0</v>
      </c>
      <c r="I166">
        <v>0</v>
      </c>
      <c r="J166">
        <v>0</v>
      </c>
      <c r="K166">
        <v>0</v>
      </c>
      <c r="L166">
        <v>0</v>
      </c>
      <c r="M166">
        <v>0</v>
      </c>
      <c r="N166">
        <v>0</v>
      </c>
      <c r="O166">
        <v>0</v>
      </c>
      <c r="P166">
        <v>0</v>
      </c>
      <c r="Q166">
        <v>0</v>
      </c>
      <c r="R166">
        <v>0</v>
      </c>
    </row>
    <row r="167" spans="1:18" x14ac:dyDescent="0.3">
      <c r="A167" s="101">
        <v>546</v>
      </c>
      <c r="B167" s="360" t="s">
        <v>743</v>
      </c>
      <c r="D167">
        <v>0</v>
      </c>
      <c r="E167">
        <v>0</v>
      </c>
      <c r="F167">
        <v>0</v>
      </c>
      <c r="G167">
        <v>0</v>
      </c>
      <c r="H167">
        <v>0</v>
      </c>
      <c r="I167">
        <v>0</v>
      </c>
      <c r="J167">
        <v>0</v>
      </c>
      <c r="K167">
        <v>0</v>
      </c>
      <c r="L167">
        <v>0</v>
      </c>
      <c r="M167">
        <v>0</v>
      </c>
      <c r="N167">
        <v>0</v>
      </c>
      <c r="O167">
        <v>0</v>
      </c>
      <c r="P167">
        <v>0</v>
      </c>
      <c r="Q167">
        <v>0</v>
      </c>
      <c r="R167">
        <v>0</v>
      </c>
    </row>
    <row r="168" spans="1:18" ht="72" x14ac:dyDescent="0.3">
      <c r="A168" s="101">
        <v>547</v>
      </c>
      <c r="B168" s="360" t="s">
        <v>287</v>
      </c>
      <c r="D168">
        <v>2</v>
      </c>
      <c r="E168">
        <v>2</v>
      </c>
      <c r="F168">
        <v>2</v>
      </c>
      <c r="G168">
        <v>2</v>
      </c>
      <c r="H168">
        <v>2</v>
      </c>
      <c r="I168">
        <v>3</v>
      </c>
      <c r="J168">
        <v>2</v>
      </c>
      <c r="K168">
        <v>2</v>
      </c>
      <c r="L168">
        <v>2</v>
      </c>
      <c r="M168">
        <v>3</v>
      </c>
      <c r="N168">
        <v>2</v>
      </c>
      <c r="O168">
        <v>2</v>
      </c>
      <c r="P168">
        <v>2</v>
      </c>
      <c r="Q168">
        <v>2</v>
      </c>
      <c r="R168">
        <v>2</v>
      </c>
    </row>
    <row r="169" spans="1:18" ht="28.8" x14ac:dyDescent="0.3">
      <c r="A169" s="101">
        <v>554</v>
      </c>
      <c r="B169" s="360" t="s">
        <v>114</v>
      </c>
      <c r="R169">
        <v>9472</v>
      </c>
    </row>
    <row r="170" spans="1:18" ht="28.8" x14ac:dyDescent="0.3">
      <c r="A170" s="101">
        <v>555</v>
      </c>
      <c r="B170" s="360" t="s">
        <v>115</v>
      </c>
      <c r="R170">
        <v>0</v>
      </c>
    </row>
    <row r="171" spans="1:18" ht="28.8" x14ac:dyDescent="0.3">
      <c r="A171" s="101">
        <v>556</v>
      </c>
      <c r="B171" s="360" t="s">
        <v>116</v>
      </c>
      <c r="R171">
        <v>530226</v>
      </c>
    </row>
    <row r="172" spans="1:18" ht="28.8" x14ac:dyDescent="0.3">
      <c r="A172" s="101">
        <v>557</v>
      </c>
      <c r="B172" s="360" t="s">
        <v>117</v>
      </c>
      <c r="R172">
        <v>525226</v>
      </c>
    </row>
    <row r="173" spans="1:18" ht="28.8" x14ac:dyDescent="0.3">
      <c r="A173" s="101">
        <v>558</v>
      </c>
      <c r="B173" s="360" t="s">
        <v>744</v>
      </c>
      <c r="D173">
        <v>0</v>
      </c>
      <c r="E173">
        <v>0</v>
      </c>
      <c r="F173">
        <v>0</v>
      </c>
      <c r="G173">
        <v>0</v>
      </c>
      <c r="H173">
        <v>0</v>
      </c>
      <c r="I173">
        <v>0</v>
      </c>
      <c r="J173">
        <v>0</v>
      </c>
      <c r="K173">
        <v>0</v>
      </c>
      <c r="L173">
        <v>0</v>
      </c>
      <c r="M173">
        <v>0</v>
      </c>
      <c r="N173">
        <v>0</v>
      </c>
      <c r="O173">
        <v>0</v>
      </c>
      <c r="P173">
        <v>0</v>
      </c>
      <c r="Q173">
        <v>0</v>
      </c>
      <c r="R173">
        <v>0</v>
      </c>
    </row>
    <row r="174" spans="1:18" x14ac:dyDescent="0.3">
      <c r="A174" s="101">
        <v>559</v>
      </c>
      <c r="B174" s="360" t="s">
        <v>745</v>
      </c>
      <c r="D174">
        <v>0</v>
      </c>
      <c r="E174">
        <v>0</v>
      </c>
      <c r="F174">
        <v>0</v>
      </c>
      <c r="G174">
        <v>0</v>
      </c>
      <c r="H174">
        <v>0</v>
      </c>
      <c r="I174">
        <v>0</v>
      </c>
      <c r="J174">
        <v>0</v>
      </c>
      <c r="K174">
        <v>0</v>
      </c>
      <c r="L174">
        <v>0</v>
      </c>
      <c r="M174">
        <v>0</v>
      </c>
      <c r="N174">
        <v>0</v>
      </c>
      <c r="O174">
        <v>0</v>
      </c>
      <c r="P174">
        <v>0</v>
      </c>
      <c r="Q174">
        <v>0</v>
      </c>
      <c r="R174">
        <v>0</v>
      </c>
    </row>
    <row r="175" spans="1:18" x14ac:dyDescent="0.3">
      <c r="A175" s="101">
        <v>560</v>
      </c>
      <c r="B175" s="360" t="s">
        <v>746</v>
      </c>
      <c r="D175">
        <v>0</v>
      </c>
      <c r="E175">
        <v>0</v>
      </c>
      <c r="F175">
        <v>0</v>
      </c>
      <c r="G175">
        <v>0</v>
      </c>
      <c r="H175">
        <v>0</v>
      </c>
      <c r="I175">
        <v>0</v>
      </c>
      <c r="J175">
        <v>0</v>
      </c>
      <c r="K175">
        <v>0</v>
      </c>
      <c r="L175">
        <v>0</v>
      </c>
      <c r="M175">
        <v>0</v>
      </c>
      <c r="N175">
        <v>0</v>
      </c>
      <c r="O175">
        <v>0</v>
      </c>
      <c r="P175">
        <v>0</v>
      </c>
      <c r="Q175">
        <v>0</v>
      </c>
      <c r="R175">
        <v>0</v>
      </c>
    </row>
    <row r="176" spans="1:18" ht="28.8" x14ac:dyDescent="0.3">
      <c r="A176" s="101">
        <v>561</v>
      </c>
      <c r="B176" s="360" t="s">
        <v>747</v>
      </c>
      <c r="D176">
        <v>0</v>
      </c>
      <c r="E176">
        <v>0</v>
      </c>
      <c r="F176">
        <v>0</v>
      </c>
      <c r="G176">
        <v>0</v>
      </c>
      <c r="H176">
        <v>0</v>
      </c>
      <c r="I176">
        <v>0</v>
      </c>
      <c r="J176">
        <v>0</v>
      </c>
      <c r="K176">
        <v>0</v>
      </c>
      <c r="L176">
        <v>0</v>
      </c>
      <c r="M176">
        <v>0</v>
      </c>
      <c r="N176">
        <v>0</v>
      </c>
      <c r="O176">
        <v>0</v>
      </c>
      <c r="P176">
        <v>0</v>
      </c>
      <c r="Q176">
        <v>0</v>
      </c>
      <c r="R176">
        <v>0</v>
      </c>
    </row>
    <row r="177" spans="1:18" x14ac:dyDescent="0.3">
      <c r="A177" s="101">
        <v>562</v>
      </c>
      <c r="B177" s="360" t="s">
        <v>748</v>
      </c>
      <c r="D177">
        <v>0</v>
      </c>
      <c r="E177">
        <v>0</v>
      </c>
      <c r="F177">
        <v>0</v>
      </c>
      <c r="G177">
        <v>0</v>
      </c>
      <c r="H177">
        <v>0</v>
      </c>
      <c r="I177">
        <v>0</v>
      </c>
      <c r="J177">
        <v>0</v>
      </c>
      <c r="K177">
        <v>0</v>
      </c>
      <c r="L177">
        <v>0</v>
      </c>
      <c r="M177">
        <v>0</v>
      </c>
      <c r="N177">
        <v>0</v>
      </c>
      <c r="O177">
        <v>0</v>
      </c>
      <c r="P177">
        <v>0</v>
      </c>
      <c r="Q177">
        <v>0</v>
      </c>
      <c r="R177">
        <v>0</v>
      </c>
    </row>
    <row r="178" spans="1:18" ht="28.8" x14ac:dyDescent="0.3">
      <c r="A178" s="101">
        <v>563</v>
      </c>
      <c r="B178" s="360" t="s">
        <v>749</v>
      </c>
      <c r="D178">
        <v>0</v>
      </c>
      <c r="E178">
        <v>0</v>
      </c>
      <c r="F178">
        <v>0</v>
      </c>
      <c r="G178">
        <v>0</v>
      </c>
      <c r="H178">
        <v>0</v>
      </c>
      <c r="I178">
        <v>0</v>
      </c>
      <c r="J178">
        <v>0</v>
      </c>
      <c r="K178">
        <v>0</v>
      </c>
      <c r="L178">
        <v>0</v>
      </c>
      <c r="M178">
        <v>0</v>
      </c>
      <c r="N178">
        <v>0</v>
      </c>
      <c r="O178">
        <v>0</v>
      </c>
      <c r="P178">
        <v>0</v>
      </c>
      <c r="Q178">
        <v>0</v>
      </c>
      <c r="R178">
        <v>0</v>
      </c>
    </row>
    <row r="179" spans="1:18" x14ac:dyDescent="0.3">
      <c r="A179" s="101">
        <v>564</v>
      </c>
      <c r="B179" s="360" t="s">
        <v>750</v>
      </c>
      <c r="D179">
        <v>0</v>
      </c>
      <c r="E179">
        <v>0</v>
      </c>
      <c r="F179">
        <v>0</v>
      </c>
      <c r="G179">
        <v>0</v>
      </c>
      <c r="H179">
        <v>0</v>
      </c>
      <c r="I179">
        <v>0</v>
      </c>
      <c r="J179">
        <v>0</v>
      </c>
      <c r="K179">
        <v>0</v>
      </c>
      <c r="L179">
        <v>0</v>
      </c>
      <c r="M179">
        <v>0</v>
      </c>
      <c r="N179">
        <v>0</v>
      </c>
      <c r="O179">
        <v>0</v>
      </c>
      <c r="P179">
        <v>0</v>
      </c>
      <c r="Q179">
        <v>0</v>
      </c>
      <c r="R179">
        <v>0</v>
      </c>
    </row>
    <row r="180" spans="1:18" x14ac:dyDescent="0.3">
      <c r="A180" s="101">
        <v>565</v>
      </c>
      <c r="B180" s="360" t="s">
        <v>751</v>
      </c>
      <c r="D180">
        <v>0</v>
      </c>
      <c r="E180">
        <v>0</v>
      </c>
      <c r="F180">
        <v>0</v>
      </c>
      <c r="G180">
        <v>0</v>
      </c>
      <c r="H180">
        <v>0</v>
      </c>
      <c r="I180">
        <v>0</v>
      </c>
      <c r="J180">
        <v>0</v>
      </c>
      <c r="K180">
        <v>0</v>
      </c>
      <c r="L180">
        <v>0</v>
      </c>
      <c r="M180">
        <v>0</v>
      </c>
      <c r="N180">
        <v>0</v>
      </c>
      <c r="O180">
        <v>0</v>
      </c>
      <c r="P180">
        <v>0</v>
      </c>
      <c r="Q180">
        <v>0</v>
      </c>
      <c r="R180">
        <v>0</v>
      </c>
    </row>
    <row r="181" spans="1:18" x14ac:dyDescent="0.3">
      <c r="A181" s="101">
        <v>566</v>
      </c>
      <c r="B181" s="360" t="s">
        <v>752</v>
      </c>
      <c r="D181">
        <v>0</v>
      </c>
      <c r="E181">
        <v>0</v>
      </c>
      <c r="F181">
        <v>0</v>
      </c>
      <c r="G181">
        <v>0</v>
      </c>
      <c r="H181">
        <v>0</v>
      </c>
      <c r="I181">
        <v>0</v>
      </c>
      <c r="J181">
        <v>0</v>
      </c>
      <c r="K181">
        <v>0</v>
      </c>
      <c r="L181">
        <v>0</v>
      </c>
      <c r="M181">
        <v>0</v>
      </c>
      <c r="N181">
        <v>0</v>
      </c>
      <c r="O181">
        <v>0</v>
      </c>
      <c r="P181">
        <v>0</v>
      </c>
      <c r="Q181">
        <v>0</v>
      </c>
      <c r="R181">
        <v>0</v>
      </c>
    </row>
    <row r="182" spans="1:18" x14ac:dyDescent="0.3">
      <c r="A182" s="101">
        <v>567</v>
      </c>
      <c r="B182" s="360" t="s">
        <v>753</v>
      </c>
      <c r="D182">
        <v>0</v>
      </c>
      <c r="E182">
        <v>0</v>
      </c>
      <c r="F182">
        <v>0</v>
      </c>
      <c r="G182">
        <v>0</v>
      </c>
      <c r="H182">
        <v>0</v>
      </c>
      <c r="I182">
        <v>0</v>
      </c>
      <c r="J182">
        <v>0</v>
      </c>
      <c r="K182">
        <v>0</v>
      </c>
      <c r="L182">
        <v>0</v>
      </c>
      <c r="M182">
        <v>0</v>
      </c>
      <c r="N182">
        <v>0</v>
      </c>
      <c r="O182">
        <v>0</v>
      </c>
      <c r="P182">
        <v>0</v>
      </c>
      <c r="Q182">
        <v>0</v>
      </c>
      <c r="R182">
        <v>0</v>
      </c>
    </row>
    <row r="183" spans="1:18" x14ac:dyDescent="0.3">
      <c r="A183" s="101">
        <v>568</v>
      </c>
      <c r="B183" s="360" t="s">
        <v>754</v>
      </c>
      <c r="D183">
        <v>0</v>
      </c>
      <c r="E183">
        <v>0</v>
      </c>
      <c r="F183">
        <v>0</v>
      </c>
      <c r="G183">
        <v>0</v>
      </c>
      <c r="H183">
        <v>0</v>
      </c>
      <c r="I183">
        <v>0</v>
      </c>
      <c r="J183">
        <v>0</v>
      </c>
      <c r="K183">
        <v>0</v>
      </c>
      <c r="L183">
        <v>0</v>
      </c>
      <c r="M183">
        <v>0</v>
      </c>
      <c r="N183">
        <v>0</v>
      </c>
      <c r="O183">
        <v>0</v>
      </c>
      <c r="P183">
        <v>0</v>
      </c>
      <c r="Q183">
        <v>0</v>
      </c>
      <c r="R183">
        <v>0</v>
      </c>
    </row>
    <row r="184" spans="1:18" x14ac:dyDescent="0.3">
      <c r="A184" s="101">
        <v>569</v>
      </c>
      <c r="B184" s="360" t="s">
        <v>755</v>
      </c>
      <c r="D184">
        <v>0</v>
      </c>
      <c r="E184">
        <v>0</v>
      </c>
      <c r="F184">
        <v>0</v>
      </c>
      <c r="G184">
        <v>0</v>
      </c>
      <c r="H184">
        <v>0</v>
      </c>
      <c r="I184">
        <v>0</v>
      </c>
      <c r="J184">
        <v>0</v>
      </c>
      <c r="K184">
        <v>0</v>
      </c>
      <c r="L184">
        <v>0</v>
      </c>
      <c r="M184">
        <v>0</v>
      </c>
      <c r="N184">
        <v>0</v>
      </c>
      <c r="O184">
        <v>0</v>
      </c>
      <c r="P184">
        <v>0</v>
      </c>
      <c r="Q184">
        <v>0</v>
      </c>
      <c r="R184">
        <v>0</v>
      </c>
    </row>
    <row r="185" spans="1:18" x14ac:dyDescent="0.3">
      <c r="A185" s="101">
        <v>571</v>
      </c>
      <c r="B185" s="360" t="s">
        <v>756</v>
      </c>
      <c r="D185">
        <v>0</v>
      </c>
      <c r="E185">
        <v>0</v>
      </c>
      <c r="F185">
        <v>0</v>
      </c>
      <c r="G185">
        <v>0</v>
      </c>
      <c r="H185">
        <v>0</v>
      </c>
      <c r="I185">
        <v>0</v>
      </c>
      <c r="J185">
        <v>0</v>
      </c>
      <c r="K185">
        <v>0</v>
      </c>
      <c r="L185">
        <v>0</v>
      </c>
      <c r="M185">
        <v>0</v>
      </c>
      <c r="N185">
        <v>0</v>
      </c>
      <c r="O185">
        <v>0</v>
      </c>
      <c r="P185">
        <v>0</v>
      </c>
      <c r="Q185">
        <v>0</v>
      </c>
      <c r="R185">
        <v>0</v>
      </c>
    </row>
    <row r="186" spans="1:18" x14ac:dyDescent="0.3">
      <c r="A186" s="101">
        <v>572</v>
      </c>
      <c r="B186" s="360" t="s">
        <v>757</v>
      </c>
      <c r="D186">
        <v>0</v>
      </c>
      <c r="E186">
        <v>0</v>
      </c>
      <c r="F186">
        <v>0</v>
      </c>
      <c r="G186">
        <v>0</v>
      </c>
      <c r="H186">
        <v>0</v>
      </c>
      <c r="I186">
        <v>0</v>
      </c>
      <c r="J186">
        <v>0</v>
      </c>
      <c r="K186">
        <v>0</v>
      </c>
      <c r="L186">
        <v>0</v>
      </c>
      <c r="M186">
        <v>0</v>
      </c>
      <c r="N186">
        <v>0</v>
      </c>
      <c r="O186">
        <v>0</v>
      </c>
      <c r="P186">
        <v>0</v>
      </c>
      <c r="Q186">
        <v>0</v>
      </c>
      <c r="R186">
        <v>0</v>
      </c>
    </row>
    <row r="187" spans="1:18" x14ac:dyDescent="0.3">
      <c r="A187" s="101">
        <v>573</v>
      </c>
      <c r="B187" s="360" t="s">
        <v>758</v>
      </c>
      <c r="D187">
        <v>0</v>
      </c>
      <c r="E187">
        <v>0</v>
      </c>
      <c r="F187">
        <v>0</v>
      </c>
      <c r="G187">
        <v>0</v>
      </c>
      <c r="H187">
        <v>0</v>
      </c>
      <c r="I187">
        <v>0</v>
      </c>
      <c r="J187">
        <v>0</v>
      </c>
      <c r="K187">
        <v>0</v>
      </c>
      <c r="L187">
        <v>0</v>
      </c>
      <c r="M187">
        <v>0</v>
      </c>
      <c r="N187">
        <v>0</v>
      </c>
      <c r="O187">
        <v>0</v>
      </c>
      <c r="P187">
        <v>0</v>
      </c>
      <c r="Q187">
        <v>0</v>
      </c>
      <c r="R187">
        <v>0</v>
      </c>
    </row>
    <row r="188" spans="1:18" x14ac:dyDescent="0.3">
      <c r="A188" s="101">
        <v>575</v>
      </c>
      <c r="B188" s="360" t="s">
        <v>109</v>
      </c>
      <c r="D188">
        <v>0</v>
      </c>
      <c r="E188">
        <v>0</v>
      </c>
      <c r="F188">
        <v>0</v>
      </c>
      <c r="G188">
        <v>0</v>
      </c>
      <c r="H188">
        <v>0</v>
      </c>
      <c r="I188">
        <v>0</v>
      </c>
      <c r="J188">
        <v>0</v>
      </c>
      <c r="K188">
        <v>0</v>
      </c>
      <c r="L188">
        <v>0</v>
      </c>
      <c r="M188">
        <v>0</v>
      </c>
      <c r="N188">
        <v>0</v>
      </c>
      <c r="O188">
        <v>0</v>
      </c>
      <c r="P188">
        <v>0</v>
      </c>
      <c r="Q188">
        <v>0</v>
      </c>
      <c r="R188">
        <v>0</v>
      </c>
    </row>
    <row r="189" spans="1:18" x14ac:dyDescent="0.3">
      <c r="A189" s="101">
        <v>576</v>
      </c>
      <c r="B189" s="360" t="s">
        <v>110</v>
      </c>
      <c r="D189">
        <v>0</v>
      </c>
      <c r="E189">
        <v>0</v>
      </c>
      <c r="F189">
        <v>0</v>
      </c>
      <c r="G189">
        <v>0</v>
      </c>
      <c r="H189">
        <v>0</v>
      </c>
      <c r="I189">
        <v>0</v>
      </c>
      <c r="J189">
        <v>0</v>
      </c>
      <c r="K189">
        <v>0</v>
      </c>
      <c r="L189">
        <v>0</v>
      </c>
      <c r="M189">
        <v>0</v>
      </c>
      <c r="N189">
        <v>0</v>
      </c>
      <c r="O189">
        <v>0</v>
      </c>
      <c r="P189">
        <v>0</v>
      </c>
      <c r="Q189">
        <v>0</v>
      </c>
      <c r="R189">
        <v>0</v>
      </c>
    </row>
    <row r="190" spans="1:18" ht="28.8" x14ac:dyDescent="0.3">
      <c r="A190" s="101">
        <v>577</v>
      </c>
      <c r="B190" s="360" t="s">
        <v>288</v>
      </c>
      <c r="E190">
        <v>2</v>
      </c>
      <c r="F190">
        <v>2</v>
      </c>
      <c r="G190">
        <v>2</v>
      </c>
      <c r="J190">
        <v>2</v>
      </c>
      <c r="K190">
        <v>2</v>
      </c>
      <c r="L190">
        <v>2</v>
      </c>
      <c r="M190">
        <v>2</v>
      </c>
      <c r="N190">
        <v>2</v>
      </c>
      <c r="O190">
        <v>2</v>
      </c>
      <c r="Q190">
        <v>2</v>
      </c>
      <c r="R190">
        <v>2</v>
      </c>
    </row>
    <row r="191" spans="1:18" x14ac:dyDescent="0.3">
      <c r="A191" s="101">
        <v>578</v>
      </c>
      <c r="B191" s="360" t="s">
        <v>759</v>
      </c>
      <c r="D191">
        <v>0</v>
      </c>
      <c r="E191">
        <v>0</v>
      </c>
      <c r="F191">
        <v>0</v>
      </c>
      <c r="G191">
        <v>0</v>
      </c>
      <c r="H191">
        <v>0</v>
      </c>
      <c r="I191">
        <v>0</v>
      </c>
      <c r="J191">
        <v>0</v>
      </c>
      <c r="K191">
        <v>0</v>
      </c>
      <c r="L191">
        <v>0</v>
      </c>
      <c r="M191">
        <v>0</v>
      </c>
      <c r="N191">
        <v>0</v>
      </c>
      <c r="O191">
        <v>0</v>
      </c>
      <c r="P191">
        <v>0</v>
      </c>
      <c r="Q191">
        <v>0</v>
      </c>
      <c r="R191">
        <v>0</v>
      </c>
    </row>
    <row r="192" spans="1:18" x14ac:dyDescent="0.3">
      <c r="A192" s="101">
        <v>579</v>
      </c>
      <c r="B192" s="360" t="s">
        <v>760</v>
      </c>
      <c r="D192">
        <v>0</v>
      </c>
      <c r="E192">
        <v>0</v>
      </c>
      <c r="F192">
        <v>0</v>
      </c>
      <c r="G192">
        <v>0</v>
      </c>
      <c r="H192">
        <v>0</v>
      </c>
      <c r="I192">
        <v>0</v>
      </c>
      <c r="J192">
        <v>0</v>
      </c>
      <c r="K192">
        <v>0</v>
      </c>
      <c r="L192">
        <v>0</v>
      </c>
      <c r="M192">
        <v>0</v>
      </c>
      <c r="N192">
        <v>0</v>
      </c>
      <c r="O192">
        <v>0</v>
      </c>
      <c r="P192">
        <v>0</v>
      </c>
      <c r="Q192">
        <v>0</v>
      </c>
      <c r="R192">
        <v>0</v>
      </c>
    </row>
    <row r="193" spans="1:18" x14ac:dyDescent="0.3">
      <c r="A193" s="101">
        <v>580</v>
      </c>
      <c r="B193" s="360" t="s">
        <v>761</v>
      </c>
      <c r="D193">
        <v>0</v>
      </c>
      <c r="E193">
        <v>0</v>
      </c>
      <c r="F193">
        <v>0</v>
      </c>
      <c r="G193">
        <v>0</v>
      </c>
      <c r="H193">
        <v>0</v>
      </c>
      <c r="I193">
        <v>0</v>
      </c>
      <c r="J193">
        <v>0</v>
      </c>
      <c r="K193">
        <v>0</v>
      </c>
      <c r="L193">
        <v>0</v>
      </c>
      <c r="M193">
        <v>0</v>
      </c>
      <c r="N193">
        <v>0</v>
      </c>
      <c r="O193">
        <v>0</v>
      </c>
      <c r="P193">
        <v>0</v>
      </c>
      <c r="Q193">
        <v>0</v>
      </c>
      <c r="R193">
        <v>0</v>
      </c>
    </row>
    <row r="194" spans="1:18" x14ac:dyDescent="0.3">
      <c r="A194" s="101">
        <v>581</v>
      </c>
      <c r="B194" s="360" t="s">
        <v>762</v>
      </c>
      <c r="D194">
        <v>0</v>
      </c>
      <c r="E194">
        <v>0</v>
      </c>
      <c r="F194">
        <v>0</v>
      </c>
      <c r="G194">
        <v>0</v>
      </c>
      <c r="H194">
        <v>0</v>
      </c>
      <c r="I194">
        <v>0</v>
      </c>
      <c r="J194">
        <v>0</v>
      </c>
      <c r="K194">
        <v>0</v>
      </c>
      <c r="L194">
        <v>0</v>
      </c>
      <c r="M194">
        <v>0</v>
      </c>
      <c r="N194">
        <v>0</v>
      </c>
      <c r="O194">
        <v>0</v>
      </c>
      <c r="P194">
        <v>0</v>
      </c>
      <c r="Q194">
        <v>0</v>
      </c>
      <c r="R194">
        <v>0</v>
      </c>
    </row>
    <row r="195" spans="1:18" x14ac:dyDescent="0.3">
      <c r="A195" s="101">
        <v>585</v>
      </c>
      <c r="B195" s="360" t="s">
        <v>763</v>
      </c>
      <c r="D195">
        <v>0</v>
      </c>
      <c r="E195">
        <v>0</v>
      </c>
      <c r="F195">
        <v>0</v>
      </c>
      <c r="G195">
        <v>0</v>
      </c>
      <c r="H195">
        <v>0</v>
      </c>
      <c r="I195">
        <v>0</v>
      </c>
      <c r="J195">
        <v>0</v>
      </c>
      <c r="K195">
        <v>0</v>
      </c>
      <c r="L195">
        <v>0</v>
      </c>
      <c r="M195">
        <v>0</v>
      </c>
      <c r="N195">
        <v>0</v>
      </c>
      <c r="O195">
        <v>0</v>
      </c>
      <c r="P195">
        <v>0</v>
      </c>
      <c r="Q195">
        <v>0</v>
      </c>
      <c r="R195">
        <v>0</v>
      </c>
    </row>
    <row r="196" spans="1:18" x14ac:dyDescent="0.3">
      <c r="A196" s="101">
        <v>586</v>
      </c>
      <c r="B196" s="360" t="s">
        <v>289</v>
      </c>
      <c r="D196">
        <v>0</v>
      </c>
      <c r="E196">
        <v>0</v>
      </c>
      <c r="F196">
        <v>0</v>
      </c>
      <c r="G196">
        <v>0</v>
      </c>
      <c r="H196">
        <v>0</v>
      </c>
      <c r="I196">
        <v>0</v>
      </c>
      <c r="J196">
        <v>0</v>
      </c>
      <c r="K196">
        <v>0</v>
      </c>
      <c r="L196">
        <v>0</v>
      </c>
      <c r="M196">
        <v>0</v>
      </c>
      <c r="N196">
        <v>0</v>
      </c>
      <c r="O196">
        <v>0</v>
      </c>
      <c r="P196">
        <v>0</v>
      </c>
      <c r="Q196">
        <v>0</v>
      </c>
      <c r="R196">
        <v>0</v>
      </c>
    </row>
    <row r="197" spans="1:18" x14ac:dyDescent="0.3">
      <c r="A197" s="101">
        <v>587</v>
      </c>
      <c r="B197" s="360" t="s">
        <v>764</v>
      </c>
      <c r="D197">
        <v>0</v>
      </c>
      <c r="E197">
        <v>0</v>
      </c>
      <c r="F197">
        <v>0</v>
      </c>
      <c r="G197">
        <v>0</v>
      </c>
      <c r="H197">
        <v>0</v>
      </c>
      <c r="I197">
        <v>0</v>
      </c>
      <c r="J197">
        <v>0</v>
      </c>
      <c r="K197">
        <v>0</v>
      </c>
      <c r="L197">
        <v>0</v>
      </c>
      <c r="M197">
        <v>0</v>
      </c>
      <c r="N197">
        <v>0</v>
      </c>
      <c r="O197">
        <v>0</v>
      </c>
      <c r="P197">
        <v>0</v>
      </c>
      <c r="Q197">
        <v>0</v>
      </c>
      <c r="R197">
        <v>0</v>
      </c>
    </row>
    <row r="198" spans="1:18" x14ac:dyDescent="0.3">
      <c r="A198" s="101">
        <v>588</v>
      </c>
      <c r="B198" s="360" t="s">
        <v>765</v>
      </c>
      <c r="D198">
        <v>0</v>
      </c>
      <c r="E198">
        <v>0</v>
      </c>
      <c r="F198">
        <v>0</v>
      </c>
      <c r="G198">
        <v>0</v>
      </c>
      <c r="H198">
        <v>0</v>
      </c>
      <c r="I198">
        <v>0</v>
      </c>
      <c r="J198">
        <v>0</v>
      </c>
      <c r="K198">
        <v>0</v>
      </c>
      <c r="L198">
        <v>0</v>
      </c>
      <c r="M198">
        <v>0</v>
      </c>
      <c r="N198">
        <v>0</v>
      </c>
      <c r="O198">
        <v>0</v>
      </c>
      <c r="P198">
        <v>0</v>
      </c>
      <c r="Q198">
        <v>0</v>
      </c>
      <c r="R198">
        <v>0</v>
      </c>
    </row>
    <row r="199" spans="1:18" x14ac:dyDescent="0.3">
      <c r="A199" s="101">
        <v>589</v>
      </c>
      <c r="B199" s="360" t="s">
        <v>766</v>
      </c>
      <c r="D199">
        <v>0</v>
      </c>
      <c r="E199">
        <v>0</v>
      </c>
      <c r="F199">
        <v>0</v>
      </c>
      <c r="G199">
        <v>0</v>
      </c>
      <c r="H199">
        <v>0</v>
      </c>
      <c r="I199">
        <v>0</v>
      </c>
      <c r="J199">
        <v>0</v>
      </c>
      <c r="K199">
        <v>0</v>
      </c>
      <c r="L199">
        <v>0</v>
      </c>
      <c r="M199">
        <v>0</v>
      </c>
      <c r="N199">
        <v>0</v>
      </c>
      <c r="O199">
        <v>0</v>
      </c>
      <c r="P199">
        <v>0</v>
      </c>
      <c r="Q199">
        <v>0</v>
      </c>
      <c r="R199">
        <v>0</v>
      </c>
    </row>
    <row r="200" spans="1:18" x14ac:dyDescent="0.3">
      <c r="A200" s="101">
        <v>591</v>
      </c>
      <c r="B200" s="360" t="s">
        <v>123</v>
      </c>
      <c r="D200">
        <v>0</v>
      </c>
      <c r="E200">
        <v>0</v>
      </c>
      <c r="F200">
        <v>0</v>
      </c>
      <c r="G200">
        <v>0</v>
      </c>
      <c r="H200">
        <v>0</v>
      </c>
      <c r="I200">
        <v>0</v>
      </c>
      <c r="J200">
        <v>0</v>
      </c>
      <c r="K200">
        <v>0</v>
      </c>
      <c r="L200">
        <v>0</v>
      </c>
      <c r="M200">
        <v>0</v>
      </c>
      <c r="N200">
        <v>0</v>
      </c>
      <c r="O200">
        <v>0</v>
      </c>
      <c r="P200">
        <v>0</v>
      </c>
      <c r="Q200">
        <v>0</v>
      </c>
      <c r="R200">
        <v>0</v>
      </c>
    </row>
    <row r="201" spans="1:18" x14ac:dyDescent="0.3">
      <c r="A201" s="101">
        <v>592</v>
      </c>
      <c r="B201" s="360" t="s">
        <v>124</v>
      </c>
      <c r="D201">
        <v>0</v>
      </c>
      <c r="E201">
        <v>0</v>
      </c>
      <c r="F201">
        <v>0</v>
      </c>
      <c r="G201">
        <v>0</v>
      </c>
      <c r="H201">
        <v>0</v>
      </c>
      <c r="I201">
        <v>0</v>
      </c>
      <c r="J201">
        <v>0</v>
      </c>
      <c r="K201">
        <v>0</v>
      </c>
      <c r="L201">
        <v>0</v>
      </c>
      <c r="M201">
        <v>0</v>
      </c>
      <c r="N201">
        <v>0</v>
      </c>
      <c r="O201">
        <v>0</v>
      </c>
      <c r="P201">
        <v>0</v>
      </c>
      <c r="Q201">
        <v>0</v>
      </c>
      <c r="R201">
        <v>0</v>
      </c>
    </row>
    <row r="202" spans="1:18" x14ac:dyDescent="0.3">
      <c r="A202" s="101">
        <v>593</v>
      </c>
      <c r="B202" s="360" t="s">
        <v>767</v>
      </c>
      <c r="D202">
        <v>0</v>
      </c>
      <c r="E202">
        <v>0</v>
      </c>
      <c r="F202">
        <v>0</v>
      </c>
      <c r="G202">
        <v>0</v>
      </c>
      <c r="H202">
        <v>0</v>
      </c>
      <c r="I202">
        <v>0</v>
      </c>
      <c r="J202">
        <v>0</v>
      </c>
      <c r="K202">
        <v>0</v>
      </c>
      <c r="L202">
        <v>0</v>
      </c>
      <c r="M202">
        <v>0</v>
      </c>
      <c r="N202">
        <v>0</v>
      </c>
      <c r="O202">
        <v>0</v>
      </c>
      <c r="P202">
        <v>0</v>
      </c>
      <c r="Q202">
        <v>0</v>
      </c>
      <c r="R202">
        <v>0</v>
      </c>
    </row>
    <row r="203" spans="1:18" x14ac:dyDescent="0.3">
      <c r="A203" s="101">
        <v>594</v>
      </c>
      <c r="B203" s="360" t="s">
        <v>768</v>
      </c>
      <c r="D203">
        <v>0</v>
      </c>
      <c r="E203">
        <v>0</v>
      </c>
      <c r="F203">
        <v>0</v>
      </c>
      <c r="G203">
        <v>0</v>
      </c>
      <c r="H203">
        <v>0</v>
      </c>
      <c r="I203">
        <v>0</v>
      </c>
      <c r="J203">
        <v>0</v>
      </c>
      <c r="K203">
        <v>0</v>
      </c>
      <c r="L203">
        <v>0</v>
      </c>
      <c r="M203">
        <v>0</v>
      </c>
      <c r="N203">
        <v>0</v>
      </c>
      <c r="O203">
        <v>0</v>
      </c>
      <c r="P203">
        <v>0</v>
      </c>
      <c r="Q203">
        <v>0</v>
      </c>
      <c r="R203">
        <v>0</v>
      </c>
    </row>
    <row r="204" spans="1:18" x14ac:dyDescent="0.3">
      <c r="A204" s="101">
        <v>596</v>
      </c>
      <c r="B204" s="360" t="s">
        <v>769</v>
      </c>
      <c r="D204">
        <v>0</v>
      </c>
      <c r="E204">
        <v>0</v>
      </c>
      <c r="F204">
        <v>0</v>
      </c>
      <c r="G204">
        <v>0</v>
      </c>
      <c r="H204">
        <v>0</v>
      </c>
      <c r="I204">
        <v>0</v>
      </c>
      <c r="J204">
        <v>0</v>
      </c>
      <c r="K204">
        <v>0</v>
      </c>
      <c r="L204">
        <v>0</v>
      </c>
      <c r="M204">
        <v>0</v>
      </c>
      <c r="N204">
        <v>0</v>
      </c>
      <c r="O204">
        <v>0</v>
      </c>
      <c r="P204">
        <v>0</v>
      </c>
      <c r="Q204">
        <v>0</v>
      </c>
      <c r="R204">
        <v>0</v>
      </c>
    </row>
    <row r="205" spans="1:18" x14ac:dyDescent="0.3">
      <c r="A205" s="101">
        <v>597</v>
      </c>
      <c r="B205" s="360" t="s">
        <v>770</v>
      </c>
      <c r="D205">
        <v>0</v>
      </c>
      <c r="E205">
        <v>0</v>
      </c>
      <c r="F205">
        <v>0</v>
      </c>
      <c r="G205">
        <v>0</v>
      </c>
      <c r="H205">
        <v>0</v>
      </c>
      <c r="I205">
        <v>0</v>
      </c>
      <c r="J205">
        <v>0</v>
      </c>
      <c r="K205">
        <v>0</v>
      </c>
      <c r="L205">
        <v>0</v>
      </c>
      <c r="M205">
        <v>0</v>
      </c>
      <c r="N205">
        <v>0</v>
      </c>
      <c r="O205">
        <v>0</v>
      </c>
      <c r="P205">
        <v>0</v>
      </c>
      <c r="Q205">
        <v>0</v>
      </c>
      <c r="R205">
        <v>0</v>
      </c>
    </row>
    <row r="206" spans="1:18" x14ac:dyDescent="0.3">
      <c r="A206" s="101">
        <v>598</v>
      </c>
      <c r="B206" s="360" t="s">
        <v>771</v>
      </c>
      <c r="D206">
        <v>0</v>
      </c>
      <c r="E206">
        <v>0</v>
      </c>
      <c r="F206">
        <v>0</v>
      </c>
      <c r="G206">
        <v>0</v>
      </c>
      <c r="H206">
        <v>0</v>
      </c>
      <c r="I206">
        <v>0</v>
      </c>
      <c r="J206">
        <v>0</v>
      </c>
      <c r="K206">
        <v>0</v>
      </c>
      <c r="L206">
        <v>0</v>
      </c>
      <c r="M206">
        <v>0</v>
      </c>
      <c r="N206">
        <v>0</v>
      </c>
      <c r="O206">
        <v>0</v>
      </c>
      <c r="P206">
        <v>0</v>
      </c>
      <c r="Q206">
        <v>0</v>
      </c>
      <c r="R206">
        <v>0</v>
      </c>
    </row>
    <row r="207" spans="1:18" x14ac:dyDescent="0.3">
      <c r="A207" s="101">
        <v>599</v>
      </c>
      <c r="B207" s="360" t="s">
        <v>772</v>
      </c>
      <c r="D207">
        <v>0</v>
      </c>
      <c r="E207">
        <v>0</v>
      </c>
      <c r="F207">
        <v>0</v>
      </c>
      <c r="G207">
        <v>0</v>
      </c>
      <c r="H207">
        <v>0</v>
      </c>
      <c r="I207">
        <v>0</v>
      </c>
      <c r="J207">
        <v>0</v>
      </c>
      <c r="K207">
        <v>0</v>
      </c>
      <c r="L207">
        <v>0</v>
      </c>
      <c r="M207">
        <v>0</v>
      </c>
      <c r="N207">
        <v>0</v>
      </c>
      <c r="O207">
        <v>0</v>
      </c>
      <c r="P207">
        <v>0</v>
      </c>
      <c r="Q207">
        <v>0</v>
      </c>
      <c r="R207">
        <v>0</v>
      </c>
    </row>
    <row r="208" spans="1:18" x14ac:dyDescent="0.3">
      <c r="A208" s="101">
        <v>602</v>
      </c>
      <c r="B208" s="360" t="s">
        <v>773</v>
      </c>
      <c r="D208">
        <v>0</v>
      </c>
      <c r="E208">
        <v>0</v>
      </c>
      <c r="F208">
        <v>0</v>
      </c>
      <c r="G208">
        <v>0</v>
      </c>
      <c r="H208">
        <v>0</v>
      </c>
      <c r="I208">
        <v>0</v>
      </c>
      <c r="J208">
        <v>0</v>
      </c>
      <c r="K208">
        <v>0</v>
      </c>
      <c r="L208">
        <v>0</v>
      </c>
      <c r="M208">
        <v>0</v>
      </c>
      <c r="N208">
        <v>0</v>
      </c>
      <c r="O208">
        <v>0</v>
      </c>
      <c r="P208">
        <v>0</v>
      </c>
      <c r="Q208">
        <v>0</v>
      </c>
      <c r="R208">
        <v>0</v>
      </c>
    </row>
    <row r="209" spans="1:18" ht="28.8" x14ac:dyDescent="0.3">
      <c r="A209" s="101">
        <v>606</v>
      </c>
      <c r="B209" s="360" t="s">
        <v>290</v>
      </c>
      <c r="R209">
        <v>1</v>
      </c>
    </row>
    <row r="210" spans="1:18" x14ac:dyDescent="0.3">
      <c r="A210" s="101">
        <v>619</v>
      </c>
      <c r="B210" s="360" t="s">
        <v>774</v>
      </c>
      <c r="D210">
        <v>0</v>
      </c>
      <c r="E210">
        <v>0</v>
      </c>
      <c r="F210">
        <v>0</v>
      </c>
      <c r="G210">
        <v>0</v>
      </c>
      <c r="H210">
        <v>0</v>
      </c>
      <c r="I210">
        <v>0</v>
      </c>
      <c r="J210">
        <v>0</v>
      </c>
      <c r="K210">
        <v>0</v>
      </c>
      <c r="L210">
        <v>0</v>
      </c>
      <c r="M210">
        <v>0</v>
      </c>
      <c r="N210">
        <v>0</v>
      </c>
      <c r="O210">
        <v>0</v>
      </c>
      <c r="P210">
        <v>0</v>
      </c>
      <c r="Q210">
        <v>0</v>
      </c>
      <c r="R210">
        <v>0</v>
      </c>
    </row>
    <row r="211" spans="1:18" ht="43.2" x14ac:dyDescent="0.3">
      <c r="A211" s="101">
        <v>620</v>
      </c>
      <c r="B211" s="360" t="s">
        <v>775</v>
      </c>
      <c r="D211">
        <v>0</v>
      </c>
      <c r="E211">
        <v>0</v>
      </c>
      <c r="F211">
        <v>0</v>
      </c>
      <c r="G211">
        <v>0</v>
      </c>
      <c r="H211">
        <v>0</v>
      </c>
      <c r="I211">
        <v>0</v>
      </c>
      <c r="J211">
        <v>0</v>
      </c>
      <c r="K211">
        <v>0</v>
      </c>
      <c r="L211">
        <v>0</v>
      </c>
      <c r="M211">
        <v>0</v>
      </c>
      <c r="N211">
        <v>0</v>
      </c>
      <c r="O211">
        <v>0</v>
      </c>
      <c r="P211">
        <v>0</v>
      </c>
      <c r="Q211">
        <v>0</v>
      </c>
      <c r="R211">
        <v>0</v>
      </c>
    </row>
    <row r="212" spans="1:18" ht="57.6" x14ac:dyDescent="0.3">
      <c r="A212" s="101">
        <v>621</v>
      </c>
      <c r="B212" s="360" t="s">
        <v>776</v>
      </c>
      <c r="D212">
        <v>0</v>
      </c>
      <c r="E212">
        <v>0</v>
      </c>
      <c r="F212">
        <v>0</v>
      </c>
      <c r="G212">
        <v>0</v>
      </c>
      <c r="H212">
        <v>0</v>
      </c>
      <c r="I212">
        <v>0</v>
      </c>
      <c r="J212">
        <v>0</v>
      </c>
      <c r="K212">
        <v>0</v>
      </c>
      <c r="L212">
        <v>0</v>
      </c>
      <c r="M212">
        <v>0</v>
      </c>
      <c r="N212">
        <v>0</v>
      </c>
      <c r="O212">
        <v>0</v>
      </c>
      <c r="P212">
        <v>0</v>
      </c>
      <c r="Q212">
        <v>0</v>
      </c>
      <c r="R212">
        <v>0</v>
      </c>
    </row>
    <row r="213" spans="1:18" ht="72" x14ac:dyDescent="0.3">
      <c r="A213" s="101">
        <v>622</v>
      </c>
      <c r="B213" s="360" t="s">
        <v>291</v>
      </c>
      <c r="D213">
        <v>225126</v>
      </c>
      <c r="E213">
        <v>582826</v>
      </c>
      <c r="F213">
        <v>172954</v>
      </c>
      <c r="G213">
        <v>120782</v>
      </c>
      <c r="H213">
        <v>460615</v>
      </c>
      <c r="I213">
        <v>8899260</v>
      </c>
      <c r="J213">
        <v>598192</v>
      </c>
      <c r="K213">
        <v>80402</v>
      </c>
      <c r="L213">
        <v>599264</v>
      </c>
      <c r="M213">
        <v>122569</v>
      </c>
      <c r="N213">
        <v>402726</v>
      </c>
      <c r="O213">
        <v>527080</v>
      </c>
      <c r="P213">
        <v>211189</v>
      </c>
      <c r="Q213">
        <v>308387</v>
      </c>
      <c r="R213">
        <v>111134</v>
      </c>
    </row>
    <row r="214" spans="1:18" ht="28.8" x14ac:dyDescent="0.3">
      <c r="A214" s="101">
        <v>624</v>
      </c>
      <c r="B214" s="360" t="s">
        <v>777</v>
      </c>
      <c r="D214">
        <v>0</v>
      </c>
      <c r="E214">
        <v>0</v>
      </c>
      <c r="F214">
        <v>0</v>
      </c>
      <c r="G214">
        <v>0</v>
      </c>
      <c r="H214">
        <v>0</v>
      </c>
      <c r="I214">
        <v>0</v>
      </c>
      <c r="J214">
        <v>0</v>
      </c>
      <c r="K214">
        <v>0</v>
      </c>
      <c r="L214">
        <v>0</v>
      </c>
      <c r="M214">
        <v>0</v>
      </c>
      <c r="N214">
        <v>0</v>
      </c>
      <c r="O214">
        <v>0</v>
      </c>
      <c r="P214">
        <v>0</v>
      </c>
      <c r="Q214">
        <v>0</v>
      </c>
      <c r="R214">
        <v>0</v>
      </c>
    </row>
    <row r="215" spans="1:18" ht="28.8" x14ac:dyDescent="0.3">
      <c r="A215" s="101">
        <v>626</v>
      </c>
      <c r="B215" s="360" t="s">
        <v>292</v>
      </c>
      <c r="D215">
        <v>0</v>
      </c>
      <c r="E215">
        <v>42910</v>
      </c>
      <c r="F215">
        <v>264259</v>
      </c>
      <c r="G215">
        <v>2184</v>
      </c>
      <c r="H215">
        <v>212597</v>
      </c>
      <c r="I215">
        <v>8011782</v>
      </c>
      <c r="J215">
        <v>130615</v>
      </c>
      <c r="K215">
        <v>9977</v>
      </c>
      <c r="L215">
        <v>215025</v>
      </c>
      <c r="M215">
        <v>9087</v>
      </c>
      <c r="N215">
        <v>37307</v>
      </c>
      <c r="O215">
        <v>97875</v>
      </c>
      <c r="P215">
        <v>8687</v>
      </c>
      <c r="Q215">
        <v>7563</v>
      </c>
      <c r="R215">
        <v>7216</v>
      </c>
    </row>
    <row r="216" spans="1:18" x14ac:dyDescent="0.3">
      <c r="A216" s="101">
        <v>627</v>
      </c>
      <c r="B216" s="360" t="s">
        <v>293</v>
      </c>
      <c r="D216">
        <v>0</v>
      </c>
      <c r="E216">
        <v>0</v>
      </c>
      <c r="F216">
        <v>0</v>
      </c>
      <c r="G216">
        <v>0</v>
      </c>
      <c r="H216">
        <v>0</v>
      </c>
      <c r="I216">
        <v>0</v>
      </c>
      <c r="J216">
        <v>0</v>
      </c>
      <c r="K216">
        <v>0</v>
      </c>
      <c r="L216">
        <v>0</v>
      </c>
      <c r="M216">
        <v>0</v>
      </c>
      <c r="N216">
        <v>0</v>
      </c>
      <c r="O216">
        <v>0</v>
      </c>
      <c r="P216">
        <v>0</v>
      </c>
      <c r="Q216">
        <v>0</v>
      </c>
      <c r="R216">
        <v>0</v>
      </c>
    </row>
    <row r="217" spans="1:18" x14ac:dyDescent="0.3">
      <c r="A217" s="101">
        <v>628</v>
      </c>
      <c r="B217" s="360" t="s">
        <v>294</v>
      </c>
      <c r="D217">
        <v>0</v>
      </c>
      <c r="E217">
        <v>0</v>
      </c>
      <c r="F217">
        <v>91305</v>
      </c>
      <c r="G217">
        <v>0</v>
      </c>
      <c r="H217">
        <v>0</v>
      </c>
      <c r="I217">
        <v>1805090</v>
      </c>
      <c r="J217">
        <v>29647</v>
      </c>
      <c r="K217">
        <v>0</v>
      </c>
      <c r="L217">
        <v>0</v>
      </c>
      <c r="M217">
        <v>7919</v>
      </c>
      <c r="N217">
        <v>37307</v>
      </c>
      <c r="O217">
        <v>0</v>
      </c>
      <c r="P217">
        <v>5872</v>
      </c>
      <c r="Q217">
        <v>0</v>
      </c>
      <c r="R217">
        <v>0</v>
      </c>
    </row>
    <row r="218" spans="1:18" x14ac:dyDescent="0.3">
      <c r="A218" s="101">
        <v>629</v>
      </c>
      <c r="B218" s="360" t="s">
        <v>295</v>
      </c>
      <c r="D218">
        <v>0</v>
      </c>
      <c r="E218">
        <v>0</v>
      </c>
      <c r="F218">
        <v>172954</v>
      </c>
      <c r="G218">
        <v>0</v>
      </c>
      <c r="H218">
        <v>0</v>
      </c>
      <c r="I218">
        <v>0</v>
      </c>
      <c r="J218">
        <v>0</v>
      </c>
      <c r="K218">
        <v>0</v>
      </c>
      <c r="L218">
        <v>0</v>
      </c>
      <c r="M218">
        <v>0</v>
      </c>
      <c r="N218">
        <v>0</v>
      </c>
      <c r="O218">
        <v>0</v>
      </c>
      <c r="P218">
        <v>0</v>
      </c>
      <c r="Q218">
        <v>0</v>
      </c>
      <c r="R218">
        <v>0</v>
      </c>
    </row>
    <row r="219" spans="1:18" ht="28.8" x14ac:dyDescent="0.3">
      <c r="A219" s="101">
        <v>630</v>
      </c>
      <c r="B219" s="360" t="s">
        <v>296</v>
      </c>
      <c r="D219">
        <v>0</v>
      </c>
      <c r="E219">
        <v>0</v>
      </c>
      <c r="F219">
        <v>0</v>
      </c>
      <c r="G219">
        <v>0</v>
      </c>
      <c r="H219">
        <v>0</v>
      </c>
      <c r="I219">
        <v>0</v>
      </c>
      <c r="J219">
        <v>0</v>
      </c>
      <c r="K219">
        <v>0</v>
      </c>
      <c r="L219">
        <v>0</v>
      </c>
      <c r="M219">
        <v>0</v>
      </c>
      <c r="N219">
        <v>0</v>
      </c>
      <c r="O219">
        <v>0</v>
      </c>
      <c r="P219">
        <v>0</v>
      </c>
      <c r="Q219">
        <v>0</v>
      </c>
      <c r="R219">
        <v>0</v>
      </c>
    </row>
    <row r="220" spans="1:18" x14ac:dyDescent="0.3">
      <c r="A220" s="101">
        <v>631</v>
      </c>
      <c r="B220" s="360" t="s">
        <v>297</v>
      </c>
      <c r="D220">
        <v>0</v>
      </c>
      <c r="E220">
        <v>0</v>
      </c>
      <c r="F220">
        <v>0</v>
      </c>
      <c r="G220">
        <v>0</v>
      </c>
      <c r="H220">
        <v>0</v>
      </c>
      <c r="I220">
        <v>0</v>
      </c>
      <c r="J220">
        <v>0</v>
      </c>
      <c r="K220">
        <v>0</v>
      </c>
      <c r="L220">
        <v>0</v>
      </c>
      <c r="M220">
        <v>0</v>
      </c>
      <c r="N220">
        <v>0</v>
      </c>
      <c r="O220">
        <v>0</v>
      </c>
      <c r="P220">
        <v>0</v>
      </c>
      <c r="Q220">
        <v>0</v>
      </c>
      <c r="R220">
        <v>0</v>
      </c>
    </row>
    <row r="221" spans="1:18" x14ac:dyDescent="0.3">
      <c r="A221" s="101">
        <v>632</v>
      </c>
      <c r="B221" s="360" t="s">
        <v>778</v>
      </c>
      <c r="D221">
        <v>0</v>
      </c>
      <c r="E221">
        <v>0</v>
      </c>
      <c r="F221">
        <v>0</v>
      </c>
      <c r="G221">
        <v>0</v>
      </c>
      <c r="H221">
        <v>0</v>
      </c>
      <c r="I221">
        <v>0</v>
      </c>
      <c r="J221">
        <v>0</v>
      </c>
      <c r="K221">
        <v>0</v>
      </c>
      <c r="L221">
        <v>0</v>
      </c>
      <c r="M221">
        <v>0</v>
      </c>
      <c r="N221">
        <v>0</v>
      </c>
      <c r="O221">
        <v>0</v>
      </c>
      <c r="P221">
        <v>0</v>
      </c>
      <c r="Q221">
        <v>0</v>
      </c>
      <c r="R221">
        <v>0</v>
      </c>
    </row>
    <row r="222" spans="1:18" ht="28.8" x14ac:dyDescent="0.3">
      <c r="A222" s="101">
        <v>633</v>
      </c>
      <c r="B222" s="360" t="s">
        <v>779</v>
      </c>
      <c r="D222">
        <v>0</v>
      </c>
      <c r="E222">
        <v>0</v>
      </c>
      <c r="F222">
        <v>0</v>
      </c>
      <c r="G222">
        <v>0</v>
      </c>
      <c r="H222">
        <v>0</v>
      </c>
      <c r="I222">
        <v>0</v>
      </c>
      <c r="J222">
        <v>0</v>
      </c>
      <c r="K222">
        <v>0</v>
      </c>
      <c r="L222">
        <v>0</v>
      </c>
      <c r="M222">
        <v>0</v>
      </c>
      <c r="N222">
        <v>0</v>
      </c>
      <c r="O222">
        <v>0</v>
      </c>
      <c r="P222">
        <v>0</v>
      </c>
      <c r="Q222">
        <v>0</v>
      </c>
      <c r="R222">
        <v>0</v>
      </c>
    </row>
    <row r="223" spans="1:18" x14ac:dyDescent="0.3">
      <c r="A223" s="101">
        <v>634</v>
      </c>
      <c r="B223" s="360" t="s">
        <v>780</v>
      </c>
      <c r="D223">
        <v>0</v>
      </c>
      <c r="E223">
        <v>0</v>
      </c>
      <c r="F223">
        <v>0</v>
      </c>
      <c r="G223">
        <v>0</v>
      </c>
      <c r="H223">
        <v>0</v>
      </c>
      <c r="I223">
        <v>0</v>
      </c>
      <c r="J223">
        <v>0</v>
      </c>
      <c r="K223">
        <v>0</v>
      </c>
      <c r="L223">
        <v>0</v>
      </c>
      <c r="M223">
        <v>0</v>
      </c>
      <c r="N223">
        <v>0</v>
      </c>
      <c r="O223">
        <v>0</v>
      </c>
      <c r="P223">
        <v>0</v>
      </c>
      <c r="Q223">
        <v>0</v>
      </c>
      <c r="R223">
        <v>0</v>
      </c>
    </row>
    <row r="224" spans="1:18" x14ac:dyDescent="0.3">
      <c r="A224" s="101">
        <v>635</v>
      </c>
      <c r="B224" s="360" t="s">
        <v>781</v>
      </c>
      <c r="D224">
        <v>0</v>
      </c>
      <c r="E224">
        <v>0</v>
      </c>
      <c r="F224">
        <v>0</v>
      </c>
      <c r="G224">
        <v>0</v>
      </c>
      <c r="H224">
        <v>0</v>
      </c>
      <c r="I224">
        <v>0</v>
      </c>
      <c r="J224">
        <v>0</v>
      </c>
      <c r="K224">
        <v>0</v>
      </c>
      <c r="L224">
        <v>0</v>
      </c>
      <c r="M224">
        <v>0</v>
      </c>
      <c r="N224">
        <v>0</v>
      </c>
      <c r="O224">
        <v>0</v>
      </c>
      <c r="P224">
        <v>0</v>
      </c>
      <c r="Q224">
        <v>0</v>
      </c>
      <c r="R224">
        <v>0</v>
      </c>
    </row>
    <row r="225" spans="1:18" ht="57.6" x14ac:dyDescent="0.3">
      <c r="A225" s="101">
        <v>636</v>
      </c>
      <c r="B225" s="360" t="s">
        <v>782</v>
      </c>
      <c r="D225">
        <v>0</v>
      </c>
      <c r="E225">
        <v>0</v>
      </c>
      <c r="F225">
        <v>0</v>
      </c>
      <c r="G225">
        <v>0</v>
      </c>
      <c r="H225">
        <v>0</v>
      </c>
      <c r="I225">
        <v>0</v>
      </c>
      <c r="J225">
        <v>0</v>
      </c>
      <c r="K225">
        <v>0</v>
      </c>
      <c r="L225">
        <v>0</v>
      </c>
      <c r="M225">
        <v>0</v>
      </c>
      <c r="N225">
        <v>0</v>
      </c>
      <c r="O225">
        <v>0</v>
      </c>
      <c r="P225">
        <v>0</v>
      </c>
      <c r="Q225">
        <v>0</v>
      </c>
      <c r="R225">
        <v>0</v>
      </c>
    </row>
    <row r="226" spans="1:18" ht="57.6" x14ac:dyDescent="0.3">
      <c r="A226" s="101">
        <v>637</v>
      </c>
      <c r="B226" s="360" t="s">
        <v>783</v>
      </c>
      <c r="D226">
        <v>0</v>
      </c>
      <c r="E226">
        <v>0</v>
      </c>
      <c r="F226">
        <v>0</v>
      </c>
      <c r="G226">
        <v>0</v>
      </c>
      <c r="H226">
        <v>0</v>
      </c>
      <c r="I226">
        <v>0</v>
      </c>
      <c r="J226">
        <v>0</v>
      </c>
      <c r="K226">
        <v>0</v>
      </c>
      <c r="L226">
        <v>0</v>
      </c>
      <c r="M226">
        <v>0</v>
      </c>
      <c r="N226">
        <v>0</v>
      </c>
      <c r="O226">
        <v>0</v>
      </c>
      <c r="P226">
        <v>0</v>
      </c>
      <c r="Q226">
        <v>0</v>
      </c>
      <c r="R226">
        <v>0</v>
      </c>
    </row>
    <row r="227" spans="1:18" ht="57.6" x14ac:dyDescent="0.3">
      <c r="A227" s="101">
        <v>638</v>
      </c>
      <c r="B227" s="360" t="s">
        <v>784</v>
      </c>
      <c r="D227">
        <v>0</v>
      </c>
      <c r="E227">
        <v>0</v>
      </c>
      <c r="F227">
        <v>0</v>
      </c>
      <c r="G227">
        <v>0</v>
      </c>
      <c r="H227">
        <v>0</v>
      </c>
      <c r="I227">
        <v>0</v>
      </c>
      <c r="J227">
        <v>0</v>
      </c>
      <c r="K227">
        <v>0</v>
      </c>
      <c r="L227">
        <v>0</v>
      </c>
      <c r="M227">
        <v>0</v>
      </c>
      <c r="N227">
        <v>0</v>
      </c>
      <c r="O227">
        <v>0</v>
      </c>
      <c r="P227">
        <v>0</v>
      </c>
      <c r="Q227">
        <v>0</v>
      </c>
      <c r="R227">
        <v>0</v>
      </c>
    </row>
    <row r="228" spans="1:18" ht="100.8" x14ac:dyDescent="0.3">
      <c r="A228" s="101">
        <v>639</v>
      </c>
      <c r="B228" s="360" t="s">
        <v>785</v>
      </c>
      <c r="D228">
        <v>0</v>
      </c>
      <c r="E228">
        <v>0</v>
      </c>
      <c r="F228">
        <v>0</v>
      </c>
      <c r="G228">
        <v>0</v>
      </c>
      <c r="H228">
        <v>0</v>
      </c>
      <c r="I228">
        <v>0</v>
      </c>
      <c r="J228">
        <v>0</v>
      </c>
      <c r="K228">
        <v>0</v>
      </c>
      <c r="L228">
        <v>0</v>
      </c>
      <c r="M228">
        <v>0</v>
      </c>
      <c r="N228">
        <v>0</v>
      </c>
      <c r="O228">
        <v>0</v>
      </c>
      <c r="P228">
        <v>0</v>
      </c>
      <c r="Q228">
        <v>0</v>
      </c>
      <c r="R228">
        <v>0</v>
      </c>
    </row>
    <row r="229" spans="1:18" ht="57.6" x14ac:dyDescent="0.3">
      <c r="A229" s="101">
        <v>640</v>
      </c>
      <c r="B229" s="360" t="s">
        <v>786</v>
      </c>
      <c r="D229">
        <v>0</v>
      </c>
      <c r="E229">
        <v>0</v>
      </c>
      <c r="F229">
        <v>0</v>
      </c>
      <c r="G229">
        <v>0</v>
      </c>
      <c r="H229">
        <v>0</v>
      </c>
      <c r="I229">
        <v>0</v>
      </c>
      <c r="J229">
        <v>0</v>
      </c>
      <c r="K229">
        <v>0</v>
      </c>
      <c r="L229">
        <v>0</v>
      </c>
      <c r="M229">
        <v>0</v>
      </c>
      <c r="N229">
        <v>0</v>
      </c>
      <c r="O229">
        <v>0</v>
      </c>
      <c r="P229">
        <v>0</v>
      </c>
      <c r="Q229">
        <v>0</v>
      </c>
      <c r="R229">
        <v>0</v>
      </c>
    </row>
    <row r="230" spans="1:18" ht="57.6" x14ac:dyDescent="0.3">
      <c r="A230" s="101">
        <v>641</v>
      </c>
      <c r="B230" s="360" t="s">
        <v>787</v>
      </c>
      <c r="D230">
        <v>0</v>
      </c>
      <c r="E230">
        <v>0</v>
      </c>
      <c r="F230">
        <v>0</v>
      </c>
      <c r="G230">
        <v>0</v>
      </c>
      <c r="H230">
        <v>0</v>
      </c>
      <c r="I230">
        <v>0</v>
      </c>
      <c r="J230">
        <v>0</v>
      </c>
      <c r="K230">
        <v>0</v>
      </c>
      <c r="L230">
        <v>0</v>
      </c>
      <c r="M230">
        <v>0</v>
      </c>
      <c r="N230">
        <v>0</v>
      </c>
      <c r="O230">
        <v>0</v>
      </c>
      <c r="P230">
        <v>0</v>
      </c>
      <c r="Q230">
        <v>0</v>
      </c>
      <c r="R230">
        <v>0</v>
      </c>
    </row>
    <row r="231" spans="1:18" ht="57.6" x14ac:dyDescent="0.3">
      <c r="A231" s="101">
        <v>642</v>
      </c>
      <c r="B231" s="360" t="s">
        <v>788</v>
      </c>
      <c r="D231">
        <v>0</v>
      </c>
      <c r="E231">
        <v>0</v>
      </c>
      <c r="F231">
        <v>0</v>
      </c>
      <c r="G231">
        <v>0</v>
      </c>
      <c r="H231">
        <v>0</v>
      </c>
      <c r="I231">
        <v>0</v>
      </c>
      <c r="J231">
        <v>0</v>
      </c>
      <c r="K231">
        <v>0</v>
      </c>
      <c r="L231">
        <v>0</v>
      </c>
      <c r="M231">
        <v>0</v>
      </c>
      <c r="N231">
        <v>0</v>
      </c>
      <c r="O231">
        <v>0</v>
      </c>
      <c r="P231">
        <v>0</v>
      </c>
      <c r="Q231">
        <v>0</v>
      </c>
      <c r="R231">
        <v>0</v>
      </c>
    </row>
    <row r="232" spans="1:18" ht="28.8" x14ac:dyDescent="0.3">
      <c r="A232" s="101">
        <v>643</v>
      </c>
      <c r="B232" s="360" t="s">
        <v>789</v>
      </c>
      <c r="D232">
        <v>0</v>
      </c>
      <c r="E232">
        <v>0</v>
      </c>
      <c r="F232">
        <v>0</v>
      </c>
      <c r="G232">
        <v>0</v>
      </c>
      <c r="H232">
        <v>0</v>
      </c>
      <c r="I232">
        <v>0</v>
      </c>
      <c r="J232">
        <v>0</v>
      </c>
      <c r="K232">
        <v>0</v>
      </c>
      <c r="L232">
        <v>0</v>
      </c>
      <c r="M232">
        <v>0</v>
      </c>
      <c r="N232">
        <v>0</v>
      </c>
      <c r="O232">
        <v>0</v>
      </c>
      <c r="P232">
        <v>0</v>
      </c>
      <c r="Q232">
        <v>0</v>
      </c>
      <c r="R232">
        <v>0</v>
      </c>
    </row>
    <row r="233" spans="1:18" ht="57.6" x14ac:dyDescent="0.3">
      <c r="A233" s="101">
        <v>644</v>
      </c>
      <c r="B233" s="360" t="s">
        <v>790</v>
      </c>
      <c r="D233">
        <v>0</v>
      </c>
      <c r="E233">
        <v>0</v>
      </c>
      <c r="F233">
        <v>0</v>
      </c>
      <c r="G233">
        <v>0</v>
      </c>
      <c r="H233">
        <v>0</v>
      </c>
      <c r="I233">
        <v>0</v>
      </c>
      <c r="J233">
        <v>0</v>
      </c>
      <c r="K233">
        <v>0</v>
      </c>
      <c r="L233">
        <v>0</v>
      </c>
      <c r="M233">
        <v>0</v>
      </c>
      <c r="N233">
        <v>0</v>
      </c>
      <c r="O233">
        <v>0</v>
      </c>
      <c r="P233">
        <v>0</v>
      </c>
      <c r="Q233">
        <v>0</v>
      </c>
      <c r="R233">
        <v>0</v>
      </c>
    </row>
    <row r="234" spans="1:18" x14ac:dyDescent="0.3">
      <c r="A234" s="101">
        <v>645</v>
      </c>
      <c r="B234" s="360" t="s">
        <v>145</v>
      </c>
      <c r="D234">
        <v>1638019</v>
      </c>
      <c r="E234">
        <v>0</v>
      </c>
      <c r="F234">
        <v>1385997</v>
      </c>
      <c r="G234">
        <v>0</v>
      </c>
      <c r="H234">
        <v>0</v>
      </c>
      <c r="I234">
        <v>0</v>
      </c>
      <c r="J234">
        <v>362405</v>
      </c>
      <c r="K234">
        <v>0</v>
      </c>
      <c r="L234">
        <v>310712</v>
      </c>
      <c r="M234">
        <v>98204</v>
      </c>
      <c r="N234">
        <v>538980</v>
      </c>
      <c r="O234">
        <v>245521</v>
      </c>
      <c r="P234">
        <v>42256</v>
      </c>
      <c r="Q234">
        <v>27580</v>
      </c>
      <c r="R234">
        <v>187694</v>
      </c>
    </row>
    <row r="235" spans="1:18" x14ac:dyDescent="0.3">
      <c r="A235" s="101">
        <v>646</v>
      </c>
      <c r="B235" s="360" t="s">
        <v>135</v>
      </c>
      <c r="D235">
        <v>132466</v>
      </c>
      <c r="E235">
        <v>1043215</v>
      </c>
      <c r="F235">
        <v>136425</v>
      </c>
      <c r="G235">
        <v>735399</v>
      </c>
      <c r="H235">
        <v>848226</v>
      </c>
      <c r="I235">
        <v>3781510</v>
      </c>
      <c r="J235">
        <v>1097287</v>
      </c>
      <c r="K235">
        <v>89426</v>
      </c>
      <c r="L235">
        <v>1116221</v>
      </c>
      <c r="M235">
        <v>65452</v>
      </c>
      <c r="N235">
        <v>13140</v>
      </c>
      <c r="O235">
        <v>830300</v>
      </c>
      <c r="P235">
        <v>285531</v>
      </c>
      <c r="Q235">
        <v>571007</v>
      </c>
      <c r="R235">
        <v>141878</v>
      </c>
    </row>
    <row r="236" spans="1:18" x14ac:dyDescent="0.3">
      <c r="A236" s="101">
        <v>647</v>
      </c>
      <c r="B236" s="360" t="s">
        <v>791</v>
      </c>
      <c r="D236">
        <v>0</v>
      </c>
      <c r="E236">
        <v>0</v>
      </c>
      <c r="F236">
        <v>0</v>
      </c>
      <c r="G236">
        <v>0</v>
      </c>
      <c r="H236">
        <v>0</v>
      </c>
      <c r="I236">
        <v>0</v>
      </c>
      <c r="J236">
        <v>0</v>
      </c>
      <c r="K236">
        <v>0</v>
      </c>
      <c r="L236">
        <v>0</v>
      </c>
      <c r="M236">
        <v>0</v>
      </c>
      <c r="N236">
        <v>0</v>
      </c>
      <c r="O236">
        <v>0</v>
      </c>
      <c r="P236">
        <v>0</v>
      </c>
      <c r="Q236">
        <v>0</v>
      </c>
      <c r="R236">
        <v>0</v>
      </c>
    </row>
    <row r="237" spans="1:18" x14ac:dyDescent="0.3">
      <c r="A237" s="101">
        <v>648</v>
      </c>
      <c r="B237" s="360" t="s">
        <v>792</v>
      </c>
      <c r="D237">
        <v>0</v>
      </c>
      <c r="E237">
        <v>0</v>
      </c>
      <c r="F237">
        <v>0</v>
      </c>
      <c r="G237">
        <v>0</v>
      </c>
      <c r="H237">
        <v>0</v>
      </c>
      <c r="I237">
        <v>0</v>
      </c>
      <c r="J237">
        <v>0</v>
      </c>
      <c r="K237">
        <v>0</v>
      </c>
      <c r="L237">
        <v>0</v>
      </c>
      <c r="M237">
        <v>0</v>
      </c>
      <c r="N237">
        <v>0</v>
      </c>
      <c r="O237">
        <v>0</v>
      </c>
      <c r="P237">
        <v>0</v>
      </c>
      <c r="Q237">
        <v>0</v>
      </c>
      <c r="R237">
        <v>0</v>
      </c>
    </row>
    <row r="238" spans="1:18" ht="28.8" x14ac:dyDescent="0.3">
      <c r="A238" s="101">
        <v>654</v>
      </c>
      <c r="B238" s="360" t="s">
        <v>793</v>
      </c>
      <c r="D238">
        <v>0</v>
      </c>
      <c r="E238">
        <v>0</v>
      </c>
      <c r="F238">
        <v>0</v>
      </c>
      <c r="G238">
        <v>0</v>
      </c>
      <c r="H238">
        <v>0</v>
      </c>
      <c r="I238">
        <v>0</v>
      </c>
      <c r="J238">
        <v>0</v>
      </c>
      <c r="K238">
        <v>0</v>
      </c>
      <c r="L238">
        <v>0</v>
      </c>
      <c r="M238">
        <v>0</v>
      </c>
      <c r="N238">
        <v>0</v>
      </c>
      <c r="O238">
        <v>0</v>
      </c>
      <c r="P238">
        <v>0</v>
      </c>
      <c r="Q238">
        <v>0</v>
      </c>
      <c r="R238">
        <v>0</v>
      </c>
    </row>
    <row r="239" spans="1:18" ht="28.8" x14ac:dyDescent="0.3">
      <c r="A239" s="101">
        <v>655</v>
      </c>
      <c r="B239" s="360" t="s">
        <v>794</v>
      </c>
      <c r="D239">
        <v>0</v>
      </c>
      <c r="E239">
        <v>0</v>
      </c>
      <c r="F239">
        <v>0</v>
      </c>
      <c r="G239">
        <v>0</v>
      </c>
      <c r="H239">
        <v>0</v>
      </c>
      <c r="I239">
        <v>0</v>
      </c>
      <c r="J239">
        <v>0</v>
      </c>
      <c r="K239">
        <v>0</v>
      </c>
      <c r="L239">
        <v>0</v>
      </c>
      <c r="M239">
        <v>0</v>
      </c>
      <c r="N239">
        <v>0</v>
      </c>
      <c r="O239">
        <v>0</v>
      </c>
      <c r="P239">
        <v>0</v>
      </c>
      <c r="Q239">
        <v>0</v>
      </c>
      <c r="R239">
        <v>0</v>
      </c>
    </row>
    <row r="240" spans="1:18" ht="28.8" x14ac:dyDescent="0.3">
      <c r="A240" s="101">
        <v>656</v>
      </c>
      <c r="B240" s="360" t="s">
        <v>795</v>
      </c>
      <c r="D240">
        <v>0</v>
      </c>
      <c r="E240">
        <v>0</v>
      </c>
      <c r="F240">
        <v>0</v>
      </c>
      <c r="G240">
        <v>0</v>
      </c>
      <c r="H240">
        <v>0</v>
      </c>
      <c r="I240">
        <v>0</v>
      </c>
      <c r="J240">
        <v>0</v>
      </c>
      <c r="K240">
        <v>0</v>
      </c>
      <c r="L240">
        <v>0</v>
      </c>
      <c r="M240">
        <v>0</v>
      </c>
      <c r="N240">
        <v>0</v>
      </c>
      <c r="O240">
        <v>0</v>
      </c>
      <c r="P240">
        <v>0</v>
      </c>
      <c r="Q240">
        <v>0</v>
      </c>
      <c r="R240">
        <v>0</v>
      </c>
    </row>
    <row r="241" spans="1:18" ht="28.8" x14ac:dyDescent="0.3">
      <c r="A241" s="101">
        <v>657</v>
      </c>
      <c r="B241" s="360" t="s">
        <v>796</v>
      </c>
      <c r="D241">
        <v>0</v>
      </c>
      <c r="E241">
        <v>0</v>
      </c>
      <c r="F241">
        <v>0</v>
      </c>
      <c r="G241">
        <v>0</v>
      </c>
      <c r="H241">
        <v>0</v>
      </c>
      <c r="I241">
        <v>0</v>
      </c>
      <c r="J241">
        <v>0</v>
      </c>
      <c r="K241">
        <v>0</v>
      </c>
      <c r="L241">
        <v>0</v>
      </c>
      <c r="M241">
        <v>0</v>
      </c>
      <c r="N241">
        <v>0</v>
      </c>
      <c r="O241">
        <v>0</v>
      </c>
      <c r="P241">
        <v>0</v>
      </c>
      <c r="Q241">
        <v>0</v>
      </c>
      <c r="R241">
        <v>0</v>
      </c>
    </row>
    <row r="242" spans="1:18" ht="28.8" x14ac:dyDescent="0.3">
      <c r="A242" s="101">
        <v>658</v>
      </c>
      <c r="B242" s="360" t="s">
        <v>797</v>
      </c>
      <c r="D242">
        <v>0</v>
      </c>
      <c r="E242">
        <v>0</v>
      </c>
      <c r="F242">
        <v>0</v>
      </c>
      <c r="G242">
        <v>0</v>
      </c>
      <c r="H242">
        <v>0</v>
      </c>
      <c r="I242">
        <v>0</v>
      </c>
      <c r="J242">
        <v>0</v>
      </c>
      <c r="K242">
        <v>0</v>
      </c>
      <c r="L242">
        <v>0</v>
      </c>
      <c r="M242">
        <v>0</v>
      </c>
      <c r="N242">
        <v>0</v>
      </c>
      <c r="O242">
        <v>0</v>
      </c>
      <c r="P242">
        <v>0</v>
      </c>
      <c r="Q242">
        <v>0</v>
      </c>
      <c r="R242">
        <v>0</v>
      </c>
    </row>
    <row r="243" spans="1:18" x14ac:dyDescent="0.3">
      <c r="A243" s="101">
        <v>659</v>
      </c>
      <c r="B243" s="360" t="s">
        <v>298</v>
      </c>
      <c r="D243">
        <v>0</v>
      </c>
      <c r="E243">
        <v>0</v>
      </c>
      <c r="F243">
        <v>0</v>
      </c>
      <c r="G243">
        <v>0</v>
      </c>
      <c r="H243">
        <v>0</v>
      </c>
      <c r="I243">
        <v>77270472</v>
      </c>
      <c r="J243">
        <v>0</v>
      </c>
      <c r="K243">
        <v>0</v>
      </c>
      <c r="L243">
        <v>0</v>
      </c>
      <c r="M243">
        <v>0</v>
      </c>
      <c r="N243">
        <v>0</v>
      </c>
      <c r="O243">
        <v>0</v>
      </c>
      <c r="P243">
        <v>0</v>
      </c>
      <c r="Q243">
        <v>0</v>
      </c>
      <c r="R243">
        <v>0</v>
      </c>
    </row>
    <row r="244" spans="1:18" x14ac:dyDescent="0.3">
      <c r="A244" s="101">
        <v>660</v>
      </c>
      <c r="B244" s="360" t="s">
        <v>299</v>
      </c>
      <c r="D244">
        <v>0</v>
      </c>
      <c r="E244">
        <v>0</v>
      </c>
      <c r="F244">
        <v>0</v>
      </c>
      <c r="G244">
        <v>0</v>
      </c>
      <c r="H244">
        <v>0</v>
      </c>
      <c r="I244">
        <v>0</v>
      </c>
      <c r="J244">
        <v>0</v>
      </c>
      <c r="K244">
        <v>0</v>
      </c>
      <c r="L244">
        <v>0</v>
      </c>
      <c r="M244">
        <v>0</v>
      </c>
      <c r="N244">
        <v>0</v>
      </c>
      <c r="O244">
        <v>0</v>
      </c>
      <c r="P244">
        <v>0</v>
      </c>
      <c r="Q244">
        <v>0</v>
      </c>
      <c r="R244">
        <v>0</v>
      </c>
    </row>
    <row r="245" spans="1:18" x14ac:dyDescent="0.3">
      <c r="A245" s="101">
        <v>661</v>
      </c>
      <c r="B245" s="360" t="s">
        <v>162</v>
      </c>
      <c r="D245">
        <v>0</v>
      </c>
      <c r="E245">
        <v>0</v>
      </c>
      <c r="F245">
        <v>0</v>
      </c>
      <c r="G245">
        <v>0</v>
      </c>
      <c r="H245">
        <v>0</v>
      </c>
      <c r="I245">
        <v>0</v>
      </c>
      <c r="J245">
        <v>0</v>
      </c>
      <c r="K245">
        <v>0</v>
      </c>
      <c r="L245">
        <v>0</v>
      </c>
      <c r="M245">
        <v>0</v>
      </c>
      <c r="N245">
        <v>0</v>
      </c>
      <c r="O245">
        <v>0</v>
      </c>
      <c r="P245">
        <v>0</v>
      </c>
      <c r="Q245">
        <v>0</v>
      </c>
      <c r="R245">
        <v>0</v>
      </c>
    </row>
    <row r="246" spans="1:18" ht="28.8" x14ac:dyDescent="0.3">
      <c r="A246" s="101">
        <v>662</v>
      </c>
      <c r="B246" s="360" t="s">
        <v>177</v>
      </c>
      <c r="R246">
        <v>0</v>
      </c>
    </row>
    <row r="247" spans="1:18" x14ac:dyDescent="0.3">
      <c r="A247" s="101">
        <v>663</v>
      </c>
      <c r="B247" s="360" t="s">
        <v>300</v>
      </c>
      <c r="R247">
        <v>0</v>
      </c>
    </row>
    <row r="248" spans="1:18" x14ac:dyDescent="0.3">
      <c r="A248" s="101">
        <v>906</v>
      </c>
      <c r="B248" s="360" t="s">
        <v>301</v>
      </c>
      <c r="D248">
        <v>1</v>
      </c>
      <c r="E248">
        <v>1</v>
      </c>
      <c r="F248">
        <v>1</v>
      </c>
      <c r="G248">
        <v>1</v>
      </c>
      <c r="H248">
        <v>1</v>
      </c>
      <c r="I248">
        <v>1</v>
      </c>
      <c r="J248">
        <v>1</v>
      </c>
      <c r="K248">
        <v>1</v>
      </c>
      <c r="L248">
        <v>1</v>
      </c>
      <c r="M248">
        <v>1</v>
      </c>
      <c r="N248">
        <v>1</v>
      </c>
      <c r="O248">
        <v>1</v>
      </c>
      <c r="P248">
        <v>1</v>
      </c>
      <c r="Q248">
        <v>1</v>
      </c>
      <c r="R248">
        <v>1</v>
      </c>
    </row>
    <row r="249" spans="1:18" ht="28.8" x14ac:dyDescent="0.3">
      <c r="A249" s="101">
        <v>907</v>
      </c>
      <c r="B249" s="360" t="s">
        <v>302</v>
      </c>
      <c r="D249">
        <v>2</v>
      </c>
      <c r="E249">
        <v>2</v>
      </c>
      <c r="F249">
        <v>2</v>
      </c>
      <c r="G249">
        <v>2</v>
      </c>
      <c r="H249">
        <v>2</v>
      </c>
      <c r="I249">
        <v>2</v>
      </c>
      <c r="J249">
        <v>2</v>
      </c>
      <c r="K249">
        <v>2</v>
      </c>
      <c r="L249">
        <v>2</v>
      </c>
      <c r="M249">
        <v>2</v>
      </c>
      <c r="N249">
        <v>2</v>
      </c>
      <c r="O249">
        <v>2</v>
      </c>
      <c r="P249">
        <v>2</v>
      </c>
      <c r="Q249">
        <v>2</v>
      </c>
      <c r="R249">
        <v>2</v>
      </c>
    </row>
    <row r="250" spans="1:18" ht="43.2" x14ac:dyDescent="0.3">
      <c r="A250" s="101">
        <v>947</v>
      </c>
      <c r="B250" s="360" t="s">
        <v>303</v>
      </c>
      <c r="D250" t="s">
        <v>390</v>
      </c>
      <c r="E250" t="s">
        <v>391</v>
      </c>
      <c r="F250" t="s">
        <v>798</v>
      </c>
      <c r="G250" t="s">
        <v>392</v>
      </c>
      <c r="H250" t="s">
        <v>393</v>
      </c>
      <c r="I250" t="s">
        <v>799</v>
      </c>
      <c r="J250" t="s">
        <v>394</v>
      </c>
      <c r="K250" t="s">
        <v>800</v>
      </c>
      <c r="L250" t="s">
        <v>391</v>
      </c>
      <c r="M250" t="s">
        <v>395</v>
      </c>
      <c r="N250" t="s">
        <v>396</v>
      </c>
      <c r="O250" t="s">
        <v>397</v>
      </c>
      <c r="P250" t="s">
        <v>471</v>
      </c>
      <c r="Q250" t="s">
        <v>398</v>
      </c>
      <c r="R250" t="s">
        <v>399</v>
      </c>
    </row>
    <row r="251" spans="1:18" ht="43.2" x14ac:dyDescent="0.3">
      <c r="A251" s="101">
        <v>948</v>
      </c>
      <c r="B251" s="360" t="s">
        <v>304</v>
      </c>
      <c r="D251" t="s">
        <v>400</v>
      </c>
      <c r="E251" t="s">
        <v>401</v>
      </c>
      <c r="F251" t="s">
        <v>801</v>
      </c>
      <c r="G251" t="s">
        <v>402</v>
      </c>
      <c r="H251" t="s">
        <v>403</v>
      </c>
      <c r="I251" t="s">
        <v>404</v>
      </c>
      <c r="J251" t="s">
        <v>405</v>
      </c>
      <c r="K251" t="s">
        <v>802</v>
      </c>
      <c r="L251" t="s">
        <v>406</v>
      </c>
      <c r="M251" t="s">
        <v>407</v>
      </c>
      <c r="N251" t="s">
        <v>408</v>
      </c>
      <c r="O251" t="s">
        <v>409</v>
      </c>
      <c r="P251" t="s">
        <v>474</v>
      </c>
      <c r="Q251" t="s">
        <v>360</v>
      </c>
      <c r="R251" t="s">
        <v>350</v>
      </c>
    </row>
    <row r="252" spans="1:18" ht="28.8" x14ac:dyDescent="0.3">
      <c r="A252" s="101">
        <v>949</v>
      </c>
      <c r="B252" s="360" t="s">
        <v>305</v>
      </c>
      <c r="D252" t="s">
        <v>157</v>
      </c>
      <c r="E252" t="s">
        <v>157</v>
      </c>
      <c r="F252" t="s">
        <v>157</v>
      </c>
      <c r="G252" t="s">
        <v>157</v>
      </c>
      <c r="H252" t="s">
        <v>157</v>
      </c>
      <c r="I252" t="s">
        <v>157</v>
      </c>
      <c r="J252" t="s">
        <v>157</v>
      </c>
      <c r="K252" t="s">
        <v>157</v>
      </c>
      <c r="L252" t="s">
        <v>157</v>
      </c>
      <c r="M252" t="s">
        <v>157</v>
      </c>
      <c r="N252" t="s">
        <v>157</v>
      </c>
      <c r="O252" t="s">
        <v>157</v>
      </c>
      <c r="P252" t="s">
        <v>157</v>
      </c>
      <c r="Q252" t="s">
        <v>157</v>
      </c>
      <c r="R252" t="s">
        <v>157</v>
      </c>
    </row>
    <row r="253" spans="1:18" ht="28.8" x14ac:dyDescent="0.3">
      <c r="A253" s="101">
        <v>950</v>
      </c>
      <c r="B253" s="360" t="s">
        <v>306</v>
      </c>
      <c r="D253" t="s">
        <v>17</v>
      </c>
      <c r="E253" t="s">
        <v>17</v>
      </c>
      <c r="F253">
        <v>0</v>
      </c>
      <c r="G253" t="s">
        <v>17</v>
      </c>
      <c r="H253" t="s">
        <v>17</v>
      </c>
      <c r="I253" t="s">
        <v>17</v>
      </c>
      <c r="J253" t="s">
        <v>17</v>
      </c>
      <c r="K253" t="s">
        <v>17</v>
      </c>
      <c r="L253" t="s">
        <v>17</v>
      </c>
      <c r="M253" t="s">
        <v>17</v>
      </c>
      <c r="N253" t="s">
        <v>17</v>
      </c>
      <c r="O253" t="s">
        <v>17</v>
      </c>
      <c r="P253" t="s">
        <v>17</v>
      </c>
      <c r="Q253" t="s">
        <v>17</v>
      </c>
      <c r="R253" t="s">
        <v>17</v>
      </c>
    </row>
    <row r="254" spans="1:18" ht="28.8" x14ac:dyDescent="0.3">
      <c r="A254" s="101">
        <v>951</v>
      </c>
      <c r="B254" s="360" t="s">
        <v>307</v>
      </c>
      <c r="D254">
        <v>2</v>
      </c>
      <c r="E254">
        <v>2</v>
      </c>
      <c r="F254">
        <v>2</v>
      </c>
      <c r="G254">
        <v>2</v>
      </c>
      <c r="H254">
        <v>2</v>
      </c>
      <c r="I254">
        <v>2</v>
      </c>
      <c r="J254">
        <v>2</v>
      </c>
      <c r="K254">
        <v>2</v>
      </c>
      <c r="L254">
        <v>2</v>
      </c>
      <c r="M254">
        <v>2</v>
      </c>
      <c r="N254">
        <v>2</v>
      </c>
      <c r="O254">
        <v>2</v>
      </c>
      <c r="P254">
        <v>2</v>
      </c>
      <c r="Q254">
        <v>2</v>
      </c>
      <c r="R254">
        <v>2</v>
      </c>
    </row>
    <row r="255" spans="1:18" ht="57.6" x14ac:dyDescent="0.3">
      <c r="A255" s="101">
        <v>952</v>
      </c>
      <c r="B255" s="360" t="s">
        <v>308</v>
      </c>
      <c r="E255" t="s">
        <v>410</v>
      </c>
      <c r="F255" t="s">
        <v>803</v>
      </c>
      <c r="G255" t="s">
        <v>411</v>
      </c>
      <c r="H255" t="s">
        <v>412</v>
      </c>
      <c r="J255" t="s">
        <v>413</v>
      </c>
      <c r="K255" t="s">
        <v>804</v>
      </c>
      <c r="L255" t="s">
        <v>414</v>
      </c>
      <c r="M255" t="s">
        <v>415</v>
      </c>
      <c r="N255" t="s">
        <v>416</v>
      </c>
      <c r="O255" t="s">
        <v>417</v>
      </c>
      <c r="Q255" t="s">
        <v>418</v>
      </c>
      <c r="R255" t="s">
        <v>419</v>
      </c>
    </row>
    <row r="256" spans="1:18" x14ac:dyDescent="0.3">
      <c r="A256" s="101">
        <v>953</v>
      </c>
      <c r="B256" s="360" t="s">
        <v>309</v>
      </c>
      <c r="D256">
        <v>2</v>
      </c>
      <c r="E256">
        <v>2</v>
      </c>
      <c r="F256">
        <v>2</v>
      </c>
      <c r="G256">
        <v>2</v>
      </c>
      <c r="H256">
        <v>2</v>
      </c>
      <c r="I256">
        <v>2</v>
      </c>
      <c r="J256">
        <v>2</v>
      </c>
      <c r="K256">
        <v>2</v>
      </c>
      <c r="L256">
        <v>2</v>
      </c>
      <c r="M256">
        <v>2</v>
      </c>
      <c r="N256">
        <v>2</v>
      </c>
      <c r="O256">
        <v>2</v>
      </c>
      <c r="P256">
        <v>2</v>
      </c>
      <c r="Q256">
        <v>2</v>
      </c>
      <c r="R256">
        <v>2</v>
      </c>
    </row>
    <row r="257" spans="1:18" ht="57.6" x14ac:dyDescent="0.3">
      <c r="A257" s="101">
        <v>954</v>
      </c>
      <c r="B257" s="360" t="s">
        <v>155</v>
      </c>
      <c r="D257" t="s">
        <v>17</v>
      </c>
      <c r="E257" t="s">
        <v>17</v>
      </c>
      <c r="F257" t="s">
        <v>17</v>
      </c>
      <c r="G257" t="s">
        <v>17</v>
      </c>
      <c r="H257" t="s">
        <v>17</v>
      </c>
      <c r="I257" t="s">
        <v>17</v>
      </c>
      <c r="J257" t="s">
        <v>17</v>
      </c>
      <c r="K257" t="s">
        <v>17</v>
      </c>
      <c r="L257" t="s">
        <v>17</v>
      </c>
      <c r="M257" t="s">
        <v>17</v>
      </c>
      <c r="N257" t="s">
        <v>17</v>
      </c>
      <c r="O257" t="s">
        <v>17</v>
      </c>
      <c r="P257" t="s">
        <v>17</v>
      </c>
      <c r="Q257" t="s">
        <v>17</v>
      </c>
      <c r="R257" t="s">
        <v>17</v>
      </c>
    </row>
    <row r="258" spans="1:18" ht="28.8" x14ac:dyDescent="0.3">
      <c r="A258" s="101">
        <v>955</v>
      </c>
      <c r="B258" s="360" t="s">
        <v>310</v>
      </c>
      <c r="D258">
        <v>0</v>
      </c>
      <c r="E258">
        <v>0</v>
      </c>
      <c r="F258">
        <v>0</v>
      </c>
      <c r="G258">
        <v>0</v>
      </c>
      <c r="H258">
        <v>0</v>
      </c>
      <c r="I258">
        <v>0</v>
      </c>
      <c r="J258">
        <v>1</v>
      </c>
      <c r="K258">
        <v>0</v>
      </c>
      <c r="L258">
        <v>0</v>
      </c>
      <c r="M258">
        <v>0</v>
      </c>
      <c r="N258">
        <v>0</v>
      </c>
      <c r="O258">
        <v>0</v>
      </c>
      <c r="P258">
        <v>0</v>
      </c>
      <c r="Q258">
        <v>0</v>
      </c>
      <c r="R258">
        <v>0</v>
      </c>
    </row>
    <row r="259" spans="1:18" ht="57.6" x14ac:dyDescent="0.3">
      <c r="A259" s="101">
        <v>956</v>
      </c>
      <c r="B259" s="360" t="s">
        <v>156</v>
      </c>
      <c r="D259" t="s">
        <v>17</v>
      </c>
      <c r="E259" t="s">
        <v>17</v>
      </c>
      <c r="F259" t="s">
        <v>17</v>
      </c>
      <c r="G259" t="s">
        <v>17</v>
      </c>
      <c r="H259" t="s">
        <v>17</v>
      </c>
      <c r="I259" t="s">
        <v>17</v>
      </c>
      <c r="J259" t="s">
        <v>17</v>
      </c>
      <c r="K259" t="s">
        <v>17</v>
      </c>
      <c r="L259" t="s">
        <v>17</v>
      </c>
      <c r="M259" t="s">
        <v>17</v>
      </c>
      <c r="N259" t="s">
        <v>17</v>
      </c>
      <c r="O259" t="s">
        <v>17</v>
      </c>
      <c r="P259" t="s">
        <v>17</v>
      </c>
      <c r="Q259" t="s">
        <v>17</v>
      </c>
      <c r="R259" t="s">
        <v>17</v>
      </c>
    </row>
    <row r="260" spans="1:18" ht="28.8" x14ac:dyDescent="0.3">
      <c r="A260" s="101">
        <v>957</v>
      </c>
      <c r="B260" s="360" t="s">
        <v>311</v>
      </c>
      <c r="D260">
        <v>0</v>
      </c>
      <c r="E260">
        <v>0</v>
      </c>
      <c r="F260">
        <v>0</v>
      </c>
      <c r="G260">
        <v>0</v>
      </c>
      <c r="H260">
        <v>0</v>
      </c>
      <c r="I260">
        <v>0</v>
      </c>
      <c r="J260">
        <v>0</v>
      </c>
      <c r="K260">
        <v>0</v>
      </c>
      <c r="L260">
        <v>0</v>
      </c>
      <c r="M260">
        <v>0</v>
      </c>
      <c r="N260">
        <v>0</v>
      </c>
      <c r="O260">
        <v>0</v>
      </c>
      <c r="P260">
        <v>0</v>
      </c>
      <c r="Q260">
        <v>0</v>
      </c>
      <c r="R260">
        <v>0</v>
      </c>
    </row>
    <row r="261" spans="1:18" ht="72" x14ac:dyDescent="0.3">
      <c r="A261" s="101">
        <v>958</v>
      </c>
      <c r="B261" s="360" t="s">
        <v>312</v>
      </c>
      <c r="D261" t="s">
        <v>17</v>
      </c>
      <c r="E261" t="s">
        <v>17</v>
      </c>
      <c r="F261" t="s">
        <v>17</v>
      </c>
      <c r="G261" t="s">
        <v>17</v>
      </c>
      <c r="H261" t="s">
        <v>351</v>
      </c>
      <c r="I261" t="s">
        <v>17</v>
      </c>
      <c r="J261" t="s">
        <v>17</v>
      </c>
      <c r="K261" t="s">
        <v>17</v>
      </c>
      <c r="L261" t="s">
        <v>17</v>
      </c>
      <c r="M261" t="s">
        <v>17</v>
      </c>
      <c r="N261" t="s">
        <v>17</v>
      </c>
      <c r="O261" t="s">
        <v>17</v>
      </c>
      <c r="P261" t="s">
        <v>17</v>
      </c>
      <c r="Q261" t="s">
        <v>17</v>
      </c>
      <c r="R261" t="s">
        <v>17</v>
      </c>
    </row>
    <row r="262" spans="1:18" ht="43.2" x14ac:dyDescent="0.3">
      <c r="A262" s="101">
        <v>959</v>
      </c>
      <c r="B262" s="360" t="s">
        <v>313</v>
      </c>
      <c r="D262">
        <v>0</v>
      </c>
      <c r="E262">
        <v>0</v>
      </c>
      <c r="F262">
        <v>0</v>
      </c>
      <c r="G262">
        <v>0</v>
      </c>
      <c r="H262">
        <v>0</v>
      </c>
      <c r="I262">
        <v>0</v>
      </c>
      <c r="J262">
        <v>0</v>
      </c>
      <c r="K262">
        <v>0</v>
      </c>
      <c r="L262">
        <v>0</v>
      </c>
      <c r="M262">
        <v>0</v>
      </c>
      <c r="N262">
        <v>0</v>
      </c>
      <c r="O262">
        <v>0</v>
      </c>
      <c r="P262">
        <v>0</v>
      </c>
      <c r="Q262">
        <v>0</v>
      </c>
      <c r="R262">
        <v>0</v>
      </c>
    </row>
    <row r="263" spans="1:18" x14ac:dyDescent="0.3">
      <c r="A263" s="101">
        <v>960</v>
      </c>
      <c r="B263" s="360" t="s">
        <v>314</v>
      </c>
      <c r="D263" t="s">
        <v>420</v>
      </c>
      <c r="E263" t="s">
        <v>421</v>
      </c>
      <c r="F263" t="s">
        <v>422</v>
      </c>
      <c r="G263" t="s">
        <v>423</v>
      </c>
      <c r="H263" t="s">
        <v>424</v>
      </c>
      <c r="I263" t="s">
        <v>425</v>
      </c>
      <c r="J263" t="s">
        <v>426</v>
      </c>
      <c r="K263" t="s">
        <v>805</v>
      </c>
      <c r="L263" t="s">
        <v>427</v>
      </c>
      <c r="M263" t="s">
        <v>428</v>
      </c>
      <c r="N263" t="s">
        <v>429</v>
      </c>
      <c r="O263" t="s">
        <v>430</v>
      </c>
      <c r="P263" t="s">
        <v>478</v>
      </c>
      <c r="Q263" t="s">
        <v>431</v>
      </c>
      <c r="R263" t="s">
        <v>432</v>
      </c>
    </row>
    <row r="264" spans="1:18" x14ac:dyDescent="0.3">
      <c r="A264" s="101">
        <v>962</v>
      </c>
      <c r="B264" s="360" t="s">
        <v>315</v>
      </c>
      <c r="D264" t="s">
        <v>316</v>
      </c>
      <c r="E264" t="s">
        <v>316</v>
      </c>
      <c r="F264" t="s">
        <v>316</v>
      </c>
      <c r="G264" t="s">
        <v>316</v>
      </c>
      <c r="H264" t="s">
        <v>316</v>
      </c>
      <c r="I264" t="s">
        <v>433</v>
      </c>
      <c r="J264" t="s">
        <v>317</v>
      </c>
      <c r="K264" t="s">
        <v>806</v>
      </c>
      <c r="L264" t="s">
        <v>316</v>
      </c>
      <c r="M264" t="s">
        <v>434</v>
      </c>
      <c r="N264" t="s">
        <v>316</v>
      </c>
      <c r="O264" t="s">
        <v>435</v>
      </c>
      <c r="P264" t="s">
        <v>316</v>
      </c>
      <c r="Q264" t="s">
        <v>436</v>
      </c>
      <c r="R264" t="s">
        <v>316</v>
      </c>
    </row>
    <row r="265" spans="1:18" x14ac:dyDescent="0.3">
      <c r="A265" s="101">
        <v>964</v>
      </c>
      <c r="B265" s="360" t="s">
        <v>318</v>
      </c>
      <c r="D265" t="s">
        <v>807</v>
      </c>
      <c r="E265" t="s">
        <v>808</v>
      </c>
      <c r="F265" t="s">
        <v>809</v>
      </c>
      <c r="G265" t="s">
        <v>810</v>
      </c>
      <c r="H265" t="s">
        <v>811</v>
      </c>
      <c r="I265" t="s">
        <v>812</v>
      </c>
      <c r="J265" t="s">
        <v>813</v>
      </c>
      <c r="K265" t="s">
        <v>814</v>
      </c>
      <c r="L265" t="s">
        <v>815</v>
      </c>
      <c r="M265" t="s">
        <v>816</v>
      </c>
      <c r="N265" t="s">
        <v>817</v>
      </c>
      <c r="O265" t="s">
        <v>818</v>
      </c>
      <c r="P265" t="s">
        <v>819</v>
      </c>
      <c r="Q265" t="s">
        <v>820</v>
      </c>
      <c r="R265" t="s">
        <v>821</v>
      </c>
    </row>
    <row r="266" spans="1:18" ht="28.8" x14ac:dyDescent="0.3">
      <c r="A266" s="101">
        <v>965</v>
      </c>
      <c r="B266" s="360" t="s">
        <v>319</v>
      </c>
      <c r="D266">
        <v>0</v>
      </c>
      <c r="E266">
        <v>0</v>
      </c>
      <c r="F266">
        <v>0</v>
      </c>
      <c r="G266">
        <v>0</v>
      </c>
      <c r="H266">
        <v>0</v>
      </c>
      <c r="I266">
        <v>0</v>
      </c>
      <c r="J266">
        <v>0</v>
      </c>
      <c r="K266">
        <v>0</v>
      </c>
      <c r="L266">
        <v>0</v>
      </c>
      <c r="M266">
        <v>0</v>
      </c>
      <c r="N266">
        <v>0</v>
      </c>
      <c r="O266">
        <v>0</v>
      </c>
      <c r="P266">
        <v>0</v>
      </c>
      <c r="Q266">
        <v>0</v>
      </c>
      <c r="R266">
        <v>0</v>
      </c>
    </row>
    <row r="267" spans="1:18" ht="28.8" x14ac:dyDescent="0.3">
      <c r="A267" s="101">
        <v>966</v>
      </c>
      <c r="B267" s="360" t="s">
        <v>320</v>
      </c>
      <c r="D267" t="s">
        <v>437</v>
      </c>
      <c r="E267" t="s">
        <v>438</v>
      </c>
      <c r="F267" t="s">
        <v>439</v>
      </c>
      <c r="G267" t="s">
        <v>440</v>
      </c>
      <c r="H267" t="s">
        <v>441</v>
      </c>
      <c r="I267" t="s">
        <v>442</v>
      </c>
      <c r="J267" t="s">
        <v>443</v>
      </c>
      <c r="K267" t="s">
        <v>444</v>
      </c>
      <c r="L267" t="s">
        <v>822</v>
      </c>
      <c r="M267" t="s">
        <v>445</v>
      </c>
      <c r="N267" t="s">
        <v>446</v>
      </c>
      <c r="O267" t="s">
        <v>447</v>
      </c>
      <c r="P267" t="s">
        <v>477</v>
      </c>
      <c r="Q267" t="s">
        <v>448</v>
      </c>
      <c r="R267" t="s">
        <v>449</v>
      </c>
    </row>
    <row r="268" spans="1:18" x14ac:dyDescent="0.3">
      <c r="A268" s="101">
        <v>968</v>
      </c>
      <c r="B268" s="360" t="s">
        <v>321</v>
      </c>
      <c r="D268" t="s">
        <v>450</v>
      </c>
      <c r="E268" t="s">
        <v>451</v>
      </c>
      <c r="F268" t="s">
        <v>452</v>
      </c>
      <c r="G268" t="s">
        <v>453</v>
      </c>
      <c r="H268" t="s">
        <v>454</v>
      </c>
      <c r="I268" t="s">
        <v>455</v>
      </c>
      <c r="J268" t="s">
        <v>456</v>
      </c>
      <c r="K268" t="s">
        <v>823</v>
      </c>
      <c r="L268" t="s">
        <v>457</v>
      </c>
      <c r="M268" t="s">
        <v>458</v>
      </c>
      <c r="N268" t="s">
        <v>459</v>
      </c>
      <c r="O268" t="s">
        <v>460</v>
      </c>
      <c r="P268" t="s">
        <v>824</v>
      </c>
      <c r="Q268" t="s">
        <v>461</v>
      </c>
      <c r="R268" t="s">
        <v>462</v>
      </c>
    </row>
    <row r="269" spans="1:18" x14ac:dyDescent="0.3">
      <c r="A269" s="101">
        <v>973</v>
      </c>
      <c r="B269" s="360" t="s">
        <v>825</v>
      </c>
      <c r="D269">
        <v>0</v>
      </c>
      <c r="E269">
        <v>0</v>
      </c>
      <c r="F269">
        <v>0</v>
      </c>
      <c r="G269">
        <v>0</v>
      </c>
      <c r="H269">
        <v>0</v>
      </c>
      <c r="I269">
        <v>0</v>
      </c>
      <c r="J269">
        <v>0</v>
      </c>
      <c r="K269">
        <v>0</v>
      </c>
      <c r="L269">
        <v>0</v>
      </c>
      <c r="M269">
        <v>0</v>
      </c>
      <c r="N269">
        <v>0</v>
      </c>
      <c r="O269">
        <v>0</v>
      </c>
      <c r="P269">
        <v>0</v>
      </c>
      <c r="Q269">
        <v>0</v>
      </c>
      <c r="R269">
        <v>0</v>
      </c>
    </row>
    <row r="270" spans="1:18" ht="86.4" x14ac:dyDescent="0.3">
      <c r="A270" s="101">
        <v>974</v>
      </c>
      <c r="B270" s="360" t="s">
        <v>826</v>
      </c>
      <c r="D270">
        <v>0</v>
      </c>
      <c r="E270">
        <v>0</v>
      </c>
      <c r="F270">
        <v>0</v>
      </c>
      <c r="G270">
        <v>0</v>
      </c>
      <c r="H270">
        <v>0</v>
      </c>
      <c r="I270">
        <v>0</v>
      </c>
      <c r="J270">
        <v>0</v>
      </c>
      <c r="K270">
        <v>0</v>
      </c>
      <c r="L270">
        <v>0</v>
      </c>
      <c r="M270">
        <v>0</v>
      </c>
      <c r="N270">
        <v>0</v>
      </c>
      <c r="O270">
        <v>0</v>
      </c>
      <c r="P270">
        <v>0</v>
      </c>
      <c r="Q270">
        <v>0</v>
      </c>
      <c r="R270">
        <v>0</v>
      </c>
    </row>
    <row r="271" spans="1:18" ht="28.8" x14ac:dyDescent="0.3">
      <c r="A271" s="101">
        <v>975</v>
      </c>
      <c r="B271" s="360" t="s">
        <v>202</v>
      </c>
      <c r="D271">
        <v>1</v>
      </c>
      <c r="E271">
        <v>2</v>
      </c>
      <c r="F271">
        <v>2</v>
      </c>
      <c r="G271">
        <v>2</v>
      </c>
      <c r="H271">
        <v>2</v>
      </c>
      <c r="I271">
        <v>2</v>
      </c>
      <c r="J271">
        <v>1</v>
      </c>
      <c r="K271">
        <v>2</v>
      </c>
      <c r="L271">
        <v>2</v>
      </c>
      <c r="M271">
        <v>2</v>
      </c>
      <c r="N271">
        <v>2</v>
      </c>
      <c r="O271">
        <v>1</v>
      </c>
      <c r="P271">
        <v>2</v>
      </c>
      <c r="Q271">
        <v>1</v>
      </c>
      <c r="R271">
        <v>1</v>
      </c>
    </row>
    <row r="272" spans="1:18" ht="43.2" x14ac:dyDescent="0.3">
      <c r="A272" s="101">
        <v>976</v>
      </c>
      <c r="B272" s="360" t="s">
        <v>827</v>
      </c>
      <c r="D272">
        <v>1</v>
      </c>
      <c r="E272">
        <v>3</v>
      </c>
      <c r="F272">
        <v>3</v>
      </c>
      <c r="G272">
        <v>3</v>
      </c>
      <c r="H272">
        <v>3</v>
      </c>
      <c r="I272">
        <v>3</v>
      </c>
      <c r="J272">
        <v>1</v>
      </c>
      <c r="K272">
        <v>3</v>
      </c>
      <c r="L272">
        <v>3</v>
      </c>
      <c r="M272">
        <v>3</v>
      </c>
      <c r="N272">
        <v>3</v>
      </c>
      <c r="O272">
        <v>1</v>
      </c>
      <c r="P272">
        <v>3</v>
      </c>
      <c r="Q272">
        <v>1</v>
      </c>
      <c r="R272">
        <v>1</v>
      </c>
    </row>
    <row r="273" spans="1:18" ht="43.2" x14ac:dyDescent="0.3">
      <c r="A273" s="101">
        <v>977</v>
      </c>
      <c r="B273" s="360" t="s">
        <v>828</v>
      </c>
      <c r="D273">
        <v>0</v>
      </c>
      <c r="E273">
        <v>0</v>
      </c>
      <c r="F273">
        <v>0</v>
      </c>
      <c r="G273">
        <v>0</v>
      </c>
      <c r="H273">
        <v>0</v>
      </c>
      <c r="I273">
        <v>0</v>
      </c>
      <c r="J273">
        <v>0</v>
      </c>
      <c r="K273">
        <v>0</v>
      </c>
      <c r="L273">
        <v>0</v>
      </c>
      <c r="M273">
        <v>0</v>
      </c>
      <c r="N273">
        <v>0</v>
      </c>
      <c r="O273">
        <v>0</v>
      </c>
      <c r="P273">
        <v>0</v>
      </c>
      <c r="Q273">
        <v>0</v>
      </c>
      <c r="R273">
        <v>0</v>
      </c>
    </row>
    <row r="274" spans="1:18" ht="28.8" x14ac:dyDescent="0.3">
      <c r="A274" s="101">
        <v>978</v>
      </c>
      <c r="B274" s="360" t="s">
        <v>829</v>
      </c>
      <c r="D274">
        <v>2</v>
      </c>
      <c r="E274">
        <v>2</v>
      </c>
      <c r="F274" s="427">
        <v>2</v>
      </c>
      <c r="G274">
        <v>2</v>
      </c>
      <c r="H274">
        <v>2</v>
      </c>
      <c r="I274">
        <v>2</v>
      </c>
      <c r="J274">
        <v>2</v>
      </c>
      <c r="K274">
        <v>2</v>
      </c>
      <c r="L274">
        <v>2</v>
      </c>
      <c r="M274">
        <v>2</v>
      </c>
      <c r="N274">
        <v>2</v>
      </c>
      <c r="O274">
        <v>1</v>
      </c>
      <c r="P274">
        <v>2</v>
      </c>
      <c r="Q274">
        <v>2</v>
      </c>
      <c r="R274">
        <v>1</v>
      </c>
    </row>
    <row r="275" spans="1:18" ht="57.6" x14ac:dyDescent="0.3">
      <c r="A275" s="101">
        <v>979</v>
      </c>
      <c r="B275" s="360" t="s">
        <v>463</v>
      </c>
      <c r="D275">
        <v>2</v>
      </c>
      <c r="E275">
        <v>1</v>
      </c>
      <c r="F275">
        <v>1</v>
      </c>
      <c r="G275">
        <v>1</v>
      </c>
      <c r="H275">
        <v>2</v>
      </c>
      <c r="I275">
        <v>1</v>
      </c>
      <c r="J275">
        <v>2</v>
      </c>
      <c r="K275">
        <v>1</v>
      </c>
      <c r="L275">
        <v>1</v>
      </c>
      <c r="M275">
        <v>1</v>
      </c>
      <c r="N275">
        <v>1</v>
      </c>
      <c r="O275">
        <v>2</v>
      </c>
      <c r="P275">
        <v>1</v>
      </c>
      <c r="Q275">
        <v>2</v>
      </c>
      <c r="R275">
        <v>1</v>
      </c>
    </row>
    <row r="276" spans="1:18" ht="28.8" x14ac:dyDescent="0.3">
      <c r="A276" s="101">
        <v>980</v>
      </c>
      <c r="B276" s="360" t="s">
        <v>199</v>
      </c>
      <c r="D276" t="s">
        <v>807</v>
      </c>
      <c r="E276" t="s">
        <v>830</v>
      </c>
      <c r="F276" t="s">
        <v>831</v>
      </c>
      <c r="G276" t="s">
        <v>832</v>
      </c>
      <c r="H276" t="s">
        <v>833</v>
      </c>
      <c r="I276" t="s">
        <v>834</v>
      </c>
      <c r="J276" t="s">
        <v>835</v>
      </c>
      <c r="K276" t="s">
        <v>836</v>
      </c>
      <c r="L276" t="s">
        <v>837</v>
      </c>
      <c r="M276" t="s">
        <v>838</v>
      </c>
      <c r="N276" t="s">
        <v>830</v>
      </c>
      <c r="O276" t="s">
        <v>839</v>
      </c>
      <c r="P276" t="s">
        <v>840</v>
      </c>
      <c r="Q276" t="s">
        <v>807</v>
      </c>
      <c r="R276" t="s">
        <v>814</v>
      </c>
    </row>
    <row r="277" spans="1:18" ht="28.8" x14ac:dyDescent="0.3">
      <c r="A277" s="101">
        <v>984</v>
      </c>
      <c r="B277" s="360" t="s">
        <v>841</v>
      </c>
      <c r="D277">
        <v>0</v>
      </c>
      <c r="E277">
        <v>0</v>
      </c>
      <c r="F277">
        <v>0</v>
      </c>
      <c r="G277">
        <v>0</v>
      </c>
      <c r="H277">
        <v>0</v>
      </c>
      <c r="I277">
        <v>0</v>
      </c>
      <c r="J277">
        <v>0</v>
      </c>
      <c r="K277">
        <v>0</v>
      </c>
      <c r="L277">
        <v>0</v>
      </c>
      <c r="M277">
        <v>0</v>
      </c>
      <c r="N277">
        <v>0</v>
      </c>
      <c r="O277">
        <v>0</v>
      </c>
      <c r="P277">
        <v>0</v>
      </c>
      <c r="Q277">
        <v>0</v>
      </c>
      <c r="R277">
        <v>0</v>
      </c>
    </row>
    <row r="278" spans="1:18" ht="28.8" x14ac:dyDescent="0.3">
      <c r="A278" s="101">
        <v>985</v>
      </c>
      <c r="B278" s="360" t="s">
        <v>842</v>
      </c>
      <c r="D278">
        <v>0</v>
      </c>
      <c r="E278">
        <v>0</v>
      </c>
      <c r="F278">
        <v>0</v>
      </c>
      <c r="G278">
        <v>0</v>
      </c>
      <c r="H278">
        <v>0</v>
      </c>
      <c r="I278">
        <v>0</v>
      </c>
      <c r="J278">
        <v>0</v>
      </c>
      <c r="K278">
        <v>0</v>
      </c>
      <c r="L278">
        <v>0</v>
      </c>
      <c r="M278">
        <v>0</v>
      </c>
      <c r="N278">
        <v>0</v>
      </c>
      <c r="O278">
        <v>0</v>
      </c>
      <c r="P278">
        <v>0</v>
      </c>
      <c r="Q278">
        <v>0</v>
      </c>
      <c r="R278">
        <v>0</v>
      </c>
    </row>
    <row r="279" spans="1:18" ht="43.2" x14ac:dyDescent="0.3">
      <c r="A279" s="101">
        <v>986</v>
      </c>
      <c r="B279" s="360" t="s">
        <v>843</v>
      </c>
      <c r="D279">
        <v>0</v>
      </c>
      <c r="E279">
        <v>0</v>
      </c>
      <c r="F279">
        <v>0</v>
      </c>
      <c r="G279">
        <v>0</v>
      </c>
      <c r="H279">
        <v>0</v>
      </c>
      <c r="I279">
        <v>0</v>
      </c>
      <c r="J279">
        <v>0</v>
      </c>
      <c r="K279">
        <v>0</v>
      </c>
      <c r="L279">
        <v>0</v>
      </c>
      <c r="M279">
        <v>0</v>
      </c>
      <c r="N279">
        <v>0</v>
      </c>
      <c r="O279">
        <v>0</v>
      </c>
      <c r="P279">
        <v>0</v>
      </c>
      <c r="Q279">
        <v>0</v>
      </c>
      <c r="R279">
        <v>0</v>
      </c>
    </row>
    <row r="280" spans="1:18" ht="57.6" x14ac:dyDescent="0.3">
      <c r="A280" s="101">
        <v>987</v>
      </c>
      <c r="B280" s="360" t="s">
        <v>844</v>
      </c>
      <c r="D280">
        <v>0</v>
      </c>
      <c r="E280">
        <v>0</v>
      </c>
      <c r="F280">
        <v>0</v>
      </c>
      <c r="G280">
        <v>0</v>
      </c>
      <c r="H280">
        <v>0</v>
      </c>
      <c r="I280">
        <v>0</v>
      </c>
      <c r="J280">
        <v>0</v>
      </c>
      <c r="K280">
        <v>0</v>
      </c>
      <c r="L280">
        <v>0</v>
      </c>
      <c r="M280">
        <v>0</v>
      </c>
      <c r="N280">
        <v>0</v>
      </c>
      <c r="O280">
        <v>0</v>
      </c>
      <c r="P280">
        <v>0</v>
      </c>
      <c r="Q280">
        <v>0</v>
      </c>
      <c r="R280">
        <v>0</v>
      </c>
    </row>
    <row r="281" spans="1:18" ht="28.8" x14ac:dyDescent="0.3">
      <c r="A281" s="101">
        <v>988</v>
      </c>
      <c r="B281" s="360" t="s">
        <v>845</v>
      </c>
      <c r="D281">
        <v>0</v>
      </c>
      <c r="E281">
        <v>0</v>
      </c>
      <c r="F281">
        <v>0</v>
      </c>
      <c r="G281">
        <v>0</v>
      </c>
      <c r="H281">
        <v>0</v>
      </c>
      <c r="I281">
        <v>0</v>
      </c>
      <c r="J281">
        <v>0</v>
      </c>
      <c r="K281">
        <v>0</v>
      </c>
      <c r="L281">
        <v>0</v>
      </c>
      <c r="M281">
        <v>0</v>
      </c>
      <c r="N281">
        <v>0</v>
      </c>
      <c r="O281">
        <v>0</v>
      </c>
      <c r="P281">
        <v>0</v>
      </c>
      <c r="Q281">
        <v>0</v>
      </c>
      <c r="R281">
        <v>0</v>
      </c>
    </row>
    <row r="282" spans="1:18" ht="43.2" x14ac:dyDescent="0.3">
      <c r="A282" s="101">
        <v>989</v>
      </c>
      <c r="B282" s="360" t="s">
        <v>846</v>
      </c>
      <c r="D282">
        <v>0</v>
      </c>
      <c r="E282">
        <v>0</v>
      </c>
      <c r="F282">
        <v>0</v>
      </c>
      <c r="G282">
        <v>0</v>
      </c>
      <c r="H282">
        <v>0</v>
      </c>
      <c r="I282">
        <v>0</v>
      </c>
      <c r="J282">
        <v>0</v>
      </c>
      <c r="K282">
        <v>0</v>
      </c>
      <c r="L282">
        <v>0</v>
      </c>
      <c r="M282">
        <v>0</v>
      </c>
      <c r="N282">
        <v>0</v>
      </c>
      <c r="O282">
        <v>0</v>
      </c>
      <c r="P282">
        <v>0</v>
      </c>
      <c r="Q282">
        <v>0</v>
      </c>
      <c r="R282">
        <v>0</v>
      </c>
    </row>
    <row r="283" spans="1:18" ht="28.8" x14ac:dyDescent="0.3">
      <c r="A283" s="101">
        <v>990</v>
      </c>
      <c r="B283" s="360" t="s">
        <v>847</v>
      </c>
      <c r="D283">
        <v>0</v>
      </c>
      <c r="E283">
        <v>0</v>
      </c>
      <c r="F283">
        <v>0</v>
      </c>
      <c r="G283">
        <v>0</v>
      </c>
      <c r="H283">
        <v>0</v>
      </c>
      <c r="I283">
        <v>0</v>
      </c>
      <c r="J283">
        <v>0</v>
      </c>
      <c r="K283">
        <v>0</v>
      </c>
      <c r="L283">
        <v>0</v>
      </c>
      <c r="M283">
        <v>0</v>
      </c>
      <c r="N283">
        <v>0</v>
      </c>
      <c r="O283">
        <v>0</v>
      </c>
      <c r="P283">
        <v>0</v>
      </c>
      <c r="Q283">
        <v>0</v>
      </c>
      <c r="R283">
        <v>0</v>
      </c>
    </row>
    <row r="284" spans="1:18" ht="72" x14ac:dyDescent="0.3">
      <c r="A284" s="101">
        <v>991</v>
      </c>
      <c r="B284" s="360" t="s">
        <v>848</v>
      </c>
      <c r="D284">
        <v>0</v>
      </c>
      <c r="E284">
        <v>0</v>
      </c>
      <c r="F284">
        <v>0</v>
      </c>
      <c r="G284">
        <v>0</v>
      </c>
      <c r="H284">
        <v>0</v>
      </c>
      <c r="I284">
        <v>0</v>
      </c>
      <c r="J284">
        <v>0</v>
      </c>
      <c r="K284">
        <v>0</v>
      </c>
      <c r="L284">
        <v>0</v>
      </c>
      <c r="M284">
        <v>0</v>
      </c>
      <c r="N284">
        <v>0</v>
      </c>
      <c r="O284">
        <v>0</v>
      </c>
      <c r="P284">
        <v>0</v>
      </c>
      <c r="Q284">
        <v>0</v>
      </c>
      <c r="R284">
        <v>0</v>
      </c>
    </row>
    <row r="285" spans="1:18" x14ac:dyDescent="0.3">
      <c r="A285" s="101">
        <v>995</v>
      </c>
      <c r="B285" s="360" t="s">
        <v>849</v>
      </c>
      <c r="D285">
        <v>0</v>
      </c>
      <c r="E285">
        <v>0</v>
      </c>
      <c r="F285">
        <v>0</v>
      </c>
      <c r="G285">
        <v>0</v>
      </c>
      <c r="H285">
        <v>0</v>
      </c>
      <c r="I285">
        <v>0</v>
      </c>
      <c r="J285">
        <v>0</v>
      </c>
      <c r="K285">
        <v>0</v>
      </c>
      <c r="L285">
        <v>0</v>
      </c>
      <c r="M285">
        <v>0</v>
      </c>
      <c r="N285">
        <v>0</v>
      </c>
      <c r="O285">
        <v>0</v>
      </c>
      <c r="P285">
        <v>0</v>
      </c>
      <c r="Q285">
        <v>0</v>
      </c>
      <c r="R285">
        <v>0</v>
      </c>
    </row>
    <row r="286" spans="1:18" x14ac:dyDescent="0.3">
      <c r="A286" s="101">
        <v>996</v>
      </c>
      <c r="B286" s="360" t="s">
        <v>98</v>
      </c>
      <c r="D286">
        <v>0</v>
      </c>
      <c r="E286">
        <v>0</v>
      </c>
      <c r="F286">
        <v>0</v>
      </c>
      <c r="G286">
        <v>0</v>
      </c>
      <c r="H286">
        <v>0</v>
      </c>
      <c r="I286">
        <v>0</v>
      </c>
      <c r="J286">
        <v>0</v>
      </c>
      <c r="K286">
        <v>0</v>
      </c>
      <c r="L286">
        <v>0</v>
      </c>
      <c r="M286">
        <v>0</v>
      </c>
      <c r="N286">
        <v>0</v>
      </c>
      <c r="O286">
        <v>0</v>
      </c>
      <c r="P286">
        <v>0</v>
      </c>
      <c r="Q286">
        <v>0</v>
      </c>
      <c r="R286">
        <v>0</v>
      </c>
    </row>
    <row r="287" spans="1:18" x14ac:dyDescent="0.3">
      <c r="A287" s="101">
        <v>998</v>
      </c>
      <c r="B287" s="360" t="s">
        <v>99</v>
      </c>
      <c r="D287">
        <v>57</v>
      </c>
      <c r="E287">
        <v>57</v>
      </c>
      <c r="F287">
        <v>57</v>
      </c>
      <c r="G287">
        <v>57</v>
      </c>
      <c r="H287">
        <v>57</v>
      </c>
      <c r="I287">
        <v>57</v>
      </c>
      <c r="J287">
        <v>57</v>
      </c>
      <c r="K287">
        <v>57</v>
      </c>
      <c r="L287">
        <v>57</v>
      </c>
      <c r="M287">
        <v>57</v>
      </c>
      <c r="N287">
        <v>57</v>
      </c>
      <c r="O287">
        <v>57</v>
      </c>
      <c r="P287">
        <v>57</v>
      </c>
      <c r="Q287">
        <v>57</v>
      </c>
      <c r="R287">
        <v>57</v>
      </c>
    </row>
    <row r="288" spans="1:18" x14ac:dyDescent="0.3">
      <c r="A288" s="101">
        <v>999</v>
      </c>
      <c r="B288" s="360" t="s">
        <v>100</v>
      </c>
      <c r="D288">
        <v>571300</v>
      </c>
      <c r="E288">
        <v>571301</v>
      </c>
      <c r="F288">
        <v>571302</v>
      </c>
      <c r="G288">
        <v>571303</v>
      </c>
      <c r="H288">
        <v>572177</v>
      </c>
      <c r="I288">
        <v>571304</v>
      </c>
      <c r="J288">
        <v>571305</v>
      </c>
      <c r="K288">
        <v>571306</v>
      </c>
      <c r="L288">
        <v>571307</v>
      </c>
      <c r="M288">
        <v>571309</v>
      </c>
      <c r="N288">
        <v>571310</v>
      </c>
      <c r="O288">
        <v>571311</v>
      </c>
      <c r="P288">
        <v>571313</v>
      </c>
      <c r="Q288">
        <v>571315</v>
      </c>
      <c r="R288">
        <v>571316</v>
      </c>
    </row>
    <row r="289" spans="1:18" x14ac:dyDescent="0.3">
      <c r="A289" s="101">
        <v>9000</v>
      </c>
      <c r="B289" s="360" t="s">
        <v>322</v>
      </c>
      <c r="C289" t="s">
        <v>130</v>
      </c>
      <c r="D289">
        <v>20187607</v>
      </c>
      <c r="E289">
        <v>20646133</v>
      </c>
      <c r="F289">
        <v>15708273</v>
      </c>
      <c r="G289">
        <v>10922239</v>
      </c>
      <c r="H289">
        <v>18041604</v>
      </c>
      <c r="I289">
        <v>747384688</v>
      </c>
      <c r="J289">
        <v>25860375</v>
      </c>
      <c r="K289">
        <v>3627303</v>
      </c>
      <c r="L289">
        <v>34907198</v>
      </c>
      <c r="M289">
        <v>15346856</v>
      </c>
      <c r="N289">
        <v>25268659</v>
      </c>
      <c r="O289">
        <v>23200765</v>
      </c>
      <c r="P289">
        <v>9954286</v>
      </c>
      <c r="Q289">
        <v>13205731</v>
      </c>
      <c r="R289">
        <v>8353862</v>
      </c>
    </row>
    <row r="290" spans="1:18" x14ac:dyDescent="0.3">
      <c r="A290" s="101">
        <v>9001</v>
      </c>
      <c r="B290" s="360" t="s">
        <v>323</v>
      </c>
      <c r="C290" t="s">
        <v>324</v>
      </c>
      <c r="D290">
        <v>2522183</v>
      </c>
      <c r="E290">
        <v>1956448</v>
      </c>
      <c r="F290">
        <v>1665944</v>
      </c>
      <c r="G290">
        <v>1483845</v>
      </c>
      <c r="H290">
        <v>1398457</v>
      </c>
      <c r="I290">
        <v>174995017</v>
      </c>
      <c r="J290">
        <v>3173312</v>
      </c>
      <c r="K290">
        <v>281337</v>
      </c>
      <c r="L290">
        <v>3750927</v>
      </c>
      <c r="M290">
        <v>2240531</v>
      </c>
      <c r="N290">
        <v>4919065</v>
      </c>
      <c r="O290">
        <v>2333592</v>
      </c>
      <c r="P290">
        <v>965098</v>
      </c>
      <c r="Q290">
        <v>1225187</v>
      </c>
      <c r="R290">
        <v>747519</v>
      </c>
    </row>
    <row r="291" spans="1:18" ht="28.8" x14ac:dyDescent="0.3">
      <c r="A291" s="101">
        <v>9002</v>
      </c>
      <c r="B291" s="360" t="s">
        <v>325</v>
      </c>
      <c r="C291" t="s">
        <v>326</v>
      </c>
      <c r="D291">
        <v>0</v>
      </c>
      <c r="E291">
        <v>42910</v>
      </c>
      <c r="F291">
        <v>264259</v>
      </c>
      <c r="G291">
        <v>2184</v>
      </c>
      <c r="H291">
        <v>212597</v>
      </c>
      <c r="I291">
        <v>8011782</v>
      </c>
      <c r="J291">
        <v>130615</v>
      </c>
      <c r="K291">
        <v>9977</v>
      </c>
      <c r="L291">
        <v>215025</v>
      </c>
      <c r="M291">
        <v>9087</v>
      </c>
      <c r="N291">
        <v>37307</v>
      </c>
      <c r="O291">
        <v>97875</v>
      </c>
      <c r="P291">
        <v>8687</v>
      </c>
      <c r="Q291">
        <v>7563</v>
      </c>
      <c r="R291">
        <v>7216</v>
      </c>
    </row>
    <row r="292" spans="1:18" ht="28.8" x14ac:dyDescent="0.3">
      <c r="A292" s="101">
        <v>9003</v>
      </c>
      <c r="B292" s="360" t="s">
        <v>327</v>
      </c>
      <c r="C292" t="s">
        <v>328</v>
      </c>
      <c r="D292">
        <v>258861</v>
      </c>
      <c r="E292">
        <v>749049</v>
      </c>
      <c r="F292">
        <v>264814</v>
      </c>
      <c r="G292">
        <v>149665</v>
      </c>
      <c r="H292">
        <v>688287</v>
      </c>
      <c r="I292">
        <v>97815006</v>
      </c>
      <c r="J292">
        <v>792851</v>
      </c>
      <c r="K292">
        <v>112368</v>
      </c>
      <c r="L292">
        <v>1015405</v>
      </c>
      <c r="M292">
        <v>142036</v>
      </c>
      <c r="N292">
        <v>487585</v>
      </c>
      <c r="O292">
        <v>764174</v>
      </c>
      <c r="P292">
        <v>237491</v>
      </c>
      <c r="Q292">
        <v>370278</v>
      </c>
      <c r="R292">
        <v>175777</v>
      </c>
    </row>
    <row r="293" spans="1:18" ht="57.6" x14ac:dyDescent="0.3">
      <c r="A293" s="101">
        <v>9004</v>
      </c>
      <c r="B293" s="360" t="s">
        <v>329</v>
      </c>
      <c r="C293" t="s">
        <v>330</v>
      </c>
      <c r="D293" t="s">
        <v>130</v>
      </c>
      <c r="E293" t="s">
        <v>130</v>
      </c>
      <c r="F293" t="s">
        <v>130</v>
      </c>
      <c r="G293" t="s">
        <v>130</v>
      </c>
      <c r="H293" t="s">
        <v>130</v>
      </c>
      <c r="I293" t="s">
        <v>130</v>
      </c>
      <c r="J293" t="s">
        <v>130</v>
      </c>
      <c r="K293" t="s">
        <v>130</v>
      </c>
      <c r="L293" t="s">
        <v>130</v>
      </c>
      <c r="M293" t="s">
        <v>130</v>
      </c>
      <c r="N293" t="s">
        <v>130</v>
      </c>
      <c r="O293" t="s">
        <v>130</v>
      </c>
      <c r="P293" t="s">
        <v>130</v>
      </c>
      <c r="Q293" t="s">
        <v>130</v>
      </c>
      <c r="R293" t="s">
        <v>130</v>
      </c>
    </row>
    <row r="294" spans="1:18" x14ac:dyDescent="0.3">
      <c r="A294" s="101">
        <v>9005</v>
      </c>
      <c r="B294" s="360" t="s">
        <v>331</v>
      </c>
      <c r="C294" t="s">
        <v>332</v>
      </c>
      <c r="D294">
        <v>1874073</v>
      </c>
      <c r="E294">
        <v>1067664</v>
      </c>
      <c r="F294">
        <v>1522422</v>
      </c>
      <c r="G294">
        <v>735399</v>
      </c>
      <c r="H294">
        <v>961409</v>
      </c>
      <c r="I294">
        <v>3781509</v>
      </c>
      <c r="J294">
        <v>1593070</v>
      </c>
      <c r="K294">
        <v>139042</v>
      </c>
      <c r="L294">
        <v>1806976</v>
      </c>
      <c r="M294">
        <v>1372198</v>
      </c>
      <c r="N294">
        <v>1548054</v>
      </c>
      <c r="O294">
        <v>1075821</v>
      </c>
      <c r="P294">
        <v>517155</v>
      </c>
      <c r="Q294">
        <v>778621</v>
      </c>
      <c r="R294">
        <v>357399</v>
      </c>
    </row>
    <row r="295" spans="1:18" x14ac:dyDescent="0.3">
      <c r="A295" s="101">
        <v>9006</v>
      </c>
      <c r="B295" s="360" t="s">
        <v>333</v>
      </c>
      <c r="C295" t="s">
        <v>334</v>
      </c>
      <c r="D295">
        <v>1465747</v>
      </c>
      <c r="E295">
        <v>2523460</v>
      </c>
      <c r="F295">
        <v>855141</v>
      </c>
      <c r="G295">
        <v>833500</v>
      </c>
      <c r="H295">
        <v>2204240</v>
      </c>
      <c r="I295">
        <v>41849756</v>
      </c>
      <c r="J295">
        <v>2157139</v>
      </c>
      <c r="K295">
        <v>426034</v>
      </c>
      <c r="L295">
        <v>3537579</v>
      </c>
      <c r="M295">
        <v>1175136</v>
      </c>
      <c r="N295">
        <v>1966348</v>
      </c>
      <c r="O295">
        <v>2587070</v>
      </c>
      <c r="P295">
        <v>1225823</v>
      </c>
      <c r="Q295">
        <v>1394510</v>
      </c>
      <c r="R295">
        <v>804768</v>
      </c>
    </row>
    <row r="296" spans="1:18" ht="28.8" x14ac:dyDescent="0.3">
      <c r="A296" s="101">
        <v>9007</v>
      </c>
      <c r="B296" s="360" t="s">
        <v>369</v>
      </c>
      <c r="C296" t="s">
        <v>335</v>
      </c>
      <c r="D296">
        <v>1.2786</v>
      </c>
      <c r="E296">
        <v>0.42309999999999998</v>
      </c>
      <c r="F296">
        <v>1.7803</v>
      </c>
      <c r="G296">
        <v>0.88229999999999997</v>
      </c>
      <c r="H296">
        <v>0.43619999999999998</v>
      </c>
      <c r="I296">
        <v>9.0399999999999994E-2</v>
      </c>
      <c r="J296">
        <v>0.73850000000000005</v>
      </c>
      <c r="K296">
        <v>0.32640000000000002</v>
      </c>
      <c r="L296">
        <v>0.51080000000000003</v>
      </c>
      <c r="M296">
        <v>1.1677</v>
      </c>
      <c r="N296">
        <v>0.7873</v>
      </c>
      <c r="O296">
        <v>0.4158</v>
      </c>
      <c r="P296">
        <v>0.4219</v>
      </c>
      <c r="Q296">
        <v>0.55830000000000002</v>
      </c>
      <c r="R296">
        <v>0.44409999999999999</v>
      </c>
    </row>
    <row r="297" spans="1:18" x14ac:dyDescent="0.3">
      <c r="A297" s="101">
        <v>9008</v>
      </c>
      <c r="B297" s="360" t="s">
        <v>336</v>
      </c>
      <c r="C297" t="s">
        <v>130</v>
      </c>
      <c r="D297">
        <v>0</v>
      </c>
      <c r="E297">
        <v>0</v>
      </c>
      <c r="F297">
        <v>0</v>
      </c>
      <c r="G297">
        <v>0</v>
      </c>
      <c r="H297">
        <v>0</v>
      </c>
      <c r="I297">
        <v>0</v>
      </c>
      <c r="J297">
        <v>0</v>
      </c>
      <c r="K297">
        <v>0</v>
      </c>
      <c r="L297">
        <v>0</v>
      </c>
      <c r="M297">
        <v>0</v>
      </c>
      <c r="N297">
        <v>0</v>
      </c>
      <c r="O297">
        <v>0</v>
      </c>
      <c r="P297">
        <v>0</v>
      </c>
      <c r="Q297">
        <v>0</v>
      </c>
      <c r="R297">
        <v>0</v>
      </c>
    </row>
    <row r="298" spans="1:18" ht="28.8" x14ac:dyDescent="0.3">
      <c r="A298" s="101">
        <v>9010</v>
      </c>
      <c r="B298" s="360" t="s">
        <v>337</v>
      </c>
      <c r="C298" t="s">
        <v>338</v>
      </c>
      <c r="D298">
        <v>0</v>
      </c>
      <c r="E298">
        <v>0</v>
      </c>
      <c r="F298">
        <v>0</v>
      </c>
      <c r="G298">
        <v>0</v>
      </c>
      <c r="H298">
        <v>0</v>
      </c>
      <c r="I298">
        <v>0</v>
      </c>
      <c r="J298">
        <v>0</v>
      </c>
      <c r="K298">
        <v>0</v>
      </c>
      <c r="L298">
        <v>0</v>
      </c>
      <c r="M298">
        <v>0</v>
      </c>
      <c r="N298">
        <v>0</v>
      </c>
      <c r="O298">
        <v>0</v>
      </c>
      <c r="P298">
        <v>0</v>
      </c>
      <c r="Q298">
        <v>0</v>
      </c>
      <c r="R298">
        <v>0</v>
      </c>
    </row>
    <row r="299" spans="1:18" ht="43.2" x14ac:dyDescent="0.3">
      <c r="A299" s="101">
        <v>9011</v>
      </c>
      <c r="B299" s="360" t="s">
        <v>610</v>
      </c>
      <c r="C299" t="s">
        <v>339</v>
      </c>
      <c r="D299">
        <v>0</v>
      </c>
      <c r="E299">
        <v>0</v>
      </c>
      <c r="F299">
        <v>0</v>
      </c>
      <c r="G299">
        <v>0</v>
      </c>
      <c r="H299">
        <v>0</v>
      </c>
      <c r="I299">
        <v>0</v>
      </c>
      <c r="J299">
        <v>0</v>
      </c>
      <c r="K299">
        <v>0</v>
      </c>
      <c r="L299">
        <v>0</v>
      </c>
      <c r="M299">
        <v>0</v>
      </c>
      <c r="N299">
        <v>0</v>
      </c>
      <c r="O299">
        <v>0</v>
      </c>
      <c r="P299">
        <v>0</v>
      </c>
      <c r="Q299">
        <v>0</v>
      </c>
      <c r="R299">
        <v>0</v>
      </c>
    </row>
    <row r="300" spans="1:18" ht="57.6" x14ac:dyDescent="0.3">
      <c r="A300" s="101">
        <v>9012</v>
      </c>
      <c r="B300" s="360" t="s">
        <v>611</v>
      </c>
      <c r="C300" t="s">
        <v>339</v>
      </c>
      <c r="D300">
        <v>0</v>
      </c>
      <c r="E300">
        <v>0</v>
      </c>
      <c r="F300">
        <v>0</v>
      </c>
      <c r="G300">
        <v>0</v>
      </c>
      <c r="H300">
        <v>0</v>
      </c>
      <c r="I300">
        <v>0</v>
      </c>
      <c r="J300">
        <v>0</v>
      </c>
      <c r="K300">
        <v>0</v>
      </c>
      <c r="L300">
        <v>0</v>
      </c>
      <c r="M300">
        <v>0</v>
      </c>
      <c r="N300">
        <v>0</v>
      </c>
      <c r="O300">
        <v>0</v>
      </c>
      <c r="P300">
        <v>0</v>
      </c>
      <c r="Q300">
        <v>0</v>
      </c>
      <c r="R300">
        <v>0</v>
      </c>
    </row>
    <row r="301" spans="1:18" x14ac:dyDescent="0.3">
      <c r="A301" s="101">
        <v>9013</v>
      </c>
      <c r="B301" s="360" t="s">
        <v>340</v>
      </c>
      <c r="C301" t="s">
        <v>341</v>
      </c>
      <c r="D301">
        <v>0</v>
      </c>
      <c r="E301">
        <v>0</v>
      </c>
      <c r="F301">
        <v>0</v>
      </c>
      <c r="G301">
        <v>0</v>
      </c>
      <c r="H301">
        <v>0</v>
      </c>
      <c r="I301">
        <v>0</v>
      </c>
      <c r="J301">
        <v>0</v>
      </c>
      <c r="K301">
        <v>0</v>
      </c>
      <c r="L301">
        <v>0</v>
      </c>
      <c r="M301">
        <v>0</v>
      </c>
      <c r="N301">
        <v>0</v>
      </c>
      <c r="O301">
        <v>0</v>
      </c>
      <c r="P301">
        <v>0</v>
      </c>
      <c r="Q301">
        <v>0</v>
      </c>
      <c r="R301">
        <v>0</v>
      </c>
    </row>
    <row r="302" spans="1:18" ht="28.8" x14ac:dyDescent="0.3">
      <c r="A302" s="101">
        <v>9014</v>
      </c>
      <c r="B302" s="360" t="s">
        <v>342</v>
      </c>
      <c r="C302" t="s">
        <v>343</v>
      </c>
      <c r="D302">
        <v>0</v>
      </c>
      <c r="E302">
        <v>0</v>
      </c>
      <c r="F302">
        <v>0</v>
      </c>
      <c r="G302">
        <v>0</v>
      </c>
      <c r="H302">
        <v>0</v>
      </c>
      <c r="I302">
        <v>0</v>
      </c>
      <c r="J302">
        <v>0</v>
      </c>
      <c r="K302">
        <v>0</v>
      </c>
      <c r="L302">
        <v>0</v>
      </c>
      <c r="M302">
        <v>0</v>
      </c>
      <c r="N302">
        <v>0</v>
      </c>
      <c r="O302">
        <v>0</v>
      </c>
      <c r="P302">
        <v>0</v>
      </c>
      <c r="Q302">
        <v>0</v>
      </c>
      <c r="R302">
        <v>0</v>
      </c>
    </row>
    <row r="303" spans="1:18" ht="57.6" x14ac:dyDescent="0.3">
      <c r="A303" s="101">
        <v>9015</v>
      </c>
      <c r="B303" s="360" t="s">
        <v>612</v>
      </c>
      <c r="C303" t="s">
        <v>130</v>
      </c>
      <c r="D303">
        <v>0</v>
      </c>
      <c r="E303">
        <v>0</v>
      </c>
      <c r="F303">
        <v>0</v>
      </c>
      <c r="G303">
        <v>0</v>
      </c>
      <c r="H303">
        <v>0</v>
      </c>
      <c r="I303">
        <v>0</v>
      </c>
      <c r="J303">
        <v>0</v>
      </c>
      <c r="K303">
        <v>0</v>
      </c>
      <c r="L303">
        <v>0</v>
      </c>
      <c r="M303">
        <v>0</v>
      </c>
      <c r="N303">
        <v>0</v>
      </c>
      <c r="O303">
        <v>0</v>
      </c>
      <c r="P303">
        <v>0</v>
      </c>
      <c r="Q303">
        <v>0</v>
      </c>
      <c r="R303">
        <v>0</v>
      </c>
    </row>
    <row r="304" spans="1:18" ht="57.6" x14ac:dyDescent="0.3">
      <c r="A304" s="101">
        <v>9016</v>
      </c>
      <c r="B304" s="360" t="s">
        <v>613</v>
      </c>
      <c r="C304" t="s">
        <v>130</v>
      </c>
      <c r="D304">
        <v>0</v>
      </c>
      <c r="E304">
        <v>0</v>
      </c>
      <c r="F304">
        <v>0</v>
      </c>
      <c r="G304">
        <v>0</v>
      </c>
      <c r="H304">
        <v>0</v>
      </c>
      <c r="I304">
        <v>0</v>
      </c>
      <c r="J304">
        <v>0</v>
      </c>
      <c r="K304">
        <v>0</v>
      </c>
      <c r="L304">
        <v>0</v>
      </c>
      <c r="M304">
        <v>0</v>
      </c>
      <c r="N304">
        <v>0</v>
      </c>
      <c r="O304">
        <v>0</v>
      </c>
      <c r="P304">
        <v>0</v>
      </c>
      <c r="Q304">
        <v>0</v>
      </c>
      <c r="R304">
        <v>0</v>
      </c>
    </row>
    <row r="305" spans="1:18" x14ac:dyDescent="0.3">
      <c r="A305" s="101">
        <v>9017</v>
      </c>
      <c r="B305" s="360" t="s">
        <v>344</v>
      </c>
      <c r="C305" t="s">
        <v>345</v>
      </c>
      <c r="D305">
        <v>0</v>
      </c>
      <c r="E305">
        <v>0</v>
      </c>
      <c r="F305">
        <v>0</v>
      </c>
      <c r="G305">
        <v>0</v>
      </c>
      <c r="H305">
        <v>0</v>
      </c>
      <c r="I305">
        <v>0</v>
      </c>
      <c r="J305">
        <v>0</v>
      </c>
      <c r="K305">
        <v>0</v>
      </c>
      <c r="L305">
        <v>0</v>
      </c>
      <c r="M305">
        <v>0</v>
      </c>
      <c r="N305">
        <v>0</v>
      </c>
      <c r="O305">
        <v>0</v>
      </c>
      <c r="P305">
        <v>0</v>
      </c>
      <c r="Q305">
        <v>0</v>
      </c>
      <c r="R305">
        <v>0</v>
      </c>
    </row>
    <row r="306" spans="1:18" ht="43.2" x14ac:dyDescent="0.3">
      <c r="A306" s="101">
        <v>9018</v>
      </c>
      <c r="B306" s="360" t="s">
        <v>346</v>
      </c>
      <c r="C306" t="s">
        <v>347</v>
      </c>
      <c r="D306">
        <v>0</v>
      </c>
      <c r="E306">
        <v>42910</v>
      </c>
      <c r="F306">
        <v>0</v>
      </c>
      <c r="G306">
        <v>2184</v>
      </c>
      <c r="H306">
        <v>212597</v>
      </c>
      <c r="I306">
        <v>6206692</v>
      </c>
      <c r="J306">
        <v>100968</v>
      </c>
      <c r="K306">
        <v>9977</v>
      </c>
      <c r="L306">
        <v>215025</v>
      </c>
      <c r="M306">
        <v>1168</v>
      </c>
      <c r="N306">
        <v>0</v>
      </c>
      <c r="O306">
        <v>97875</v>
      </c>
      <c r="P306">
        <v>2815</v>
      </c>
      <c r="Q306">
        <v>7563</v>
      </c>
      <c r="R306">
        <v>7216</v>
      </c>
    </row>
    <row r="307" spans="1:18" x14ac:dyDescent="0.3">
      <c r="A307" s="101">
        <v>9019</v>
      </c>
      <c r="B307" s="360" t="s">
        <v>348</v>
      </c>
      <c r="C307" t="s">
        <v>349</v>
      </c>
      <c r="D307">
        <v>0</v>
      </c>
      <c r="E307">
        <v>42910</v>
      </c>
      <c r="F307">
        <v>0</v>
      </c>
      <c r="G307">
        <v>2184</v>
      </c>
      <c r="H307">
        <v>212597</v>
      </c>
      <c r="I307">
        <v>6206692</v>
      </c>
      <c r="J307">
        <v>100968</v>
      </c>
      <c r="K307">
        <v>9977</v>
      </c>
      <c r="L307">
        <v>215025</v>
      </c>
      <c r="M307">
        <v>1168</v>
      </c>
      <c r="N307">
        <v>0</v>
      </c>
      <c r="O307">
        <v>97875</v>
      </c>
      <c r="P307">
        <v>2815</v>
      </c>
      <c r="Q307">
        <v>7563</v>
      </c>
      <c r="R307">
        <v>7216</v>
      </c>
    </row>
    <row r="310" spans="1:18" x14ac:dyDescent="0.3">
      <c r="D310" s="604">
        <v>20187607</v>
      </c>
      <c r="E310" s="604">
        <v>20646133</v>
      </c>
      <c r="F310" s="604">
        <v>15708273</v>
      </c>
      <c r="G310" s="604">
        <v>10922239</v>
      </c>
      <c r="H310" s="604">
        <v>18041604</v>
      </c>
      <c r="I310" s="604">
        <v>747384688</v>
      </c>
      <c r="J310" s="604">
        <v>25860375</v>
      </c>
      <c r="K310" s="604">
        <v>3627303</v>
      </c>
      <c r="L310" s="604">
        <v>34907198</v>
      </c>
      <c r="M310" s="604">
        <v>15346856</v>
      </c>
      <c r="N310" s="604">
        <v>25268659</v>
      </c>
      <c r="O310" s="604">
        <v>23200765</v>
      </c>
      <c r="P310" s="604">
        <v>9954286</v>
      </c>
      <c r="Q310" s="604">
        <v>13205731</v>
      </c>
      <c r="R310" s="604">
        <v>8353862</v>
      </c>
    </row>
    <row r="312" spans="1:18" x14ac:dyDescent="0.3">
      <c r="D312" s="604">
        <f>D289-D310</f>
        <v>0</v>
      </c>
      <c r="E312" s="604">
        <f t="shared" ref="E312:R312" si="0">E289-E310</f>
        <v>0</v>
      </c>
      <c r="F312" s="604">
        <f t="shared" si="0"/>
        <v>0</v>
      </c>
      <c r="G312" s="604">
        <f t="shared" si="0"/>
        <v>0</v>
      </c>
      <c r="H312" s="604">
        <f t="shared" si="0"/>
        <v>0</v>
      </c>
      <c r="I312" s="604">
        <f t="shared" si="0"/>
        <v>0</v>
      </c>
      <c r="J312" s="604">
        <f t="shared" si="0"/>
        <v>0</v>
      </c>
      <c r="K312" s="604">
        <f t="shared" si="0"/>
        <v>0</v>
      </c>
      <c r="L312" s="604">
        <f t="shared" si="0"/>
        <v>0</v>
      </c>
      <c r="M312" s="604">
        <f t="shared" si="0"/>
        <v>0</v>
      </c>
      <c r="N312" s="604">
        <f t="shared" si="0"/>
        <v>0</v>
      </c>
      <c r="O312" s="604">
        <f t="shared" si="0"/>
        <v>0</v>
      </c>
      <c r="P312" s="604">
        <f t="shared" si="0"/>
        <v>0</v>
      </c>
      <c r="Q312" s="604">
        <f t="shared" si="0"/>
        <v>0</v>
      </c>
      <c r="R312" s="604">
        <f t="shared" si="0"/>
        <v>0</v>
      </c>
    </row>
  </sheetData>
  <sheetProtection algorithmName="SHA-512" hashValue="mHMyJ9bCXcdhZphAGtRH9E0PFpVKC7cIRpBK8jyy3h8K7//oLFJVc2AJ+NpzkZOSKEV4iQqqbJFMdk7ureBVyg==" saltValue="gC+njbHyQdkjgDDdNWXBBw=="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A14" sqref="A14"/>
    </sheetView>
  </sheetViews>
  <sheetFormatPr defaultColWidth="9.109375" defaultRowHeight="14.4" x14ac:dyDescent="0.3"/>
  <cols>
    <col min="1" max="1" width="52.5546875" style="207" customWidth="1"/>
    <col min="2" max="12" width="9.109375" style="264"/>
    <col min="13" max="13" width="21.6640625" style="264" customWidth="1"/>
    <col min="14" max="14" width="16.88671875" style="264" customWidth="1"/>
    <col min="15" max="16" width="9.109375" style="264"/>
    <col min="17" max="17" width="18.109375" style="264" customWidth="1"/>
    <col min="18" max="18" width="11" style="264" customWidth="1"/>
    <col min="19" max="16384" width="9.109375" style="264"/>
  </cols>
  <sheetData>
    <row r="1" spans="1:20" x14ac:dyDescent="0.3">
      <c r="A1" s="207" t="s">
        <v>257</v>
      </c>
    </row>
    <row r="2" spans="1:20" ht="15" thickBot="1" x14ac:dyDescent="0.35">
      <c r="A2" s="262" t="s">
        <v>375</v>
      </c>
      <c r="B2" s="102">
        <v>571300</v>
      </c>
      <c r="C2" s="260">
        <v>57</v>
      </c>
      <c r="D2" s="35"/>
      <c r="E2" s="35"/>
    </row>
    <row r="3" spans="1:20" ht="15" customHeight="1" thickBot="1" x14ac:dyDescent="0.35">
      <c r="A3" s="263" t="s">
        <v>376</v>
      </c>
      <c r="B3" s="102">
        <v>571301</v>
      </c>
      <c r="C3" s="260">
        <v>57</v>
      </c>
      <c r="D3" s="34"/>
      <c r="E3" s="35"/>
      <c r="O3" s="266"/>
      <c r="P3" s="266"/>
      <c r="S3" s="266"/>
      <c r="T3" s="266"/>
    </row>
    <row r="4" spans="1:20" ht="15" customHeight="1" thickBot="1" x14ac:dyDescent="0.35">
      <c r="A4" s="263" t="s">
        <v>377</v>
      </c>
      <c r="B4" s="102">
        <v>571302</v>
      </c>
      <c r="C4" s="260">
        <v>57</v>
      </c>
      <c r="D4" s="34"/>
      <c r="E4" s="35"/>
      <c r="O4" s="266"/>
      <c r="P4" s="266"/>
      <c r="S4" s="266"/>
      <c r="T4" s="266"/>
    </row>
    <row r="5" spans="1:20" ht="15" thickBot="1" x14ac:dyDescent="0.35">
      <c r="A5" s="263" t="s">
        <v>378</v>
      </c>
      <c r="B5" s="102">
        <v>571303</v>
      </c>
      <c r="C5" s="260">
        <v>57</v>
      </c>
      <c r="D5" s="34"/>
      <c r="E5" s="35"/>
      <c r="O5" s="266"/>
      <c r="P5" s="266"/>
      <c r="S5" s="266"/>
      <c r="T5" s="266"/>
    </row>
    <row r="6" spans="1:20" ht="15" thickBot="1" x14ac:dyDescent="0.35">
      <c r="A6" s="263" t="s">
        <v>379</v>
      </c>
      <c r="B6" s="102">
        <v>572177</v>
      </c>
      <c r="C6" s="260">
        <v>57</v>
      </c>
      <c r="D6" s="34"/>
      <c r="E6" s="35"/>
      <c r="O6" s="266"/>
      <c r="P6" s="266"/>
      <c r="S6" s="266"/>
      <c r="T6" s="266"/>
    </row>
    <row r="7" spans="1:20" ht="15" thickBot="1" x14ac:dyDescent="0.35">
      <c r="A7" s="263" t="s">
        <v>380</v>
      </c>
      <c r="B7" s="102">
        <v>571304</v>
      </c>
      <c r="C7" s="260">
        <v>57</v>
      </c>
      <c r="D7" s="34"/>
      <c r="E7" s="35"/>
      <c r="O7" s="266"/>
      <c r="P7" s="266"/>
      <c r="S7" s="266"/>
      <c r="T7" s="266"/>
    </row>
    <row r="8" spans="1:20" ht="15" thickBot="1" x14ac:dyDescent="0.35">
      <c r="A8" s="263" t="s">
        <v>381</v>
      </c>
      <c r="B8" s="102">
        <v>571305</v>
      </c>
      <c r="C8" s="260">
        <v>57</v>
      </c>
      <c r="D8" s="34"/>
      <c r="E8" s="35"/>
      <c r="O8" s="266"/>
      <c r="P8" s="266"/>
      <c r="S8" s="266"/>
      <c r="T8" s="266"/>
    </row>
    <row r="9" spans="1:20" ht="15" thickBot="1" x14ac:dyDescent="0.35">
      <c r="A9" s="263" t="s">
        <v>382</v>
      </c>
      <c r="B9" s="102">
        <v>571306</v>
      </c>
      <c r="C9" s="260">
        <v>57</v>
      </c>
      <c r="D9" s="34"/>
      <c r="E9" s="35"/>
      <c r="O9" s="266"/>
      <c r="P9" s="266"/>
      <c r="S9" s="266"/>
      <c r="T9" s="266"/>
    </row>
    <row r="10" spans="1:20" ht="15" thickBot="1" x14ac:dyDescent="0.35">
      <c r="A10" s="263" t="s">
        <v>383</v>
      </c>
      <c r="B10" s="102">
        <v>571307</v>
      </c>
      <c r="C10" s="260">
        <v>57</v>
      </c>
      <c r="D10" s="34"/>
      <c r="E10" s="35"/>
      <c r="O10" s="266"/>
      <c r="P10" s="266"/>
      <c r="S10" s="266"/>
      <c r="T10" s="266"/>
    </row>
    <row r="11" spans="1:20" ht="15" thickBot="1" x14ac:dyDescent="0.35">
      <c r="A11" s="263" t="s">
        <v>384</v>
      </c>
      <c r="B11" s="102">
        <v>571309</v>
      </c>
      <c r="C11" s="260">
        <v>57</v>
      </c>
      <c r="D11" s="34"/>
      <c r="E11" s="35"/>
      <c r="O11" s="266"/>
      <c r="P11" s="266"/>
      <c r="S11" s="266"/>
      <c r="T11" s="266"/>
    </row>
    <row r="12" spans="1:20" ht="15" thickBot="1" x14ac:dyDescent="0.35">
      <c r="A12" s="263" t="s">
        <v>385</v>
      </c>
      <c r="B12" s="102">
        <v>571310</v>
      </c>
      <c r="C12" s="260">
        <v>57</v>
      </c>
      <c r="D12" s="34"/>
      <c r="E12" s="35"/>
      <c r="O12" s="266"/>
      <c r="P12" s="266"/>
      <c r="S12" s="266"/>
      <c r="T12" s="266"/>
    </row>
    <row r="13" spans="1:20" ht="15" thickBot="1" x14ac:dyDescent="0.35">
      <c r="A13" s="263" t="s">
        <v>386</v>
      </c>
      <c r="B13" s="102">
        <v>571311</v>
      </c>
      <c r="C13" s="260">
        <v>57</v>
      </c>
      <c r="D13" s="34"/>
      <c r="E13" s="35"/>
      <c r="O13" s="266"/>
      <c r="P13" s="266"/>
      <c r="S13" s="266"/>
      <c r="T13" s="266"/>
    </row>
    <row r="14" spans="1:20" ht="33" customHeight="1" thickBot="1" x14ac:dyDescent="0.35">
      <c r="A14" s="263" t="s">
        <v>387</v>
      </c>
      <c r="B14" s="102">
        <v>571313</v>
      </c>
      <c r="C14" s="260">
        <v>57</v>
      </c>
      <c r="D14" s="34"/>
      <c r="E14" s="35"/>
      <c r="O14" s="266"/>
      <c r="P14" s="266"/>
      <c r="S14" s="266"/>
      <c r="T14" s="266"/>
    </row>
    <row r="15" spans="1:20" ht="15" thickBot="1" x14ac:dyDescent="0.35">
      <c r="A15" s="263" t="s">
        <v>388</v>
      </c>
      <c r="B15" s="102">
        <v>571315</v>
      </c>
      <c r="C15" s="260">
        <v>57</v>
      </c>
      <c r="D15" s="34"/>
      <c r="E15" s="35"/>
      <c r="O15" s="266"/>
      <c r="P15" s="266"/>
      <c r="S15" s="266"/>
      <c r="T15" s="266"/>
    </row>
    <row r="16" spans="1:20" ht="15" thickBot="1" x14ac:dyDescent="0.35">
      <c r="A16" s="263" t="s">
        <v>389</v>
      </c>
      <c r="B16" s="102">
        <v>571316</v>
      </c>
      <c r="C16" s="260">
        <v>57</v>
      </c>
      <c r="D16" s="34"/>
      <c r="E16" s="35"/>
      <c r="O16" s="266"/>
      <c r="P16" s="266"/>
      <c r="S16" s="266"/>
      <c r="T16" s="266"/>
    </row>
    <row r="17" spans="1:20" ht="15" thickBot="1" x14ac:dyDescent="0.35">
      <c r="A17" s="263"/>
      <c r="B17" s="102"/>
      <c r="C17" s="260"/>
      <c r="D17" s="34"/>
      <c r="E17" s="35"/>
      <c r="O17" s="266"/>
      <c r="P17" s="266"/>
      <c r="S17" s="266"/>
      <c r="T17" s="266"/>
    </row>
    <row r="18" spans="1:20" ht="15" thickBot="1" x14ac:dyDescent="0.35">
      <c r="A18" s="263"/>
      <c r="B18" s="102"/>
      <c r="C18" s="260"/>
      <c r="D18" s="34"/>
      <c r="E18" s="35"/>
      <c r="O18" s="266"/>
      <c r="P18" s="266"/>
      <c r="S18" s="266"/>
      <c r="T18" s="266"/>
    </row>
    <row r="19" spans="1:20" ht="15" thickBot="1" x14ac:dyDescent="0.35">
      <c r="A19" s="263"/>
      <c r="B19" s="102"/>
      <c r="C19" s="260"/>
      <c r="D19" s="34"/>
      <c r="E19" s="35"/>
      <c r="O19" s="266"/>
      <c r="P19" s="266"/>
      <c r="S19" s="266"/>
      <c r="T19" s="266"/>
    </row>
    <row r="20" spans="1:20" ht="15" thickBot="1" x14ac:dyDescent="0.35">
      <c r="A20" s="263"/>
      <c r="B20" s="102"/>
      <c r="C20" s="260"/>
      <c r="D20" s="34"/>
      <c r="E20" s="35"/>
      <c r="O20" s="266"/>
      <c r="P20" s="266"/>
      <c r="S20" s="266"/>
      <c r="T20" s="266"/>
    </row>
    <row r="21" spans="1:20" ht="15" thickBot="1" x14ac:dyDescent="0.35">
      <c r="A21" s="263"/>
      <c r="B21" s="102"/>
      <c r="C21" s="260"/>
      <c r="D21" s="34"/>
      <c r="E21" s="35"/>
      <c r="O21" s="266"/>
      <c r="P21" s="266"/>
      <c r="S21" s="266"/>
      <c r="T21" s="266"/>
    </row>
    <row r="22" spans="1:20" ht="15" thickBot="1" x14ac:dyDescent="0.35">
      <c r="A22" s="263"/>
      <c r="B22" s="102"/>
      <c r="C22" s="260"/>
      <c r="D22" s="34"/>
      <c r="E22" s="35"/>
      <c r="O22" s="266"/>
      <c r="P22" s="266"/>
      <c r="S22" s="266"/>
      <c r="T22" s="266"/>
    </row>
    <row r="23" spans="1:20" ht="15" thickBot="1" x14ac:dyDescent="0.35">
      <c r="A23" s="263"/>
      <c r="B23" s="102"/>
      <c r="C23" s="260"/>
      <c r="D23" s="34"/>
      <c r="E23" s="35"/>
      <c r="O23" s="266"/>
      <c r="P23" s="266"/>
      <c r="S23" s="266"/>
      <c r="T23" s="266"/>
    </row>
    <row r="24" spans="1:20" ht="15" thickBot="1" x14ac:dyDescent="0.35">
      <c r="A24" s="263"/>
      <c r="B24" s="102"/>
      <c r="C24" s="260"/>
      <c r="D24" s="34"/>
      <c r="E24" s="35"/>
      <c r="O24" s="266"/>
      <c r="P24" s="266"/>
      <c r="S24" s="266"/>
      <c r="T24" s="266"/>
    </row>
    <row r="25" spans="1:20" ht="15" thickBot="1" x14ac:dyDescent="0.35">
      <c r="A25" s="263"/>
      <c r="B25" s="102"/>
      <c r="C25" s="260"/>
      <c r="D25" s="34"/>
      <c r="E25" s="35"/>
      <c r="O25" s="266"/>
      <c r="P25" s="266"/>
      <c r="S25" s="266"/>
      <c r="T25" s="266"/>
    </row>
    <row r="26" spans="1:20" ht="15" thickBot="1" x14ac:dyDescent="0.35">
      <c r="A26" s="263"/>
      <c r="B26" s="102"/>
      <c r="C26" s="260"/>
      <c r="D26" s="34"/>
      <c r="E26" s="35"/>
      <c r="O26" s="266"/>
      <c r="P26" s="266"/>
      <c r="S26" s="266"/>
      <c r="T26" s="266"/>
    </row>
    <row r="27" spans="1:20" ht="15" thickBot="1" x14ac:dyDescent="0.35">
      <c r="A27" s="263"/>
      <c r="B27" s="102"/>
      <c r="C27" s="260"/>
      <c r="D27" s="34"/>
      <c r="E27" s="35"/>
      <c r="O27" s="266"/>
      <c r="P27" s="266"/>
      <c r="S27" s="266"/>
      <c r="T27" s="266"/>
    </row>
    <row r="28" spans="1:20" ht="15" thickBot="1" x14ac:dyDescent="0.35">
      <c r="A28" s="263"/>
      <c r="B28" s="102"/>
      <c r="C28" s="260"/>
      <c r="D28" s="34"/>
      <c r="E28" s="35"/>
      <c r="O28" s="266"/>
      <c r="P28" s="266"/>
      <c r="S28" s="266"/>
      <c r="T28" s="266"/>
    </row>
    <row r="29" spans="1:20" ht="21.6" customHeight="1" thickBot="1" x14ac:dyDescent="0.35">
      <c r="A29" s="263"/>
      <c r="B29" s="102"/>
      <c r="C29" s="260"/>
      <c r="D29" s="34"/>
      <c r="E29" s="35"/>
      <c r="O29" s="266"/>
      <c r="P29" s="266"/>
      <c r="S29" s="266"/>
      <c r="T29" s="266"/>
    </row>
    <row r="30" spans="1:20" ht="22.95" customHeight="1" thickBot="1" x14ac:dyDescent="0.35">
      <c r="A30" s="263"/>
      <c r="B30" s="102"/>
      <c r="C30" s="260"/>
      <c r="D30" s="34"/>
      <c r="E30" s="35"/>
      <c r="O30" s="266"/>
      <c r="P30" s="266"/>
      <c r="S30" s="266"/>
      <c r="T30" s="266"/>
    </row>
    <row r="31" spans="1:20" ht="15" thickBot="1" x14ac:dyDescent="0.35">
      <c r="A31" s="263"/>
      <c r="B31" s="102"/>
      <c r="C31" s="260"/>
      <c r="D31" s="34"/>
      <c r="E31" s="35"/>
      <c r="O31" s="266"/>
      <c r="P31" s="266"/>
      <c r="S31" s="266"/>
      <c r="T31" s="266"/>
    </row>
    <row r="32" spans="1:20" ht="15" thickBot="1" x14ac:dyDescent="0.35">
      <c r="A32" s="263"/>
      <c r="B32" s="102"/>
      <c r="C32" s="260"/>
      <c r="D32" s="34"/>
      <c r="E32" s="35"/>
      <c r="O32" s="266"/>
      <c r="P32" s="266"/>
      <c r="S32" s="266"/>
      <c r="T32" s="266"/>
    </row>
    <row r="33" spans="1:20" ht="15" thickBot="1" x14ac:dyDescent="0.35">
      <c r="A33" s="263"/>
      <c r="B33" s="102"/>
      <c r="C33" s="260"/>
      <c r="D33" s="34"/>
      <c r="E33" s="35"/>
      <c r="O33" s="266"/>
      <c r="P33" s="266"/>
      <c r="S33" s="266"/>
      <c r="T33" s="266"/>
    </row>
    <row r="34" spans="1:20" ht="15" thickBot="1" x14ac:dyDescent="0.35">
      <c r="A34" s="263"/>
      <c r="B34" s="102"/>
      <c r="C34" s="260"/>
      <c r="D34" s="34"/>
      <c r="E34" s="35"/>
      <c r="O34" s="266"/>
      <c r="P34" s="266"/>
      <c r="S34" s="266"/>
      <c r="T34" s="266"/>
    </row>
    <row r="35" spans="1:20" ht="15" thickBot="1" x14ac:dyDescent="0.35">
      <c r="A35" s="263"/>
      <c r="B35" s="102"/>
      <c r="C35" s="260"/>
      <c r="D35" s="34"/>
      <c r="E35" s="35"/>
      <c r="O35" s="266"/>
      <c r="P35" s="266"/>
      <c r="S35" s="266"/>
      <c r="T35" s="266"/>
    </row>
    <row r="36" spans="1:20" ht="15" thickBot="1" x14ac:dyDescent="0.35">
      <c r="A36" s="263"/>
      <c r="B36" s="102"/>
      <c r="C36" s="260"/>
      <c r="D36" s="34"/>
      <c r="E36" s="35"/>
      <c r="O36" s="266"/>
      <c r="P36" s="266"/>
      <c r="S36" s="266"/>
      <c r="T36" s="266"/>
    </row>
    <row r="37" spans="1:20" ht="15" thickBot="1" x14ac:dyDescent="0.35">
      <c r="A37" s="263"/>
      <c r="B37" s="102"/>
      <c r="C37" s="260"/>
      <c r="D37" s="34"/>
      <c r="E37" s="35"/>
      <c r="O37" s="266"/>
      <c r="P37" s="266"/>
      <c r="S37" s="266"/>
      <c r="T37" s="266"/>
    </row>
    <row r="38" spans="1:20" ht="15" thickBot="1" x14ac:dyDescent="0.35">
      <c r="A38" s="263"/>
      <c r="B38" s="102"/>
      <c r="C38" s="260"/>
      <c r="D38" s="34"/>
      <c r="E38" s="35"/>
      <c r="O38" s="266"/>
      <c r="P38" s="266"/>
      <c r="S38" s="266"/>
      <c r="T38" s="266"/>
    </row>
    <row r="39" spans="1:20" ht="15" thickBot="1" x14ac:dyDescent="0.35">
      <c r="A39" s="263"/>
      <c r="B39" s="102"/>
      <c r="C39" s="260"/>
      <c r="D39" s="34"/>
      <c r="E39" s="35"/>
      <c r="O39" s="266"/>
      <c r="P39" s="266"/>
      <c r="S39" s="266"/>
      <c r="T39" s="266"/>
    </row>
    <row r="40" spans="1:20" ht="15" thickBot="1" x14ac:dyDescent="0.35">
      <c r="A40" s="263"/>
      <c r="B40" s="102"/>
      <c r="C40" s="260"/>
      <c r="D40" s="34"/>
      <c r="E40" s="35"/>
      <c r="O40" s="266"/>
      <c r="P40" s="266"/>
      <c r="S40" s="266"/>
      <c r="T40" s="266"/>
    </row>
    <row r="41" spans="1:20" ht="15" thickBot="1" x14ac:dyDescent="0.35">
      <c r="A41" s="263"/>
      <c r="B41" s="102"/>
      <c r="C41" s="260"/>
      <c r="D41" s="34"/>
      <c r="E41" s="35"/>
      <c r="O41" s="266"/>
      <c r="P41" s="266"/>
      <c r="S41" s="266"/>
      <c r="T41" s="266"/>
    </row>
    <row r="42" spans="1:20" ht="15" thickBot="1" x14ac:dyDescent="0.35">
      <c r="A42" s="263"/>
      <c r="B42" s="102"/>
      <c r="C42" s="260"/>
      <c r="D42" s="34"/>
      <c r="E42" s="35"/>
      <c r="O42" s="266"/>
      <c r="P42" s="266"/>
      <c r="S42" s="266"/>
      <c r="T42" s="266"/>
    </row>
    <row r="43" spans="1:20" ht="15" thickBot="1" x14ac:dyDescent="0.35">
      <c r="A43" s="263"/>
      <c r="B43" s="102"/>
      <c r="C43" s="260"/>
      <c r="D43" s="34"/>
      <c r="E43" s="35"/>
      <c r="O43" s="266"/>
      <c r="P43" s="266"/>
      <c r="S43" s="266"/>
      <c r="T43" s="266"/>
    </row>
    <row r="44" spans="1:20" ht="15" thickBot="1" x14ac:dyDescent="0.35">
      <c r="A44" s="263"/>
      <c r="B44" s="102"/>
      <c r="C44" s="260"/>
      <c r="D44" s="34"/>
      <c r="E44" s="35"/>
      <c r="O44" s="266"/>
      <c r="P44" s="266"/>
      <c r="S44" s="266"/>
      <c r="T44" s="266"/>
    </row>
    <row r="45" spans="1:20" ht="15" thickBot="1" x14ac:dyDescent="0.35">
      <c r="A45" s="263"/>
      <c r="B45" s="102"/>
      <c r="C45" s="260"/>
      <c r="D45" s="34"/>
      <c r="E45" s="35"/>
      <c r="O45" s="266"/>
      <c r="P45" s="266"/>
      <c r="S45" s="266"/>
      <c r="T45" s="266"/>
    </row>
    <row r="46" spans="1:20" ht="15" thickBot="1" x14ac:dyDescent="0.35">
      <c r="A46" s="263"/>
      <c r="B46" s="102"/>
      <c r="C46" s="260"/>
      <c r="D46" s="34"/>
      <c r="E46" s="35"/>
      <c r="O46" s="266"/>
      <c r="P46" s="266"/>
      <c r="S46" s="266"/>
      <c r="T46" s="266"/>
    </row>
    <row r="47" spans="1:20" ht="15" thickBot="1" x14ac:dyDescent="0.35">
      <c r="A47" s="263"/>
      <c r="B47" s="102"/>
      <c r="C47" s="260"/>
      <c r="D47" s="34"/>
      <c r="E47" s="35"/>
      <c r="O47" s="266"/>
      <c r="P47" s="266"/>
      <c r="S47" s="266"/>
      <c r="T47" s="266"/>
    </row>
    <row r="48" spans="1:20" ht="15" thickBot="1" x14ac:dyDescent="0.35">
      <c r="A48" s="263"/>
      <c r="B48" s="102"/>
      <c r="C48" s="260"/>
      <c r="D48" s="34"/>
      <c r="E48" s="35"/>
      <c r="O48" s="266"/>
      <c r="P48" s="266"/>
      <c r="S48" s="266"/>
      <c r="T48" s="266"/>
    </row>
    <row r="49" spans="1:20" ht="15" thickBot="1" x14ac:dyDescent="0.35">
      <c r="A49" s="263"/>
      <c r="B49" s="102"/>
      <c r="C49" s="260"/>
      <c r="D49" s="34"/>
      <c r="E49" s="35"/>
      <c r="O49" s="266"/>
      <c r="P49" s="266"/>
      <c r="S49" s="266"/>
      <c r="T49" s="266"/>
    </row>
    <row r="50" spans="1:20" ht="15" thickBot="1" x14ac:dyDescent="0.35">
      <c r="A50" s="263"/>
      <c r="B50" s="102"/>
      <c r="C50" s="260"/>
      <c r="D50" s="34"/>
      <c r="E50" s="35"/>
      <c r="O50" s="266"/>
      <c r="P50" s="266"/>
      <c r="S50" s="266"/>
      <c r="T50" s="266"/>
    </row>
    <row r="51" spans="1:20" ht="15" thickBot="1" x14ac:dyDescent="0.35">
      <c r="A51" s="263"/>
      <c r="B51" s="102"/>
      <c r="C51" s="260"/>
      <c r="D51" s="34"/>
      <c r="E51" s="35"/>
      <c r="O51" s="266"/>
      <c r="P51" s="266"/>
      <c r="S51" s="266"/>
      <c r="T51" s="266"/>
    </row>
    <row r="52" spans="1:20" ht="15" thickBot="1" x14ac:dyDescent="0.35">
      <c r="A52" s="263"/>
      <c r="B52" s="102"/>
      <c r="C52" s="260"/>
      <c r="D52" s="34"/>
      <c r="E52" s="35"/>
      <c r="O52" s="266"/>
      <c r="P52" s="266"/>
      <c r="S52" s="266"/>
      <c r="T52" s="266"/>
    </row>
    <row r="53" spans="1:20" ht="15" thickBot="1" x14ac:dyDescent="0.35">
      <c r="A53" s="263"/>
      <c r="B53" s="102"/>
      <c r="C53" s="260"/>
      <c r="D53" s="34"/>
      <c r="E53" s="35"/>
      <c r="O53" s="266"/>
      <c r="P53" s="266"/>
      <c r="S53" s="266"/>
      <c r="T53" s="266"/>
    </row>
    <row r="54" spans="1:20" ht="15" thickBot="1" x14ac:dyDescent="0.35">
      <c r="A54" s="263"/>
      <c r="B54" s="102"/>
      <c r="C54" s="260"/>
      <c r="D54" s="34"/>
      <c r="E54" s="35"/>
      <c r="O54" s="266"/>
      <c r="P54" s="266"/>
      <c r="S54" s="266"/>
      <c r="T54" s="266"/>
    </row>
    <row r="55" spans="1:20" ht="15" thickBot="1" x14ac:dyDescent="0.35">
      <c r="A55" s="263"/>
      <c r="B55" s="102"/>
      <c r="C55" s="260"/>
      <c r="D55" s="34"/>
      <c r="E55" s="35"/>
      <c r="O55" s="266"/>
      <c r="P55" s="266"/>
      <c r="S55" s="266"/>
      <c r="T55" s="266"/>
    </row>
    <row r="56" spans="1:20" ht="15" thickBot="1" x14ac:dyDescent="0.35">
      <c r="A56" s="263"/>
      <c r="B56" s="102"/>
      <c r="C56" s="260"/>
      <c r="D56" s="34"/>
      <c r="E56" s="35"/>
      <c r="O56" s="266"/>
      <c r="P56" s="266"/>
      <c r="S56" s="266"/>
      <c r="T56" s="266"/>
    </row>
    <row r="57" spans="1:20" ht="15" thickBot="1" x14ac:dyDescent="0.35">
      <c r="A57" s="263"/>
      <c r="B57" s="102"/>
      <c r="C57" s="260"/>
      <c r="D57" s="34"/>
      <c r="E57" s="35"/>
      <c r="O57" s="266"/>
      <c r="P57" s="266"/>
      <c r="S57" s="266"/>
      <c r="T57" s="266"/>
    </row>
    <row r="58" spans="1:20" ht="15" thickBot="1" x14ac:dyDescent="0.35">
      <c r="A58" s="263"/>
      <c r="B58" s="102"/>
      <c r="C58" s="260"/>
      <c r="D58" s="34"/>
      <c r="E58" s="35"/>
      <c r="O58" s="266"/>
      <c r="P58" s="266"/>
      <c r="S58" s="266"/>
      <c r="T58" s="266"/>
    </row>
    <row r="59" spans="1:20" ht="15" thickBot="1" x14ac:dyDescent="0.35">
      <c r="A59" s="263"/>
      <c r="B59" s="102"/>
      <c r="C59" s="260"/>
      <c r="D59" s="34"/>
      <c r="E59" s="35"/>
      <c r="O59" s="266"/>
      <c r="P59" s="266"/>
      <c r="S59" s="266"/>
      <c r="T59" s="266"/>
    </row>
    <row r="60" spans="1:20" ht="15" thickBot="1" x14ac:dyDescent="0.35">
      <c r="A60" s="263"/>
      <c r="B60" s="102"/>
      <c r="C60" s="260"/>
      <c r="D60" s="34"/>
      <c r="E60" s="35"/>
      <c r="O60" s="266"/>
      <c r="P60" s="266"/>
      <c r="S60" s="266"/>
      <c r="T60" s="266"/>
    </row>
    <row r="61" spans="1:20" ht="15" thickBot="1" x14ac:dyDescent="0.35">
      <c r="A61" s="263"/>
      <c r="B61" s="102"/>
      <c r="C61" s="260"/>
      <c r="D61" s="34"/>
      <c r="E61" s="35"/>
      <c r="O61" s="266"/>
      <c r="P61" s="266"/>
      <c r="S61" s="266"/>
      <c r="T61" s="266"/>
    </row>
    <row r="62" spans="1:20" ht="15" thickBot="1" x14ac:dyDescent="0.35">
      <c r="A62" s="263"/>
      <c r="B62" s="102"/>
      <c r="C62" s="260"/>
      <c r="D62" s="34"/>
      <c r="E62" s="35"/>
      <c r="O62" s="266"/>
      <c r="P62" s="266"/>
      <c r="S62" s="266"/>
      <c r="T62" s="266"/>
    </row>
    <row r="63" spans="1:20" ht="15" thickBot="1" x14ac:dyDescent="0.35">
      <c r="A63" s="263"/>
      <c r="B63" s="102"/>
      <c r="C63" s="260"/>
      <c r="D63" s="34"/>
      <c r="E63" s="35"/>
      <c r="O63" s="266"/>
      <c r="P63" s="266"/>
      <c r="S63" s="266"/>
      <c r="T63" s="266"/>
    </row>
    <row r="64" spans="1:20" ht="15" thickBot="1" x14ac:dyDescent="0.35">
      <c r="A64" s="263"/>
      <c r="B64" s="102"/>
      <c r="C64" s="260"/>
      <c r="D64" s="34"/>
      <c r="E64" s="35"/>
      <c r="O64" s="266"/>
      <c r="P64" s="266"/>
      <c r="S64" s="266"/>
      <c r="T64" s="266"/>
    </row>
    <row r="65" spans="1:20" ht="15" thickBot="1" x14ac:dyDescent="0.35">
      <c r="A65" s="263"/>
      <c r="B65" s="102"/>
      <c r="C65" s="260"/>
      <c r="D65" s="34"/>
      <c r="E65" s="35"/>
      <c r="O65" s="266"/>
      <c r="P65" s="266"/>
      <c r="S65" s="266"/>
      <c r="T65" s="266"/>
    </row>
    <row r="66" spans="1:20" ht="15" thickBot="1" x14ac:dyDescent="0.35">
      <c r="A66" s="263"/>
      <c r="B66" s="102"/>
      <c r="C66" s="260"/>
      <c r="D66" s="34"/>
      <c r="E66" s="35"/>
      <c r="O66" s="266"/>
      <c r="P66" s="266"/>
      <c r="S66" s="266"/>
      <c r="T66" s="266"/>
    </row>
    <row r="67" spans="1:20" ht="15" thickBot="1" x14ac:dyDescent="0.35">
      <c r="A67" s="263"/>
      <c r="B67" s="102"/>
      <c r="C67" s="260"/>
      <c r="D67" s="34"/>
      <c r="E67" s="35"/>
      <c r="O67" s="266"/>
      <c r="P67" s="266"/>
      <c r="S67" s="266"/>
      <c r="T67" s="266"/>
    </row>
    <row r="68" spans="1:20" ht="15" thickBot="1" x14ac:dyDescent="0.35">
      <c r="A68" s="263"/>
      <c r="B68" s="102"/>
      <c r="C68" s="260"/>
      <c r="D68" s="34"/>
      <c r="E68" s="35"/>
      <c r="O68" s="266"/>
      <c r="P68" s="266"/>
      <c r="S68" s="266"/>
      <c r="T68" s="266"/>
    </row>
  </sheetData>
  <sheetProtection algorithmName="SHA-512" hashValue="uPFYiaibwzolf9ZKAsosGbPwFKSCnKnZoizevVuSm4VKCniQMLQF/tghE3icU69yzci0GPZf9hU03vtibwuoRw==" saltValue="tjQaCBp0QhrzanYoc0VgI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23"/>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66" customWidth="1"/>
    <col min="5" max="5" width="17.109375" style="16" customWidth="1"/>
    <col min="6" max="6" width="21.5546875" style="266" customWidth="1"/>
    <col min="7" max="7" width="26.6640625" style="318" customWidth="1"/>
    <col min="8" max="8" width="25.109375" style="207" customWidth="1"/>
    <col min="9" max="9" width="24" style="266" customWidth="1"/>
    <col min="10" max="10" width="13.5546875" style="16" customWidth="1"/>
    <col min="11" max="11" width="11.6640625" style="16" customWidth="1"/>
    <col min="12" max="12" width="4" hidden="1" customWidth="1"/>
    <col min="13" max="13" width="11" style="16" hidden="1" customWidth="1"/>
    <col min="14" max="14" width="3.33203125" style="130"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66"/>
  </cols>
  <sheetData>
    <row r="1" spans="1:122" x14ac:dyDescent="0.3">
      <c r="B1" s="320" t="s">
        <v>146</v>
      </c>
      <c r="C1" s="320"/>
      <c r="E1" s="267" t="s">
        <v>7</v>
      </c>
      <c r="F1" s="268">
        <v>2023</v>
      </c>
      <c r="G1" s="77" t="s">
        <v>41</v>
      </c>
      <c r="H1" s="269"/>
      <c r="I1" s="270"/>
      <c r="J1" s="271"/>
      <c r="M1" s="16" t="s">
        <v>17</v>
      </c>
      <c r="O1" s="16">
        <v>1</v>
      </c>
    </row>
    <row r="2" spans="1:122" ht="44.25" customHeight="1" thickBot="1" x14ac:dyDescent="0.35">
      <c r="B2" s="654" t="s">
        <v>102</v>
      </c>
      <c r="C2" s="655"/>
      <c r="D2" s="272" t="s">
        <v>257</v>
      </c>
      <c r="E2" s="652" t="s">
        <v>104</v>
      </c>
      <c r="F2" s="652"/>
      <c r="G2" s="653"/>
      <c r="H2" s="387" t="s">
        <v>894</v>
      </c>
      <c r="M2" s="16" t="s">
        <v>18</v>
      </c>
      <c r="N2" s="130">
        <v>50</v>
      </c>
      <c r="O2" s="16">
        <v>2</v>
      </c>
    </row>
    <row r="3" spans="1:122" ht="15" thickBot="1" x14ac:dyDescent="0.35">
      <c r="B3" s="321" t="s">
        <v>0</v>
      </c>
      <c r="C3" s="322"/>
      <c r="D3" s="274" t="e">
        <f>VLOOKUP(D2,'Unit Names(H)'!A2:B139,2,FALSE)</f>
        <v>#N/A</v>
      </c>
      <c r="E3" s="359"/>
      <c r="F3" s="275"/>
      <c r="G3" s="276"/>
      <c r="H3" s="273"/>
      <c r="N3" s="130">
        <v>51</v>
      </c>
      <c r="O3" s="16">
        <v>3</v>
      </c>
    </row>
    <row r="4" spans="1:122" ht="15" thickBot="1" x14ac:dyDescent="0.35">
      <c r="B4" s="323" t="s">
        <v>222</v>
      </c>
      <c r="C4" s="324"/>
      <c r="D4" s="277"/>
      <c r="E4" s="277"/>
      <c r="F4" s="278"/>
      <c r="G4" s="279"/>
      <c r="H4" s="273"/>
      <c r="I4" s="1"/>
      <c r="M4" s="16" t="s">
        <v>118</v>
      </c>
      <c r="N4" s="130">
        <v>52</v>
      </c>
      <c r="O4" s="16">
        <v>4</v>
      </c>
    </row>
    <row r="5" spans="1:122" ht="37.5" customHeight="1" x14ac:dyDescent="0.3">
      <c r="A5" s="256" t="s">
        <v>144</v>
      </c>
      <c r="B5" s="183" t="s">
        <v>32</v>
      </c>
      <c r="C5" s="183" t="s">
        <v>43</v>
      </c>
      <c r="D5" s="280" t="s">
        <v>1</v>
      </c>
      <c r="E5" s="280">
        <v>2022</v>
      </c>
      <c r="F5" s="281">
        <v>2023</v>
      </c>
      <c r="G5" s="282" t="s">
        <v>255</v>
      </c>
      <c r="H5" s="283" t="s">
        <v>108</v>
      </c>
      <c r="I5" s="268" t="s">
        <v>2</v>
      </c>
      <c r="M5" s="16" t="s">
        <v>169</v>
      </c>
    </row>
    <row r="6" spans="1:122" ht="22.5" customHeight="1" x14ac:dyDescent="0.3">
      <c r="A6" s="182"/>
      <c r="B6" s="336" t="s">
        <v>42</v>
      </c>
      <c r="C6" s="337"/>
      <c r="D6" s="338"/>
      <c r="E6" s="339"/>
      <c r="F6" s="340"/>
      <c r="G6" s="332"/>
      <c r="H6" s="15"/>
      <c r="M6" s="16" t="s">
        <v>157</v>
      </c>
    </row>
    <row r="7" spans="1:122" s="16" customFormat="1" ht="63.75" customHeight="1" x14ac:dyDescent="0.3">
      <c r="A7" s="389">
        <v>333</v>
      </c>
      <c r="B7" s="148" t="s">
        <v>24</v>
      </c>
      <c r="C7" s="148" t="s">
        <v>44</v>
      </c>
      <c r="D7" s="265" t="s">
        <v>223</v>
      </c>
      <c r="E7" s="255" t="e">
        <f>INDEX('PY1 Data(H)'!$A$1:$CZ$120,MATCH('Unit Data from Audit Worksheet'!$A7,'PY1 Data(H)'!$A$1:$A$120,0),MATCH('Unit Data from Audit Worksheet'!$D$2,'PY1 Data(H)'!$A$1:$CZ$1,0))</f>
        <v>#N/A</v>
      </c>
      <c r="F7" s="129">
        <v>0</v>
      </c>
      <c r="G7" s="285"/>
      <c r="H7" s="286"/>
      <c r="I7" s="287"/>
      <c r="J7" s="195"/>
      <c r="L7"/>
      <c r="M7" s="16" t="s">
        <v>170</v>
      </c>
      <c r="N7" s="13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6">
        <v>500</v>
      </c>
      <c r="B8" s="148" t="s">
        <v>19</v>
      </c>
      <c r="C8" s="148" t="s">
        <v>44</v>
      </c>
      <c r="D8" s="265" t="s">
        <v>224</v>
      </c>
      <c r="E8" s="255" t="e">
        <f>INDEX('PY1 Data(H)'!$A$1:$CZ$120,MATCH('Unit Data from Audit Worksheet'!$A8,'PY1 Data(H)'!$A$1:$A$120,0),MATCH('Unit Data from Audit Worksheet'!$D$2,'PY1 Data(H)'!$A$1:$CZ$1,0))</f>
        <v>#N/A</v>
      </c>
      <c r="F8" s="129">
        <v>0</v>
      </c>
      <c r="G8" s="285">
        <f>IF(F8&lt;0,"Note: Number is normally positive.",)</f>
        <v>0</v>
      </c>
      <c r="H8" s="286"/>
      <c r="I8" s="286"/>
      <c r="J8" s="195"/>
      <c r="L8"/>
      <c r="M8" s="16" t="s">
        <v>171</v>
      </c>
      <c r="N8" s="13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399">
        <v>385</v>
      </c>
      <c r="B9" s="484" t="s">
        <v>22</v>
      </c>
      <c r="C9" s="148" t="s">
        <v>44</v>
      </c>
      <c r="D9" s="65" t="s">
        <v>45</v>
      </c>
      <c r="E9" s="255" t="e">
        <f>INDEX('PY1 Data(H)'!$A$1:$CZ$120,MATCH('Unit Data from Audit Worksheet'!$A9,'PY1 Data(H)'!$A$1:$A$120,0),MATCH('Unit Data from Audit Worksheet'!$D$2,'PY1 Data(H)'!$A$1:$CZ$1,0))-INDEX('PY1 Data(H)'!$A$1:$CZ$120,MATCH('Unit Data from Audit Worksheet'!$A11,'PY1 Data(H)'!$A$1:$A$120,0),MATCH('Unit Data from Audit Worksheet'!$D$2,'PY1 Data(H)'!$A$1:$CZ$1,0))</f>
        <v>#N/A</v>
      </c>
      <c r="F9" s="129">
        <v>0</v>
      </c>
      <c r="G9" s="285">
        <f>IF((F7+F8)&gt;F9,"Error: Please review Account numbers (333+500)&gt;385",)</f>
        <v>0</v>
      </c>
      <c r="H9" s="15"/>
      <c r="I9" s="286"/>
      <c r="J9"/>
    </row>
    <row r="10" spans="1:122" s="16" customFormat="1" ht="90" customHeight="1" x14ac:dyDescent="0.3">
      <c r="A10" s="66">
        <v>575</v>
      </c>
      <c r="B10" s="148" t="s">
        <v>26</v>
      </c>
      <c r="C10" s="148" t="s">
        <v>44</v>
      </c>
      <c r="D10" s="325" t="s">
        <v>225</v>
      </c>
      <c r="E10" s="255" t="e">
        <f>INDEX('PY1 Data(H)'!$A$1:$CZ$120,MATCH('Unit Data from Audit Worksheet'!$A10,'PY1 Data(H)'!$A$1:$A$120,0),MATCH('Unit Data from Audit Worksheet'!$D$2,'PY1 Data(H)'!$A$1:$CZ$1,0))</f>
        <v>#N/A</v>
      </c>
      <c r="F10" s="129">
        <v>0</v>
      </c>
      <c r="G10" s="285">
        <f>IF(F10&lt;0,"Note: Number is normally positive.",)</f>
        <v>0</v>
      </c>
      <c r="H10" s="288"/>
      <c r="I10" s="289"/>
      <c r="J10"/>
      <c r="L10"/>
      <c r="N10" s="13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6">
        <v>576</v>
      </c>
      <c r="B11" s="148" t="s">
        <v>26</v>
      </c>
      <c r="C11" s="148" t="s">
        <v>44</v>
      </c>
      <c r="D11" s="325" t="s">
        <v>226</v>
      </c>
      <c r="E11" s="255" t="e">
        <f>INDEX('PY1 Data(H)'!$A$1:$CZ$120,MATCH('Unit Data from Audit Worksheet'!$A11,'PY1 Data(H)'!$A$1:$A$120,0),MATCH('Unit Data from Audit Worksheet'!$D$2,'PY1 Data(H)'!$A$1:$CZ$1,0))</f>
        <v>#N/A</v>
      </c>
      <c r="F11" s="129">
        <v>0</v>
      </c>
      <c r="G11" s="285">
        <f>IF(F11&lt;0,"Error: Enter as positive.",)</f>
        <v>0</v>
      </c>
      <c r="H11" s="288"/>
      <c r="I11" s="289"/>
      <c r="J11"/>
      <c r="L11"/>
      <c r="N11" s="13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399">
        <v>626</v>
      </c>
      <c r="B12" s="135" t="s">
        <v>175</v>
      </c>
      <c r="C12" s="135" t="s">
        <v>44</v>
      </c>
      <c r="D12" s="150" t="s">
        <v>227</v>
      </c>
      <c r="E12" s="255" t="e">
        <f>INDEX('PY1 Data(H)'!$A$1:$CZ$120,MATCH('Unit Data from Audit Worksheet'!$A12,'PY1 Data(H)'!$A$1:$A$120,0),MATCH('Unit Data from Audit Worksheet'!$D$2,'PY1 Data(H)'!$A$1:$CZ$1,0))-INDEX('PY1 Data(H)'!$A$1:$CZ$120,MATCH('Unit Data from Audit Worksheet'!$A11,'PY1 Data(H)'!$A$1:$A$120,0),MATCH('Unit Data from Audit Worksheet'!$D$2,'PY1 Data(H)'!$A$1:$CZ$1,0))</f>
        <v>#N/A</v>
      </c>
      <c r="F12" s="129">
        <v>0</v>
      </c>
      <c r="G12" s="285">
        <f>IF(F12&lt;0,"Error: Enter as positive.",)</f>
        <v>0</v>
      </c>
      <c r="H12" s="290"/>
      <c r="I12" s="290"/>
      <c r="J12"/>
    </row>
    <row r="13" spans="1:122" ht="89.25" customHeight="1" x14ac:dyDescent="0.3">
      <c r="A13" s="133">
        <v>627</v>
      </c>
      <c r="B13" s="485" t="s">
        <v>134</v>
      </c>
      <c r="C13" s="135" t="s">
        <v>44</v>
      </c>
      <c r="D13" s="150" t="s">
        <v>228</v>
      </c>
      <c r="E13" s="255" t="e">
        <f>INDEX('PY1 Data(H)'!$A$1:$CZ$120,MATCH('Unit Data from Audit Worksheet'!$A13,'PY1 Data(H)'!$A$1:$A$120,0),MATCH('Unit Data from Audit Worksheet'!$D$2,'PY1 Data(H)'!$A$1:$CZ$1,0))</f>
        <v>#N/A</v>
      </c>
      <c r="F13" s="129">
        <v>0</v>
      </c>
      <c r="G13" s="285">
        <f>IF(F13&gt;F12,"Please review account numbers 627 &gt;626",)</f>
        <v>0</v>
      </c>
      <c r="H13" s="290"/>
      <c r="I13" s="290"/>
      <c r="J13"/>
    </row>
    <row r="14" spans="1:122" ht="105" customHeight="1" x14ac:dyDescent="0.3">
      <c r="A14" s="133">
        <v>628</v>
      </c>
      <c r="B14" s="485" t="s">
        <v>134</v>
      </c>
      <c r="C14" s="135" t="s">
        <v>44</v>
      </c>
      <c r="D14" s="150" t="s">
        <v>229</v>
      </c>
      <c r="E14" s="255" t="e">
        <f>INDEX('PY1 Data(H)'!$A$1:$CZ$120,MATCH('Unit Data from Audit Worksheet'!$A14,'PY1 Data(H)'!$A$1:$A$120,0),MATCH('Unit Data from Audit Worksheet'!$D$2,'PY1 Data(H)'!$A$1:$CZ$1,0))</f>
        <v>#N/A</v>
      </c>
      <c r="F14" s="129">
        <v>0</v>
      </c>
      <c r="G14" s="285">
        <f>IF(F14&gt;F12,"Please review account numbers 628 &gt; 626",)</f>
        <v>0</v>
      </c>
      <c r="H14" s="290"/>
      <c r="I14" s="290"/>
      <c r="J14"/>
    </row>
    <row r="15" spans="1:122" ht="95.25" customHeight="1" x14ac:dyDescent="0.3">
      <c r="A15" s="133">
        <v>629</v>
      </c>
      <c r="B15" s="497" t="s">
        <v>134</v>
      </c>
      <c r="C15" s="326" t="s">
        <v>44</v>
      </c>
      <c r="D15" s="150" t="s">
        <v>230</v>
      </c>
      <c r="E15" s="255" t="e">
        <f>INDEX('PY1 Data(H)'!$A$1:$CZ$120,MATCH('Unit Data from Audit Worksheet'!$A15,'PY1 Data(H)'!$A$1:$A$120,0),MATCH('Unit Data from Audit Worksheet'!$D$2,'PY1 Data(H)'!$A$1:$CZ$1,0))</f>
        <v>#N/A</v>
      </c>
      <c r="F15" s="129">
        <v>0</v>
      </c>
      <c r="G15" s="285">
        <f>IF(F15&gt;F12,"Please review account numbers 629 &gt; 626",)</f>
        <v>0</v>
      </c>
      <c r="H15" s="290"/>
      <c r="I15" s="290"/>
      <c r="J15"/>
    </row>
    <row r="16" spans="1:122" ht="69" customHeight="1" x14ac:dyDescent="0.3">
      <c r="A16" s="133">
        <v>630</v>
      </c>
      <c r="B16" s="497" t="s">
        <v>134</v>
      </c>
      <c r="C16" s="326" t="s">
        <v>44</v>
      </c>
      <c r="D16" s="150" t="s">
        <v>166</v>
      </c>
      <c r="E16" s="255" t="e">
        <f>INDEX('PY1 Data(H)'!$A$1:$CZ$120,MATCH('Unit Data from Audit Worksheet'!$A16,'PY1 Data(H)'!$A$1:$A$120,0),MATCH('Unit Data from Audit Worksheet'!$D$2,'PY1 Data(H)'!$A$1:$CZ$1,0))</f>
        <v>#N/A</v>
      </c>
      <c r="F16" s="129">
        <v>0</v>
      </c>
      <c r="G16" s="285">
        <f>IF(F16&gt;F12,"Please review account numbers 630 &gt; 626",)</f>
        <v>0</v>
      </c>
      <c r="H16" s="290"/>
      <c r="I16" s="290"/>
      <c r="J16"/>
    </row>
    <row r="17" spans="1:10" ht="95.25" customHeight="1" x14ac:dyDescent="0.3">
      <c r="A17" s="133">
        <v>631</v>
      </c>
      <c r="B17" s="497" t="s">
        <v>134</v>
      </c>
      <c r="C17" s="326" t="s">
        <v>44</v>
      </c>
      <c r="D17" s="150" t="s">
        <v>231</v>
      </c>
      <c r="E17" s="255" t="e">
        <f>INDEX('PY1 Data(H)'!$A$1:$CZ$120,MATCH('Unit Data from Audit Worksheet'!$A17,'PY1 Data(H)'!$A$1:$A$120,0),MATCH('Unit Data from Audit Worksheet'!$D$2,'PY1 Data(H)'!$A$1:$CZ$1,0))</f>
        <v>#N/A</v>
      </c>
      <c r="F17" s="129">
        <v>0</v>
      </c>
      <c r="G17" s="285">
        <f>IF(F17&gt;F12,"Please review account numbers 631 &gt; 626",)</f>
        <v>0</v>
      </c>
      <c r="H17" s="290"/>
      <c r="I17" s="290"/>
      <c r="J17"/>
    </row>
    <row r="18" spans="1:10" ht="55.5" customHeight="1" x14ac:dyDescent="0.3">
      <c r="A18" s="399">
        <v>338</v>
      </c>
      <c r="B18" s="3" t="s">
        <v>20</v>
      </c>
      <c r="C18" s="256" t="s">
        <v>44</v>
      </c>
      <c r="D18" s="65" t="s">
        <v>46</v>
      </c>
      <c r="E18" s="255" t="e">
        <f>INDEX('PY1 Data(H)'!$A$1:$CZ$120,MATCH('Unit Data from Audit Worksheet'!$A18,'PY1 Data(H)'!$A$1:$A$120,0),MATCH('Unit Data from Audit Worksheet'!$D$2,'PY1 Data(H)'!$A$1:$CZ$1,0))-INDEX('PY1 Data(H)'!$A$1:$CZ$120,MATCH('Unit Data from Audit Worksheet'!$A11,'PY1 Data(H)'!$A$1:$A$120,0),MATCH('Unit Data from Audit Worksheet'!$D$2,'PY1 Data(H)'!$A$1:$CZ$1,0))</f>
        <v>#N/A</v>
      </c>
      <c r="F18" s="129">
        <v>0</v>
      </c>
      <c r="G18" s="285" t="str">
        <f>IF(F12&gt;F18,"Error: Please review accts 626 &gt; 338","")</f>
        <v/>
      </c>
      <c r="H18" s="15"/>
      <c r="I18" s="286"/>
      <c r="J18"/>
    </row>
    <row r="19" spans="1:10" ht="89.25" customHeight="1" x14ac:dyDescent="0.3">
      <c r="A19" s="66">
        <v>335</v>
      </c>
      <c r="B19" s="3" t="s">
        <v>20</v>
      </c>
      <c r="C19" s="256" t="s">
        <v>44</v>
      </c>
      <c r="D19" s="265" t="s">
        <v>232</v>
      </c>
      <c r="E19" s="255" t="e">
        <f>INDEX('PY1 Data(H)'!$A$1:$CZ$120,MATCH('Unit Data from Audit Worksheet'!$A19,'PY1 Data(H)'!$A$1:$A$120,0),MATCH('Unit Data from Audit Worksheet'!$D$2,'PY1 Data(H)'!$A$1:$CZ$1,0))</f>
        <v>#N/A</v>
      </c>
      <c r="F19" s="129">
        <v>0</v>
      </c>
      <c r="G19" s="285">
        <f>IF(F19&lt;0,"Error: Enter as positive.",)</f>
        <v>0</v>
      </c>
      <c r="H19" s="15"/>
      <c r="I19" s="171"/>
      <c r="J19"/>
    </row>
    <row r="20" spans="1:10" ht="48.75" customHeight="1" x14ac:dyDescent="0.3">
      <c r="A20" s="66">
        <v>252</v>
      </c>
      <c r="B20" s="3" t="s">
        <v>20</v>
      </c>
      <c r="C20" s="256" t="s">
        <v>44</v>
      </c>
      <c r="D20" s="65" t="s">
        <v>47</v>
      </c>
      <c r="E20" s="255" t="e">
        <f>INDEX('PY1 Data(H)'!$A$1:$CZ$120,MATCH('Unit Data from Audit Worksheet'!$A20,'PY1 Data(H)'!$A$1:$A$120,0),MATCH('Unit Data from Audit Worksheet'!$D$2,'PY1 Data(H)'!$A$1:$CZ$1,0))</f>
        <v>#N/A</v>
      </c>
      <c r="F20" s="129">
        <v>0</v>
      </c>
      <c r="G20" s="291"/>
      <c r="H20" s="15"/>
      <c r="I20" s="50"/>
      <c r="J20"/>
    </row>
    <row r="21" spans="1:10" ht="43.2" x14ac:dyDescent="0.3">
      <c r="A21" s="66">
        <v>253</v>
      </c>
      <c r="B21" s="3" t="s">
        <v>20</v>
      </c>
      <c r="C21" s="256" t="s">
        <v>44</v>
      </c>
      <c r="D21" s="65" t="s">
        <v>48</v>
      </c>
      <c r="E21" s="255" t="e">
        <f>INDEX('PY1 Data(H)'!$A$1:$CZ$120,MATCH('Unit Data from Audit Worksheet'!$A21,'PY1 Data(H)'!$A$1:$A$120,0),MATCH('Unit Data from Audit Worksheet'!$D$2,'PY1 Data(H)'!$A$1:$CZ$1,0))</f>
        <v>#N/A</v>
      </c>
      <c r="F21" s="129">
        <v>0</v>
      </c>
      <c r="G21" s="285"/>
      <c r="H21" s="15"/>
      <c r="I21" s="50"/>
      <c r="J21"/>
    </row>
    <row r="22" spans="1:10" ht="138" customHeight="1" x14ac:dyDescent="0.3">
      <c r="A22" s="66">
        <v>254</v>
      </c>
      <c r="B22" s="3" t="s">
        <v>20</v>
      </c>
      <c r="C22" s="256" t="s">
        <v>44</v>
      </c>
      <c r="D22" s="65" t="s">
        <v>233</v>
      </c>
      <c r="E22" s="255" t="e">
        <f>INDEX('PY1 Data(H)'!$A$1:$CZ$120,MATCH('Unit Data from Audit Worksheet'!$A22,'PY1 Data(H)'!$A$1:$A$120,0),MATCH('Unit Data from Audit Worksheet'!$D$2,'PY1 Data(H)'!$A$1:$CZ$1,0))</f>
        <v>#N/A</v>
      </c>
      <c r="F22" s="129">
        <v>0</v>
      </c>
      <c r="G22" s="285">
        <f>IF(H22=0,,"Error: Total assets and deferred outflows less total liabilities and deferred inflows do not equal total net position. Account numbers  385-338-252-253-254 = 0.  The amount the formula is off is located in the cell to the right")</f>
        <v>0</v>
      </c>
      <c r="H22" s="288">
        <f>F9-F18-F20-F21-F22</f>
        <v>0</v>
      </c>
      <c r="I22" s="50"/>
      <c r="J22"/>
    </row>
    <row r="23" spans="1:10" ht="21.75" customHeight="1" x14ac:dyDescent="0.3">
      <c r="A23" s="66"/>
      <c r="B23" s="562" t="s">
        <v>49</v>
      </c>
      <c r="C23" s="499"/>
      <c r="D23" s="330"/>
      <c r="E23" s="341"/>
      <c r="F23" s="341"/>
      <c r="G23" s="342"/>
      <c r="H23" s="15"/>
      <c r="I23" s="50"/>
      <c r="J23"/>
    </row>
    <row r="24" spans="1:10" ht="59.25" customHeight="1" x14ac:dyDescent="0.3">
      <c r="A24" s="66">
        <v>502</v>
      </c>
      <c r="B24" s="3" t="s">
        <v>19</v>
      </c>
      <c r="C24" s="256" t="s">
        <v>51</v>
      </c>
      <c r="D24" s="265" t="s">
        <v>234</v>
      </c>
      <c r="E24" s="255" t="e">
        <f>INDEX('PY1 Data(H)'!$A$1:$CZ$120,MATCH('Unit Data from Audit Worksheet'!$A24,'PY1 Data(H)'!$A$1:$A$120,0),MATCH('Unit Data from Audit Worksheet'!$D$2,'PY1 Data(H)'!$A$1:$CZ$1,0))</f>
        <v>#N/A</v>
      </c>
      <c r="F24" s="128">
        <v>0</v>
      </c>
      <c r="G24" s="285">
        <f>IF(F24&lt;0,"Note: Number is normally positive.",)</f>
        <v>0</v>
      </c>
      <c r="H24" s="15"/>
      <c r="I24" s="50"/>
      <c r="J24"/>
    </row>
    <row r="25" spans="1:10" ht="59.25" customHeight="1" x14ac:dyDescent="0.3">
      <c r="A25" s="66">
        <v>503</v>
      </c>
      <c r="B25" s="3" t="s">
        <v>19</v>
      </c>
      <c r="C25" s="256" t="s">
        <v>51</v>
      </c>
      <c r="D25" s="65" t="s">
        <v>50</v>
      </c>
      <c r="E25" s="255" t="e">
        <f>INDEX('PY1 Data(H)'!$A$1:$CZ$120,MATCH('Unit Data from Audit Worksheet'!$A25,'PY1 Data(H)'!$A$1:$A$120,0),MATCH('Unit Data from Audit Worksheet'!$D$2,'PY1 Data(H)'!$A$1:$CZ$1,0))</f>
        <v>#N/A</v>
      </c>
      <c r="F25" s="483">
        <v>0</v>
      </c>
      <c r="G25" s="285">
        <f>IF(F25&lt;0,"Note: Number is normally positive.",)</f>
        <v>0</v>
      </c>
      <c r="H25" s="15"/>
      <c r="I25" s="50"/>
      <c r="J25"/>
    </row>
    <row r="26" spans="1:10" ht="27" customHeight="1" x14ac:dyDescent="0.3">
      <c r="A26" s="66"/>
      <c r="B26" s="562" t="s">
        <v>52</v>
      </c>
      <c r="C26" s="499"/>
      <c r="D26" s="330"/>
      <c r="E26" s="331"/>
      <c r="F26" s="331"/>
      <c r="G26" s="332"/>
      <c r="H26" s="15"/>
      <c r="I26" s="50"/>
      <c r="J26"/>
    </row>
    <row r="27" spans="1:10" ht="49.5" customHeight="1" x14ac:dyDescent="0.3">
      <c r="A27" s="66">
        <v>388</v>
      </c>
      <c r="B27" s="3" t="s">
        <v>22</v>
      </c>
      <c r="C27" s="3" t="s">
        <v>57</v>
      </c>
      <c r="D27" s="65" t="s">
        <v>53</v>
      </c>
      <c r="E27" s="255" t="e">
        <f>INDEX('PY1 Data(H)'!$A$1:$CZ$120,MATCH('Unit Data from Audit Worksheet'!$A27,'PY1 Data(H)'!$A$1:$A$120,0),MATCH('Unit Data from Audit Worksheet'!$D$2,'PY1 Data(H)'!$A$1:$CZ$1,0))</f>
        <v>#N/A</v>
      </c>
      <c r="F27" s="129">
        <v>0</v>
      </c>
      <c r="G27" s="285">
        <f t="shared" ref="G27:G33" si="0">IF(F27&lt;0,"Error: Enter as positive.",)</f>
        <v>0</v>
      </c>
      <c r="H27" s="15"/>
      <c r="I27" s="50"/>
      <c r="J27"/>
    </row>
    <row r="28" spans="1:10" ht="51.75" customHeight="1" x14ac:dyDescent="0.3">
      <c r="A28" s="66">
        <v>339</v>
      </c>
      <c r="B28" s="3" t="s">
        <v>20</v>
      </c>
      <c r="C28" s="3" t="s">
        <v>57</v>
      </c>
      <c r="D28" s="65" t="s">
        <v>54</v>
      </c>
      <c r="E28" s="255" t="e">
        <f>INDEX('PY1 Data(H)'!$A$1:$CZ$120,MATCH('Unit Data from Audit Worksheet'!$A28,'PY1 Data(H)'!$A$1:$A$120,0),MATCH('Unit Data from Audit Worksheet'!$D$2,'PY1 Data(H)'!$A$1:$CZ$1,0))</f>
        <v>#N/A</v>
      </c>
      <c r="F28" s="129">
        <v>0</v>
      </c>
      <c r="G28" s="285">
        <f t="shared" si="0"/>
        <v>0</v>
      </c>
      <c r="H28" s="15"/>
      <c r="I28" s="50"/>
      <c r="J28"/>
    </row>
    <row r="29" spans="1:10" ht="50.25" customHeight="1" x14ac:dyDescent="0.3">
      <c r="A29" s="66">
        <v>504</v>
      </c>
      <c r="B29" s="3" t="s">
        <v>20</v>
      </c>
      <c r="C29" s="3" t="s">
        <v>57</v>
      </c>
      <c r="D29" s="65" t="s">
        <v>55</v>
      </c>
      <c r="E29" s="255" t="e">
        <f>INDEX('PY1 Data(H)'!$A$1:$CZ$120,MATCH('Unit Data from Audit Worksheet'!$A29,'PY1 Data(H)'!$A$1:$A$120,0),MATCH('Unit Data from Audit Worksheet'!$D$2,'PY1 Data(H)'!$A$1:$CZ$1,0))</f>
        <v>#N/A</v>
      </c>
      <c r="F29" s="129">
        <v>0</v>
      </c>
      <c r="G29" s="285">
        <f t="shared" si="0"/>
        <v>0</v>
      </c>
      <c r="H29" s="15"/>
      <c r="I29" s="50"/>
      <c r="J29"/>
    </row>
    <row r="30" spans="1:10" ht="60" customHeight="1" x14ac:dyDescent="0.3">
      <c r="A30" s="66">
        <v>505</v>
      </c>
      <c r="B30" s="3" t="s">
        <v>20</v>
      </c>
      <c r="C30" s="3" t="s">
        <v>57</v>
      </c>
      <c r="D30" s="259" t="s">
        <v>56</v>
      </c>
      <c r="E30" s="255" t="e">
        <f>INDEX('PY1 Data(H)'!$A$1:$CZ$120,MATCH('Unit Data from Audit Worksheet'!$A30,'PY1 Data(H)'!$A$1:$A$120,0),MATCH('Unit Data from Audit Worksheet'!$D$2,'PY1 Data(H)'!$A$1:$CZ$1,0))</f>
        <v>#N/A</v>
      </c>
      <c r="F30" s="129">
        <v>0</v>
      </c>
      <c r="G30" s="285">
        <f t="shared" si="0"/>
        <v>0</v>
      </c>
      <c r="H30" s="15"/>
      <c r="I30" s="50"/>
      <c r="J30"/>
    </row>
    <row r="31" spans="1:10" ht="79.2" customHeight="1" x14ac:dyDescent="0.3">
      <c r="A31" s="66">
        <v>341</v>
      </c>
      <c r="B31" s="3" t="s">
        <v>20</v>
      </c>
      <c r="C31" s="3" t="s">
        <v>57</v>
      </c>
      <c r="D31" s="265" t="s">
        <v>235</v>
      </c>
      <c r="E31" s="255" t="e">
        <f>INDEX('PY1 Data(H)'!$A$1:$CZ$120,MATCH('Unit Data from Audit Worksheet'!$A31,'PY1 Data(H)'!$A$1:$A$120,0),MATCH('Unit Data from Audit Worksheet'!$D$2,'PY1 Data(H)'!$A$1:$CZ$1,0))</f>
        <v>#N/A</v>
      </c>
      <c r="F31" s="129">
        <v>0</v>
      </c>
      <c r="G31" s="285">
        <f t="shared" si="0"/>
        <v>0</v>
      </c>
      <c r="H31" s="15"/>
      <c r="I31" s="50"/>
      <c r="J31"/>
    </row>
    <row r="32" spans="1:10" ht="64.8" customHeight="1" x14ac:dyDescent="0.3">
      <c r="A32" s="66">
        <v>386</v>
      </c>
      <c r="B32" s="3" t="s">
        <v>20</v>
      </c>
      <c r="C32" s="3" t="s">
        <v>57</v>
      </c>
      <c r="D32" s="65" t="s">
        <v>236</v>
      </c>
      <c r="E32" s="255" t="e">
        <f>INDEX('PY1 Data(H)'!$A$1:$CZ$120,MATCH('Unit Data from Audit Worksheet'!$A32,'PY1 Data(H)'!$A$1:$A$120,0),MATCH('Unit Data from Audit Worksheet'!$D$2,'PY1 Data(H)'!$A$1:$CZ$1,0))</f>
        <v>#N/A</v>
      </c>
      <c r="F32" s="129">
        <v>0</v>
      </c>
      <c r="G32" s="285">
        <f t="shared" si="0"/>
        <v>0</v>
      </c>
      <c r="H32" s="15"/>
      <c r="I32" s="50"/>
      <c r="J32"/>
    </row>
    <row r="33" spans="1:122" ht="67.2" customHeight="1" x14ac:dyDescent="0.3">
      <c r="A33" s="66">
        <v>387</v>
      </c>
      <c r="B33" s="3" t="s">
        <v>22</v>
      </c>
      <c r="C33" s="3" t="s">
        <v>57</v>
      </c>
      <c r="D33" s="65" t="s">
        <v>237</v>
      </c>
      <c r="E33" s="255" t="e">
        <f>INDEX('PY1 Data(H)'!$A$1:$CZ$120,MATCH('Unit Data from Audit Worksheet'!$A33,'PY1 Data(H)'!$A$1:$A$120,0),MATCH('Unit Data from Audit Worksheet'!$D$2,'PY1 Data(H)'!$A$1:$CZ$1,0))</f>
        <v>#N/A</v>
      </c>
      <c r="F33" s="129">
        <v>0</v>
      </c>
      <c r="G33" s="285">
        <f t="shared" si="0"/>
        <v>0</v>
      </c>
      <c r="H33" s="15"/>
      <c r="I33" s="50"/>
      <c r="J33"/>
    </row>
    <row r="34" spans="1:122" ht="92.25" customHeight="1" x14ac:dyDescent="0.3">
      <c r="A34" s="66">
        <v>389</v>
      </c>
      <c r="B34" s="3" t="s">
        <v>22</v>
      </c>
      <c r="C34" s="3" t="s">
        <v>57</v>
      </c>
      <c r="D34" s="265" t="s">
        <v>238</v>
      </c>
      <c r="E34" s="255" t="e">
        <f>INDEX('PY1 Data(H)'!$A$1:$CZ$120,MATCH('Unit Data from Audit Worksheet'!$A34,'PY1 Data(H)'!$A$1:$A$120,0),MATCH('Unit Data from Audit Worksheet'!$D$2,'PY1 Data(H)'!$A$1:$CZ$1,0))</f>
        <v>#N/A</v>
      </c>
      <c r="F34" s="129">
        <v>0</v>
      </c>
      <c r="G34" s="285"/>
      <c r="H34" s="15"/>
      <c r="I34" s="50"/>
      <c r="J34"/>
    </row>
    <row r="35" spans="1:122" ht="138" customHeight="1" x14ac:dyDescent="0.3">
      <c r="A35" s="66">
        <v>255</v>
      </c>
      <c r="B35" s="3" t="s">
        <v>20</v>
      </c>
      <c r="C35" s="3" t="s">
        <v>57</v>
      </c>
      <c r="D35" s="265" t="s">
        <v>239</v>
      </c>
      <c r="E35" s="255" t="e">
        <f>INDEX('PY1 Data(H)'!$A$1:$CZ$120,MATCH('Unit Data from Audit Worksheet'!$A35,'PY1 Data(H)'!$A$1:$A$120,0),MATCH('Unit Data from Audit Worksheet'!$D$2,'PY1 Data(H)'!$A$1:$CZ$1,0))</f>
        <v>#N/A</v>
      </c>
      <c r="F35" s="128">
        <v>0</v>
      </c>
      <c r="G35" s="479">
        <f>IF(H35=0,,"Error: Total revenues less total expenses do not equal total change in net position. Account numbers 339+504+505+341+386-387+389-388-255 = 0  The amount the formula is off is located in the cell to the right")</f>
        <v>0</v>
      </c>
      <c r="H35" s="288">
        <f>F28+F29+F30+F31+F32-F33+F34-F27-F35</f>
        <v>0</v>
      </c>
      <c r="I35" s="50"/>
      <c r="J35"/>
    </row>
    <row r="36" spans="1:122" ht="138" customHeight="1" x14ac:dyDescent="0.3">
      <c r="A36" s="66">
        <v>376</v>
      </c>
      <c r="B36" s="256" t="s">
        <v>20</v>
      </c>
      <c r="C36" s="256" t="s">
        <v>57</v>
      </c>
      <c r="D36" s="265" t="s">
        <v>240</v>
      </c>
      <c r="E36" s="255" t="e">
        <f>INDEX('PY1 Data(H)'!$A$1:$CZ$120,MATCH('Unit Data from Audit Worksheet'!$A36,'PY1 Data(H)'!$A$1:$A$120,0),MATCH('Unit Data from Audit Worksheet'!$D$2,'PY1 Data(H)'!$A$1:$CZ$1,0))</f>
        <v>#N/A</v>
      </c>
      <c r="F36" s="128">
        <v>0</v>
      </c>
      <c r="G36" s="479" t="e">
        <f>IF(H36=0,,"Error: Beginning Balance does not agree with our records.  Account numbers  252+253+254-255-376-(Prior Year 252+253+254)=0  The amount the formula is off is located in the cell to the right")</f>
        <v>#N/A</v>
      </c>
      <c r="H36" s="624" t="e">
        <f>F20+F21+F22-F35-F36-(E20+E21+E22)</f>
        <v>#N/A</v>
      </c>
      <c r="I36" s="584" t="e">
        <f>IF(H36=0," ","If the out of balance is because prior years data is not populated in cells E20,E21,E22, disregard the error message.  Do not include prior year's ending balances in cell F36")</f>
        <v>#N/A</v>
      </c>
      <c r="J36"/>
    </row>
    <row r="37" spans="1:122" ht="25.5" customHeight="1" x14ac:dyDescent="0.3">
      <c r="A37" s="66"/>
      <c r="B37" s="562" t="s">
        <v>119</v>
      </c>
      <c r="C37" s="499"/>
      <c r="D37" s="330"/>
      <c r="E37" s="331"/>
      <c r="F37" s="331"/>
      <c r="G37" s="332"/>
      <c r="H37" s="15"/>
      <c r="I37" s="50"/>
      <c r="J37"/>
    </row>
    <row r="38" spans="1:122" s="16" customFormat="1" ht="86.25" customHeight="1" x14ac:dyDescent="0.3">
      <c r="A38" s="66">
        <v>592</v>
      </c>
      <c r="B38" s="256" t="s">
        <v>21</v>
      </c>
      <c r="C38" s="256" t="s">
        <v>121</v>
      </c>
      <c r="D38" s="265" t="s">
        <v>241</v>
      </c>
      <c r="E38" s="255" t="e">
        <f>INDEX('PY1 Data(H)'!$A$1:$CZ$120,MATCH('Unit Data from Audit Worksheet'!$A38,'PY1 Data(H)'!$A$1:$A$120,0),MATCH('Unit Data from Audit Worksheet'!$D$2,'PY1 Data(H)'!$A$1:$CZ$1,0))</f>
        <v>#N/A</v>
      </c>
      <c r="F38" s="292">
        <v>0</v>
      </c>
      <c r="G38" s="285"/>
      <c r="H38" s="286"/>
      <c r="J38"/>
      <c r="L38"/>
      <c r="N38" s="130"/>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thickBot="1" x14ac:dyDescent="0.35">
      <c r="A39" s="66">
        <v>591</v>
      </c>
      <c r="B39" s="256" t="s">
        <v>21</v>
      </c>
      <c r="C39" s="256" t="s">
        <v>121</v>
      </c>
      <c r="D39" s="65" t="s">
        <v>122</v>
      </c>
      <c r="E39" s="255" t="e">
        <f>INDEX('PY1 Data(H)'!$A$1:$CZ$120,MATCH('Unit Data from Audit Worksheet'!$A39,'PY1 Data(H)'!$A$1:$A$120,0),MATCH('Unit Data from Audit Worksheet'!$D$2,'PY1 Data(H)'!$A$1:$CZ$1,0))</f>
        <v>#N/A</v>
      </c>
      <c r="F39" s="292">
        <v>0</v>
      </c>
      <c r="G39" s="285">
        <f>IF(F39&lt;0,"Error: Enter as positive.",)</f>
        <v>0</v>
      </c>
      <c r="H39" s="286"/>
      <c r="J39"/>
      <c r="L39"/>
      <c r="N39" s="13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s="16" customFormat="1" ht="25.5" customHeight="1" thickBot="1" x14ac:dyDescent="0.35">
      <c r="A40" s="564"/>
      <c r="B40" s="565" t="s">
        <v>614</v>
      </c>
      <c r="C40" s="566"/>
      <c r="D40" s="566"/>
      <c r="E40" s="566"/>
      <c r="F40" s="566"/>
      <c r="G40" s="567"/>
      <c r="H40" s="286"/>
      <c r="J40" s="124"/>
      <c r="L40" s="124"/>
      <c r="N40" s="130"/>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c r="CK40" s="124"/>
      <c r="CL40" s="124"/>
      <c r="CM40" s="124"/>
      <c r="CN40" s="124"/>
      <c r="CO40" s="124"/>
      <c r="CP40" s="124"/>
      <c r="CQ40" s="124"/>
      <c r="CR40" s="124"/>
      <c r="CS40" s="124"/>
      <c r="CT40" s="124"/>
      <c r="CU40" s="124"/>
      <c r="CV40" s="124"/>
      <c r="CW40" s="124"/>
      <c r="CX40" s="124"/>
      <c r="CY40" s="124"/>
      <c r="CZ40" s="124"/>
      <c r="DA40" s="124"/>
      <c r="DB40" s="124"/>
      <c r="DC40" s="124"/>
      <c r="DD40" s="124"/>
      <c r="DE40" s="124"/>
      <c r="DF40" s="124"/>
      <c r="DG40" s="124"/>
      <c r="DH40" s="124"/>
      <c r="DI40" s="124"/>
      <c r="DJ40" s="124"/>
      <c r="DK40" s="124"/>
      <c r="DL40" s="124"/>
      <c r="DM40" s="124"/>
      <c r="DN40" s="124"/>
      <c r="DO40" s="124"/>
      <c r="DP40" s="124"/>
      <c r="DQ40" s="124"/>
      <c r="DR40" s="124"/>
    </row>
    <row r="41" spans="1:122" s="16" customFormat="1" ht="15" customHeight="1" x14ac:dyDescent="0.3">
      <c r="A41" s="564"/>
      <c r="B41" s="568" t="s">
        <v>615</v>
      </c>
      <c r="C41" s="569"/>
      <c r="D41" s="569"/>
      <c r="E41" s="569"/>
      <c r="F41" s="569"/>
      <c r="G41" s="570"/>
      <c r="H41" s="286"/>
      <c r="J41" s="124"/>
      <c r="L41" s="124"/>
      <c r="N41" s="130"/>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c r="BW41" s="124"/>
      <c r="BX41" s="124"/>
      <c r="BY41" s="124"/>
      <c r="BZ41" s="124"/>
      <c r="CA41" s="124"/>
      <c r="CB41" s="124"/>
      <c r="CC41" s="124"/>
      <c r="CD41" s="124"/>
      <c r="CE41" s="124"/>
      <c r="CF41" s="124"/>
      <c r="CG41" s="124"/>
      <c r="CH41" s="124"/>
      <c r="CI41" s="124"/>
      <c r="CJ41" s="124"/>
      <c r="CK41" s="124"/>
      <c r="CL41" s="124"/>
      <c r="CM41" s="124"/>
      <c r="CN41" s="124"/>
      <c r="CO41" s="124"/>
      <c r="CP41" s="124"/>
      <c r="CQ41" s="124"/>
      <c r="CR41" s="124"/>
      <c r="CS41" s="124"/>
      <c r="CT41" s="124"/>
      <c r="CU41" s="124"/>
      <c r="CV41" s="124"/>
      <c r="CW41" s="124"/>
      <c r="CX41" s="124"/>
      <c r="CY41" s="124"/>
      <c r="CZ41" s="124"/>
      <c r="DA41" s="124"/>
      <c r="DB41" s="124"/>
      <c r="DC41" s="124"/>
      <c r="DD41" s="124"/>
      <c r="DE41" s="124"/>
      <c r="DF41" s="124"/>
      <c r="DG41" s="124"/>
      <c r="DH41" s="124"/>
      <c r="DI41" s="124"/>
      <c r="DJ41" s="124"/>
      <c r="DK41" s="124"/>
      <c r="DL41" s="124"/>
      <c r="DM41" s="124"/>
      <c r="DN41" s="124"/>
      <c r="DO41" s="124"/>
      <c r="DP41" s="124"/>
      <c r="DQ41" s="124"/>
      <c r="DR41" s="124"/>
    </row>
    <row r="42" spans="1:122" s="16" customFormat="1" ht="15" customHeight="1" x14ac:dyDescent="0.3">
      <c r="A42" s="564"/>
      <c r="B42" s="571" t="s">
        <v>616</v>
      </c>
      <c r="C42" s="572"/>
      <c r="D42" s="572"/>
      <c r="E42" s="572"/>
      <c r="F42" s="572"/>
      <c r="G42" s="573"/>
      <c r="H42" s="286"/>
      <c r="J42" s="124"/>
      <c r="L42" s="124"/>
      <c r="N42" s="130"/>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124"/>
      <c r="CG42" s="124"/>
      <c r="CH42" s="124"/>
      <c r="CI42" s="124"/>
      <c r="CJ42" s="124"/>
      <c r="CK42" s="124"/>
      <c r="CL42" s="124"/>
      <c r="CM42" s="124"/>
      <c r="CN42" s="124"/>
      <c r="CO42" s="124"/>
      <c r="CP42" s="124"/>
      <c r="CQ42" s="124"/>
      <c r="CR42" s="124"/>
      <c r="CS42" s="124"/>
      <c r="CT42" s="124"/>
      <c r="CU42" s="124"/>
      <c r="CV42" s="124"/>
      <c r="CW42" s="124"/>
      <c r="CX42" s="124"/>
      <c r="CY42" s="124"/>
      <c r="CZ42" s="124"/>
      <c r="DA42" s="124"/>
      <c r="DB42" s="124"/>
      <c r="DC42" s="124"/>
      <c r="DD42" s="124"/>
      <c r="DE42" s="124"/>
      <c r="DF42" s="124"/>
      <c r="DG42" s="124"/>
      <c r="DH42" s="124"/>
      <c r="DI42" s="124"/>
      <c r="DJ42" s="124"/>
      <c r="DK42" s="124"/>
      <c r="DL42" s="124"/>
      <c r="DM42" s="124"/>
      <c r="DN42" s="124"/>
      <c r="DO42" s="124"/>
      <c r="DP42" s="124"/>
      <c r="DQ42" s="124"/>
      <c r="DR42" s="124"/>
    </row>
    <row r="43" spans="1:122" s="16" customFormat="1" ht="15" customHeight="1" x14ac:dyDescent="0.3">
      <c r="A43" s="564"/>
      <c r="B43" s="574" t="s">
        <v>617</v>
      </c>
      <c r="C43" s="572"/>
      <c r="D43" s="572"/>
      <c r="E43" s="572"/>
      <c r="F43" s="572"/>
      <c r="G43" s="573"/>
      <c r="H43" s="286"/>
      <c r="J43" s="124"/>
      <c r="L43" s="124"/>
      <c r="N43" s="130"/>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4"/>
      <c r="BV43" s="124"/>
      <c r="BW43" s="124"/>
      <c r="BX43" s="124"/>
      <c r="BY43" s="124"/>
      <c r="BZ43" s="124"/>
      <c r="CA43" s="124"/>
      <c r="CB43" s="124"/>
      <c r="CC43" s="124"/>
      <c r="CD43" s="124"/>
      <c r="CE43" s="124"/>
      <c r="CF43" s="124"/>
      <c r="CG43" s="124"/>
      <c r="CH43" s="124"/>
      <c r="CI43" s="124"/>
      <c r="CJ43" s="124"/>
      <c r="CK43" s="124"/>
      <c r="CL43" s="124"/>
      <c r="CM43" s="124"/>
      <c r="CN43" s="124"/>
      <c r="CO43" s="124"/>
      <c r="CP43" s="124"/>
      <c r="CQ43" s="124"/>
      <c r="CR43" s="124"/>
      <c r="CS43" s="124"/>
      <c r="CT43" s="124"/>
      <c r="CU43" s="124"/>
      <c r="CV43" s="124"/>
      <c r="CW43" s="124"/>
      <c r="CX43" s="124"/>
      <c r="CY43" s="124"/>
      <c r="CZ43" s="124"/>
      <c r="DA43" s="124"/>
      <c r="DB43" s="124"/>
      <c r="DC43" s="124"/>
      <c r="DD43" s="124"/>
      <c r="DE43" s="124"/>
      <c r="DF43" s="124"/>
      <c r="DG43" s="124"/>
      <c r="DH43" s="124"/>
      <c r="DI43" s="124"/>
      <c r="DJ43" s="124"/>
      <c r="DK43" s="124"/>
      <c r="DL43" s="124"/>
      <c r="DM43" s="124"/>
      <c r="DN43" s="124"/>
      <c r="DO43" s="124"/>
      <c r="DP43" s="124"/>
      <c r="DQ43" s="124"/>
      <c r="DR43" s="124"/>
    </row>
    <row r="44" spans="1:122" s="16" customFormat="1" ht="15" customHeight="1" thickBot="1" x14ac:dyDescent="0.35">
      <c r="A44" s="564"/>
      <c r="B44" s="575" t="s">
        <v>618</v>
      </c>
      <c r="C44" s="576"/>
      <c r="D44" s="576"/>
      <c r="E44" s="576"/>
      <c r="F44" s="576"/>
      <c r="G44" s="577"/>
      <c r="H44" s="286"/>
      <c r="J44" s="124"/>
      <c r="L44" s="124"/>
      <c r="N44" s="130"/>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4"/>
      <c r="BV44" s="124"/>
      <c r="BW44" s="124"/>
      <c r="BX44" s="124"/>
      <c r="BY44" s="124"/>
      <c r="BZ44" s="124"/>
      <c r="CA44" s="124"/>
      <c r="CB44" s="124"/>
      <c r="CC44" s="124"/>
      <c r="CD44" s="124"/>
      <c r="CE44" s="124"/>
      <c r="CF44" s="124"/>
      <c r="CG44" s="124"/>
      <c r="CH44" s="124"/>
      <c r="CI44" s="124"/>
      <c r="CJ44" s="124"/>
      <c r="CK44" s="124"/>
      <c r="CL44" s="124"/>
      <c r="CM44" s="124"/>
      <c r="CN44" s="124"/>
      <c r="CO44" s="124"/>
      <c r="CP44" s="124"/>
      <c r="CQ44" s="124"/>
      <c r="CR44" s="124"/>
      <c r="CS44" s="124"/>
      <c r="CT44" s="124"/>
      <c r="CU44" s="124"/>
      <c r="CV44" s="124"/>
      <c r="CW44" s="124"/>
      <c r="CX44" s="124"/>
      <c r="CY44" s="124"/>
      <c r="CZ44" s="124"/>
      <c r="DA44" s="124"/>
      <c r="DB44" s="124"/>
      <c r="DC44" s="124"/>
      <c r="DD44" s="124"/>
      <c r="DE44" s="124"/>
      <c r="DF44" s="124"/>
      <c r="DG44" s="124"/>
      <c r="DH44" s="124"/>
      <c r="DI44" s="124"/>
      <c r="DJ44" s="124"/>
      <c r="DK44" s="124"/>
      <c r="DL44" s="124"/>
      <c r="DM44" s="124"/>
      <c r="DN44" s="124"/>
      <c r="DO44" s="124"/>
      <c r="DP44" s="124"/>
      <c r="DQ44" s="124"/>
      <c r="DR44" s="124"/>
    </row>
    <row r="45" spans="1:122" s="16" customFormat="1" ht="71.25" customHeight="1" x14ac:dyDescent="0.3">
      <c r="A45" s="564">
        <v>1072</v>
      </c>
      <c r="B45" s="578"/>
      <c r="C45" s="501" t="s">
        <v>619</v>
      </c>
      <c r="D45" s="579" t="s">
        <v>620</v>
      </c>
      <c r="E45" s="446" t="s">
        <v>361</v>
      </c>
      <c r="F45" s="292">
        <v>0</v>
      </c>
      <c r="G45" s="580"/>
      <c r="H45" s="286"/>
      <c r="J45" s="124"/>
      <c r="L45" s="124"/>
      <c r="N45" s="130"/>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4"/>
      <c r="CC45" s="124"/>
      <c r="CD45" s="124"/>
      <c r="CE45" s="124"/>
      <c r="CF45" s="124"/>
      <c r="CG45" s="124"/>
      <c r="CH45" s="124"/>
      <c r="CI45" s="124"/>
      <c r="CJ45" s="124"/>
      <c r="CK45" s="124"/>
      <c r="CL45" s="124"/>
      <c r="CM45" s="124"/>
      <c r="CN45" s="124"/>
      <c r="CO45" s="124"/>
      <c r="CP45" s="124"/>
      <c r="CQ45" s="124"/>
      <c r="CR45" s="124"/>
      <c r="CS45" s="124"/>
      <c r="CT45" s="124"/>
      <c r="CU45" s="124"/>
      <c r="CV45" s="124"/>
      <c r="CW45" s="124"/>
      <c r="CX45" s="124"/>
      <c r="CY45" s="124"/>
      <c r="CZ45" s="124"/>
      <c r="DA45" s="124"/>
      <c r="DB45" s="124"/>
      <c r="DC45" s="124"/>
      <c r="DD45" s="124"/>
      <c r="DE45" s="124"/>
      <c r="DF45" s="124"/>
      <c r="DG45" s="124"/>
      <c r="DH45" s="124"/>
      <c r="DI45" s="124"/>
      <c r="DJ45" s="124"/>
      <c r="DK45" s="124"/>
      <c r="DL45" s="124"/>
      <c r="DM45" s="124"/>
      <c r="DN45" s="124"/>
      <c r="DO45" s="124"/>
      <c r="DP45" s="124"/>
      <c r="DQ45" s="124"/>
      <c r="DR45" s="124"/>
    </row>
    <row r="46" spans="1:122" s="16" customFormat="1" ht="71.25" customHeight="1" x14ac:dyDescent="0.3">
      <c r="A46" s="564">
        <v>1073</v>
      </c>
      <c r="B46" s="578"/>
      <c r="C46" s="581" t="s">
        <v>619</v>
      </c>
      <c r="D46" s="579" t="s">
        <v>621</v>
      </c>
      <c r="E46" s="446" t="s">
        <v>361</v>
      </c>
      <c r="F46" s="292">
        <v>0</v>
      </c>
      <c r="G46" s="580"/>
      <c r="H46" s="286"/>
      <c r="J46" s="124"/>
      <c r="L46" s="124"/>
      <c r="N46" s="130"/>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c r="CV46" s="124"/>
      <c r="CW46" s="124"/>
      <c r="CX46" s="124"/>
      <c r="CY46" s="124"/>
      <c r="CZ46" s="124"/>
      <c r="DA46" s="124"/>
      <c r="DB46" s="124"/>
      <c r="DC46" s="124"/>
      <c r="DD46" s="124"/>
      <c r="DE46" s="124"/>
      <c r="DF46" s="124"/>
      <c r="DG46" s="124"/>
      <c r="DH46" s="124"/>
      <c r="DI46" s="124"/>
      <c r="DJ46" s="124"/>
      <c r="DK46" s="124"/>
      <c r="DL46" s="124"/>
      <c r="DM46" s="124"/>
      <c r="DN46" s="124"/>
      <c r="DO46" s="124"/>
      <c r="DP46" s="124"/>
      <c r="DQ46" s="124"/>
      <c r="DR46" s="124"/>
    </row>
    <row r="47" spans="1:122" s="16" customFormat="1" ht="71.25" customHeight="1" x14ac:dyDescent="0.3">
      <c r="A47" s="564">
        <v>1074</v>
      </c>
      <c r="B47" s="578"/>
      <c r="C47" s="501" t="s">
        <v>622</v>
      </c>
      <c r="D47" s="579" t="s">
        <v>623</v>
      </c>
      <c r="E47" s="446" t="s">
        <v>361</v>
      </c>
      <c r="F47" s="292">
        <v>0</v>
      </c>
      <c r="G47" s="580"/>
      <c r="H47" s="286"/>
      <c r="J47" s="124"/>
      <c r="L47" s="124"/>
      <c r="N47" s="130"/>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4"/>
      <c r="BV47" s="124"/>
      <c r="BW47" s="124"/>
      <c r="BX47" s="124"/>
      <c r="BY47" s="124"/>
      <c r="BZ47" s="124"/>
      <c r="CA47" s="124"/>
      <c r="CB47" s="124"/>
      <c r="CC47" s="124"/>
      <c r="CD47" s="124"/>
      <c r="CE47" s="124"/>
      <c r="CF47" s="124"/>
      <c r="CG47" s="124"/>
      <c r="CH47" s="124"/>
      <c r="CI47" s="124"/>
      <c r="CJ47" s="124"/>
      <c r="CK47" s="124"/>
      <c r="CL47" s="124"/>
      <c r="CM47" s="124"/>
      <c r="CN47" s="124"/>
      <c r="CO47" s="124"/>
      <c r="CP47" s="124"/>
      <c r="CQ47" s="124"/>
      <c r="CR47" s="124"/>
      <c r="CS47" s="124"/>
      <c r="CT47" s="124"/>
      <c r="CU47" s="124"/>
      <c r="CV47" s="124"/>
      <c r="CW47" s="124"/>
      <c r="CX47" s="124"/>
      <c r="CY47" s="124"/>
      <c r="CZ47" s="124"/>
      <c r="DA47" s="124"/>
      <c r="DB47" s="124"/>
      <c r="DC47" s="124"/>
      <c r="DD47" s="124"/>
      <c r="DE47" s="124"/>
      <c r="DF47" s="124"/>
      <c r="DG47" s="124"/>
      <c r="DH47" s="124"/>
      <c r="DI47" s="124"/>
      <c r="DJ47" s="124"/>
      <c r="DK47" s="124"/>
      <c r="DL47" s="124"/>
      <c r="DM47" s="124"/>
      <c r="DN47" s="124"/>
      <c r="DO47" s="124"/>
      <c r="DP47" s="124"/>
      <c r="DQ47" s="124"/>
      <c r="DR47" s="124"/>
    </row>
    <row r="48" spans="1:122" ht="27" customHeight="1" x14ac:dyDescent="0.3">
      <c r="A48" s="66"/>
      <c r="B48" s="562" t="s">
        <v>58</v>
      </c>
      <c r="C48" s="499"/>
      <c r="D48" s="333"/>
      <c r="E48" s="334"/>
      <c r="F48" s="334"/>
      <c r="G48" s="335"/>
      <c r="H48" s="15"/>
      <c r="I48" s="50"/>
      <c r="J48"/>
    </row>
    <row r="49" spans="1:122" s="16" customFormat="1" ht="55.5" customHeight="1" x14ac:dyDescent="0.3">
      <c r="A49" s="66">
        <v>506</v>
      </c>
      <c r="B49" s="500" t="s">
        <v>19</v>
      </c>
      <c r="C49" s="500" t="s">
        <v>62</v>
      </c>
      <c r="D49" s="65" t="s">
        <v>242</v>
      </c>
      <c r="E49" s="255" t="e">
        <f>INDEX('PY1 Data(H)'!$A$1:$CZ$120,MATCH('Unit Data from Audit Worksheet'!$A49,'PY1 Data(H)'!$A$1:$A$120,0),MATCH('Unit Data from Audit Worksheet'!$D$2,'PY1 Data(H)'!$A$1:$CZ$1,0))</f>
        <v>#N/A</v>
      </c>
      <c r="F49" s="129">
        <v>0</v>
      </c>
      <c r="G49" s="285">
        <f>IF(F49&lt;0,"Note: Number is normally positive.",)</f>
        <v>0</v>
      </c>
      <c r="H49" s="286"/>
      <c r="I49" s="50"/>
      <c r="J49"/>
      <c r="L49"/>
      <c r="N49" s="130"/>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row>
    <row r="50" spans="1:122" s="16" customFormat="1" ht="45.75" customHeight="1" x14ac:dyDescent="0.3">
      <c r="A50" s="66">
        <v>536</v>
      </c>
      <c r="B50" s="500" t="s">
        <v>19</v>
      </c>
      <c r="C50" s="500" t="s">
        <v>62</v>
      </c>
      <c r="D50" s="65" t="s">
        <v>59</v>
      </c>
      <c r="E50" s="255" t="e">
        <f>INDEX('PY1 Data(H)'!$A$1:$CZ$120,MATCH('Unit Data from Audit Worksheet'!$A50,'PY1 Data(H)'!$A$1:$A$120,0),MATCH('Unit Data from Audit Worksheet'!$D$2,'PY1 Data(H)'!$A$1:$CZ$1,0))</f>
        <v>#N/A</v>
      </c>
      <c r="F50" s="129">
        <v>0</v>
      </c>
      <c r="G50" s="285">
        <f>IF(F50&lt;0,"Note: Number is normally positive.",)</f>
        <v>0</v>
      </c>
      <c r="H50" s="286"/>
      <c r="I50" s="287"/>
      <c r="J50"/>
      <c r="L50"/>
      <c r="N50" s="13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row>
    <row r="51" spans="1:122" s="16" customFormat="1" ht="64.2" customHeight="1" x14ac:dyDescent="0.3">
      <c r="A51" s="66">
        <v>586</v>
      </c>
      <c r="B51" s="500" t="s">
        <v>21</v>
      </c>
      <c r="C51" s="500" t="s">
        <v>62</v>
      </c>
      <c r="D51" s="258" t="s">
        <v>112</v>
      </c>
      <c r="E51" s="255" t="e">
        <f>INDEX('PY1 Data(H)'!$A$1:$CZ$120,MATCH('Unit Data from Audit Worksheet'!$A51,'PY1 Data(H)'!$A$1:$A$120,0),MATCH('Unit Data from Audit Worksheet'!$D$2,'PY1 Data(H)'!$A$1:$CZ$1,0))</f>
        <v>#N/A</v>
      </c>
      <c r="F51" s="129">
        <v>0</v>
      </c>
      <c r="G51" s="285">
        <f>IF(F51&lt;0,"Note: Number is normally positive.",)</f>
        <v>0</v>
      </c>
      <c r="H51" s="286"/>
      <c r="I51" s="287"/>
      <c r="J51"/>
      <c r="L51"/>
      <c r="N51" s="130"/>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row>
    <row r="52" spans="1:122" ht="57" customHeight="1" x14ac:dyDescent="0.3">
      <c r="A52" s="66">
        <v>379</v>
      </c>
      <c r="B52" s="500" t="s">
        <v>22</v>
      </c>
      <c r="C52" s="500" t="s">
        <v>62</v>
      </c>
      <c r="D52" s="65" t="s">
        <v>45</v>
      </c>
      <c r="E52" s="255" t="e">
        <f>INDEX('PY1 Data(H)'!$A$1:$CZ$120,MATCH('Unit Data from Audit Worksheet'!$A52,'PY1 Data(H)'!$A$1:$A$120,0),MATCH('Unit Data from Audit Worksheet'!$D$2,'PY1 Data(H)'!$A$1:$CZ$1,0))</f>
        <v>#N/A</v>
      </c>
      <c r="F52" s="129">
        <v>0</v>
      </c>
      <c r="G52" s="285">
        <f>IF((F49+F50)&gt;F52,"Error: Please review account numbers (506+536)&gt;379",)</f>
        <v>0</v>
      </c>
      <c r="H52" s="15"/>
      <c r="I52" s="50"/>
      <c r="J52"/>
    </row>
    <row r="53" spans="1:122" ht="72.599999999999994" customHeight="1" x14ac:dyDescent="0.3">
      <c r="A53" s="66">
        <v>368</v>
      </c>
      <c r="B53" s="500" t="s">
        <v>25</v>
      </c>
      <c r="C53" s="500" t="s">
        <v>62</v>
      </c>
      <c r="D53" s="65" t="s">
        <v>480</v>
      </c>
      <c r="E53" s="255" t="e">
        <f>INDEX('PY1 Data(H)'!$A$1:$CZ$120,MATCH('Unit Data from Audit Worksheet'!$A53,'PY1 Data(H)'!$A$1:$A$120,0),MATCH('Unit Data from Audit Worksheet'!$D$2,'PY1 Data(H)'!$A$1:$CZ$1,0))</f>
        <v>#N/A</v>
      </c>
      <c r="F53" s="129">
        <v>0</v>
      </c>
      <c r="G53" s="285"/>
      <c r="H53" s="15"/>
      <c r="I53" s="50"/>
      <c r="J53" s="124"/>
      <c r="L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4"/>
      <c r="CF53" s="124"/>
      <c r="CG53" s="124"/>
      <c r="CH53" s="124"/>
      <c r="CI53" s="124"/>
      <c r="CJ53" s="124"/>
      <c r="CK53" s="124"/>
      <c r="CL53" s="124"/>
      <c r="CM53" s="124"/>
      <c r="CN53" s="124"/>
      <c r="CO53" s="124"/>
      <c r="CP53" s="124"/>
      <c r="CQ53" s="124"/>
      <c r="CR53" s="124"/>
      <c r="CS53" s="124"/>
      <c r="CT53" s="124"/>
      <c r="CU53" s="124"/>
      <c r="CV53" s="124"/>
      <c r="CW53" s="124"/>
      <c r="CX53" s="124"/>
      <c r="CY53" s="124"/>
      <c r="CZ53" s="124"/>
      <c r="DA53" s="124"/>
      <c r="DB53" s="124"/>
      <c r="DC53" s="124"/>
      <c r="DD53" s="124"/>
      <c r="DE53" s="124"/>
      <c r="DF53" s="124"/>
      <c r="DG53" s="124"/>
      <c r="DH53" s="124"/>
      <c r="DI53" s="124"/>
      <c r="DJ53" s="124"/>
      <c r="DK53" s="124"/>
      <c r="DL53" s="124"/>
      <c r="DM53" s="124"/>
      <c r="DN53" s="124"/>
      <c r="DO53" s="124"/>
      <c r="DP53" s="124"/>
      <c r="DQ53" s="124"/>
      <c r="DR53" s="124"/>
    </row>
    <row r="54" spans="1:122" ht="90" customHeight="1" x14ac:dyDescent="0.3">
      <c r="A54" s="66">
        <v>4</v>
      </c>
      <c r="B54" s="500" t="s">
        <v>19</v>
      </c>
      <c r="C54" s="500" t="s">
        <v>62</v>
      </c>
      <c r="D54" s="132" t="s">
        <v>243</v>
      </c>
      <c r="E54" s="255" t="e">
        <f>INDEX('PY1 Data(H)'!$A$1:$CZ$120,MATCH('Unit Data from Audit Worksheet'!$A54,'PY1 Data(H)'!$A$1:$A$120,0),MATCH('Unit Data from Audit Worksheet'!$D$2,'PY1 Data(H)'!$A$1:$CZ$1,0))</f>
        <v>#N/A</v>
      </c>
      <c r="F54" s="129">
        <v>0</v>
      </c>
      <c r="G54" s="285">
        <f t="shared" ref="G54:G58" si="1">IF(F54&lt;0,"Error: Enter as positive.",)</f>
        <v>0</v>
      </c>
      <c r="H54" s="15"/>
      <c r="I54" s="50"/>
      <c r="J54"/>
    </row>
    <row r="55" spans="1:122" ht="132" customHeight="1" x14ac:dyDescent="0.3">
      <c r="A55" s="66">
        <v>5</v>
      </c>
      <c r="B55" s="500" t="s">
        <v>19</v>
      </c>
      <c r="C55" s="500" t="s">
        <v>62</v>
      </c>
      <c r="D55" s="148" t="s">
        <v>244</v>
      </c>
      <c r="E55" s="255" t="e">
        <f>INDEX('PY1 Data(H)'!$A$1:$CZ$120,MATCH('Unit Data from Audit Worksheet'!$A55,'PY1 Data(H)'!$A$1:$A$120,0),MATCH('Unit Data from Audit Worksheet'!$D$2,'PY1 Data(H)'!$A$1:$CZ$1,0))</f>
        <v>#N/A</v>
      </c>
      <c r="F55" s="129">
        <v>0</v>
      </c>
      <c r="G55" s="285">
        <f t="shared" si="1"/>
        <v>0</v>
      </c>
      <c r="H55" s="15"/>
      <c r="I55" s="50"/>
      <c r="J55"/>
    </row>
    <row r="56" spans="1:122" ht="93.75" customHeight="1" x14ac:dyDescent="0.3">
      <c r="A56" s="66">
        <v>380</v>
      </c>
      <c r="B56" s="500" t="s">
        <v>22</v>
      </c>
      <c r="C56" s="500" t="s">
        <v>62</v>
      </c>
      <c r="D56" s="148" t="s">
        <v>245</v>
      </c>
      <c r="E56" s="255" t="e">
        <f>INDEX('PY1 Data(H)'!$A$1:$CZ$120,MATCH('Unit Data from Audit Worksheet'!$A56,'PY1 Data(H)'!$A$1:$A$120,0),MATCH('Unit Data from Audit Worksheet'!$D$2,'PY1 Data(H)'!$A$1:$CZ$1,0))</f>
        <v>#N/A</v>
      </c>
      <c r="F56" s="129">
        <v>0</v>
      </c>
      <c r="G56" s="285">
        <f t="shared" si="1"/>
        <v>0</v>
      </c>
      <c r="H56" s="15"/>
      <c r="I56" s="50"/>
      <c r="J56"/>
    </row>
    <row r="57" spans="1:122" ht="48.75" customHeight="1" x14ac:dyDescent="0.3">
      <c r="A57" s="66">
        <v>391</v>
      </c>
      <c r="B57" s="500" t="s">
        <v>25</v>
      </c>
      <c r="C57" s="500" t="s">
        <v>62</v>
      </c>
      <c r="D57" s="65" t="s">
        <v>60</v>
      </c>
      <c r="E57" s="255" t="e">
        <f>INDEX('PY1 Data(H)'!$A$1:$CZ$120,MATCH('Unit Data from Audit Worksheet'!$A57,'PY1 Data(H)'!$A$1:$A$120,0),MATCH('Unit Data from Audit Worksheet'!$D$2,'PY1 Data(H)'!$A$1:$CZ$1,0))</f>
        <v>#N/A</v>
      </c>
      <c r="F57" s="129">
        <v>0</v>
      </c>
      <c r="G57" s="285">
        <f t="shared" si="1"/>
        <v>0</v>
      </c>
      <c r="H57" s="15"/>
      <c r="I57" s="50"/>
      <c r="J57"/>
    </row>
    <row r="58" spans="1:122" ht="62.4" customHeight="1" x14ac:dyDescent="0.3">
      <c r="A58" s="66">
        <v>7</v>
      </c>
      <c r="B58" s="500" t="s">
        <v>25</v>
      </c>
      <c r="C58" s="500" t="s">
        <v>62</v>
      </c>
      <c r="D58" s="65" t="s">
        <v>61</v>
      </c>
      <c r="E58" s="255" t="e">
        <f>INDEX('PY1 Data(H)'!$A$1:$CZ$120,MATCH('Unit Data from Audit Worksheet'!$A58,'PY1 Data(H)'!$A$1:$A$120,0),MATCH('Unit Data from Audit Worksheet'!$D$2,'PY1 Data(H)'!$A$1:$CZ$1,0))</f>
        <v>#N/A</v>
      </c>
      <c r="F58" s="129">
        <v>0</v>
      </c>
      <c r="G58" s="285">
        <f t="shared" si="1"/>
        <v>0</v>
      </c>
      <c r="H58" s="15"/>
      <c r="I58" s="50"/>
      <c r="J58"/>
    </row>
    <row r="59" spans="1:122" ht="78.75" customHeight="1" x14ac:dyDescent="0.3">
      <c r="A59" s="133">
        <v>645</v>
      </c>
      <c r="B59" s="497" t="s">
        <v>134</v>
      </c>
      <c r="C59" s="497" t="s">
        <v>62</v>
      </c>
      <c r="D59" s="452" t="s">
        <v>145</v>
      </c>
      <c r="E59" s="255" t="e">
        <f>INDEX('PY1 Data(H)'!$A$1:$CZ$120,MATCH('Unit Data from Audit Worksheet'!$A59,'PY1 Data(H)'!$A$1:$A$120,0),MATCH('Unit Data from Audit Worksheet'!$D$2,'PY1 Data(H)'!$A$1:$CZ$1,0))</f>
        <v>#N/A</v>
      </c>
      <c r="F59" s="129">
        <v>0</v>
      </c>
      <c r="G59" s="285">
        <f>IF(F59&lt;0,"Note: Number is normally positive.",)</f>
        <v>0</v>
      </c>
      <c r="H59" s="286"/>
      <c r="I59" s="287"/>
      <c r="J59"/>
    </row>
    <row r="60" spans="1:122" ht="78.75" customHeight="1" x14ac:dyDescent="0.3">
      <c r="A60" s="133">
        <v>646</v>
      </c>
      <c r="B60" s="497" t="s">
        <v>134</v>
      </c>
      <c r="C60" s="497" t="s">
        <v>62</v>
      </c>
      <c r="D60" s="132" t="s">
        <v>135</v>
      </c>
      <c r="E60" s="255" t="e">
        <f>INDEX('PY1 Data(H)'!$A$1:$CZ$120,MATCH('Unit Data from Audit Worksheet'!$A60,'PY1 Data(H)'!$A$1:$A$120,0),MATCH('Unit Data from Audit Worksheet'!$D$2,'PY1 Data(H)'!$A$1:$CZ$1,0))</f>
        <v>#N/A</v>
      </c>
      <c r="F60" s="129">
        <v>0</v>
      </c>
      <c r="G60" s="285">
        <f>IF(F60&lt;0,"Note: Number is normally positive.",)</f>
        <v>0</v>
      </c>
      <c r="H60" s="286"/>
      <c r="I60" s="287"/>
      <c r="J60"/>
    </row>
    <row r="61" spans="1:122" ht="138" customHeight="1" x14ac:dyDescent="0.3">
      <c r="A61" s="66">
        <v>9</v>
      </c>
      <c r="B61" s="500" t="s">
        <v>22</v>
      </c>
      <c r="C61" s="500" t="s">
        <v>62</v>
      </c>
      <c r="D61" s="265" t="s">
        <v>246</v>
      </c>
      <c r="E61" s="255" t="e">
        <f>INDEX('PY1 Data(H)'!$A$1:$CZ$120,MATCH('Unit Data from Audit Worksheet'!$A61,'PY1 Data(H)'!$A$1:$A$120,0),MATCH('Unit Data from Audit Worksheet'!$D$2,'PY1 Data(H)'!$A$1:$CZ$1,0))</f>
        <v>#N/A</v>
      </c>
      <c r="F61" s="129">
        <v>0</v>
      </c>
      <c r="G61" s="285">
        <f>IF(F52-F54-F55-F56-F61=0,,"Error: Total assets less total liabilities do not equal total fund balance. Account numbers 379-4-5-380-9= 0  The amount of the formula is in the cell to the right")</f>
        <v>0</v>
      </c>
      <c r="H61" s="288">
        <f>F52-F54-F55-F56-F61</f>
        <v>0</v>
      </c>
      <c r="I61" s="50"/>
      <c r="J61"/>
    </row>
    <row r="62" spans="1:122" s="16" customFormat="1" ht="63.75" customHeight="1" x14ac:dyDescent="0.3">
      <c r="A62" s="66">
        <v>1052</v>
      </c>
      <c r="B62" s="582" t="s">
        <v>197</v>
      </c>
      <c r="C62" s="582" t="s">
        <v>65</v>
      </c>
      <c r="D62" s="583" t="s">
        <v>496</v>
      </c>
      <c r="E62" s="255" t="e">
        <f>INDEX('PY1 Data(H)'!$A$1:$CZ$120,MATCH('Unit Data from Audit Worksheet'!$A62,'PY1 Data(H)'!$A$1:$A$120,0),MATCH('Unit Data from Audit Worksheet'!$D$2,'PY1 Data(H)'!$A$1:$CZ$1,0))</f>
        <v>#N/A</v>
      </c>
      <c r="F62" s="129">
        <v>0</v>
      </c>
      <c r="G62" s="285"/>
      <c r="H62" s="286"/>
      <c r="I62" s="287"/>
      <c r="J62" s="124"/>
      <c r="L62" s="124"/>
      <c r="N62" s="130"/>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c r="DD62" s="124"/>
      <c r="DE62" s="124"/>
      <c r="DF62" s="124"/>
      <c r="DG62" s="124"/>
      <c r="DH62" s="124"/>
      <c r="DI62" s="124"/>
      <c r="DJ62" s="124"/>
      <c r="DK62" s="124"/>
      <c r="DL62" s="124"/>
      <c r="DM62" s="124"/>
      <c r="DN62" s="124"/>
      <c r="DO62" s="124"/>
      <c r="DP62" s="124"/>
      <c r="DQ62" s="124"/>
      <c r="DR62" s="124"/>
    </row>
    <row r="63" spans="1:122" ht="30" customHeight="1" x14ac:dyDescent="0.3">
      <c r="A63" s="66"/>
      <c r="B63" s="562" t="s">
        <v>64</v>
      </c>
      <c r="C63" s="499"/>
      <c r="D63" s="330"/>
      <c r="E63" s="331"/>
      <c r="F63" s="331"/>
      <c r="G63" s="332"/>
      <c r="H63" s="15"/>
      <c r="I63" s="50"/>
      <c r="J63"/>
    </row>
    <row r="64" spans="1:122" ht="57.75" customHeight="1" x14ac:dyDescent="0.3">
      <c r="A64" s="66">
        <v>16</v>
      </c>
      <c r="B64" s="3" t="s">
        <v>23</v>
      </c>
      <c r="C64" s="3" t="s">
        <v>65</v>
      </c>
      <c r="D64" s="65" t="s">
        <v>63</v>
      </c>
      <c r="E64" s="255" t="e">
        <f>INDEX('PY1 Data(H)'!$A$1:$CZ$120,MATCH('Unit Data from Audit Worksheet'!$A64,'PY1 Data(H)'!$A$1:$A$120,0),MATCH('Unit Data from Audit Worksheet'!$D$2,'PY1 Data(H)'!$A$1:$CZ$1,0))</f>
        <v>#N/A</v>
      </c>
      <c r="F64" s="129">
        <v>0</v>
      </c>
      <c r="G64" s="285"/>
      <c r="H64" s="15"/>
      <c r="I64" s="50"/>
      <c r="J64"/>
    </row>
    <row r="65" spans="1:1880" ht="69.75" customHeight="1" x14ac:dyDescent="0.3">
      <c r="A65" s="66">
        <v>532</v>
      </c>
      <c r="B65" s="3" t="s">
        <v>19</v>
      </c>
      <c r="C65" s="3" t="s">
        <v>65</v>
      </c>
      <c r="D65" s="261" t="s">
        <v>247</v>
      </c>
      <c r="E65" s="255" t="e">
        <f>INDEX('PY1 Data(H)'!$A$1:$CZ$120,MATCH('Unit Data from Audit Worksheet'!$A65,'PY1 Data(H)'!$A$1:$A$120,0),MATCH('Unit Data from Audit Worksheet'!$D$2,'PY1 Data(H)'!$A$1:$CZ$1,0))</f>
        <v>#N/A</v>
      </c>
      <c r="F65" s="129">
        <v>0</v>
      </c>
      <c r="G65" s="285">
        <f>IF(F65&lt;0,"Error: Enter as positive.",)</f>
        <v>0</v>
      </c>
      <c r="H65" s="15"/>
      <c r="I65" s="50"/>
      <c r="J65"/>
    </row>
    <row r="66" spans="1:1880" ht="66" customHeight="1" x14ac:dyDescent="0.3">
      <c r="A66" s="66">
        <v>17</v>
      </c>
      <c r="B66" s="3" t="s">
        <v>22</v>
      </c>
      <c r="C66" s="3" t="s">
        <v>65</v>
      </c>
      <c r="D66" s="65" t="s">
        <v>248</v>
      </c>
      <c r="E66" s="255" t="e">
        <f>INDEX('PY1 Data(H)'!$A$1:$CZ$120,MATCH('Unit Data from Audit Worksheet'!$A66,'PY1 Data(H)'!$A$1:$A$120,0),MATCH('Unit Data from Audit Worksheet'!$D$2,'PY1 Data(H)'!$A$1:$CZ$1,0))</f>
        <v>#N/A</v>
      </c>
      <c r="F66" s="129">
        <v>0</v>
      </c>
      <c r="G66" s="285"/>
      <c r="H66" s="15"/>
      <c r="I66" s="50"/>
      <c r="J66"/>
    </row>
    <row r="67" spans="1:1880" ht="63" customHeight="1" x14ac:dyDescent="0.3">
      <c r="A67" s="66">
        <v>20</v>
      </c>
      <c r="B67" s="3" t="s">
        <v>19</v>
      </c>
      <c r="C67" s="3" t="s">
        <v>65</v>
      </c>
      <c r="D67" s="65" t="s">
        <v>249</v>
      </c>
      <c r="E67" s="255" t="e">
        <f>INDEX('PY1 Data(H)'!$A$1:$CZ$120,MATCH('Unit Data from Audit Worksheet'!$A67,'PY1 Data(H)'!$A$1:$A$120,0),MATCH('Unit Data from Audit Worksheet'!$D$2,'PY1 Data(H)'!$A$1:$CZ$1,0))</f>
        <v>#N/A</v>
      </c>
      <c r="F67" s="129">
        <v>0</v>
      </c>
      <c r="G67" s="285">
        <f>IF(F67&lt;0,"Error: Enter as positive.",)</f>
        <v>0</v>
      </c>
      <c r="H67" s="15"/>
      <c r="I67" s="50"/>
      <c r="J67"/>
    </row>
    <row r="68" spans="1:1880" ht="65.400000000000006" customHeight="1" x14ac:dyDescent="0.3">
      <c r="A68" s="66">
        <v>533</v>
      </c>
      <c r="B68" s="3" t="s">
        <v>19</v>
      </c>
      <c r="C68" s="3" t="s">
        <v>65</v>
      </c>
      <c r="D68" s="261" t="s">
        <v>250</v>
      </c>
      <c r="E68" s="255" t="e">
        <f>INDEX('PY1 Data(H)'!$A$1:$CZ$120,MATCH('Unit Data from Audit Worksheet'!$A68,'PY1 Data(H)'!$A$1:$A$120,0),MATCH('Unit Data from Audit Worksheet'!$D$2,'PY1 Data(H)'!$A$1:$CZ$1,0))</f>
        <v>#N/A</v>
      </c>
      <c r="F68" s="129">
        <v>0</v>
      </c>
      <c r="G68" s="293"/>
      <c r="H68" s="15"/>
      <c r="I68" s="50"/>
      <c r="J68"/>
    </row>
    <row r="69" spans="1:1880" ht="79.8" customHeight="1" x14ac:dyDescent="0.3">
      <c r="A69" s="66">
        <v>22</v>
      </c>
      <c r="B69" s="3" t="s">
        <v>22</v>
      </c>
      <c r="C69" s="3" t="s">
        <v>65</v>
      </c>
      <c r="D69" s="65" t="s">
        <v>103</v>
      </c>
      <c r="E69" s="255" t="e">
        <f>INDEX('PY1 Data(H)'!$A$1:$CZ$120,MATCH('Unit Data from Audit Worksheet'!$A69,'PY1 Data(H)'!$A$1:$A$120,0),MATCH('Unit Data from Audit Worksheet'!$D$2,'PY1 Data(H)'!$A$1:$CZ$1,0))</f>
        <v>#N/A</v>
      </c>
      <c r="F69" s="129">
        <v>0</v>
      </c>
      <c r="G69" s="293"/>
      <c r="H69" s="15"/>
      <c r="I69" s="50"/>
      <c r="J69"/>
    </row>
    <row r="70" spans="1:1880" ht="138" customHeight="1" x14ac:dyDescent="0.3">
      <c r="A70" s="66">
        <v>23</v>
      </c>
      <c r="B70" s="3" t="s">
        <v>22</v>
      </c>
      <c r="C70" s="3" t="s">
        <v>65</v>
      </c>
      <c r="D70" s="265" t="s">
        <v>251</v>
      </c>
      <c r="E70" s="255" t="e">
        <f>INDEX('PY1 Data(H)'!$A$1:$CZ$120,MATCH('Unit Data from Audit Worksheet'!$A70,'PY1 Data(H)'!$A$1:$A$120,0),MATCH('Unit Data from Audit Worksheet'!$D$2,'PY1 Data(H)'!$A$1:$CZ$1,0))</f>
        <v>#N/A</v>
      </c>
      <c r="F70" s="129">
        <v>0</v>
      </c>
      <c r="G70" s="285">
        <f>IF(H70=0,,"Error: Total revenues less total expenditures do not equal total change in fund balance.  Account numbers 16-532+17-20+533+22-23=0  The amount of the formula is located in the cell to the right")</f>
        <v>0</v>
      </c>
      <c r="H70" s="288">
        <f>+F64-F65+F66-F67+F68+F69-F70</f>
        <v>0</v>
      </c>
      <c r="I70" s="50"/>
      <c r="J70"/>
    </row>
    <row r="71" spans="1:1880" ht="138" customHeight="1" x14ac:dyDescent="0.3">
      <c r="A71" s="66">
        <v>507</v>
      </c>
      <c r="B71" s="256" t="s">
        <v>22</v>
      </c>
      <c r="C71" s="256" t="s">
        <v>65</v>
      </c>
      <c r="D71" s="265" t="s">
        <v>252</v>
      </c>
      <c r="E71" s="255" t="e">
        <f>INDEX('PY1 Data(H)'!$A$1:$CZ$120,MATCH('Unit Data from Audit Worksheet'!$A71,'PY1 Data(H)'!$A$1:$A$120,0),MATCH('Unit Data from Audit Worksheet'!$D$2,'PY1 Data(H)'!$A$1:$CZ$1,0))</f>
        <v>#N/A</v>
      </c>
      <c r="F71" s="129">
        <v>0</v>
      </c>
      <c r="G71" s="621" t="e">
        <f>IF(F61-F70-F71=E61,,"Error: Beginning Balance does not agree with our records.  (Acct# 9-23-507)= Prior Years Acct # 9 The amount of the formula is in the cell to the right")</f>
        <v>#N/A</v>
      </c>
      <c r="H71" s="622" t="e">
        <f>+F61-F70-F71-E61</f>
        <v>#N/A</v>
      </c>
      <c r="I71" s="623" t="e">
        <f>IF(H71=0," ","If the out of balance is because prior years data is not populated in cell E61, disregard the error message. Do not include prior year's ending balance in cell F71.")</f>
        <v>#N/A</v>
      </c>
      <c r="J71"/>
    </row>
    <row r="72" spans="1:1880" x14ac:dyDescent="0.3">
      <c r="A72" s="66"/>
      <c r="B72" s="498" t="s">
        <v>27</v>
      </c>
      <c r="C72" s="499"/>
      <c r="D72" s="329"/>
      <c r="E72" s="344"/>
      <c r="F72" s="344"/>
      <c r="G72" s="342"/>
      <c r="H72" s="15"/>
      <c r="I72" s="50"/>
      <c r="J72"/>
    </row>
    <row r="73" spans="1:1880" ht="93" customHeight="1" x14ac:dyDescent="0.3">
      <c r="A73" s="66">
        <v>512</v>
      </c>
      <c r="B73" s="182"/>
      <c r="C73" s="502" t="s">
        <v>66</v>
      </c>
      <c r="D73" s="17" t="s">
        <v>253</v>
      </c>
      <c r="E73" s="255" t="e">
        <f>INDEX('PY1 Data(H)'!$A$1:$CZ$120,MATCH('Unit Data from Audit Worksheet'!$A73,'PY1 Data(H)'!$A$1:$A$120,0),MATCH('Unit Data from Audit Worksheet'!$D$2,'PY1 Data(H)'!$A$1:$CZ$1,0))</f>
        <v>#N/A</v>
      </c>
      <c r="F73" s="128">
        <v>0</v>
      </c>
      <c r="G73" s="285">
        <f>IF(F73&lt;0,"Error: Enter as positive.",)</f>
        <v>0</v>
      </c>
      <c r="H73" s="15"/>
      <c r="I73" s="50"/>
      <c r="J73"/>
    </row>
    <row r="74" spans="1:1880" s="297" customFormat="1" ht="33" customHeight="1" x14ac:dyDescent="0.3">
      <c r="A74" s="66"/>
      <c r="B74" s="563" t="s">
        <v>132</v>
      </c>
      <c r="C74" s="503"/>
      <c r="D74" s="59"/>
      <c r="E74" s="294"/>
      <c r="F74" s="294"/>
      <c r="G74" s="284"/>
      <c r="H74" s="15"/>
      <c r="I74" s="296"/>
      <c r="J74"/>
      <c r="K74" s="16"/>
      <c r="L74"/>
      <c r="M74" s="16"/>
      <c r="N74" s="130"/>
      <c r="O74" s="16"/>
      <c r="P74" s="16"/>
      <c r="Q74" s="16"/>
      <c r="R74" s="16"/>
      <c r="S74" s="16"/>
      <c r="T74" s="16"/>
      <c r="U74" s="16"/>
      <c r="V74" s="16"/>
      <c r="W74" s="16"/>
      <c r="X74" s="16"/>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c r="PM74" s="16"/>
      <c r="PN74" s="16"/>
      <c r="PO74" s="16"/>
      <c r="PP74" s="16"/>
      <c r="PQ74" s="16"/>
      <c r="PR74" s="16"/>
      <c r="PS74" s="16"/>
      <c r="PT74" s="16"/>
      <c r="PU74" s="16"/>
      <c r="PV74" s="16"/>
      <c r="PW74" s="16"/>
      <c r="PX74" s="16"/>
      <c r="PY74" s="16"/>
      <c r="PZ74" s="16"/>
      <c r="QA74" s="16"/>
      <c r="QB74" s="16"/>
      <c r="QC74" s="16"/>
      <c r="QD74" s="16"/>
      <c r="QE74" s="16"/>
      <c r="QF74" s="16"/>
      <c r="QG74" s="16"/>
      <c r="QH74" s="16"/>
      <c r="QI74" s="16"/>
      <c r="QJ74" s="16"/>
      <c r="QK74" s="16"/>
      <c r="QL74" s="16"/>
      <c r="QM74" s="16"/>
      <c r="QN74" s="16"/>
      <c r="QO74" s="16"/>
      <c r="QP74" s="16"/>
      <c r="QQ74" s="16"/>
      <c r="QR74" s="16"/>
      <c r="QS74" s="16"/>
      <c r="QT74" s="16"/>
      <c r="QU74" s="16"/>
      <c r="QV74" s="16"/>
      <c r="QW74" s="16"/>
      <c r="QX74" s="16"/>
      <c r="QY74" s="16"/>
      <c r="QZ74" s="16"/>
      <c r="RA74" s="16"/>
      <c r="RB74" s="16"/>
      <c r="RC74" s="16"/>
      <c r="RD74" s="16"/>
      <c r="RE74" s="16"/>
      <c r="RF74" s="16"/>
      <c r="RG74" s="16"/>
      <c r="RH74" s="16"/>
      <c r="RI74" s="16"/>
      <c r="RJ74" s="16"/>
      <c r="RK74" s="16"/>
      <c r="RL74" s="16"/>
      <c r="RM74" s="16"/>
      <c r="RN74" s="16"/>
      <c r="RO74" s="16"/>
      <c r="RP74" s="16"/>
      <c r="RQ74" s="16"/>
      <c r="RR74" s="16"/>
      <c r="RS74" s="16"/>
      <c r="RT74" s="16"/>
      <c r="RU74" s="16"/>
      <c r="RV74" s="16"/>
      <c r="RW74" s="16"/>
      <c r="RX74" s="16"/>
      <c r="RY74" s="16"/>
      <c r="RZ74" s="16"/>
      <c r="SA74" s="16"/>
      <c r="SB74" s="16"/>
      <c r="SC74" s="16"/>
      <c r="SD74" s="16"/>
      <c r="SE74" s="16"/>
      <c r="SF74" s="16"/>
      <c r="SG74" s="16"/>
      <c r="SH74" s="16"/>
      <c r="SI74" s="16"/>
      <c r="SJ74" s="16"/>
      <c r="SK74" s="16"/>
      <c r="SL74" s="16"/>
      <c r="SM74" s="16"/>
      <c r="SN74" s="16"/>
      <c r="SO74" s="16"/>
      <c r="SP74" s="16"/>
      <c r="SQ74" s="16"/>
      <c r="SR74" s="16"/>
      <c r="SS74" s="16"/>
      <c r="ST74" s="16"/>
      <c r="SU74" s="16"/>
      <c r="SV74" s="16"/>
      <c r="SW74" s="16"/>
      <c r="SX74" s="16"/>
      <c r="SY74" s="16"/>
      <c r="SZ74" s="16"/>
      <c r="TA74" s="16"/>
      <c r="TB74" s="16"/>
      <c r="TC74" s="16"/>
      <c r="TD74" s="16"/>
      <c r="TE74" s="16"/>
      <c r="TF74" s="16"/>
      <c r="TG74" s="16"/>
      <c r="TH74" s="16"/>
      <c r="TI74" s="16"/>
      <c r="TJ74" s="16"/>
      <c r="TK74" s="16"/>
      <c r="TL74" s="16"/>
      <c r="TM74" s="16"/>
      <c r="TN74" s="16"/>
      <c r="TO74" s="16"/>
      <c r="TP74" s="16"/>
      <c r="TQ74" s="16"/>
      <c r="TR74" s="16"/>
      <c r="TS74" s="16"/>
      <c r="TT74" s="16"/>
      <c r="TU74" s="16"/>
      <c r="TV74" s="16"/>
      <c r="TW74" s="16"/>
      <c r="TX74" s="16"/>
      <c r="TY74" s="16"/>
      <c r="TZ74" s="16"/>
      <c r="UA74" s="16"/>
      <c r="UB74" s="16"/>
      <c r="UC74" s="16"/>
      <c r="UD74" s="16"/>
      <c r="UE74" s="16"/>
      <c r="UF74" s="16"/>
      <c r="UG74" s="16"/>
      <c r="UH74" s="16"/>
      <c r="UI74" s="16"/>
      <c r="UJ74" s="16"/>
      <c r="UK74" s="16"/>
      <c r="UL74" s="16"/>
      <c r="UM74" s="16"/>
      <c r="UN74" s="16"/>
      <c r="UO74" s="16"/>
      <c r="UP74" s="16"/>
      <c r="UQ74" s="16"/>
      <c r="UR74" s="16"/>
      <c r="US74" s="16"/>
      <c r="UT74" s="16"/>
      <c r="UU74" s="16"/>
      <c r="UV74" s="16"/>
      <c r="UW74" s="16"/>
      <c r="UX74" s="16"/>
      <c r="UY74" s="16"/>
      <c r="UZ74" s="16"/>
      <c r="VA74" s="16"/>
      <c r="VB74" s="16"/>
      <c r="VC74" s="16"/>
      <c r="VD74" s="16"/>
      <c r="VE74" s="16"/>
      <c r="VF74" s="16"/>
      <c r="VG74" s="16"/>
      <c r="VH74" s="16"/>
      <c r="VI74" s="16"/>
      <c r="VJ74" s="16"/>
      <c r="VK74" s="16"/>
      <c r="VL74" s="16"/>
      <c r="VM74" s="16"/>
      <c r="VN74" s="16"/>
      <c r="VO74" s="16"/>
      <c r="VP74" s="16"/>
      <c r="VQ74" s="16"/>
      <c r="VR74" s="16"/>
      <c r="VS74" s="16"/>
      <c r="VT74" s="16"/>
      <c r="VU74" s="16"/>
      <c r="VV74" s="16"/>
      <c r="VW74" s="16"/>
      <c r="VX74" s="16"/>
      <c r="VY74" s="16"/>
      <c r="VZ74" s="16"/>
      <c r="WA74" s="16"/>
      <c r="WB74" s="16"/>
      <c r="WC74" s="16"/>
      <c r="WD74" s="16"/>
      <c r="WE74" s="16"/>
      <c r="WF74" s="16"/>
      <c r="WG74" s="16"/>
      <c r="WH74" s="16"/>
      <c r="WI74" s="16"/>
      <c r="WJ74" s="16"/>
      <c r="WK74" s="16"/>
      <c r="WL74" s="16"/>
      <c r="WM74" s="16"/>
      <c r="WN74" s="16"/>
      <c r="WO74" s="16"/>
      <c r="WP74" s="16"/>
      <c r="WQ74" s="16"/>
      <c r="WR74" s="16"/>
      <c r="WS74" s="16"/>
      <c r="WT74" s="16"/>
      <c r="WU74" s="16"/>
      <c r="WV74" s="16"/>
      <c r="WW74" s="16"/>
      <c r="WX74" s="16"/>
      <c r="WY74" s="16"/>
      <c r="WZ74" s="16"/>
      <c r="XA74" s="16"/>
      <c r="XB74" s="16"/>
      <c r="XC74" s="16"/>
      <c r="XD74" s="16"/>
      <c r="XE74" s="16"/>
      <c r="XF74" s="16"/>
      <c r="XG74" s="16"/>
      <c r="XH74" s="16"/>
      <c r="XI74" s="16"/>
      <c r="XJ74" s="16"/>
      <c r="XK74" s="16"/>
      <c r="XL74" s="16"/>
      <c r="XM74" s="16"/>
      <c r="XN74" s="16"/>
      <c r="XO74" s="16"/>
      <c r="XP74" s="16"/>
      <c r="XQ74" s="16"/>
      <c r="XR74" s="16"/>
      <c r="XS74" s="16"/>
      <c r="XT74" s="16"/>
      <c r="XU74" s="16"/>
      <c r="XV74" s="16"/>
      <c r="XW74" s="16"/>
      <c r="XX74" s="16"/>
      <c r="XY74" s="16"/>
      <c r="XZ74" s="16"/>
      <c r="YA74" s="16"/>
      <c r="YB74" s="16"/>
      <c r="YC74" s="16"/>
      <c r="YD74" s="16"/>
      <c r="YE74" s="16"/>
      <c r="YF74" s="16"/>
      <c r="YG74" s="16"/>
      <c r="YH74" s="16"/>
      <c r="YI74" s="16"/>
      <c r="YJ74" s="16"/>
      <c r="YK74" s="16"/>
      <c r="YL74" s="16"/>
      <c r="YM74" s="16"/>
      <c r="YN74" s="16"/>
      <c r="YO74" s="16"/>
      <c r="YP74" s="16"/>
      <c r="YQ74" s="16"/>
      <c r="YR74" s="16"/>
      <c r="YS74" s="16"/>
      <c r="YT74" s="16"/>
      <c r="YU74" s="16"/>
      <c r="YV74" s="16"/>
      <c r="YW74" s="16"/>
      <c r="YX74" s="16"/>
      <c r="YY74" s="16"/>
      <c r="YZ74" s="16"/>
      <c r="ZA74" s="16"/>
      <c r="ZB74" s="16"/>
      <c r="ZC74" s="16"/>
      <c r="ZD74" s="16"/>
      <c r="ZE74" s="16"/>
      <c r="ZF74" s="16"/>
      <c r="ZG74" s="16"/>
      <c r="ZH74" s="16"/>
      <c r="ZI74" s="16"/>
      <c r="ZJ74" s="16"/>
      <c r="ZK74" s="16"/>
      <c r="ZL74" s="16"/>
      <c r="ZM74" s="16"/>
      <c r="ZN74" s="16"/>
      <c r="ZO74" s="16"/>
      <c r="ZP74" s="16"/>
      <c r="ZQ74" s="16"/>
      <c r="ZR74" s="16"/>
      <c r="ZS74" s="16"/>
      <c r="ZT74" s="16"/>
      <c r="ZU74" s="16"/>
      <c r="ZV74" s="16"/>
      <c r="ZW74" s="16"/>
      <c r="ZX74" s="16"/>
      <c r="ZY74" s="16"/>
      <c r="ZZ74" s="16"/>
      <c r="AAA74" s="16"/>
      <c r="AAB74" s="16"/>
      <c r="AAC74" s="16"/>
      <c r="AAD74" s="16"/>
      <c r="AAE74" s="16"/>
      <c r="AAF74" s="16"/>
      <c r="AAG74" s="16"/>
      <c r="AAH74" s="16"/>
      <c r="AAI74" s="16"/>
      <c r="AAJ74" s="16"/>
      <c r="AAK74" s="16"/>
      <c r="AAL74" s="16"/>
      <c r="AAM74" s="16"/>
      <c r="AAN74" s="16"/>
      <c r="AAO74" s="16"/>
      <c r="AAP74" s="16"/>
      <c r="AAQ74" s="16"/>
      <c r="AAR74" s="16"/>
      <c r="AAS74" s="16"/>
      <c r="AAT74" s="16"/>
      <c r="AAU74" s="16"/>
      <c r="AAV74" s="16"/>
      <c r="AAW74" s="16"/>
      <c r="AAX74" s="16"/>
      <c r="AAY74" s="16"/>
      <c r="AAZ74" s="16"/>
      <c r="ABA74" s="16"/>
      <c r="ABB74" s="16"/>
      <c r="ABC74" s="16"/>
      <c r="ABD74" s="16"/>
      <c r="ABE74" s="16"/>
      <c r="ABF74" s="16"/>
      <c r="ABG74" s="16"/>
      <c r="ABH74" s="16"/>
      <c r="ABI74" s="16"/>
      <c r="ABJ74" s="16"/>
      <c r="ABK74" s="16"/>
      <c r="ABL74" s="16"/>
      <c r="ABM74" s="16"/>
      <c r="ABN74" s="16"/>
      <c r="ABO74" s="16"/>
      <c r="ABP74" s="16"/>
      <c r="ABQ74" s="16"/>
      <c r="ABR74" s="16"/>
      <c r="ABS74" s="16"/>
      <c r="ABT74" s="16"/>
      <c r="ABU74" s="16"/>
      <c r="ABV74" s="16"/>
      <c r="ABW74" s="16"/>
      <c r="ABX74" s="16"/>
      <c r="ABY74" s="16"/>
      <c r="ABZ74" s="16"/>
      <c r="ACA74" s="16"/>
      <c r="ACB74" s="16"/>
      <c r="ACC74" s="16"/>
      <c r="ACD74" s="16"/>
      <c r="ACE74" s="16"/>
      <c r="ACF74" s="16"/>
      <c r="ACG74" s="16"/>
      <c r="ACH74" s="16"/>
      <c r="ACI74" s="16"/>
      <c r="ACJ74" s="16"/>
      <c r="ACK74" s="16"/>
      <c r="ACL74" s="16"/>
      <c r="ACM74" s="16"/>
      <c r="ACN74" s="16"/>
      <c r="ACO74" s="16"/>
      <c r="ACP74" s="16"/>
      <c r="ACQ74" s="16"/>
      <c r="ACR74" s="16"/>
      <c r="ACS74" s="16"/>
      <c r="ACT74" s="16"/>
      <c r="ACU74" s="16"/>
      <c r="ACV74" s="16"/>
      <c r="ACW74" s="16"/>
      <c r="ACX74" s="16"/>
      <c r="ACY74" s="16"/>
      <c r="ACZ74" s="16"/>
      <c r="ADA74" s="16"/>
      <c r="ADB74" s="16"/>
      <c r="ADC74" s="16"/>
      <c r="ADD74" s="16"/>
      <c r="ADE74" s="16"/>
      <c r="ADF74" s="16"/>
      <c r="ADG74" s="16"/>
      <c r="ADH74" s="16"/>
      <c r="ADI74" s="16"/>
      <c r="ADJ74" s="16"/>
      <c r="ADK74" s="16"/>
      <c r="ADL74" s="16"/>
      <c r="ADM74" s="16"/>
      <c r="ADN74" s="16"/>
      <c r="ADO74" s="16"/>
      <c r="ADP74" s="16"/>
      <c r="ADQ74" s="16"/>
      <c r="ADR74" s="16"/>
      <c r="ADS74" s="16"/>
      <c r="ADT74" s="16"/>
      <c r="ADU74" s="16"/>
      <c r="ADV74" s="16"/>
      <c r="ADW74" s="16"/>
      <c r="ADX74" s="16"/>
      <c r="ADY74" s="16"/>
      <c r="ADZ74" s="16"/>
      <c r="AEA74" s="16"/>
      <c r="AEB74" s="16"/>
      <c r="AEC74" s="16"/>
      <c r="AED74" s="16"/>
      <c r="AEE74" s="16"/>
      <c r="AEF74" s="16"/>
      <c r="AEG74" s="16"/>
      <c r="AEH74" s="16"/>
      <c r="AEI74" s="16"/>
      <c r="AEJ74" s="16"/>
      <c r="AEK74" s="16"/>
      <c r="AEL74" s="16"/>
      <c r="AEM74" s="16"/>
      <c r="AEN74" s="16"/>
      <c r="AEO74" s="16"/>
      <c r="AEP74" s="16"/>
      <c r="AEQ74" s="16"/>
      <c r="AER74" s="16"/>
      <c r="AES74" s="16"/>
      <c r="AET74" s="16"/>
      <c r="AEU74" s="16"/>
      <c r="AEV74" s="16"/>
      <c r="AEW74" s="16"/>
      <c r="AEX74" s="16"/>
      <c r="AEY74" s="16"/>
      <c r="AEZ74" s="16"/>
      <c r="AFA74" s="16"/>
      <c r="AFB74" s="16"/>
      <c r="AFC74" s="16"/>
      <c r="AFD74" s="16"/>
      <c r="AFE74" s="16"/>
      <c r="AFF74" s="16"/>
      <c r="AFG74" s="16"/>
      <c r="AFH74" s="16"/>
      <c r="AFI74" s="16"/>
      <c r="AFJ74" s="16"/>
      <c r="AFK74" s="16"/>
      <c r="AFL74" s="16"/>
      <c r="AFM74" s="16"/>
      <c r="AFN74" s="16"/>
      <c r="AFO74" s="16"/>
      <c r="AFP74" s="16"/>
      <c r="AFQ74" s="16"/>
      <c r="AFR74" s="16"/>
      <c r="AFS74" s="16"/>
      <c r="AFT74" s="16"/>
      <c r="AFU74" s="16"/>
      <c r="AFV74" s="16"/>
      <c r="AFW74" s="16"/>
      <c r="AFX74" s="16"/>
      <c r="AFY74" s="16"/>
      <c r="AFZ74" s="16"/>
      <c r="AGA74" s="16"/>
      <c r="AGB74" s="16"/>
      <c r="AGC74" s="16"/>
      <c r="AGD74" s="16"/>
      <c r="AGE74" s="16"/>
      <c r="AGF74" s="16"/>
      <c r="AGG74" s="16"/>
      <c r="AGH74" s="16"/>
      <c r="AGI74" s="16"/>
      <c r="AGJ74" s="16"/>
      <c r="AGK74" s="16"/>
      <c r="AGL74" s="16"/>
      <c r="AGM74" s="16"/>
      <c r="AGN74" s="16"/>
      <c r="AGO74" s="16"/>
      <c r="AGP74" s="16"/>
      <c r="AGQ74" s="16"/>
      <c r="AGR74" s="16"/>
      <c r="AGS74" s="16"/>
      <c r="AGT74" s="16"/>
      <c r="AGU74" s="16"/>
      <c r="AGV74" s="16"/>
      <c r="AGW74" s="16"/>
      <c r="AGX74" s="16"/>
      <c r="AGY74" s="16"/>
      <c r="AGZ74" s="16"/>
      <c r="AHA74" s="16"/>
      <c r="AHB74" s="16"/>
      <c r="AHC74" s="16"/>
      <c r="AHD74" s="16"/>
      <c r="AHE74" s="16"/>
      <c r="AHF74" s="16"/>
      <c r="AHG74" s="16"/>
      <c r="AHH74" s="16"/>
      <c r="AHI74" s="16"/>
      <c r="AHJ74" s="16"/>
      <c r="AHK74" s="16"/>
      <c r="AHL74" s="16"/>
      <c r="AHM74" s="16"/>
      <c r="AHN74" s="16"/>
      <c r="AHO74" s="16"/>
      <c r="AHP74" s="16"/>
      <c r="AHQ74" s="16"/>
      <c r="AHR74" s="16"/>
      <c r="AHS74" s="16"/>
      <c r="AHT74" s="16"/>
      <c r="AHU74" s="16"/>
      <c r="AHV74" s="16"/>
      <c r="AHW74" s="16"/>
      <c r="AHX74" s="16"/>
      <c r="AHY74" s="16"/>
      <c r="AHZ74" s="16"/>
      <c r="AIA74" s="16"/>
      <c r="AIB74" s="16"/>
      <c r="AIC74" s="16"/>
      <c r="AID74" s="16"/>
      <c r="AIE74" s="16"/>
      <c r="AIF74" s="16"/>
      <c r="AIG74" s="16"/>
      <c r="AIH74" s="16"/>
      <c r="AII74" s="16"/>
      <c r="AIJ74" s="16"/>
      <c r="AIK74" s="16"/>
      <c r="AIL74" s="16"/>
      <c r="AIM74" s="16"/>
      <c r="AIN74" s="16"/>
      <c r="AIO74" s="16"/>
      <c r="AIP74" s="16"/>
      <c r="AIQ74" s="16"/>
      <c r="AIR74" s="16"/>
      <c r="AIS74" s="16"/>
      <c r="AIT74" s="16"/>
      <c r="AIU74" s="16"/>
      <c r="AIV74" s="16"/>
      <c r="AIW74" s="16"/>
      <c r="AIX74" s="16"/>
      <c r="AIY74" s="16"/>
      <c r="AIZ74" s="16"/>
      <c r="AJA74" s="16"/>
      <c r="AJB74" s="16"/>
      <c r="AJC74" s="16"/>
      <c r="AJD74" s="16"/>
      <c r="AJE74" s="16"/>
      <c r="AJF74" s="16"/>
      <c r="AJG74" s="16"/>
      <c r="AJH74" s="16"/>
      <c r="AJI74" s="16"/>
      <c r="AJJ74" s="16"/>
      <c r="AJK74" s="16"/>
      <c r="AJL74" s="16"/>
      <c r="AJM74" s="16"/>
      <c r="AJN74" s="16"/>
      <c r="AJO74" s="16"/>
      <c r="AJP74" s="16"/>
      <c r="AJQ74" s="16"/>
      <c r="AJR74" s="16"/>
      <c r="AJS74" s="16"/>
      <c r="AJT74" s="16"/>
      <c r="AJU74" s="16"/>
      <c r="AJV74" s="16"/>
      <c r="AJW74" s="16"/>
      <c r="AJX74" s="16"/>
      <c r="AJY74" s="16"/>
      <c r="AJZ74" s="16"/>
      <c r="AKA74" s="16"/>
      <c r="AKB74" s="16"/>
      <c r="AKC74" s="16"/>
      <c r="AKD74" s="16"/>
      <c r="AKE74" s="16"/>
      <c r="AKF74" s="16"/>
      <c r="AKG74" s="16"/>
      <c r="AKH74" s="16"/>
      <c r="AKI74" s="16"/>
      <c r="AKJ74" s="16"/>
      <c r="AKK74" s="16"/>
      <c r="AKL74" s="16"/>
      <c r="AKM74" s="16"/>
      <c r="AKN74" s="16"/>
      <c r="AKO74" s="16"/>
      <c r="AKP74" s="16"/>
      <c r="AKQ74" s="16"/>
      <c r="AKR74" s="16"/>
      <c r="AKS74" s="16"/>
      <c r="AKT74" s="16"/>
      <c r="AKU74" s="16"/>
      <c r="AKV74" s="16"/>
      <c r="AKW74" s="16"/>
      <c r="AKX74" s="16"/>
      <c r="AKY74" s="16"/>
      <c r="AKZ74" s="16"/>
      <c r="ALA74" s="16"/>
      <c r="ALB74" s="16"/>
      <c r="ALC74" s="16"/>
      <c r="ALD74" s="16"/>
      <c r="ALE74" s="16"/>
      <c r="ALF74" s="16"/>
      <c r="ALG74" s="16"/>
      <c r="ALH74" s="16"/>
      <c r="ALI74" s="16"/>
      <c r="ALJ74" s="16"/>
      <c r="ALK74" s="16"/>
      <c r="ALL74" s="16"/>
      <c r="ALM74" s="16"/>
      <c r="ALN74" s="16"/>
      <c r="ALO74" s="16"/>
      <c r="ALP74" s="16"/>
      <c r="ALQ74" s="16"/>
      <c r="ALR74" s="16"/>
      <c r="ALS74" s="16"/>
      <c r="ALT74" s="16"/>
      <c r="ALU74" s="16"/>
      <c r="ALV74" s="16"/>
      <c r="ALW74" s="16"/>
      <c r="ALX74" s="16"/>
      <c r="ALY74" s="16"/>
      <c r="ALZ74" s="16"/>
      <c r="AMA74" s="16"/>
      <c r="AMB74" s="16"/>
      <c r="AMC74" s="16"/>
      <c r="AMD74" s="16"/>
      <c r="AME74" s="16"/>
      <c r="AMF74" s="16"/>
      <c r="AMG74" s="16"/>
      <c r="AMH74" s="16"/>
      <c r="AMI74" s="16"/>
      <c r="AMJ74" s="16"/>
      <c r="AMK74" s="16"/>
      <c r="AML74" s="16"/>
      <c r="AMM74" s="16"/>
      <c r="AMN74" s="16"/>
      <c r="AMO74" s="16"/>
      <c r="AMP74" s="16"/>
      <c r="AMQ74" s="16"/>
      <c r="AMR74" s="16"/>
      <c r="AMS74" s="16"/>
      <c r="AMT74" s="16"/>
      <c r="AMU74" s="16"/>
      <c r="AMV74" s="16"/>
      <c r="AMW74" s="16"/>
      <c r="AMX74" s="16"/>
      <c r="AMY74" s="16"/>
      <c r="AMZ74" s="16"/>
      <c r="ANA74" s="16"/>
      <c r="ANB74" s="16"/>
      <c r="ANC74" s="16"/>
      <c r="AND74" s="16"/>
      <c r="ANE74" s="16"/>
      <c r="ANF74" s="16"/>
      <c r="ANG74" s="16"/>
      <c r="ANH74" s="16"/>
      <c r="ANI74" s="16"/>
      <c r="ANJ74" s="16"/>
      <c r="ANK74" s="16"/>
      <c r="ANL74" s="16"/>
      <c r="ANM74" s="16"/>
      <c r="ANN74" s="16"/>
      <c r="ANO74" s="16"/>
      <c r="ANP74" s="16"/>
      <c r="ANQ74" s="16"/>
      <c r="ANR74" s="16"/>
      <c r="ANS74" s="16"/>
      <c r="ANT74" s="16"/>
      <c r="ANU74" s="16"/>
      <c r="ANV74" s="16"/>
      <c r="ANW74" s="16"/>
      <c r="ANX74" s="16"/>
      <c r="ANY74" s="16"/>
      <c r="ANZ74" s="16"/>
      <c r="AOA74" s="16"/>
      <c r="AOB74" s="16"/>
      <c r="AOC74" s="16"/>
      <c r="AOD74" s="16"/>
      <c r="AOE74" s="16"/>
      <c r="AOF74" s="16"/>
      <c r="AOG74" s="16"/>
      <c r="AOH74" s="16"/>
      <c r="AOI74" s="16"/>
      <c r="AOJ74" s="16"/>
      <c r="AOK74" s="16"/>
      <c r="AOL74" s="16"/>
      <c r="AOM74" s="16"/>
      <c r="AON74" s="16"/>
      <c r="AOO74" s="16"/>
      <c r="AOP74" s="16"/>
      <c r="AOQ74" s="16"/>
      <c r="AOR74" s="16"/>
      <c r="AOS74" s="16"/>
      <c r="AOT74" s="16"/>
      <c r="AOU74" s="16"/>
      <c r="AOV74" s="16"/>
      <c r="AOW74" s="16"/>
      <c r="AOX74" s="16"/>
      <c r="AOY74" s="16"/>
      <c r="AOZ74" s="16"/>
      <c r="APA74" s="16"/>
      <c r="APB74" s="16"/>
      <c r="APC74" s="16"/>
      <c r="APD74" s="16"/>
      <c r="APE74" s="16"/>
      <c r="APF74" s="16"/>
      <c r="APG74" s="16"/>
      <c r="APH74" s="16"/>
      <c r="API74" s="16"/>
      <c r="APJ74" s="16"/>
      <c r="APK74" s="16"/>
      <c r="APL74" s="16"/>
      <c r="APM74" s="16"/>
      <c r="APN74" s="16"/>
      <c r="APO74" s="16"/>
      <c r="APP74" s="16"/>
      <c r="APQ74" s="16"/>
      <c r="APR74" s="16"/>
      <c r="APS74" s="16"/>
      <c r="APT74" s="16"/>
      <c r="APU74" s="16"/>
      <c r="APV74" s="16"/>
      <c r="APW74" s="16"/>
      <c r="APX74" s="16"/>
      <c r="APY74" s="16"/>
      <c r="APZ74" s="16"/>
      <c r="AQA74" s="16"/>
      <c r="AQB74" s="16"/>
      <c r="AQC74" s="16"/>
      <c r="AQD74" s="16"/>
      <c r="AQE74" s="16"/>
      <c r="AQF74" s="16"/>
      <c r="AQG74" s="16"/>
      <c r="AQH74" s="16"/>
      <c r="AQI74" s="16"/>
      <c r="AQJ74" s="16"/>
      <c r="AQK74" s="16"/>
      <c r="AQL74" s="16"/>
      <c r="AQM74" s="16"/>
      <c r="AQN74" s="16"/>
      <c r="AQO74" s="16"/>
      <c r="AQP74" s="16"/>
      <c r="AQQ74" s="16"/>
      <c r="AQR74" s="16"/>
      <c r="AQS74" s="16"/>
      <c r="AQT74" s="16"/>
      <c r="AQU74" s="16"/>
      <c r="AQV74" s="16"/>
      <c r="AQW74" s="16"/>
      <c r="AQX74" s="16"/>
      <c r="AQY74" s="16"/>
      <c r="AQZ74" s="16"/>
      <c r="ARA74" s="16"/>
      <c r="ARB74" s="16"/>
      <c r="ARC74" s="16"/>
      <c r="ARD74" s="16"/>
      <c r="ARE74" s="16"/>
      <c r="ARF74" s="16"/>
      <c r="ARG74" s="16"/>
      <c r="ARH74" s="16"/>
      <c r="ARI74" s="16"/>
      <c r="ARJ74" s="16"/>
      <c r="ARK74" s="16"/>
      <c r="ARL74" s="16"/>
      <c r="ARM74" s="16"/>
      <c r="ARN74" s="16"/>
      <c r="ARO74" s="16"/>
      <c r="ARP74" s="16"/>
      <c r="ARQ74" s="16"/>
      <c r="ARR74" s="16"/>
      <c r="ARS74" s="16"/>
      <c r="ART74" s="16"/>
      <c r="ARU74" s="16"/>
      <c r="ARV74" s="16"/>
      <c r="ARW74" s="16"/>
      <c r="ARX74" s="16"/>
      <c r="ARY74" s="16"/>
      <c r="ARZ74" s="16"/>
      <c r="ASA74" s="16"/>
      <c r="ASB74" s="16"/>
      <c r="ASC74" s="16"/>
      <c r="ASD74" s="16"/>
      <c r="ASE74" s="16"/>
      <c r="ASF74" s="16"/>
      <c r="ASG74" s="16"/>
      <c r="ASH74" s="16"/>
      <c r="ASI74" s="16"/>
      <c r="ASJ74" s="16"/>
      <c r="ASK74" s="16"/>
      <c r="ASL74" s="16"/>
      <c r="ASM74" s="16"/>
      <c r="ASN74" s="16"/>
      <c r="ASO74" s="16"/>
      <c r="ASP74" s="16"/>
      <c r="ASQ74" s="16"/>
      <c r="ASR74" s="16"/>
      <c r="ASS74" s="16"/>
      <c r="AST74" s="16"/>
      <c r="ASU74" s="16"/>
      <c r="ASV74" s="16"/>
      <c r="ASW74" s="16"/>
      <c r="ASX74" s="16"/>
      <c r="ASY74" s="16"/>
      <c r="ASZ74" s="16"/>
      <c r="ATA74" s="16"/>
      <c r="ATB74" s="16"/>
      <c r="ATC74" s="16"/>
      <c r="ATD74" s="16"/>
      <c r="ATE74" s="16"/>
      <c r="ATF74" s="16"/>
      <c r="ATG74" s="16"/>
      <c r="ATH74" s="16"/>
      <c r="ATI74" s="16"/>
      <c r="ATJ74" s="16"/>
      <c r="ATK74" s="16"/>
      <c r="ATL74" s="16"/>
      <c r="ATM74" s="16"/>
      <c r="ATN74" s="16"/>
      <c r="ATO74" s="16"/>
      <c r="ATP74" s="16"/>
      <c r="ATQ74" s="16"/>
      <c r="ATR74" s="16"/>
      <c r="ATS74" s="16"/>
      <c r="ATT74" s="16"/>
      <c r="ATU74" s="16"/>
      <c r="ATV74" s="16"/>
      <c r="ATW74" s="16"/>
      <c r="ATX74" s="16"/>
      <c r="ATY74" s="16"/>
      <c r="ATZ74" s="16"/>
      <c r="AUA74" s="16"/>
      <c r="AUB74" s="16"/>
      <c r="AUC74" s="16"/>
      <c r="AUD74" s="16"/>
      <c r="AUE74" s="16"/>
      <c r="AUF74" s="16"/>
      <c r="AUG74" s="16"/>
      <c r="AUH74" s="16"/>
      <c r="AUI74" s="16"/>
      <c r="AUJ74" s="16"/>
      <c r="AUK74" s="16"/>
      <c r="AUL74" s="16"/>
      <c r="AUM74" s="16"/>
      <c r="AUN74" s="16"/>
      <c r="AUO74" s="16"/>
      <c r="AUP74" s="16"/>
      <c r="AUQ74" s="16"/>
      <c r="AUR74" s="16"/>
      <c r="AUS74" s="16"/>
      <c r="AUT74" s="16"/>
      <c r="AUU74" s="16"/>
      <c r="AUV74" s="16"/>
      <c r="AUW74" s="16"/>
      <c r="AUX74" s="16"/>
      <c r="AUY74" s="16"/>
      <c r="AUZ74" s="16"/>
      <c r="AVA74" s="16"/>
      <c r="AVB74" s="16"/>
      <c r="AVC74" s="16"/>
      <c r="AVD74" s="16"/>
      <c r="AVE74" s="16"/>
      <c r="AVF74" s="16"/>
      <c r="AVG74" s="16"/>
      <c r="AVH74" s="16"/>
      <c r="AVI74" s="16"/>
      <c r="AVJ74" s="16"/>
      <c r="AVK74" s="16"/>
      <c r="AVL74" s="16"/>
      <c r="AVM74" s="16"/>
      <c r="AVN74" s="16"/>
      <c r="AVO74" s="16"/>
      <c r="AVP74" s="16"/>
      <c r="AVQ74" s="16"/>
      <c r="AVR74" s="16"/>
      <c r="AVS74" s="16"/>
      <c r="AVT74" s="16"/>
      <c r="AVU74" s="16"/>
      <c r="AVV74" s="16"/>
      <c r="AVW74" s="16"/>
      <c r="AVX74" s="16"/>
      <c r="AVY74" s="16"/>
      <c r="AVZ74" s="16"/>
      <c r="AWA74" s="16"/>
      <c r="AWB74" s="16"/>
      <c r="AWC74" s="16"/>
      <c r="AWD74" s="16"/>
      <c r="AWE74" s="16"/>
      <c r="AWF74" s="16"/>
      <c r="AWG74" s="16"/>
      <c r="AWH74" s="16"/>
      <c r="AWI74" s="16"/>
      <c r="AWJ74" s="16"/>
      <c r="AWK74" s="16"/>
      <c r="AWL74" s="16"/>
      <c r="AWM74" s="16"/>
      <c r="AWN74" s="16"/>
      <c r="AWO74" s="16"/>
      <c r="AWP74" s="16"/>
      <c r="AWQ74" s="16"/>
      <c r="AWR74" s="16"/>
      <c r="AWS74" s="16"/>
      <c r="AWT74" s="16"/>
      <c r="AWU74" s="16"/>
      <c r="AWV74" s="16"/>
      <c r="AWW74" s="16"/>
      <c r="AWX74" s="16"/>
      <c r="AWY74" s="16"/>
      <c r="AWZ74" s="16"/>
      <c r="AXA74" s="16"/>
      <c r="AXB74" s="16"/>
      <c r="AXC74" s="16"/>
      <c r="AXD74" s="16"/>
      <c r="AXE74" s="16"/>
      <c r="AXF74" s="16"/>
      <c r="AXG74" s="16"/>
      <c r="AXH74" s="16"/>
      <c r="AXI74" s="16"/>
      <c r="AXJ74" s="16"/>
      <c r="AXK74" s="16"/>
      <c r="AXL74" s="16"/>
      <c r="AXM74" s="16"/>
      <c r="AXN74" s="16"/>
      <c r="AXO74" s="16"/>
      <c r="AXP74" s="16"/>
      <c r="AXQ74" s="16"/>
      <c r="AXR74" s="16"/>
      <c r="AXS74" s="16"/>
      <c r="AXT74" s="16"/>
      <c r="AXU74" s="16"/>
      <c r="AXV74" s="16"/>
      <c r="AXW74" s="16"/>
      <c r="AXX74" s="16"/>
      <c r="AXY74" s="16"/>
      <c r="AXZ74" s="16"/>
      <c r="AYA74" s="16"/>
      <c r="AYB74" s="16"/>
      <c r="AYC74" s="16"/>
      <c r="AYD74" s="16"/>
      <c r="AYE74" s="16"/>
      <c r="AYF74" s="16"/>
      <c r="AYG74" s="16"/>
      <c r="AYH74" s="16"/>
      <c r="AYI74" s="16"/>
      <c r="AYJ74" s="16"/>
      <c r="AYK74" s="16"/>
      <c r="AYL74" s="16"/>
      <c r="AYM74" s="16"/>
      <c r="AYN74" s="16"/>
      <c r="AYO74" s="16"/>
      <c r="AYP74" s="16"/>
      <c r="AYQ74" s="16"/>
      <c r="AYR74" s="16"/>
      <c r="AYS74" s="16"/>
      <c r="AYT74" s="16"/>
      <c r="AYU74" s="16"/>
      <c r="AYV74" s="16"/>
      <c r="AYW74" s="16"/>
      <c r="AYX74" s="16"/>
      <c r="AYY74" s="16"/>
      <c r="AYZ74" s="16"/>
      <c r="AZA74" s="16"/>
      <c r="AZB74" s="16"/>
      <c r="AZC74" s="16"/>
      <c r="AZD74" s="16"/>
      <c r="AZE74" s="16"/>
      <c r="AZF74" s="16"/>
      <c r="AZG74" s="16"/>
      <c r="AZH74" s="16"/>
      <c r="AZI74" s="16"/>
      <c r="AZJ74" s="16"/>
      <c r="AZK74" s="16"/>
      <c r="AZL74" s="16"/>
      <c r="AZM74" s="16"/>
      <c r="AZN74" s="16"/>
      <c r="AZO74" s="16"/>
      <c r="AZP74" s="16"/>
      <c r="AZQ74" s="16"/>
      <c r="AZR74" s="16"/>
      <c r="AZS74" s="16"/>
      <c r="AZT74" s="16"/>
      <c r="AZU74" s="16"/>
      <c r="AZV74" s="16"/>
      <c r="AZW74" s="16"/>
      <c r="AZX74" s="16"/>
      <c r="AZY74" s="16"/>
      <c r="AZZ74" s="16"/>
      <c r="BAA74" s="16"/>
      <c r="BAB74" s="16"/>
      <c r="BAC74" s="16"/>
      <c r="BAD74" s="16"/>
      <c r="BAE74" s="16"/>
      <c r="BAF74" s="16"/>
      <c r="BAG74" s="16"/>
      <c r="BAH74" s="16"/>
      <c r="BAI74" s="16"/>
      <c r="BAJ74" s="16"/>
      <c r="BAK74" s="16"/>
      <c r="BAL74" s="16"/>
      <c r="BAM74" s="16"/>
      <c r="BAN74" s="16"/>
      <c r="BAO74" s="16"/>
      <c r="BAP74" s="16"/>
      <c r="BAQ74" s="16"/>
      <c r="BAR74" s="16"/>
      <c r="BAS74" s="16"/>
      <c r="BAT74" s="16"/>
      <c r="BAU74" s="16"/>
      <c r="BAV74" s="16"/>
      <c r="BAW74" s="16"/>
      <c r="BAX74" s="16"/>
      <c r="BAY74" s="16"/>
      <c r="BAZ74" s="16"/>
      <c r="BBA74" s="16"/>
      <c r="BBB74" s="16"/>
      <c r="BBC74" s="16"/>
      <c r="BBD74" s="16"/>
      <c r="BBE74" s="16"/>
      <c r="BBF74" s="16"/>
      <c r="BBG74" s="16"/>
      <c r="BBH74" s="16"/>
      <c r="BBI74" s="16"/>
      <c r="BBJ74" s="16"/>
      <c r="BBK74" s="16"/>
      <c r="BBL74" s="16"/>
      <c r="BBM74" s="16"/>
      <c r="BBN74" s="16"/>
      <c r="BBO74" s="16"/>
      <c r="BBP74" s="16"/>
      <c r="BBQ74" s="16"/>
      <c r="BBR74" s="16"/>
      <c r="BBS74" s="16"/>
      <c r="BBT74" s="16"/>
      <c r="BBU74" s="16"/>
      <c r="BBV74" s="16"/>
      <c r="BBW74" s="16"/>
      <c r="BBX74" s="16"/>
      <c r="BBY74" s="16"/>
      <c r="BBZ74" s="16"/>
      <c r="BCA74" s="16"/>
      <c r="BCB74" s="16"/>
      <c r="BCC74" s="16"/>
      <c r="BCD74" s="16"/>
      <c r="BCE74" s="16"/>
      <c r="BCF74" s="16"/>
      <c r="BCG74" s="16"/>
      <c r="BCH74" s="16"/>
      <c r="BCI74" s="16"/>
      <c r="BCJ74" s="16"/>
      <c r="BCK74" s="16"/>
      <c r="BCL74" s="16"/>
      <c r="BCM74" s="16"/>
      <c r="BCN74" s="16"/>
      <c r="BCO74" s="16"/>
      <c r="BCP74" s="16"/>
      <c r="BCQ74" s="16"/>
      <c r="BCR74" s="16"/>
      <c r="BCS74" s="16"/>
      <c r="BCT74" s="16"/>
      <c r="BCU74" s="16"/>
      <c r="BCV74" s="16"/>
      <c r="BCW74" s="16"/>
      <c r="BCX74" s="16"/>
      <c r="BCY74" s="16"/>
      <c r="BCZ74" s="16"/>
      <c r="BDA74" s="16"/>
      <c r="BDB74" s="16"/>
      <c r="BDC74" s="16"/>
      <c r="BDD74" s="16"/>
      <c r="BDE74" s="16"/>
      <c r="BDF74" s="16"/>
      <c r="BDG74" s="16"/>
      <c r="BDH74" s="16"/>
      <c r="BDI74" s="16"/>
      <c r="BDJ74" s="16"/>
      <c r="BDK74" s="16"/>
      <c r="BDL74" s="16"/>
      <c r="BDM74" s="16"/>
      <c r="BDN74" s="16"/>
      <c r="BDO74" s="16"/>
      <c r="BDP74" s="16"/>
      <c r="BDQ74" s="16"/>
      <c r="BDR74" s="16"/>
      <c r="BDS74" s="16"/>
      <c r="BDT74" s="16"/>
      <c r="BDU74" s="16"/>
      <c r="BDV74" s="16"/>
      <c r="BDW74" s="16"/>
      <c r="BDX74" s="16"/>
      <c r="BDY74" s="16"/>
      <c r="BDZ74" s="16"/>
      <c r="BEA74" s="16"/>
      <c r="BEB74" s="16"/>
      <c r="BEC74" s="16"/>
      <c r="BED74" s="16"/>
      <c r="BEE74" s="16"/>
      <c r="BEF74" s="16"/>
      <c r="BEG74" s="16"/>
      <c r="BEH74" s="16"/>
      <c r="BEI74" s="16"/>
      <c r="BEJ74" s="16"/>
      <c r="BEK74" s="16"/>
      <c r="BEL74" s="16"/>
      <c r="BEM74" s="16"/>
      <c r="BEN74" s="16"/>
      <c r="BEO74" s="16"/>
      <c r="BEP74" s="16"/>
      <c r="BEQ74" s="16"/>
      <c r="BER74" s="16"/>
      <c r="BES74" s="16"/>
      <c r="BET74" s="16"/>
      <c r="BEU74" s="16"/>
      <c r="BEV74" s="16"/>
      <c r="BEW74" s="16"/>
      <c r="BEX74" s="16"/>
      <c r="BEY74" s="16"/>
      <c r="BEZ74" s="16"/>
      <c r="BFA74" s="16"/>
      <c r="BFB74" s="16"/>
      <c r="BFC74" s="16"/>
      <c r="BFD74" s="16"/>
      <c r="BFE74" s="16"/>
      <c r="BFF74" s="16"/>
      <c r="BFG74" s="16"/>
      <c r="BFH74" s="16"/>
      <c r="BFI74" s="16"/>
      <c r="BFJ74" s="16"/>
      <c r="BFK74" s="16"/>
      <c r="BFL74" s="16"/>
      <c r="BFM74" s="16"/>
      <c r="BFN74" s="16"/>
      <c r="BFO74" s="16"/>
      <c r="BFP74" s="16"/>
      <c r="BFQ74" s="16"/>
      <c r="BFR74" s="16"/>
      <c r="BFS74" s="16"/>
      <c r="BFT74" s="16"/>
      <c r="BFU74" s="16"/>
      <c r="BFV74" s="16"/>
      <c r="BFW74" s="16"/>
      <c r="BFX74" s="16"/>
      <c r="BFY74" s="16"/>
      <c r="BFZ74" s="16"/>
      <c r="BGA74" s="16"/>
      <c r="BGB74" s="16"/>
      <c r="BGC74" s="16"/>
      <c r="BGD74" s="16"/>
      <c r="BGE74" s="16"/>
      <c r="BGF74" s="16"/>
      <c r="BGG74" s="16"/>
      <c r="BGH74" s="16"/>
      <c r="BGI74" s="16"/>
      <c r="BGJ74" s="16"/>
      <c r="BGK74" s="16"/>
      <c r="BGL74" s="16"/>
      <c r="BGM74" s="16"/>
      <c r="BGN74" s="16"/>
      <c r="BGO74" s="16"/>
      <c r="BGP74" s="16"/>
      <c r="BGQ74" s="16"/>
      <c r="BGR74" s="16"/>
      <c r="BGS74" s="16"/>
      <c r="BGT74" s="16"/>
      <c r="BGU74" s="16"/>
      <c r="BGV74" s="16"/>
      <c r="BGW74" s="16"/>
      <c r="BGX74" s="16"/>
      <c r="BGY74" s="16"/>
      <c r="BGZ74" s="16"/>
      <c r="BHA74" s="16"/>
      <c r="BHB74" s="16"/>
      <c r="BHC74" s="16"/>
      <c r="BHD74" s="16"/>
      <c r="BHE74" s="16"/>
      <c r="BHF74" s="16"/>
      <c r="BHG74" s="16"/>
      <c r="BHH74" s="16"/>
      <c r="BHI74" s="16"/>
      <c r="BHJ74" s="16"/>
      <c r="BHK74" s="16"/>
      <c r="BHL74" s="16"/>
      <c r="BHM74" s="16"/>
      <c r="BHN74" s="16"/>
      <c r="BHO74" s="16"/>
      <c r="BHP74" s="16"/>
      <c r="BHQ74" s="16"/>
      <c r="BHR74" s="16"/>
      <c r="BHS74" s="16"/>
      <c r="BHT74" s="16"/>
      <c r="BHU74" s="16"/>
      <c r="BHV74" s="16"/>
      <c r="BHW74" s="16"/>
      <c r="BHX74" s="16"/>
      <c r="BHY74" s="16"/>
      <c r="BHZ74" s="16"/>
      <c r="BIA74" s="16"/>
      <c r="BIB74" s="16"/>
      <c r="BIC74" s="16"/>
      <c r="BID74" s="16"/>
      <c r="BIE74" s="16"/>
      <c r="BIF74" s="16"/>
      <c r="BIG74" s="16"/>
      <c r="BIH74" s="16"/>
      <c r="BII74" s="16"/>
      <c r="BIJ74" s="16"/>
      <c r="BIK74" s="16"/>
      <c r="BIL74" s="16"/>
      <c r="BIM74" s="16"/>
      <c r="BIN74" s="16"/>
      <c r="BIO74" s="16"/>
      <c r="BIP74" s="16"/>
      <c r="BIQ74" s="16"/>
      <c r="BIR74" s="16"/>
      <c r="BIS74" s="16"/>
      <c r="BIT74" s="16"/>
      <c r="BIU74" s="16"/>
      <c r="BIV74" s="16"/>
      <c r="BIW74" s="16"/>
      <c r="BIX74" s="16"/>
      <c r="BIY74" s="16"/>
      <c r="BIZ74" s="16"/>
      <c r="BJA74" s="16"/>
      <c r="BJB74" s="16"/>
      <c r="BJC74" s="16"/>
      <c r="BJD74" s="16"/>
      <c r="BJE74" s="16"/>
      <c r="BJF74" s="16"/>
      <c r="BJG74" s="16"/>
      <c r="BJH74" s="16"/>
      <c r="BJI74" s="16"/>
      <c r="BJJ74" s="16"/>
      <c r="BJK74" s="16"/>
      <c r="BJL74" s="16"/>
      <c r="BJM74" s="16"/>
      <c r="BJN74" s="16"/>
      <c r="BJO74" s="16"/>
      <c r="BJP74" s="16"/>
      <c r="BJQ74" s="16"/>
      <c r="BJR74" s="16"/>
      <c r="BJS74" s="16"/>
      <c r="BJT74" s="16"/>
      <c r="BJU74" s="16"/>
      <c r="BJV74" s="16"/>
      <c r="BJW74" s="16"/>
      <c r="BJX74" s="16"/>
      <c r="BJY74" s="16"/>
      <c r="BJZ74" s="16"/>
      <c r="BKA74" s="16"/>
      <c r="BKB74" s="16"/>
      <c r="BKC74" s="16"/>
      <c r="BKD74" s="16"/>
      <c r="BKE74" s="16"/>
      <c r="BKF74" s="16"/>
      <c r="BKG74" s="16"/>
      <c r="BKH74" s="16"/>
      <c r="BKI74" s="16"/>
      <c r="BKJ74" s="16"/>
      <c r="BKK74" s="16"/>
      <c r="BKL74" s="16"/>
      <c r="BKM74" s="16"/>
      <c r="BKN74" s="16"/>
      <c r="BKO74" s="16"/>
      <c r="BKP74" s="16"/>
      <c r="BKQ74" s="16"/>
      <c r="BKR74" s="16"/>
      <c r="BKS74" s="16"/>
      <c r="BKT74" s="16"/>
      <c r="BKU74" s="16"/>
      <c r="BKV74" s="16"/>
      <c r="BKW74" s="16"/>
      <c r="BKX74" s="16"/>
      <c r="BKY74" s="16"/>
      <c r="BKZ74" s="16"/>
      <c r="BLA74" s="16"/>
      <c r="BLB74" s="16"/>
      <c r="BLC74" s="16"/>
      <c r="BLD74" s="16"/>
      <c r="BLE74" s="16"/>
      <c r="BLF74" s="16"/>
      <c r="BLG74" s="16"/>
      <c r="BLH74" s="16"/>
      <c r="BLI74" s="16"/>
      <c r="BLJ74" s="16"/>
      <c r="BLK74" s="16"/>
      <c r="BLL74" s="16"/>
      <c r="BLM74" s="16"/>
      <c r="BLN74" s="16"/>
      <c r="BLO74" s="16"/>
      <c r="BLP74" s="16"/>
      <c r="BLQ74" s="16"/>
      <c r="BLR74" s="16"/>
      <c r="BLS74" s="16"/>
      <c r="BLT74" s="16"/>
      <c r="BLU74" s="16"/>
      <c r="BLV74" s="16"/>
      <c r="BLW74" s="16"/>
      <c r="BLX74" s="16"/>
      <c r="BLY74" s="16"/>
      <c r="BLZ74" s="16"/>
      <c r="BMA74" s="16"/>
      <c r="BMB74" s="16"/>
      <c r="BMC74" s="16"/>
      <c r="BMD74" s="16"/>
      <c r="BME74" s="16"/>
      <c r="BMF74" s="16"/>
      <c r="BMG74" s="16"/>
      <c r="BMH74" s="16"/>
      <c r="BMI74" s="16"/>
      <c r="BMJ74" s="16"/>
      <c r="BMK74" s="16"/>
      <c r="BML74" s="16"/>
      <c r="BMM74" s="16"/>
      <c r="BMN74" s="16"/>
      <c r="BMO74" s="16"/>
      <c r="BMP74" s="16"/>
      <c r="BMQ74" s="16"/>
      <c r="BMR74" s="16"/>
      <c r="BMS74" s="16"/>
      <c r="BMT74" s="16"/>
      <c r="BMU74" s="16"/>
      <c r="BMV74" s="16"/>
      <c r="BMW74" s="16"/>
      <c r="BMX74" s="16"/>
      <c r="BMY74" s="16"/>
      <c r="BMZ74" s="16"/>
      <c r="BNA74" s="16"/>
      <c r="BNB74" s="16"/>
      <c r="BNC74" s="16"/>
      <c r="BND74" s="16"/>
      <c r="BNE74" s="16"/>
      <c r="BNF74" s="16"/>
      <c r="BNG74" s="16"/>
      <c r="BNH74" s="16"/>
      <c r="BNI74" s="16"/>
      <c r="BNJ74" s="16"/>
      <c r="BNK74" s="16"/>
      <c r="BNL74" s="16"/>
      <c r="BNM74" s="16"/>
      <c r="BNN74" s="16"/>
      <c r="BNO74" s="16"/>
      <c r="BNP74" s="16"/>
      <c r="BNQ74" s="16"/>
      <c r="BNR74" s="16"/>
      <c r="BNS74" s="16"/>
      <c r="BNT74" s="16"/>
      <c r="BNU74" s="16"/>
      <c r="BNV74" s="16"/>
      <c r="BNW74" s="16"/>
      <c r="BNX74" s="16"/>
      <c r="BNY74" s="16"/>
      <c r="BNZ74" s="16"/>
      <c r="BOA74" s="16"/>
      <c r="BOB74" s="16"/>
      <c r="BOC74" s="16"/>
      <c r="BOD74" s="16"/>
      <c r="BOE74" s="16"/>
      <c r="BOF74" s="16"/>
      <c r="BOG74" s="16"/>
      <c r="BOH74" s="16"/>
      <c r="BOI74" s="16"/>
      <c r="BOJ74" s="16"/>
      <c r="BOK74" s="16"/>
      <c r="BOL74" s="16"/>
      <c r="BOM74" s="16"/>
      <c r="BON74" s="16"/>
      <c r="BOO74" s="16"/>
      <c r="BOP74" s="16"/>
      <c r="BOQ74" s="16"/>
      <c r="BOR74" s="16"/>
      <c r="BOS74" s="16"/>
      <c r="BOT74" s="16"/>
      <c r="BOU74" s="16"/>
      <c r="BOV74" s="16"/>
      <c r="BOW74" s="16"/>
      <c r="BOX74" s="16"/>
      <c r="BOY74" s="16"/>
      <c r="BOZ74" s="16"/>
      <c r="BPA74" s="16"/>
      <c r="BPB74" s="16"/>
      <c r="BPC74" s="16"/>
      <c r="BPD74" s="16"/>
      <c r="BPE74" s="16"/>
      <c r="BPF74" s="16"/>
      <c r="BPG74" s="16"/>
      <c r="BPH74" s="16"/>
      <c r="BPI74" s="16"/>
      <c r="BPJ74" s="16"/>
      <c r="BPK74" s="16"/>
      <c r="BPL74" s="16"/>
      <c r="BPM74" s="16"/>
      <c r="BPN74" s="16"/>
      <c r="BPO74" s="16"/>
      <c r="BPP74" s="16"/>
      <c r="BPQ74" s="16"/>
      <c r="BPR74" s="16"/>
      <c r="BPS74" s="16"/>
      <c r="BPT74" s="16"/>
      <c r="BPU74" s="16"/>
      <c r="BPV74" s="16"/>
      <c r="BPW74" s="16"/>
      <c r="BPX74" s="16"/>
      <c r="BPY74" s="16"/>
      <c r="BPZ74" s="16"/>
      <c r="BQA74" s="16"/>
      <c r="BQB74" s="16"/>
      <c r="BQC74" s="16"/>
      <c r="BQD74" s="16"/>
      <c r="BQE74" s="16"/>
      <c r="BQF74" s="16"/>
      <c r="BQG74" s="16"/>
      <c r="BQH74" s="16"/>
      <c r="BQI74" s="16"/>
      <c r="BQJ74" s="16"/>
      <c r="BQK74" s="16"/>
      <c r="BQL74" s="16"/>
      <c r="BQM74" s="16"/>
      <c r="BQN74" s="16"/>
      <c r="BQO74" s="16"/>
      <c r="BQP74" s="16"/>
      <c r="BQQ74" s="16"/>
      <c r="BQR74" s="16"/>
      <c r="BQS74" s="16"/>
      <c r="BQT74" s="16"/>
      <c r="BQU74" s="16"/>
      <c r="BQV74" s="16"/>
      <c r="BQW74" s="16"/>
      <c r="BQX74" s="16"/>
      <c r="BQY74" s="16"/>
      <c r="BQZ74" s="16"/>
      <c r="BRA74" s="16"/>
      <c r="BRB74" s="16"/>
      <c r="BRC74" s="16"/>
      <c r="BRD74" s="16"/>
      <c r="BRE74" s="16"/>
      <c r="BRF74" s="16"/>
      <c r="BRG74" s="16"/>
      <c r="BRH74" s="16"/>
      <c r="BRI74" s="16"/>
      <c r="BRJ74" s="16"/>
      <c r="BRK74" s="16"/>
      <c r="BRL74" s="16"/>
      <c r="BRM74" s="16"/>
      <c r="BRN74" s="16"/>
      <c r="BRO74" s="16"/>
      <c r="BRP74" s="16"/>
      <c r="BRQ74" s="16"/>
      <c r="BRR74" s="16"/>
      <c r="BRS74" s="16"/>
      <c r="BRT74" s="16"/>
      <c r="BRU74" s="16"/>
      <c r="BRV74" s="16"/>
      <c r="BRW74" s="16"/>
      <c r="BRX74" s="16"/>
      <c r="BRY74" s="16"/>
      <c r="BRZ74" s="16"/>
      <c r="BSA74" s="16"/>
      <c r="BSB74" s="16"/>
      <c r="BSC74" s="16"/>
      <c r="BSD74" s="16"/>
      <c r="BSE74" s="16"/>
      <c r="BSF74" s="16"/>
      <c r="BSG74" s="16"/>
      <c r="BSH74" s="16"/>
      <c r="BSI74" s="16"/>
      <c r="BSJ74" s="16"/>
      <c r="BSK74" s="16"/>
      <c r="BSL74" s="16"/>
      <c r="BSM74" s="16"/>
      <c r="BSN74" s="16"/>
      <c r="BSO74" s="16"/>
      <c r="BSP74" s="16"/>
      <c r="BSQ74" s="16"/>
      <c r="BSR74" s="16"/>
      <c r="BSS74" s="16"/>
      <c r="BST74" s="16"/>
      <c r="BSU74" s="16"/>
      <c r="BSV74" s="16"/>
      <c r="BSW74" s="16"/>
      <c r="BSX74" s="16"/>
      <c r="BSY74" s="16"/>
      <c r="BSZ74" s="16"/>
      <c r="BTA74" s="16"/>
      <c r="BTB74" s="16"/>
      <c r="BTC74" s="16"/>
      <c r="BTD74" s="16"/>
      <c r="BTE74" s="16"/>
      <c r="BTF74" s="16"/>
      <c r="BTG74" s="16"/>
      <c r="BTH74" s="16"/>
    </row>
    <row r="75" spans="1:1880" s="297" customFormat="1" ht="105" customHeight="1" x14ac:dyDescent="0.3">
      <c r="A75" s="78">
        <v>622</v>
      </c>
      <c r="B75" s="504" t="s">
        <v>120</v>
      </c>
      <c r="C75" s="505" t="s">
        <v>131</v>
      </c>
      <c r="D75" s="78" t="s">
        <v>217</v>
      </c>
      <c r="E75" s="255" t="e">
        <f>INDEX('PY1 Data(H)'!$A$1:$CZ$120,MATCH('Unit Data from Audit Worksheet'!$A75,'PY1 Data(H)'!$A$1:$A$120,0),MATCH('Unit Data from Audit Worksheet'!$D$2,'PY1 Data(H)'!$A$1:$CZ$1,0))</f>
        <v>#N/A</v>
      </c>
      <c r="F75" s="128">
        <v>0</v>
      </c>
      <c r="G75" s="285"/>
      <c r="H75" s="15"/>
      <c r="I75" s="296"/>
      <c r="J75"/>
      <c r="K75" s="16"/>
      <c r="L75"/>
      <c r="M75" s="16"/>
      <c r="N75" s="130"/>
      <c r="O75" s="16"/>
      <c r="P75" s="16"/>
      <c r="Q75" s="16"/>
      <c r="R75" s="16"/>
      <c r="S75" s="16"/>
      <c r="T75" s="16"/>
      <c r="U75" s="16"/>
      <c r="V75" s="16"/>
      <c r="W75" s="16"/>
      <c r="X75" s="16"/>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c r="AMK75" s="16"/>
      <c r="AML75" s="16"/>
      <c r="AMM75" s="16"/>
      <c r="AMN75" s="16"/>
      <c r="AMO75" s="16"/>
      <c r="AMP75" s="16"/>
      <c r="AMQ75" s="16"/>
      <c r="AMR75" s="16"/>
      <c r="AMS75" s="16"/>
      <c r="AMT75" s="16"/>
      <c r="AMU75" s="16"/>
      <c r="AMV75" s="16"/>
      <c r="AMW75" s="16"/>
      <c r="AMX75" s="16"/>
      <c r="AMY75" s="16"/>
      <c r="AMZ75" s="16"/>
      <c r="ANA75" s="16"/>
      <c r="ANB75" s="16"/>
      <c r="ANC75" s="16"/>
      <c r="AND75" s="16"/>
      <c r="ANE75" s="16"/>
      <c r="ANF75" s="16"/>
      <c r="ANG75" s="16"/>
      <c r="ANH75" s="16"/>
      <c r="ANI75" s="16"/>
      <c r="ANJ75" s="16"/>
      <c r="ANK75" s="16"/>
      <c r="ANL75" s="16"/>
      <c r="ANM75" s="16"/>
      <c r="ANN75" s="16"/>
      <c r="ANO75" s="16"/>
      <c r="ANP75" s="16"/>
      <c r="ANQ75" s="16"/>
      <c r="ANR75" s="16"/>
      <c r="ANS75" s="16"/>
      <c r="ANT75" s="16"/>
      <c r="ANU75" s="16"/>
      <c r="ANV75" s="16"/>
      <c r="ANW75" s="16"/>
      <c r="ANX75" s="16"/>
      <c r="ANY75" s="16"/>
      <c r="ANZ75" s="16"/>
      <c r="AOA75" s="16"/>
      <c r="AOB75" s="16"/>
      <c r="AOC75" s="16"/>
      <c r="AOD75" s="16"/>
      <c r="AOE75" s="16"/>
      <c r="AOF75" s="16"/>
      <c r="AOG75" s="16"/>
      <c r="AOH75" s="16"/>
      <c r="AOI75" s="16"/>
      <c r="AOJ75" s="16"/>
      <c r="AOK75" s="16"/>
      <c r="AOL75" s="16"/>
      <c r="AOM75" s="16"/>
      <c r="AON75" s="16"/>
      <c r="AOO75" s="16"/>
      <c r="AOP75" s="16"/>
      <c r="AOQ75" s="16"/>
      <c r="AOR75" s="16"/>
      <c r="AOS75" s="16"/>
      <c r="AOT75" s="16"/>
      <c r="AOU75" s="16"/>
      <c r="AOV75" s="16"/>
      <c r="AOW75" s="16"/>
      <c r="AOX75" s="16"/>
      <c r="AOY75" s="16"/>
      <c r="AOZ75" s="16"/>
      <c r="APA75" s="16"/>
      <c r="APB75" s="16"/>
      <c r="APC75" s="16"/>
      <c r="APD75" s="16"/>
      <c r="APE75" s="16"/>
      <c r="APF75" s="16"/>
      <c r="APG75" s="16"/>
      <c r="APH75" s="16"/>
      <c r="API75" s="16"/>
      <c r="APJ75" s="16"/>
      <c r="APK75" s="16"/>
      <c r="APL75" s="16"/>
      <c r="APM75" s="16"/>
      <c r="APN75" s="16"/>
      <c r="APO75" s="16"/>
      <c r="APP75" s="16"/>
      <c r="APQ75" s="16"/>
      <c r="APR75" s="16"/>
      <c r="APS75" s="16"/>
      <c r="APT75" s="16"/>
      <c r="APU75" s="16"/>
      <c r="APV75" s="16"/>
      <c r="APW75" s="16"/>
      <c r="APX75" s="16"/>
      <c r="APY75" s="16"/>
      <c r="APZ75" s="16"/>
      <c r="AQA75" s="16"/>
      <c r="AQB75" s="16"/>
      <c r="AQC75" s="16"/>
      <c r="AQD75" s="16"/>
      <c r="AQE75" s="16"/>
      <c r="AQF75" s="16"/>
      <c r="AQG75" s="16"/>
      <c r="AQH75" s="16"/>
      <c r="AQI75" s="16"/>
      <c r="AQJ75" s="16"/>
      <c r="AQK75" s="16"/>
      <c r="AQL75" s="16"/>
      <c r="AQM75" s="16"/>
      <c r="AQN75" s="16"/>
      <c r="AQO75" s="16"/>
      <c r="AQP75" s="16"/>
      <c r="AQQ75" s="16"/>
      <c r="AQR75" s="16"/>
      <c r="AQS75" s="16"/>
      <c r="AQT75" s="16"/>
      <c r="AQU75" s="16"/>
      <c r="AQV75" s="16"/>
      <c r="AQW75" s="16"/>
      <c r="AQX75" s="16"/>
      <c r="AQY75" s="16"/>
      <c r="AQZ75" s="16"/>
      <c r="ARA75" s="16"/>
      <c r="ARB75" s="16"/>
      <c r="ARC75" s="16"/>
      <c r="ARD75" s="16"/>
      <c r="ARE75" s="16"/>
      <c r="ARF75" s="16"/>
      <c r="ARG75" s="16"/>
      <c r="ARH75" s="16"/>
      <c r="ARI75" s="16"/>
      <c r="ARJ75" s="16"/>
      <c r="ARK75" s="16"/>
      <c r="ARL75" s="16"/>
      <c r="ARM75" s="16"/>
      <c r="ARN75" s="16"/>
      <c r="ARO75" s="16"/>
      <c r="ARP75" s="16"/>
      <c r="ARQ75" s="16"/>
      <c r="ARR75" s="16"/>
      <c r="ARS75" s="16"/>
      <c r="ART75" s="16"/>
      <c r="ARU75" s="16"/>
      <c r="ARV75" s="16"/>
      <c r="ARW75" s="16"/>
      <c r="ARX75" s="16"/>
      <c r="ARY75" s="16"/>
      <c r="ARZ75" s="16"/>
      <c r="ASA75" s="16"/>
      <c r="ASB75" s="16"/>
      <c r="ASC75" s="16"/>
      <c r="ASD75" s="16"/>
      <c r="ASE75" s="16"/>
      <c r="ASF75" s="16"/>
      <c r="ASG75" s="16"/>
      <c r="ASH75" s="16"/>
      <c r="ASI75" s="16"/>
      <c r="ASJ75" s="16"/>
      <c r="ASK75" s="16"/>
      <c r="ASL75" s="16"/>
      <c r="ASM75" s="16"/>
      <c r="ASN75" s="16"/>
      <c r="ASO75" s="16"/>
      <c r="ASP75" s="16"/>
      <c r="ASQ75" s="16"/>
      <c r="ASR75" s="16"/>
      <c r="ASS75" s="16"/>
      <c r="AST75" s="16"/>
      <c r="ASU75" s="16"/>
      <c r="ASV75" s="16"/>
      <c r="ASW75" s="16"/>
      <c r="ASX75" s="16"/>
      <c r="ASY75" s="16"/>
      <c r="ASZ75" s="16"/>
      <c r="ATA75" s="16"/>
      <c r="ATB75" s="16"/>
      <c r="ATC75" s="16"/>
      <c r="ATD75" s="16"/>
      <c r="ATE75" s="16"/>
      <c r="ATF75" s="16"/>
      <c r="ATG75" s="16"/>
      <c r="ATH75" s="16"/>
      <c r="ATI75" s="16"/>
      <c r="ATJ75" s="16"/>
      <c r="ATK75" s="16"/>
      <c r="ATL75" s="16"/>
      <c r="ATM75" s="16"/>
      <c r="ATN75" s="16"/>
      <c r="ATO75" s="16"/>
      <c r="ATP75" s="16"/>
      <c r="ATQ75" s="16"/>
      <c r="ATR75" s="16"/>
      <c r="ATS75" s="16"/>
      <c r="ATT75" s="16"/>
      <c r="ATU75" s="16"/>
      <c r="ATV75" s="16"/>
      <c r="ATW75" s="16"/>
      <c r="ATX75" s="16"/>
      <c r="ATY75" s="16"/>
      <c r="ATZ75" s="16"/>
      <c r="AUA75" s="16"/>
      <c r="AUB75" s="16"/>
      <c r="AUC75" s="16"/>
      <c r="AUD75" s="16"/>
      <c r="AUE75" s="16"/>
      <c r="AUF75" s="16"/>
      <c r="AUG75" s="16"/>
      <c r="AUH75" s="16"/>
      <c r="AUI75" s="16"/>
      <c r="AUJ75" s="16"/>
      <c r="AUK75" s="16"/>
      <c r="AUL75" s="16"/>
      <c r="AUM75" s="16"/>
      <c r="AUN75" s="16"/>
      <c r="AUO75" s="16"/>
      <c r="AUP75" s="16"/>
      <c r="AUQ75" s="16"/>
      <c r="AUR75" s="16"/>
      <c r="AUS75" s="16"/>
      <c r="AUT75" s="16"/>
      <c r="AUU75" s="16"/>
      <c r="AUV75" s="16"/>
      <c r="AUW75" s="16"/>
      <c r="AUX75" s="16"/>
      <c r="AUY75" s="16"/>
      <c r="AUZ75" s="16"/>
      <c r="AVA75" s="16"/>
      <c r="AVB75" s="16"/>
      <c r="AVC75" s="16"/>
      <c r="AVD75" s="16"/>
      <c r="AVE75" s="16"/>
      <c r="AVF75" s="16"/>
      <c r="AVG75" s="16"/>
      <c r="AVH75" s="16"/>
      <c r="AVI75" s="16"/>
      <c r="AVJ75" s="16"/>
      <c r="AVK75" s="16"/>
      <c r="AVL75" s="16"/>
      <c r="AVM75" s="16"/>
      <c r="AVN75" s="16"/>
      <c r="AVO75" s="16"/>
      <c r="AVP75" s="16"/>
      <c r="AVQ75" s="16"/>
      <c r="AVR75" s="16"/>
      <c r="AVS75" s="16"/>
      <c r="AVT75" s="16"/>
      <c r="AVU75" s="16"/>
      <c r="AVV75" s="16"/>
      <c r="AVW75" s="16"/>
      <c r="AVX75" s="16"/>
      <c r="AVY75" s="16"/>
      <c r="AVZ75" s="16"/>
      <c r="AWA75" s="16"/>
      <c r="AWB75" s="16"/>
      <c r="AWC75" s="16"/>
      <c r="AWD75" s="16"/>
      <c r="AWE75" s="16"/>
      <c r="AWF75" s="16"/>
      <c r="AWG75" s="16"/>
      <c r="AWH75" s="16"/>
      <c r="AWI75" s="16"/>
      <c r="AWJ75" s="16"/>
      <c r="AWK75" s="16"/>
      <c r="AWL75" s="16"/>
      <c r="AWM75" s="16"/>
      <c r="AWN75" s="16"/>
      <c r="AWO75" s="16"/>
      <c r="AWP75" s="16"/>
      <c r="AWQ75" s="16"/>
      <c r="AWR75" s="16"/>
      <c r="AWS75" s="16"/>
      <c r="AWT75" s="16"/>
      <c r="AWU75" s="16"/>
      <c r="AWV75" s="16"/>
      <c r="AWW75" s="16"/>
      <c r="AWX75" s="16"/>
      <c r="AWY75" s="16"/>
      <c r="AWZ75" s="16"/>
      <c r="AXA75" s="16"/>
      <c r="AXB75" s="16"/>
      <c r="AXC75" s="16"/>
      <c r="AXD75" s="16"/>
      <c r="AXE75" s="16"/>
      <c r="AXF75" s="16"/>
      <c r="AXG75" s="16"/>
      <c r="AXH75" s="16"/>
      <c r="AXI75" s="16"/>
      <c r="AXJ75" s="16"/>
      <c r="AXK75" s="16"/>
      <c r="AXL75" s="16"/>
      <c r="AXM75" s="16"/>
      <c r="AXN75" s="16"/>
      <c r="AXO75" s="16"/>
      <c r="AXP75" s="16"/>
      <c r="AXQ75" s="16"/>
      <c r="AXR75" s="16"/>
      <c r="AXS75" s="16"/>
      <c r="AXT75" s="16"/>
      <c r="AXU75" s="16"/>
      <c r="AXV75" s="16"/>
      <c r="AXW75" s="16"/>
      <c r="AXX75" s="16"/>
      <c r="AXY75" s="16"/>
      <c r="AXZ75" s="16"/>
      <c r="AYA75" s="16"/>
      <c r="AYB75" s="16"/>
      <c r="AYC75" s="16"/>
      <c r="AYD75" s="16"/>
      <c r="AYE75" s="16"/>
      <c r="AYF75" s="16"/>
      <c r="AYG75" s="16"/>
      <c r="AYH75" s="16"/>
      <c r="AYI75" s="16"/>
      <c r="AYJ75" s="16"/>
      <c r="AYK75" s="16"/>
      <c r="AYL75" s="16"/>
      <c r="AYM75" s="16"/>
      <c r="AYN75" s="16"/>
      <c r="AYO75" s="16"/>
      <c r="AYP75" s="16"/>
      <c r="AYQ75" s="16"/>
      <c r="AYR75" s="16"/>
      <c r="AYS75" s="16"/>
      <c r="AYT75" s="16"/>
      <c r="AYU75" s="16"/>
      <c r="AYV75" s="16"/>
      <c r="AYW75" s="16"/>
      <c r="AYX75" s="16"/>
      <c r="AYY75" s="16"/>
      <c r="AYZ75" s="16"/>
      <c r="AZA75" s="16"/>
      <c r="AZB75" s="16"/>
      <c r="AZC75" s="16"/>
      <c r="AZD75" s="16"/>
      <c r="AZE75" s="16"/>
      <c r="AZF75" s="16"/>
      <c r="AZG75" s="16"/>
      <c r="AZH75" s="16"/>
      <c r="AZI75" s="16"/>
      <c r="AZJ75" s="16"/>
      <c r="AZK75" s="16"/>
      <c r="AZL75" s="16"/>
      <c r="AZM75" s="16"/>
      <c r="AZN75" s="16"/>
      <c r="AZO75" s="16"/>
      <c r="AZP75" s="16"/>
      <c r="AZQ75" s="16"/>
      <c r="AZR75" s="16"/>
      <c r="AZS75" s="16"/>
      <c r="AZT75" s="16"/>
      <c r="AZU75" s="16"/>
      <c r="AZV75" s="16"/>
      <c r="AZW75" s="16"/>
      <c r="AZX75" s="16"/>
      <c r="AZY75" s="16"/>
      <c r="AZZ75" s="16"/>
      <c r="BAA75" s="16"/>
      <c r="BAB75" s="16"/>
      <c r="BAC75" s="16"/>
      <c r="BAD75" s="16"/>
      <c r="BAE75" s="16"/>
      <c r="BAF75" s="16"/>
      <c r="BAG75" s="16"/>
      <c r="BAH75" s="16"/>
      <c r="BAI75" s="16"/>
      <c r="BAJ75" s="16"/>
      <c r="BAK75" s="16"/>
      <c r="BAL75" s="16"/>
      <c r="BAM75" s="16"/>
      <c r="BAN75" s="16"/>
      <c r="BAO75" s="16"/>
      <c r="BAP75" s="16"/>
      <c r="BAQ75" s="16"/>
      <c r="BAR75" s="16"/>
      <c r="BAS75" s="16"/>
      <c r="BAT75" s="16"/>
      <c r="BAU75" s="16"/>
      <c r="BAV75" s="16"/>
      <c r="BAW75" s="16"/>
      <c r="BAX75" s="16"/>
      <c r="BAY75" s="16"/>
      <c r="BAZ75" s="16"/>
      <c r="BBA75" s="16"/>
      <c r="BBB75" s="16"/>
      <c r="BBC75" s="16"/>
      <c r="BBD75" s="16"/>
      <c r="BBE75" s="16"/>
      <c r="BBF75" s="16"/>
      <c r="BBG75" s="16"/>
      <c r="BBH75" s="16"/>
      <c r="BBI75" s="16"/>
      <c r="BBJ75" s="16"/>
      <c r="BBK75" s="16"/>
      <c r="BBL75" s="16"/>
      <c r="BBM75" s="16"/>
      <c r="BBN75" s="16"/>
      <c r="BBO75" s="16"/>
      <c r="BBP75" s="16"/>
      <c r="BBQ75" s="16"/>
      <c r="BBR75" s="16"/>
      <c r="BBS75" s="16"/>
      <c r="BBT75" s="16"/>
      <c r="BBU75" s="16"/>
      <c r="BBV75" s="16"/>
      <c r="BBW75" s="16"/>
      <c r="BBX75" s="16"/>
      <c r="BBY75" s="16"/>
      <c r="BBZ75" s="16"/>
      <c r="BCA75" s="16"/>
      <c r="BCB75" s="16"/>
      <c r="BCC75" s="16"/>
      <c r="BCD75" s="16"/>
      <c r="BCE75" s="16"/>
      <c r="BCF75" s="16"/>
      <c r="BCG75" s="16"/>
      <c r="BCH75" s="16"/>
      <c r="BCI75" s="16"/>
      <c r="BCJ75" s="16"/>
      <c r="BCK75" s="16"/>
      <c r="BCL75" s="16"/>
      <c r="BCM75" s="16"/>
      <c r="BCN75" s="16"/>
      <c r="BCO75" s="16"/>
      <c r="BCP75" s="16"/>
      <c r="BCQ75" s="16"/>
      <c r="BCR75" s="16"/>
      <c r="BCS75" s="16"/>
      <c r="BCT75" s="16"/>
      <c r="BCU75" s="16"/>
      <c r="BCV75" s="16"/>
      <c r="BCW75" s="16"/>
      <c r="BCX75" s="16"/>
      <c r="BCY75" s="16"/>
      <c r="BCZ75" s="16"/>
      <c r="BDA75" s="16"/>
      <c r="BDB75" s="16"/>
      <c r="BDC75" s="16"/>
      <c r="BDD75" s="16"/>
      <c r="BDE75" s="16"/>
      <c r="BDF75" s="16"/>
      <c r="BDG75" s="16"/>
      <c r="BDH75" s="16"/>
      <c r="BDI75" s="16"/>
      <c r="BDJ75" s="16"/>
      <c r="BDK75" s="16"/>
      <c r="BDL75" s="16"/>
      <c r="BDM75" s="16"/>
      <c r="BDN75" s="16"/>
      <c r="BDO75" s="16"/>
      <c r="BDP75" s="16"/>
      <c r="BDQ75" s="16"/>
      <c r="BDR75" s="16"/>
      <c r="BDS75" s="16"/>
      <c r="BDT75" s="16"/>
      <c r="BDU75" s="16"/>
      <c r="BDV75" s="16"/>
      <c r="BDW75" s="16"/>
      <c r="BDX75" s="16"/>
      <c r="BDY75" s="16"/>
      <c r="BDZ75" s="16"/>
      <c r="BEA75" s="16"/>
      <c r="BEB75" s="16"/>
      <c r="BEC75" s="16"/>
      <c r="BED75" s="16"/>
      <c r="BEE75" s="16"/>
      <c r="BEF75" s="16"/>
      <c r="BEG75" s="16"/>
      <c r="BEH75" s="16"/>
      <c r="BEI75" s="16"/>
      <c r="BEJ75" s="16"/>
      <c r="BEK75" s="16"/>
      <c r="BEL75" s="16"/>
      <c r="BEM75" s="16"/>
      <c r="BEN75" s="16"/>
      <c r="BEO75" s="16"/>
      <c r="BEP75" s="16"/>
      <c r="BEQ75" s="16"/>
      <c r="BER75" s="16"/>
      <c r="BES75" s="16"/>
      <c r="BET75" s="16"/>
      <c r="BEU75" s="16"/>
      <c r="BEV75" s="16"/>
      <c r="BEW75" s="16"/>
      <c r="BEX75" s="16"/>
      <c r="BEY75" s="16"/>
      <c r="BEZ75" s="16"/>
      <c r="BFA75" s="16"/>
      <c r="BFB75" s="16"/>
      <c r="BFC75" s="16"/>
      <c r="BFD75" s="16"/>
      <c r="BFE75" s="16"/>
      <c r="BFF75" s="16"/>
      <c r="BFG75" s="16"/>
      <c r="BFH75" s="16"/>
      <c r="BFI75" s="16"/>
      <c r="BFJ75" s="16"/>
      <c r="BFK75" s="16"/>
      <c r="BFL75" s="16"/>
      <c r="BFM75" s="16"/>
      <c r="BFN75" s="16"/>
      <c r="BFO75" s="16"/>
      <c r="BFP75" s="16"/>
      <c r="BFQ75" s="16"/>
      <c r="BFR75" s="16"/>
      <c r="BFS75" s="16"/>
      <c r="BFT75" s="16"/>
      <c r="BFU75" s="16"/>
      <c r="BFV75" s="16"/>
      <c r="BFW75" s="16"/>
      <c r="BFX75" s="16"/>
      <c r="BFY75" s="16"/>
      <c r="BFZ75" s="16"/>
      <c r="BGA75" s="16"/>
      <c r="BGB75" s="16"/>
      <c r="BGC75" s="16"/>
      <c r="BGD75" s="16"/>
      <c r="BGE75" s="16"/>
      <c r="BGF75" s="16"/>
      <c r="BGG75" s="16"/>
      <c r="BGH75" s="16"/>
      <c r="BGI75" s="16"/>
      <c r="BGJ75" s="16"/>
      <c r="BGK75" s="16"/>
      <c r="BGL75" s="16"/>
      <c r="BGM75" s="16"/>
      <c r="BGN75" s="16"/>
      <c r="BGO75" s="16"/>
      <c r="BGP75" s="16"/>
      <c r="BGQ75" s="16"/>
      <c r="BGR75" s="16"/>
      <c r="BGS75" s="16"/>
      <c r="BGT75" s="16"/>
      <c r="BGU75" s="16"/>
      <c r="BGV75" s="16"/>
      <c r="BGW75" s="16"/>
      <c r="BGX75" s="16"/>
      <c r="BGY75" s="16"/>
      <c r="BGZ75" s="16"/>
      <c r="BHA75" s="16"/>
      <c r="BHB75" s="16"/>
      <c r="BHC75" s="16"/>
      <c r="BHD75" s="16"/>
      <c r="BHE75" s="16"/>
      <c r="BHF75" s="16"/>
      <c r="BHG75" s="16"/>
      <c r="BHH75" s="16"/>
      <c r="BHI75" s="16"/>
      <c r="BHJ75" s="16"/>
      <c r="BHK75" s="16"/>
      <c r="BHL75" s="16"/>
      <c r="BHM75" s="16"/>
      <c r="BHN75" s="16"/>
      <c r="BHO75" s="16"/>
      <c r="BHP75" s="16"/>
      <c r="BHQ75" s="16"/>
      <c r="BHR75" s="16"/>
      <c r="BHS75" s="16"/>
      <c r="BHT75" s="16"/>
      <c r="BHU75" s="16"/>
      <c r="BHV75" s="16"/>
      <c r="BHW75" s="16"/>
      <c r="BHX75" s="16"/>
      <c r="BHY75" s="16"/>
      <c r="BHZ75" s="16"/>
      <c r="BIA75" s="16"/>
      <c r="BIB75" s="16"/>
      <c r="BIC75" s="16"/>
      <c r="BID75" s="16"/>
      <c r="BIE75" s="16"/>
      <c r="BIF75" s="16"/>
      <c r="BIG75" s="16"/>
      <c r="BIH75" s="16"/>
      <c r="BII75" s="16"/>
      <c r="BIJ75" s="16"/>
      <c r="BIK75" s="16"/>
      <c r="BIL75" s="16"/>
      <c r="BIM75" s="16"/>
      <c r="BIN75" s="16"/>
      <c r="BIO75" s="16"/>
      <c r="BIP75" s="16"/>
      <c r="BIQ75" s="16"/>
      <c r="BIR75" s="16"/>
      <c r="BIS75" s="16"/>
      <c r="BIT75" s="16"/>
      <c r="BIU75" s="16"/>
      <c r="BIV75" s="16"/>
      <c r="BIW75" s="16"/>
      <c r="BIX75" s="16"/>
      <c r="BIY75" s="16"/>
      <c r="BIZ75" s="16"/>
      <c r="BJA75" s="16"/>
      <c r="BJB75" s="16"/>
      <c r="BJC75" s="16"/>
      <c r="BJD75" s="16"/>
      <c r="BJE75" s="16"/>
      <c r="BJF75" s="16"/>
      <c r="BJG75" s="16"/>
      <c r="BJH75" s="16"/>
      <c r="BJI75" s="16"/>
      <c r="BJJ75" s="16"/>
      <c r="BJK75" s="16"/>
      <c r="BJL75" s="16"/>
      <c r="BJM75" s="16"/>
      <c r="BJN75" s="16"/>
      <c r="BJO75" s="16"/>
      <c r="BJP75" s="16"/>
      <c r="BJQ75" s="16"/>
      <c r="BJR75" s="16"/>
      <c r="BJS75" s="16"/>
      <c r="BJT75" s="16"/>
      <c r="BJU75" s="16"/>
      <c r="BJV75" s="16"/>
      <c r="BJW75" s="16"/>
      <c r="BJX75" s="16"/>
      <c r="BJY75" s="16"/>
      <c r="BJZ75" s="16"/>
      <c r="BKA75" s="16"/>
      <c r="BKB75" s="16"/>
      <c r="BKC75" s="16"/>
      <c r="BKD75" s="16"/>
      <c r="BKE75" s="16"/>
      <c r="BKF75" s="16"/>
      <c r="BKG75" s="16"/>
      <c r="BKH75" s="16"/>
      <c r="BKI75" s="16"/>
      <c r="BKJ75" s="16"/>
      <c r="BKK75" s="16"/>
      <c r="BKL75" s="16"/>
      <c r="BKM75" s="16"/>
      <c r="BKN75" s="16"/>
      <c r="BKO75" s="16"/>
      <c r="BKP75" s="16"/>
      <c r="BKQ75" s="16"/>
      <c r="BKR75" s="16"/>
      <c r="BKS75" s="16"/>
      <c r="BKT75" s="16"/>
      <c r="BKU75" s="16"/>
      <c r="BKV75" s="16"/>
      <c r="BKW75" s="16"/>
      <c r="BKX75" s="16"/>
      <c r="BKY75" s="16"/>
      <c r="BKZ75" s="16"/>
      <c r="BLA75" s="16"/>
      <c r="BLB75" s="16"/>
      <c r="BLC75" s="16"/>
      <c r="BLD75" s="16"/>
      <c r="BLE75" s="16"/>
      <c r="BLF75" s="16"/>
      <c r="BLG75" s="16"/>
      <c r="BLH75" s="16"/>
      <c r="BLI75" s="16"/>
      <c r="BLJ75" s="16"/>
      <c r="BLK75" s="16"/>
      <c r="BLL75" s="16"/>
      <c r="BLM75" s="16"/>
      <c r="BLN75" s="16"/>
      <c r="BLO75" s="16"/>
      <c r="BLP75" s="16"/>
      <c r="BLQ75" s="16"/>
      <c r="BLR75" s="16"/>
      <c r="BLS75" s="16"/>
      <c r="BLT75" s="16"/>
      <c r="BLU75" s="16"/>
      <c r="BLV75" s="16"/>
      <c r="BLW75" s="16"/>
      <c r="BLX75" s="16"/>
      <c r="BLY75" s="16"/>
      <c r="BLZ75" s="16"/>
      <c r="BMA75" s="16"/>
      <c r="BMB75" s="16"/>
      <c r="BMC75" s="16"/>
      <c r="BMD75" s="16"/>
      <c r="BME75" s="16"/>
      <c r="BMF75" s="16"/>
      <c r="BMG75" s="16"/>
      <c r="BMH75" s="16"/>
      <c r="BMI75" s="16"/>
      <c r="BMJ75" s="16"/>
      <c r="BMK75" s="16"/>
      <c r="BML75" s="16"/>
      <c r="BMM75" s="16"/>
      <c r="BMN75" s="16"/>
      <c r="BMO75" s="16"/>
      <c r="BMP75" s="16"/>
      <c r="BMQ75" s="16"/>
      <c r="BMR75" s="16"/>
      <c r="BMS75" s="16"/>
      <c r="BMT75" s="16"/>
      <c r="BMU75" s="16"/>
      <c r="BMV75" s="16"/>
      <c r="BMW75" s="16"/>
      <c r="BMX75" s="16"/>
      <c r="BMY75" s="16"/>
      <c r="BMZ75" s="16"/>
      <c r="BNA75" s="16"/>
      <c r="BNB75" s="16"/>
      <c r="BNC75" s="16"/>
      <c r="BND75" s="16"/>
      <c r="BNE75" s="16"/>
      <c r="BNF75" s="16"/>
      <c r="BNG75" s="16"/>
      <c r="BNH75" s="16"/>
      <c r="BNI75" s="16"/>
      <c r="BNJ75" s="16"/>
      <c r="BNK75" s="16"/>
      <c r="BNL75" s="16"/>
      <c r="BNM75" s="16"/>
      <c r="BNN75" s="16"/>
      <c r="BNO75" s="16"/>
      <c r="BNP75" s="16"/>
      <c r="BNQ75" s="16"/>
      <c r="BNR75" s="16"/>
      <c r="BNS75" s="16"/>
      <c r="BNT75" s="16"/>
      <c r="BNU75" s="16"/>
      <c r="BNV75" s="16"/>
      <c r="BNW75" s="16"/>
      <c r="BNX75" s="16"/>
      <c r="BNY75" s="16"/>
      <c r="BNZ75" s="16"/>
      <c r="BOA75" s="16"/>
      <c r="BOB75" s="16"/>
      <c r="BOC75" s="16"/>
      <c r="BOD75" s="16"/>
      <c r="BOE75" s="16"/>
      <c r="BOF75" s="16"/>
      <c r="BOG75" s="16"/>
      <c r="BOH75" s="16"/>
      <c r="BOI75" s="16"/>
      <c r="BOJ75" s="16"/>
      <c r="BOK75" s="16"/>
      <c r="BOL75" s="16"/>
      <c r="BOM75" s="16"/>
      <c r="BON75" s="16"/>
      <c r="BOO75" s="16"/>
      <c r="BOP75" s="16"/>
      <c r="BOQ75" s="16"/>
      <c r="BOR75" s="16"/>
      <c r="BOS75" s="16"/>
      <c r="BOT75" s="16"/>
      <c r="BOU75" s="16"/>
      <c r="BOV75" s="16"/>
      <c r="BOW75" s="16"/>
      <c r="BOX75" s="16"/>
      <c r="BOY75" s="16"/>
      <c r="BOZ75" s="16"/>
      <c r="BPA75" s="16"/>
      <c r="BPB75" s="16"/>
      <c r="BPC75" s="16"/>
      <c r="BPD75" s="16"/>
      <c r="BPE75" s="16"/>
      <c r="BPF75" s="16"/>
      <c r="BPG75" s="16"/>
      <c r="BPH75" s="16"/>
      <c r="BPI75" s="16"/>
      <c r="BPJ75" s="16"/>
      <c r="BPK75" s="16"/>
      <c r="BPL75" s="16"/>
      <c r="BPM75" s="16"/>
      <c r="BPN75" s="16"/>
      <c r="BPO75" s="16"/>
      <c r="BPP75" s="16"/>
      <c r="BPQ75" s="16"/>
      <c r="BPR75" s="16"/>
      <c r="BPS75" s="16"/>
      <c r="BPT75" s="16"/>
      <c r="BPU75" s="16"/>
      <c r="BPV75" s="16"/>
      <c r="BPW75" s="16"/>
      <c r="BPX75" s="16"/>
      <c r="BPY75" s="16"/>
      <c r="BPZ75" s="16"/>
      <c r="BQA75" s="16"/>
      <c r="BQB75" s="16"/>
      <c r="BQC75" s="16"/>
      <c r="BQD75" s="16"/>
      <c r="BQE75" s="16"/>
      <c r="BQF75" s="16"/>
      <c r="BQG75" s="16"/>
      <c r="BQH75" s="16"/>
      <c r="BQI75" s="16"/>
      <c r="BQJ75" s="16"/>
      <c r="BQK75" s="16"/>
      <c r="BQL75" s="16"/>
      <c r="BQM75" s="16"/>
      <c r="BQN75" s="16"/>
      <c r="BQO75" s="16"/>
      <c r="BQP75" s="16"/>
      <c r="BQQ75" s="16"/>
      <c r="BQR75" s="16"/>
      <c r="BQS75" s="16"/>
      <c r="BQT75" s="16"/>
      <c r="BQU75" s="16"/>
      <c r="BQV75" s="16"/>
      <c r="BQW75" s="16"/>
      <c r="BQX75" s="16"/>
      <c r="BQY75" s="16"/>
      <c r="BQZ75" s="16"/>
      <c r="BRA75" s="16"/>
      <c r="BRB75" s="16"/>
      <c r="BRC75" s="16"/>
      <c r="BRD75" s="16"/>
      <c r="BRE75" s="16"/>
      <c r="BRF75" s="16"/>
      <c r="BRG75" s="16"/>
      <c r="BRH75" s="16"/>
      <c r="BRI75" s="16"/>
      <c r="BRJ75" s="16"/>
      <c r="BRK75" s="16"/>
      <c r="BRL75" s="16"/>
      <c r="BRM75" s="16"/>
      <c r="BRN75" s="16"/>
      <c r="BRO75" s="16"/>
      <c r="BRP75" s="16"/>
      <c r="BRQ75" s="16"/>
      <c r="BRR75" s="16"/>
      <c r="BRS75" s="16"/>
      <c r="BRT75" s="16"/>
      <c r="BRU75" s="16"/>
      <c r="BRV75" s="16"/>
      <c r="BRW75" s="16"/>
      <c r="BRX75" s="16"/>
      <c r="BRY75" s="16"/>
      <c r="BRZ75" s="16"/>
      <c r="BSA75" s="16"/>
      <c r="BSB75" s="16"/>
      <c r="BSC75" s="16"/>
      <c r="BSD75" s="16"/>
      <c r="BSE75" s="16"/>
      <c r="BSF75" s="16"/>
      <c r="BSG75" s="16"/>
      <c r="BSH75" s="16"/>
      <c r="BSI75" s="16"/>
      <c r="BSJ75" s="16"/>
      <c r="BSK75" s="16"/>
      <c r="BSL75" s="16"/>
      <c r="BSM75" s="16"/>
      <c r="BSN75" s="16"/>
      <c r="BSO75" s="16"/>
      <c r="BSP75" s="16"/>
      <c r="BSQ75" s="16"/>
      <c r="BSR75" s="16"/>
      <c r="BSS75" s="16"/>
      <c r="BST75" s="16"/>
      <c r="BSU75" s="16"/>
      <c r="BSV75" s="16"/>
      <c r="BSW75" s="16"/>
      <c r="BSX75" s="16"/>
      <c r="BSY75" s="16"/>
      <c r="BSZ75" s="16"/>
      <c r="BTA75" s="16"/>
      <c r="BTB75" s="16"/>
      <c r="BTC75" s="16"/>
      <c r="BTD75" s="16"/>
      <c r="BTE75" s="16"/>
      <c r="BTF75" s="16"/>
      <c r="BTG75" s="16"/>
      <c r="BTH75" s="16"/>
    </row>
    <row r="76" spans="1:1880" s="297" customFormat="1" ht="185.4" customHeight="1" x14ac:dyDescent="0.3">
      <c r="A76" s="66">
        <v>577</v>
      </c>
      <c r="B76" s="256"/>
      <c r="C76" s="256" t="s">
        <v>106</v>
      </c>
      <c r="D76" s="161" t="s">
        <v>497</v>
      </c>
      <c r="E76" s="587"/>
      <c r="F76" s="128"/>
      <c r="G76" s="371" t="str">
        <f>IF(F76="Yes","In this cell - Please include the name of the plan, a brief description of the benefit and the population group that received the benefits."," ")</f>
        <v xml:space="preserve"> </v>
      </c>
      <c r="H76" s="15"/>
      <c r="I76" s="296"/>
      <c r="J76"/>
      <c r="K76" s="16"/>
      <c r="L76"/>
      <c r="M76" s="16"/>
      <c r="N76" s="130"/>
      <c r="O76" s="16"/>
      <c r="P76" s="16"/>
      <c r="Q76" s="16"/>
      <c r="R76" s="16"/>
      <c r="S76" s="16"/>
      <c r="T76" s="16"/>
      <c r="U76" s="16"/>
      <c r="V76" s="16"/>
      <c r="W76" s="16"/>
      <c r="X76" s="1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c r="NZ76" s="16"/>
      <c r="OA76" s="16"/>
      <c r="OB76" s="16"/>
      <c r="OC76" s="16"/>
      <c r="OD76" s="16"/>
      <c r="OE76" s="16"/>
      <c r="OF76" s="16"/>
      <c r="OG76" s="16"/>
      <c r="OH76" s="16"/>
      <c r="OI76" s="16"/>
      <c r="OJ76" s="16"/>
      <c r="OK76" s="16"/>
      <c r="OL76" s="16"/>
      <c r="OM76" s="16"/>
      <c r="ON76" s="16"/>
      <c r="OO76" s="16"/>
      <c r="OP76" s="16"/>
      <c r="OQ76" s="16"/>
      <c r="OR76" s="16"/>
      <c r="OS76" s="16"/>
      <c r="OT76" s="16"/>
      <c r="OU76" s="16"/>
      <c r="OV76" s="16"/>
      <c r="OW76" s="16"/>
      <c r="OX76" s="16"/>
      <c r="OY76" s="16"/>
      <c r="OZ76" s="16"/>
      <c r="PA76" s="16"/>
      <c r="PB76" s="16"/>
      <c r="PC76" s="16"/>
      <c r="PD76" s="16"/>
      <c r="PE76" s="16"/>
      <c r="PF76" s="16"/>
      <c r="PG76" s="16"/>
      <c r="PH76" s="16"/>
      <c r="PI76" s="16"/>
      <c r="PJ76" s="16"/>
      <c r="PK76" s="16"/>
      <c r="PL76" s="16"/>
      <c r="PM76" s="16"/>
      <c r="PN76" s="16"/>
      <c r="PO76" s="16"/>
      <c r="PP76" s="16"/>
      <c r="PQ76" s="16"/>
      <c r="PR76" s="16"/>
      <c r="PS76" s="16"/>
      <c r="PT76" s="16"/>
      <c r="PU76" s="16"/>
      <c r="PV76" s="16"/>
      <c r="PW76" s="16"/>
      <c r="PX76" s="16"/>
      <c r="PY76" s="16"/>
      <c r="PZ76" s="16"/>
      <c r="QA76" s="16"/>
      <c r="QB76" s="16"/>
      <c r="QC76" s="16"/>
      <c r="QD76" s="16"/>
      <c r="QE76" s="16"/>
      <c r="QF76" s="16"/>
      <c r="QG76" s="16"/>
      <c r="QH76" s="16"/>
      <c r="QI76" s="16"/>
      <c r="QJ76" s="16"/>
      <c r="QK76" s="16"/>
      <c r="QL76" s="16"/>
      <c r="QM76" s="16"/>
      <c r="QN76" s="16"/>
      <c r="QO76" s="16"/>
      <c r="QP76" s="16"/>
      <c r="QQ76" s="16"/>
      <c r="QR76" s="16"/>
      <c r="QS76" s="16"/>
      <c r="QT76" s="16"/>
      <c r="QU76" s="16"/>
      <c r="QV76" s="16"/>
      <c r="QW76" s="16"/>
      <c r="QX76" s="16"/>
      <c r="QY76" s="16"/>
      <c r="QZ76" s="16"/>
      <c r="RA76" s="16"/>
      <c r="RB76" s="16"/>
      <c r="RC76" s="16"/>
      <c r="RD76" s="16"/>
      <c r="RE76" s="16"/>
      <c r="RF76" s="16"/>
      <c r="RG76" s="16"/>
      <c r="RH76" s="16"/>
      <c r="RI76" s="16"/>
      <c r="RJ76" s="16"/>
      <c r="RK76" s="16"/>
      <c r="RL76" s="16"/>
      <c r="RM76" s="16"/>
      <c r="RN76" s="16"/>
      <c r="RO76" s="16"/>
      <c r="RP76" s="16"/>
      <c r="RQ76" s="16"/>
      <c r="RR76" s="16"/>
      <c r="RS76" s="16"/>
      <c r="RT76" s="16"/>
      <c r="RU76" s="16"/>
      <c r="RV76" s="16"/>
      <c r="RW76" s="16"/>
      <c r="RX76" s="16"/>
      <c r="RY76" s="16"/>
      <c r="RZ76" s="16"/>
      <c r="SA76" s="16"/>
      <c r="SB76" s="16"/>
      <c r="SC76" s="16"/>
      <c r="SD76" s="16"/>
      <c r="SE76" s="16"/>
      <c r="SF76" s="16"/>
      <c r="SG76" s="16"/>
      <c r="SH76" s="16"/>
      <c r="SI76" s="16"/>
      <c r="SJ76" s="16"/>
      <c r="SK76" s="16"/>
      <c r="SL76" s="16"/>
      <c r="SM76" s="16"/>
      <c r="SN76" s="16"/>
      <c r="SO76" s="16"/>
      <c r="SP76" s="16"/>
      <c r="SQ76" s="16"/>
      <c r="SR76" s="16"/>
      <c r="SS76" s="16"/>
      <c r="ST76" s="16"/>
      <c r="SU76" s="16"/>
      <c r="SV76" s="16"/>
      <c r="SW76" s="16"/>
      <c r="SX76" s="16"/>
      <c r="SY76" s="16"/>
      <c r="SZ76" s="16"/>
      <c r="TA76" s="16"/>
      <c r="TB76" s="16"/>
      <c r="TC76" s="16"/>
      <c r="TD76" s="16"/>
      <c r="TE76" s="16"/>
      <c r="TF76" s="16"/>
      <c r="TG76" s="16"/>
      <c r="TH76" s="16"/>
      <c r="TI76" s="16"/>
      <c r="TJ76" s="16"/>
      <c r="TK76" s="16"/>
      <c r="TL76" s="16"/>
      <c r="TM76" s="16"/>
      <c r="TN76" s="16"/>
      <c r="TO76" s="16"/>
      <c r="TP76" s="16"/>
      <c r="TQ76" s="16"/>
      <c r="TR76" s="16"/>
      <c r="TS76" s="16"/>
      <c r="TT76" s="16"/>
      <c r="TU76" s="16"/>
      <c r="TV76" s="16"/>
      <c r="TW76" s="16"/>
      <c r="TX76" s="16"/>
      <c r="TY76" s="16"/>
      <c r="TZ76" s="16"/>
      <c r="UA76" s="16"/>
      <c r="UB76" s="16"/>
      <c r="UC76" s="16"/>
      <c r="UD76" s="16"/>
      <c r="UE76" s="16"/>
      <c r="UF76" s="16"/>
      <c r="UG76" s="16"/>
      <c r="UH76" s="16"/>
      <c r="UI76" s="16"/>
      <c r="UJ76" s="16"/>
      <c r="UK76" s="16"/>
      <c r="UL76" s="16"/>
      <c r="UM76" s="16"/>
      <c r="UN76" s="16"/>
      <c r="UO76" s="16"/>
      <c r="UP76" s="16"/>
      <c r="UQ76" s="16"/>
      <c r="UR76" s="16"/>
      <c r="US76" s="16"/>
      <c r="UT76" s="16"/>
      <c r="UU76" s="16"/>
      <c r="UV76" s="16"/>
      <c r="UW76" s="16"/>
      <c r="UX76" s="16"/>
      <c r="UY76" s="16"/>
      <c r="UZ76" s="16"/>
      <c r="VA76" s="16"/>
      <c r="VB76" s="16"/>
      <c r="VC76" s="16"/>
      <c r="VD76" s="16"/>
      <c r="VE76" s="16"/>
      <c r="VF76" s="16"/>
      <c r="VG76" s="16"/>
      <c r="VH76" s="16"/>
      <c r="VI76" s="16"/>
      <c r="VJ76" s="16"/>
      <c r="VK76" s="16"/>
      <c r="VL76" s="16"/>
      <c r="VM76" s="16"/>
      <c r="VN76" s="16"/>
      <c r="VO76" s="16"/>
      <c r="VP76" s="16"/>
      <c r="VQ76" s="16"/>
      <c r="VR76" s="16"/>
      <c r="VS76" s="16"/>
      <c r="VT76" s="16"/>
      <c r="VU76" s="16"/>
      <c r="VV76" s="16"/>
      <c r="VW76" s="16"/>
      <c r="VX76" s="16"/>
      <c r="VY76" s="16"/>
      <c r="VZ76" s="16"/>
      <c r="WA76" s="16"/>
      <c r="WB76" s="16"/>
      <c r="WC76" s="16"/>
      <c r="WD76" s="16"/>
      <c r="WE76" s="16"/>
      <c r="WF76" s="16"/>
      <c r="WG76" s="16"/>
      <c r="WH76" s="16"/>
      <c r="WI76" s="16"/>
      <c r="WJ76" s="16"/>
      <c r="WK76" s="16"/>
      <c r="WL76" s="16"/>
      <c r="WM76" s="16"/>
      <c r="WN76" s="16"/>
      <c r="WO76" s="16"/>
      <c r="WP76" s="16"/>
      <c r="WQ76" s="16"/>
      <c r="WR76" s="16"/>
      <c r="WS76" s="16"/>
      <c r="WT76" s="16"/>
      <c r="WU76" s="16"/>
      <c r="WV76" s="16"/>
      <c r="WW76" s="16"/>
      <c r="WX76" s="16"/>
      <c r="WY76" s="16"/>
      <c r="WZ76" s="16"/>
      <c r="XA76" s="16"/>
      <c r="XB76" s="16"/>
      <c r="XC76" s="16"/>
      <c r="XD76" s="16"/>
      <c r="XE76" s="16"/>
      <c r="XF76" s="16"/>
      <c r="XG76" s="16"/>
      <c r="XH76" s="16"/>
      <c r="XI76" s="16"/>
      <c r="XJ76" s="16"/>
      <c r="XK76" s="16"/>
      <c r="XL76" s="16"/>
      <c r="XM76" s="16"/>
      <c r="XN76" s="16"/>
      <c r="XO76" s="16"/>
      <c r="XP76" s="16"/>
      <c r="XQ76" s="16"/>
      <c r="XR76" s="16"/>
      <c r="XS76" s="16"/>
      <c r="XT76" s="16"/>
      <c r="XU76" s="16"/>
      <c r="XV76" s="16"/>
      <c r="XW76" s="16"/>
      <c r="XX76" s="16"/>
      <c r="XY76" s="16"/>
      <c r="XZ76" s="16"/>
      <c r="YA76" s="16"/>
      <c r="YB76" s="16"/>
      <c r="YC76" s="16"/>
      <c r="YD76" s="16"/>
      <c r="YE76" s="16"/>
      <c r="YF76" s="16"/>
      <c r="YG76" s="16"/>
      <c r="YH76" s="16"/>
      <c r="YI76" s="16"/>
      <c r="YJ76" s="16"/>
      <c r="YK76" s="16"/>
      <c r="YL76" s="16"/>
      <c r="YM76" s="16"/>
      <c r="YN76" s="16"/>
      <c r="YO76" s="16"/>
      <c r="YP76" s="16"/>
      <c r="YQ76" s="16"/>
      <c r="YR76" s="16"/>
      <c r="YS76" s="16"/>
      <c r="YT76" s="16"/>
      <c r="YU76" s="16"/>
      <c r="YV76" s="16"/>
      <c r="YW76" s="16"/>
      <c r="YX76" s="16"/>
      <c r="YY76" s="16"/>
      <c r="YZ76" s="16"/>
      <c r="ZA76" s="16"/>
      <c r="ZB76" s="16"/>
      <c r="ZC76" s="16"/>
      <c r="ZD76" s="16"/>
      <c r="ZE76" s="16"/>
      <c r="ZF76" s="16"/>
      <c r="ZG76" s="16"/>
      <c r="ZH76" s="16"/>
      <c r="ZI76" s="16"/>
      <c r="ZJ76" s="16"/>
      <c r="ZK76" s="16"/>
      <c r="ZL76" s="16"/>
      <c r="ZM76" s="16"/>
      <c r="ZN76" s="16"/>
      <c r="ZO76" s="16"/>
      <c r="ZP76" s="16"/>
      <c r="ZQ76" s="16"/>
      <c r="ZR76" s="16"/>
      <c r="ZS76" s="16"/>
      <c r="ZT76" s="16"/>
      <c r="ZU76" s="16"/>
      <c r="ZV76" s="16"/>
      <c r="ZW76" s="16"/>
      <c r="ZX76" s="16"/>
      <c r="ZY76" s="16"/>
      <c r="ZZ76" s="16"/>
      <c r="AAA76" s="16"/>
      <c r="AAB76" s="16"/>
      <c r="AAC76" s="16"/>
      <c r="AAD76" s="16"/>
      <c r="AAE76" s="16"/>
      <c r="AAF76" s="16"/>
      <c r="AAG76" s="16"/>
      <c r="AAH76" s="16"/>
      <c r="AAI76" s="16"/>
      <c r="AAJ76" s="16"/>
      <c r="AAK76" s="16"/>
      <c r="AAL76" s="16"/>
      <c r="AAM76" s="16"/>
      <c r="AAN76" s="16"/>
      <c r="AAO76" s="16"/>
      <c r="AAP76" s="16"/>
      <c r="AAQ76" s="16"/>
      <c r="AAR76" s="16"/>
      <c r="AAS76" s="16"/>
      <c r="AAT76" s="16"/>
      <c r="AAU76" s="16"/>
      <c r="AAV76" s="16"/>
      <c r="AAW76" s="16"/>
      <c r="AAX76" s="16"/>
      <c r="AAY76" s="16"/>
      <c r="AAZ76" s="16"/>
      <c r="ABA76" s="16"/>
      <c r="ABB76" s="16"/>
      <c r="ABC76" s="16"/>
      <c r="ABD76" s="16"/>
      <c r="ABE76" s="16"/>
      <c r="ABF76" s="16"/>
      <c r="ABG76" s="16"/>
      <c r="ABH76" s="16"/>
      <c r="ABI76" s="16"/>
      <c r="ABJ76" s="16"/>
      <c r="ABK76" s="16"/>
      <c r="ABL76" s="16"/>
      <c r="ABM76" s="16"/>
      <c r="ABN76" s="16"/>
      <c r="ABO76" s="16"/>
      <c r="ABP76" s="16"/>
      <c r="ABQ76" s="16"/>
      <c r="ABR76" s="16"/>
      <c r="ABS76" s="16"/>
      <c r="ABT76" s="16"/>
      <c r="ABU76" s="16"/>
      <c r="ABV76" s="16"/>
      <c r="ABW76" s="16"/>
      <c r="ABX76" s="16"/>
      <c r="ABY76" s="16"/>
      <c r="ABZ76" s="16"/>
      <c r="ACA76" s="16"/>
      <c r="ACB76" s="16"/>
      <c r="ACC76" s="16"/>
      <c r="ACD76" s="16"/>
      <c r="ACE76" s="16"/>
      <c r="ACF76" s="16"/>
      <c r="ACG76" s="16"/>
      <c r="ACH76" s="16"/>
      <c r="ACI76" s="16"/>
      <c r="ACJ76" s="16"/>
      <c r="ACK76" s="16"/>
      <c r="ACL76" s="16"/>
      <c r="ACM76" s="16"/>
      <c r="ACN76" s="16"/>
      <c r="ACO76" s="16"/>
      <c r="ACP76" s="16"/>
      <c r="ACQ76" s="16"/>
      <c r="ACR76" s="16"/>
      <c r="ACS76" s="16"/>
      <c r="ACT76" s="16"/>
      <c r="ACU76" s="16"/>
      <c r="ACV76" s="16"/>
      <c r="ACW76" s="16"/>
      <c r="ACX76" s="16"/>
      <c r="ACY76" s="16"/>
      <c r="ACZ76" s="16"/>
      <c r="ADA76" s="16"/>
      <c r="ADB76" s="16"/>
      <c r="ADC76" s="16"/>
      <c r="ADD76" s="16"/>
      <c r="ADE76" s="16"/>
      <c r="ADF76" s="16"/>
      <c r="ADG76" s="16"/>
      <c r="ADH76" s="16"/>
      <c r="ADI76" s="16"/>
      <c r="ADJ76" s="16"/>
      <c r="ADK76" s="16"/>
      <c r="ADL76" s="16"/>
      <c r="ADM76" s="16"/>
      <c r="ADN76" s="16"/>
      <c r="ADO76" s="16"/>
      <c r="ADP76" s="16"/>
      <c r="ADQ76" s="16"/>
      <c r="ADR76" s="16"/>
      <c r="ADS76" s="16"/>
      <c r="ADT76" s="16"/>
      <c r="ADU76" s="16"/>
      <c r="ADV76" s="16"/>
      <c r="ADW76" s="16"/>
      <c r="ADX76" s="16"/>
      <c r="ADY76" s="16"/>
      <c r="ADZ76" s="16"/>
      <c r="AEA76" s="16"/>
      <c r="AEB76" s="16"/>
      <c r="AEC76" s="16"/>
      <c r="AED76" s="16"/>
      <c r="AEE76" s="16"/>
      <c r="AEF76" s="16"/>
      <c r="AEG76" s="16"/>
      <c r="AEH76" s="16"/>
      <c r="AEI76" s="16"/>
      <c r="AEJ76" s="16"/>
      <c r="AEK76" s="16"/>
      <c r="AEL76" s="16"/>
      <c r="AEM76" s="16"/>
      <c r="AEN76" s="16"/>
      <c r="AEO76" s="16"/>
      <c r="AEP76" s="16"/>
      <c r="AEQ76" s="16"/>
      <c r="AER76" s="16"/>
      <c r="AES76" s="16"/>
      <c r="AET76" s="16"/>
      <c r="AEU76" s="16"/>
      <c r="AEV76" s="16"/>
      <c r="AEW76" s="16"/>
      <c r="AEX76" s="16"/>
      <c r="AEY76" s="16"/>
      <c r="AEZ76" s="16"/>
      <c r="AFA76" s="16"/>
      <c r="AFB76" s="16"/>
      <c r="AFC76" s="16"/>
      <c r="AFD76" s="16"/>
      <c r="AFE76" s="16"/>
      <c r="AFF76" s="16"/>
      <c r="AFG76" s="16"/>
      <c r="AFH76" s="16"/>
      <c r="AFI76" s="16"/>
      <c r="AFJ76" s="16"/>
      <c r="AFK76" s="16"/>
      <c r="AFL76" s="16"/>
      <c r="AFM76" s="16"/>
      <c r="AFN76" s="16"/>
      <c r="AFO76" s="16"/>
      <c r="AFP76" s="16"/>
      <c r="AFQ76" s="16"/>
      <c r="AFR76" s="16"/>
      <c r="AFS76" s="16"/>
      <c r="AFT76" s="16"/>
      <c r="AFU76" s="16"/>
      <c r="AFV76" s="16"/>
      <c r="AFW76" s="16"/>
      <c r="AFX76" s="16"/>
      <c r="AFY76" s="16"/>
      <c r="AFZ76" s="16"/>
      <c r="AGA76" s="16"/>
      <c r="AGB76" s="16"/>
      <c r="AGC76" s="16"/>
      <c r="AGD76" s="16"/>
      <c r="AGE76" s="16"/>
      <c r="AGF76" s="16"/>
      <c r="AGG76" s="16"/>
      <c r="AGH76" s="16"/>
      <c r="AGI76" s="16"/>
      <c r="AGJ76" s="16"/>
      <c r="AGK76" s="16"/>
      <c r="AGL76" s="16"/>
      <c r="AGM76" s="16"/>
      <c r="AGN76" s="16"/>
      <c r="AGO76" s="16"/>
      <c r="AGP76" s="16"/>
      <c r="AGQ76" s="16"/>
      <c r="AGR76" s="16"/>
      <c r="AGS76" s="16"/>
      <c r="AGT76" s="16"/>
      <c r="AGU76" s="16"/>
      <c r="AGV76" s="16"/>
      <c r="AGW76" s="16"/>
      <c r="AGX76" s="16"/>
      <c r="AGY76" s="16"/>
      <c r="AGZ76" s="16"/>
      <c r="AHA76" s="16"/>
      <c r="AHB76" s="16"/>
      <c r="AHC76" s="16"/>
      <c r="AHD76" s="16"/>
      <c r="AHE76" s="16"/>
      <c r="AHF76" s="16"/>
      <c r="AHG76" s="16"/>
      <c r="AHH76" s="16"/>
      <c r="AHI76" s="16"/>
      <c r="AHJ76" s="16"/>
      <c r="AHK76" s="16"/>
      <c r="AHL76" s="16"/>
      <c r="AHM76" s="16"/>
      <c r="AHN76" s="16"/>
      <c r="AHO76" s="16"/>
      <c r="AHP76" s="16"/>
      <c r="AHQ76" s="16"/>
      <c r="AHR76" s="16"/>
      <c r="AHS76" s="16"/>
      <c r="AHT76" s="16"/>
      <c r="AHU76" s="16"/>
      <c r="AHV76" s="16"/>
      <c r="AHW76" s="16"/>
      <c r="AHX76" s="16"/>
      <c r="AHY76" s="16"/>
      <c r="AHZ76" s="16"/>
      <c r="AIA76" s="16"/>
      <c r="AIB76" s="16"/>
      <c r="AIC76" s="16"/>
      <c r="AID76" s="16"/>
      <c r="AIE76" s="16"/>
      <c r="AIF76" s="16"/>
      <c r="AIG76" s="16"/>
      <c r="AIH76" s="16"/>
      <c r="AII76" s="16"/>
      <c r="AIJ76" s="16"/>
      <c r="AIK76" s="16"/>
      <c r="AIL76" s="16"/>
      <c r="AIM76" s="16"/>
      <c r="AIN76" s="16"/>
      <c r="AIO76" s="16"/>
      <c r="AIP76" s="16"/>
      <c r="AIQ76" s="16"/>
      <c r="AIR76" s="16"/>
      <c r="AIS76" s="16"/>
      <c r="AIT76" s="16"/>
      <c r="AIU76" s="16"/>
      <c r="AIV76" s="16"/>
      <c r="AIW76" s="16"/>
      <c r="AIX76" s="16"/>
      <c r="AIY76" s="16"/>
      <c r="AIZ76" s="16"/>
      <c r="AJA76" s="16"/>
      <c r="AJB76" s="16"/>
      <c r="AJC76" s="16"/>
      <c r="AJD76" s="16"/>
      <c r="AJE76" s="16"/>
      <c r="AJF76" s="16"/>
      <c r="AJG76" s="16"/>
      <c r="AJH76" s="16"/>
      <c r="AJI76" s="16"/>
      <c r="AJJ76" s="16"/>
      <c r="AJK76" s="16"/>
      <c r="AJL76" s="16"/>
      <c r="AJM76" s="16"/>
      <c r="AJN76" s="16"/>
      <c r="AJO76" s="16"/>
      <c r="AJP76" s="16"/>
      <c r="AJQ76" s="16"/>
      <c r="AJR76" s="16"/>
      <c r="AJS76" s="16"/>
      <c r="AJT76" s="16"/>
      <c r="AJU76" s="16"/>
      <c r="AJV76" s="16"/>
      <c r="AJW76" s="16"/>
      <c r="AJX76" s="16"/>
      <c r="AJY76" s="16"/>
      <c r="AJZ76" s="16"/>
      <c r="AKA76" s="16"/>
      <c r="AKB76" s="16"/>
      <c r="AKC76" s="16"/>
      <c r="AKD76" s="16"/>
      <c r="AKE76" s="16"/>
      <c r="AKF76" s="16"/>
      <c r="AKG76" s="16"/>
      <c r="AKH76" s="16"/>
      <c r="AKI76" s="16"/>
      <c r="AKJ76" s="16"/>
      <c r="AKK76" s="16"/>
      <c r="AKL76" s="16"/>
      <c r="AKM76" s="16"/>
      <c r="AKN76" s="16"/>
      <c r="AKO76" s="16"/>
      <c r="AKP76" s="16"/>
      <c r="AKQ76" s="16"/>
      <c r="AKR76" s="16"/>
      <c r="AKS76" s="16"/>
      <c r="AKT76" s="16"/>
      <c r="AKU76" s="16"/>
      <c r="AKV76" s="16"/>
      <c r="AKW76" s="16"/>
      <c r="AKX76" s="16"/>
      <c r="AKY76" s="16"/>
      <c r="AKZ76" s="16"/>
      <c r="ALA76" s="16"/>
      <c r="ALB76" s="16"/>
      <c r="ALC76" s="16"/>
      <c r="ALD76" s="16"/>
      <c r="ALE76" s="16"/>
      <c r="ALF76" s="16"/>
      <c r="ALG76" s="16"/>
      <c r="ALH76" s="16"/>
      <c r="ALI76" s="16"/>
      <c r="ALJ76" s="16"/>
      <c r="ALK76" s="16"/>
      <c r="ALL76" s="16"/>
      <c r="ALM76" s="16"/>
      <c r="ALN76" s="16"/>
      <c r="ALO76" s="16"/>
      <c r="ALP76" s="16"/>
      <c r="ALQ76" s="16"/>
      <c r="ALR76" s="16"/>
      <c r="ALS76" s="16"/>
      <c r="ALT76" s="16"/>
      <c r="ALU76" s="16"/>
      <c r="ALV76" s="16"/>
      <c r="ALW76" s="16"/>
      <c r="ALX76" s="16"/>
      <c r="ALY76" s="16"/>
      <c r="ALZ76" s="16"/>
      <c r="AMA76" s="16"/>
      <c r="AMB76" s="16"/>
      <c r="AMC76" s="16"/>
      <c r="AMD76" s="16"/>
      <c r="AME76" s="16"/>
      <c r="AMF76" s="16"/>
      <c r="AMG76" s="16"/>
      <c r="AMH76" s="16"/>
      <c r="AMI76" s="16"/>
      <c r="AMJ76" s="16"/>
      <c r="AMK76" s="16"/>
      <c r="AML76" s="16"/>
      <c r="AMM76" s="16"/>
      <c r="AMN76" s="16"/>
      <c r="AMO76" s="16"/>
      <c r="AMP76" s="16"/>
      <c r="AMQ76" s="16"/>
      <c r="AMR76" s="16"/>
      <c r="AMS76" s="16"/>
      <c r="AMT76" s="16"/>
      <c r="AMU76" s="16"/>
      <c r="AMV76" s="16"/>
      <c r="AMW76" s="16"/>
      <c r="AMX76" s="16"/>
      <c r="AMY76" s="16"/>
      <c r="AMZ76" s="16"/>
      <c r="ANA76" s="16"/>
      <c r="ANB76" s="16"/>
      <c r="ANC76" s="16"/>
      <c r="AND76" s="16"/>
      <c r="ANE76" s="16"/>
      <c r="ANF76" s="16"/>
      <c r="ANG76" s="16"/>
      <c r="ANH76" s="16"/>
      <c r="ANI76" s="16"/>
      <c r="ANJ76" s="16"/>
      <c r="ANK76" s="16"/>
      <c r="ANL76" s="16"/>
      <c r="ANM76" s="16"/>
      <c r="ANN76" s="16"/>
      <c r="ANO76" s="16"/>
      <c r="ANP76" s="16"/>
      <c r="ANQ76" s="16"/>
      <c r="ANR76" s="16"/>
      <c r="ANS76" s="16"/>
      <c r="ANT76" s="16"/>
      <c r="ANU76" s="16"/>
      <c r="ANV76" s="16"/>
      <c r="ANW76" s="16"/>
      <c r="ANX76" s="16"/>
      <c r="ANY76" s="16"/>
      <c r="ANZ76" s="16"/>
      <c r="AOA76" s="16"/>
      <c r="AOB76" s="16"/>
      <c r="AOC76" s="16"/>
      <c r="AOD76" s="16"/>
      <c r="AOE76" s="16"/>
      <c r="AOF76" s="16"/>
      <c r="AOG76" s="16"/>
      <c r="AOH76" s="16"/>
      <c r="AOI76" s="16"/>
      <c r="AOJ76" s="16"/>
      <c r="AOK76" s="16"/>
      <c r="AOL76" s="16"/>
      <c r="AOM76" s="16"/>
      <c r="AON76" s="16"/>
      <c r="AOO76" s="16"/>
      <c r="AOP76" s="16"/>
      <c r="AOQ76" s="16"/>
      <c r="AOR76" s="16"/>
      <c r="AOS76" s="16"/>
      <c r="AOT76" s="16"/>
      <c r="AOU76" s="16"/>
      <c r="AOV76" s="16"/>
      <c r="AOW76" s="16"/>
      <c r="AOX76" s="16"/>
      <c r="AOY76" s="16"/>
      <c r="AOZ76" s="16"/>
      <c r="APA76" s="16"/>
      <c r="APB76" s="16"/>
      <c r="APC76" s="16"/>
      <c r="APD76" s="16"/>
      <c r="APE76" s="16"/>
      <c r="APF76" s="16"/>
      <c r="APG76" s="16"/>
      <c r="APH76" s="16"/>
      <c r="API76" s="16"/>
      <c r="APJ76" s="16"/>
      <c r="APK76" s="16"/>
      <c r="APL76" s="16"/>
      <c r="APM76" s="16"/>
      <c r="APN76" s="16"/>
      <c r="APO76" s="16"/>
      <c r="APP76" s="16"/>
      <c r="APQ76" s="16"/>
      <c r="APR76" s="16"/>
      <c r="APS76" s="16"/>
      <c r="APT76" s="16"/>
      <c r="APU76" s="16"/>
      <c r="APV76" s="16"/>
      <c r="APW76" s="16"/>
      <c r="APX76" s="16"/>
      <c r="APY76" s="16"/>
      <c r="APZ76" s="16"/>
      <c r="AQA76" s="16"/>
      <c r="AQB76" s="16"/>
      <c r="AQC76" s="16"/>
      <c r="AQD76" s="16"/>
      <c r="AQE76" s="16"/>
      <c r="AQF76" s="16"/>
      <c r="AQG76" s="16"/>
      <c r="AQH76" s="16"/>
      <c r="AQI76" s="16"/>
      <c r="AQJ76" s="16"/>
      <c r="AQK76" s="16"/>
      <c r="AQL76" s="16"/>
      <c r="AQM76" s="16"/>
      <c r="AQN76" s="16"/>
      <c r="AQO76" s="16"/>
      <c r="AQP76" s="16"/>
      <c r="AQQ76" s="16"/>
      <c r="AQR76" s="16"/>
      <c r="AQS76" s="16"/>
      <c r="AQT76" s="16"/>
      <c r="AQU76" s="16"/>
      <c r="AQV76" s="16"/>
      <c r="AQW76" s="16"/>
      <c r="AQX76" s="16"/>
      <c r="AQY76" s="16"/>
      <c r="AQZ76" s="16"/>
      <c r="ARA76" s="16"/>
      <c r="ARB76" s="16"/>
      <c r="ARC76" s="16"/>
      <c r="ARD76" s="16"/>
      <c r="ARE76" s="16"/>
      <c r="ARF76" s="16"/>
      <c r="ARG76" s="16"/>
      <c r="ARH76" s="16"/>
      <c r="ARI76" s="16"/>
      <c r="ARJ76" s="16"/>
      <c r="ARK76" s="16"/>
      <c r="ARL76" s="16"/>
      <c r="ARM76" s="16"/>
      <c r="ARN76" s="16"/>
      <c r="ARO76" s="16"/>
      <c r="ARP76" s="16"/>
      <c r="ARQ76" s="16"/>
      <c r="ARR76" s="16"/>
      <c r="ARS76" s="16"/>
      <c r="ART76" s="16"/>
      <c r="ARU76" s="16"/>
      <c r="ARV76" s="16"/>
      <c r="ARW76" s="16"/>
      <c r="ARX76" s="16"/>
      <c r="ARY76" s="16"/>
      <c r="ARZ76" s="16"/>
      <c r="ASA76" s="16"/>
      <c r="ASB76" s="16"/>
      <c r="ASC76" s="16"/>
      <c r="ASD76" s="16"/>
      <c r="ASE76" s="16"/>
      <c r="ASF76" s="16"/>
      <c r="ASG76" s="16"/>
      <c r="ASH76" s="16"/>
      <c r="ASI76" s="16"/>
      <c r="ASJ76" s="16"/>
      <c r="ASK76" s="16"/>
      <c r="ASL76" s="16"/>
      <c r="ASM76" s="16"/>
      <c r="ASN76" s="16"/>
      <c r="ASO76" s="16"/>
      <c r="ASP76" s="16"/>
      <c r="ASQ76" s="16"/>
      <c r="ASR76" s="16"/>
      <c r="ASS76" s="16"/>
      <c r="AST76" s="16"/>
      <c r="ASU76" s="16"/>
      <c r="ASV76" s="16"/>
      <c r="ASW76" s="16"/>
      <c r="ASX76" s="16"/>
      <c r="ASY76" s="16"/>
      <c r="ASZ76" s="16"/>
      <c r="ATA76" s="16"/>
      <c r="ATB76" s="16"/>
      <c r="ATC76" s="16"/>
      <c r="ATD76" s="16"/>
      <c r="ATE76" s="16"/>
      <c r="ATF76" s="16"/>
      <c r="ATG76" s="16"/>
      <c r="ATH76" s="16"/>
      <c r="ATI76" s="16"/>
      <c r="ATJ76" s="16"/>
      <c r="ATK76" s="16"/>
      <c r="ATL76" s="16"/>
      <c r="ATM76" s="16"/>
      <c r="ATN76" s="16"/>
      <c r="ATO76" s="16"/>
      <c r="ATP76" s="16"/>
      <c r="ATQ76" s="16"/>
      <c r="ATR76" s="16"/>
      <c r="ATS76" s="16"/>
      <c r="ATT76" s="16"/>
      <c r="ATU76" s="16"/>
      <c r="ATV76" s="16"/>
      <c r="ATW76" s="16"/>
      <c r="ATX76" s="16"/>
      <c r="ATY76" s="16"/>
      <c r="ATZ76" s="16"/>
      <c r="AUA76" s="16"/>
      <c r="AUB76" s="16"/>
      <c r="AUC76" s="16"/>
      <c r="AUD76" s="16"/>
      <c r="AUE76" s="16"/>
      <c r="AUF76" s="16"/>
      <c r="AUG76" s="16"/>
      <c r="AUH76" s="16"/>
      <c r="AUI76" s="16"/>
      <c r="AUJ76" s="16"/>
      <c r="AUK76" s="16"/>
      <c r="AUL76" s="16"/>
      <c r="AUM76" s="16"/>
      <c r="AUN76" s="16"/>
      <c r="AUO76" s="16"/>
      <c r="AUP76" s="16"/>
      <c r="AUQ76" s="16"/>
      <c r="AUR76" s="16"/>
      <c r="AUS76" s="16"/>
      <c r="AUT76" s="16"/>
      <c r="AUU76" s="16"/>
      <c r="AUV76" s="16"/>
      <c r="AUW76" s="16"/>
      <c r="AUX76" s="16"/>
      <c r="AUY76" s="16"/>
      <c r="AUZ76" s="16"/>
      <c r="AVA76" s="16"/>
      <c r="AVB76" s="16"/>
      <c r="AVC76" s="16"/>
      <c r="AVD76" s="16"/>
      <c r="AVE76" s="16"/>
      <c r="AVF76" s="16"/>
      <c r="AVG76" s="16"/>
      <c r="AVH76" s="16"/>
      <c r="AVI76" s="16"/>
      <c r="AVJ76" s="16"/>
      <c r="AVK76" s="16"/>
      <c r="AVL76" s="16"/>
      <c r="AVM76" s="16"/>
      <c r="AVN76" s="16"/>
      <c r="AVO76" s="16"/>
      <c r="AVP76" s="16"/>
      <c r="AVQ76" s="16"/>
      <c r="AVR76" s="16"/>
      <c r="AVS76" s="16"/>
      <c r="AVT76" s="16"/>
      <c r="AVU76" s="16"/>
      <c r="AVV76" s="16"/>
      <c r="AVW76" s="16"/>
      <c r="AVX76" s="16"/>
      <c r="AVY76" s="16"/>
      <c r="AVZ76" s="16"/>
      <c r="AWA76" s="16"/>
      <c r="AWB76" s="16"/>
      <c r="AWC76" s="16"/>
      <c r="AWD76" s="16"/>
      <c r="AWE76" s="16"/>
      <c r="AWF76" s="16"/>
      <c r="AWG76" s="16"/>
      <c r="AWH76" s="16"/>
      <c r="AWI76" s="16"/>
      <c r="AWJ76" s="16"/>
      <c r="AWK76" s="16"/>
      <c r="AWL76" s="16"/>
      <c r="AWM76" s="16"/>
      <c r="AWN76" s="16"/>
      <c r="AWO76" s="16"/>
      <c r="AWP76" s="16"/>
      <c r="AWQ76" s="16"/>
      <c r="AWR76" s="16"/>
      <c r="AWS76" s="16"/>
      <c r="AWT76" s="16"/>
      <c r="AWU76" s="16"/>
      <c r="AWV76" s="16"/>
      <c r="AWW76" s="16"/>
      <c r="AWX76" s="16"/>
      <c r="AWY76" s="16"/>
      <c r="AWZ76" s="16"/>
      <c r="AXA76" s="16"/>
      <c r="AXB76" s="16"/>
      <c r="AXC76" s="16"/>
      <c r="AXD76" s="16"/>
      <c r="AXE76" s="16"/>
      <c r="AXF76" s="16"/>
      <c r="AXG76" s="16"/>
      <c r="AXH76" s="16"/>
      <c r="AXI76" s="16"/>
      <c r="AXJ76" s="16"/>
      <c r="AXK76" s="16"/>
      <c r="AXL76" s="16"/>
      <c r="AXM76" s="16"/>
      <c r="AXN76" s="16"/>
      <c r="AXO76" s="16"/>
      <c r="AXP76" s="16"/>
      <c r="AXQ76" s="16"/>
      <c r="AXR76" s="16"/>
      <c r="AXS76" s="16"/>
      <c r="AXT76" s="16"/>
      <c r="AXU76" s="16"/>
      <c r="AXV76" s="16"/>
      <c r="AXW76" s="16"/>
      <c r="AXX76" s="16"/>
      <c r="AXY76" s="16"/>
      <c r="AXZ76" s="16"/>
      <c r="AYA76" s="16"/>
      <c r="AYB76" s="16"/>
      <c r="AYC76" s="16"/>
      <c r="AYD76" s="16"/>
      <c r="AYE76" s="16"/>
      <c r="AYF76" s="16"/>
      <c r="AYG76" s="16"/>
      <c r="AYH76" s="16"/>
      <c r="AYI76" s="16"/>
      <c r="AYJ76" s="16"/>
      <c r="AYK76" s="16"/>
      <c r="AYL76" s="16"/>
      <c r="AYM76" s="16"/>
      <c r="AYN76" s="16"/>
      <c r="AYO76" s="16"/>
      <c r="AYP76" s="16"/>
      <c r="AYQ76" s="16"/>
      <c r="AYR76" s="16"/>
      <c r="AYS76" s="16"/>
      <c r="AYT76" s="16"/>
      <c r="AYU76" s="16"/>
      <c r="AYV76" s="16"/>
      <c r="AYW76" s="16"/>
      <c r="AYX76" s="16"/>
      <c r="AYY76" s="16"/>
      <c r="AYZ76" s="16"/>
      <c r="AZA76" s="16"/>
      <c r="AZB76" s="16"/>
      <c r="AZC76" s="16"/>
      <c r="AZD76" s="16"/>
      <c r="AZE76" s="16"/>
      <c r="AZF76" s="16"/>
      <c r="AZG76" s="16"/>
      <c r="AZH76" s="16"/>
      <c r="AZI76" s="16"/>
      <c r="AZJ76" s="16"/>
      <c r="AZK76" s="16"/>
      <c r="AZL76" s="16"/>
      <c r="AZM76" s="16"/>
      <c r="AZN76" s="16"/>
      <c r="AZO76" s="16"/>
      <c r="AZP76" s="16"/>
      <c r="AZQ76" s="16"/>
      <c r="AZR76" s="16"/>
      <c r="AZS76" s="16"/>
      <c r="AZT76" s="16"/>
      <c r="AZU76" s="16"/>
      <c r="AZV76" s="16"/>
      <c r="AZW76" s="16"/>
      <c r="AZX76" s="16"/>
      <c r="AZY76" s="16"/>
      <c r="AZZ76" s="16"/>
      <c r="BAA76" s="16"/>
      <c r="BAB76" s="16"/>
      <c r="BAC76" s="16"/>
      <c r="BAD76" s="16"/>
      <c r="BAE76" s="16"/>
      <c r="BAF76" s="16"/>
      <c r="BAG76" s="16"/>
      <c r="BAH76" s="16"/>
      <c r="BAI76" s="16"/>
      <c r="BAJ76" s="16"/>
      <c r="BAK76" s="16"/>
      <c r="BAL76" s="16"/>
      <c r="BAM76" s="16"/>
      <c r="BAN76" s="16"/>
      <c r="BAO76" s="16"/>
      <c r="BAP76" s="16"/>
      <c r="BAQ76" s="16"/>
      <c r="BAR76" s="16"/>
      <c r="BAS76" s="16"/>
      <c r="BAT76" s="16"/>
      <c r="BAU76" s="16"/>
      <c r="BAV76" s="16"/>
      <c r="BAW76" s="16"/>
      <c r="BAX76" s="16"/>
      <c r="BAY76" s="16"/>
      <c r="BAZ76" s="16"/>
      <c r="BBA76" s="16"/>
      <c r="BBB76" s="16"/>
      <c r="BBC76" s="16"/>
      <c r="BBD76" s="16"/>
      <c r="BBE76" s="16"/>
      <c r="BBF76" s="16"/>
      <c r="BBG76" s="16"/>
      <c r="BBH76" s="16"/>
      <c r="BBI76" s="16"/>
      <c r="BBJ76" s="16"/>
      <c r="BBK76" s="16"/>
      <c r="BBL76" s="16"/>
      <c r="BBM76" s="16"/>
      <c r="BBN76" s="16"/>
      <c r="BBO76" s="16"/>
      <c r="BBP76" s="16"/>
      <c r="BBQ76" s="16"/>
      <c r="BBR76" s="16"/>
      <c r="BBS76" s="16"/>
      <c r="BBT76" s="16"/>
      <c r="BBU76" s="16"/>
      <c r="BBV76" s="16"/>
      <c r="BBW76" s="16"/>
      <c r="BBX76" s="16"/>
      <c r="BBY76" s="16"/>
      <c r="BBZ76" s="16"/>
      <c r="BCA76" s="16"/>
      <c r="BCB76" s="16"/>
      <c r="BCC76" s="16"/>
      <c r="BCD76" s="16"/>
      <c r="BCE76" s="16"/>
      <c r="BCF76" s="16"/>
      <c r="BCG76" s="16"/>
      <c r="BCH76" s="16"/>
      <c r="BCI76" s="16"/>
      <c r="BCJ76" s="16"/>
      <c r="BCK76" s="16"/>
      <c r="BCL76" s="16"/>
      <c r="BCM76" s="16"/>
      <c r="BCN76" s="16"/>
      <c r="BCO76" s="16"/>
      <c r="BCP76" s="16"/>
      <c r="BCQ76" s="16"/>
      <c r="BCR76" s="16"/>
      <c r="BCS76" s="16"/>
      <c r="BCT76" s="16"/>
      <c r="BCU76" s="16"/>
      <c r="BCV76" s="16"/>
      <c r="BCW76" s="16"/>
      <c r="BCX76" s="16"/>
      <c r="BCY76" s="16"/>
      <c r="BCZ76" s="16"/>
      <c r="BDA76" s="16"/>
      <c r="BDB76" s="16"/>
      <c r="BDC76" s="16"/>
      <c r="BDD76" s="16"/>
      <c r="BDE76" s="16"/>
      <c r="BDF76" s="16"/>
      <c r="BDG76" s="16"/>
      <c r="BDH76" s="16"/>
      <c r="BDI76" s="16"/>
      <c r="BDJ76" s="16"/>
      <c r="BDK76" s="16"/>
      <c r="BDL76" s="16"/>
      <c r="BDM76" s="16"/>
      <c r="BDN76" s="16"/>
      <c r="BDO76" s="16"/>
      <c r="BDP76" s="16"/>
      <c r="BDQ76" s="16"/>
      <c r="BDR76" s="16"/>
      <c r="BDS76" s="16"/>
      <c r="BDT76" s="16"/>
      <c r="BDU76" s="16"/>
      <c r="BDV76" s="16"/>
      <c r="BDW76" s="16"/>
      <c r="BDX76" s="16"/>
      <c r="BDY76" s="16"/>
      <c r="BDZ76" s="16"/>
      <c r="BEA76" s="16"/>
      <c r="BEB76" s="16"/>
      <c r="BEC76" s="16"/>
      <c r="BED76" s="16"/>
      <c r="BEE76" s="16"/>
      <c r="BEF76" s="16"/>
      <c r="BEG76" s="16"/>
      <c r="BEH76" s="16"/>
      <c r="BEI76" s="16"/>
      <c r="BEJ76" s="16"/>
      <c r="BEK76" s="16"/>
      <c r="BEL76" s="16"/>
      <c r="BEM76" s="16"/>
      <c r="BEN76" s="16"/>
      <c r="BEO76" s="16"/>
      <c r="BEP76" s="16"/>
      <c r="BEQ76" s="16"/>
      <c r="BER76" s="16"/>
      <c r="BES76" s="16"/>
      <c r="BET76" s="16"/>
      <c r="BEU76" s="16"/>
      <c r="BEV76" s="16"/>
      <c r="BEW76" s="16"/>
      <c r="BEX76" s="16"/>
      <c r="BEY76" s="16"/>
      <c r="BEZ76" s="16"/>
      <c r="BFA76" s="16"/>
      <c r="BFB76" s="16"/>
      <c r="BFC76" s="16"/>
      <c r="BFD76" s="16"/>
      <c r="BFE76" s="16"/>
      <c r="BFF76" s="16"/>
      <c r="BFG76" s="16"/>
      <c r="BFH76" s="16"/>
      <c r="BFI76" s="16"/>
      <c r="BFJ76" s="16"/>
      <c r="BFK76" s="16"/>
      <c r="BFL76" s="16"/>
      <c r="BFM76" s="16"/>
      <c r="BFN76" s="16"/>
      <c r="BFO76" s="16"/>
      <c r="BFP76" s="16"/>
      <c r="BFQ76" s="16"/>
      <c r="BFR76" s="16"/>
      <c r="BFS76" s="16"/>
      <c r="BFT76" s="16"/>
      <c r="BFU76" s="16"/>
      <c r="BFV76" s="16"/>
      <c r="BFW76" s="16"/>
      <c r="BFX76" s="16"/>
      <c r="BFY76" s="16"/>
      <c r="BFZ76" s="16"/>
      <c r="BGA76" s="16"/>
      <c r="BGB76" s="16"/>
      <c r="BGC76" s="16"/>
      <c r="BGD76" s="16"/>
      <c r="BGE76" s="16"/>
      <c r="BGF76" s="16"/>
      <c r="BGG76" s="16"/>
      <c r="BGH76" s="16"/>
      <c r="BGI76" s="16"/>
      <c r="BGJ76" s="16"/>
      <c r="BGK76" s="16"/>
      <c r="BGL76" s="16"/>
      <c r="BGM76" s="16"/>
      <c r="BGN76" s="16"/>
      <c r="BGO76" s="16"/>
      <c r="BGP76" s="16"/>
      <c r="BGQ76" s="16"/>
      <c r="BGR76" s="16"/>
      <c r="BGS76" s="16"/>
      <c r="BGT76" s="16"/>
      <c r="BGU76" s="16"/>
      <c r="BGV76" s="16"/>
      <c r="BGW76" s="16"/>
      <c r="BGX76" s="16"/>
      <c r="BGY76" s="16"/>
      <c r="BGZ76" s="16"/>
      <c r="BHA76" s="16"/>
      <c r="BHB76" s="16"/>
      <c r="BHC76" s="16"/>
      <c r="BHD76" s="16"/>
      <c r="BHE76" s="16"/>
      <c r="BHF76" s="16"/>
      <c r="BHG76" s="16"/>
      <c r="BHH76" s="16"/>
      <c r="BHI76" s="16"/>
      <c r="BHJ76" s="16"/>
      <c r="BHK76" s="16"/>
      <c r="BHL76" s="16"/>
      <c r="BHM76" s="16"/>
      <c r="BHN76" s="16"/>
      <c r="BHO76" s="16"/>
      <c r="BHP76" s="16"/>
      <c r="BHQ76" s="16"/>
      <c r="BHR76" s="16"/>
      <c r="BHS76" s="16"/>
      <c r="BHT76" s="16"/>
      <c r="BHU76" s="16"/>
      <c r="BHV76" s="16"/>
      <c r="BHW76" s="16"/>
      <c r="BHX76" s="16"/>
      <c r="BHY76" s="16"/>
      <c r="BHZ76" s="16"/>
      <c r="BIA76" s="16"/>
      <c r="BIB76" s="16"/>
      <c r="BIC76" s="16"/>
      <c r="BID76" s="16"/>
      <c r="BIE76" s="16"/>
      <c r="BIF76" s="16"/>
      <c r="BIG76" s="16"/>
      <c r="BIH76" s="16"/>
      <c r="BII76" s="16"/>
      <c r="BIJ76" s="16"/>
      <c r="BIK76" s="16"/>
      <c r="BIL76" s="16"/>
      <c r="BIM76" s="16"/>
      <c r="BIN76" s="16"/>
      <c r="BIO76" s="16"/>
      <c r="BIP76" s="16"/>
      <c r="BIQ76" s="16"/>
      <c r="BIR76" s="16"/>
      <c r="BIS76" s="16"/>
      <c r="BIT76" s="16"/>
      <c r="BIU76" s="16"/>
      <c r="BIV76" s="16"/>
      <c r="BIW76" s="16"/>
      <c r="BIX76" s="16"/>
      <c r="BIY76" s="16"/>
      <c r="BIZ76" s="16"/>
      <c r="BJA76" s="16"/>
      <c r="BJB76" s="16"/>
      <c r="BJC76" s="16"/>
      <c r="BJD76" s="16"/>
      <c r="BJE76" s="16"/>
      <c r="BJF76" s="16"/>
      <c r="BJG76" s="16"/>
      <c r="BJH76" s="16"/>
      <c r="BJI76" s="16"/>
      <c r="BJJ76" s="16"/>
      <c r="BJK76" s="16"/>
      <c r="BJL76" s="16"/>
      <c r="BJM76" s="16"/>
      <c r="BJN76" s="16"/>
      <c r="BJO76" s="16"/>
      <c r="BJP76" s="16"/>
      <c r="BJQ76" s="16"/>
      <c r="BJR76" s="16"/>
      <c r="BJS76" s="16"/>
      <c r="BJT76" s="16"/>
      <c r="BJU76" s="16"/>
      <c r="BJV76" s="16"/>
      <c r="BJW76" s="16"/>
      <c r="BJX76" s="16"/>
      <c r="BJY76" s="16"/>
      <c r="BJZ76" s="16"/>
      <c r="BKA76" s="16"/>
      <c r="BKB76" s="16"/>
      <c r="BKC76" s="16"/>
      <c r="BKD76" s="16"/>
      <c r="BKE76" s="16"/>
      <c r="BKF76" s="16"/>
      <c r="BKG76" s="16"/>
      <c r="BKH76" s="16"/>
      <c r="BKI76" s="16"/>
      <c r="BKJ76" s="16"/>
      <c r="BKK76" s="16"/>
      <c r="BKL76" s="16"/>
      <c r="BKM76" s="16"/>
      <c r="BKN76" s="16"/>
      <c r="BKO76" s="16"/>
      <c r="BKP76" s="16"/>
      <c r="BKQ76" s="16"/>
      <c r="BKR76" s="16"/>
      <c r="BKS76" s="16"/>
      <c r="BKT76" s="16"/>
      <c r="BKU76" s="16"/>
      <c r="BKV76" s="16"/>
      <c r="BKW76" s="16"/>
      <c r="BKX76" s="16"/>
      <c r="BKY76" s="16"/>
      <c r="BKZ76" s="16"/>
      <c r="BLA76" s="16"/>
      <c r="BLB76" s="16"/>
      <c r="BLC76" s="16"/>
      <c r="BLD76" s="16"/>
      <c r="BLE76" s="16"/>
      <c r="BLF76" s="16"/>
      <c r="BLG76" s="16"/>
      <c r="BLH76" s="16"/>
      <c r="BLI76" s="16"/>
      <c r="BLJ76" s="16"/>
      <c r="BLK76" s="16"/>
      <c r="BLL76" s="16"/>
      <c r="BLM76" s="16"/>
      <c r="BLN76" s="16"/>
      <c r="BLO76" s="16"/>
      <c r="BLP76" s="16"/>
      <c r="BLQ76" s="16"/>
      <c r="BLR76" s="16"/>
      <c r="BLS76" s="16"/>
      <c r="BLT76" s="16"/>
      <c r="BLU76" s="16"/>
      <c r="BLV76" s="16"/>
      <c r="BLW76" s="16"/>
      <c r="BLX76" s="16"/>
      <c r="BLY76" s="16"/>
      <c r="BLZ76" s="16"/>
      <c r="BMA76" s="16"/>
      <c r="BMB76" s="16"/>
      <c r="BMC76" s="16"/>
      <c r="BMD76" s="16"/>
      <c r="BME76" s="16"/>
      <c r="BMF76" s="16"/>
      <c r="BMG76" s="16"/>
      <c r="BMH76" s="16"/>
      <c r="BMI76" s="16"/>
      <c r="BMJ76" s="16"/>
      <c r="BMK76" s="16"/>
      <c r="BML76" s="16"/>
      <c r="BMM76" s="16"/>
      <c r="BMN76" s="16"/>
      <c r="BMO76" s="16"/>
      <c r="BMP76" s="16"/>
      <c r="BMQ76" s="16"/>
      <c r="BMR76" s="16"/>
      <c r="BMS76" s="16"/>
      <c r="BMT76" s="16"/>
      <c r="BMU76" s="16"/>
      <c r="BMV76" s="16"/>
      <c r="BMW76" s="16"/>
      <c r="BMX76" s="16"/>
      <c r="BMY76" s="16"/>
      <c r="BMZ76" s="16"/>
      <c r="BNA76" s="16"/>
      <c r="BNB76" s="16"/>
      <c r="BNC76" s="16"/>
      <c r="BND76" s="16"/>
      <c r="BNE76" s="16"/>
      <c r="BNF76" s="16"/>
      <c r="BNG76" s="16"/>
      <c r="BNH76" s="16"/>
      <c r="BNI76" s="16"/>
      <c r="BNJ76" s="16"/>
      <c r="BNK76" s="16"/>
      <c r="BNL76" s="16"/>
      <c r="BNM76" s="16"/>
      <c r="BNN76" s="16"/>
      <c r="BNO76" s="16"/>
      <c r="BNP76" s="16"/>
      <c r="BNQ76" s="16"/>
      <c r="BNR76" s="16"/>
      <c r="BNS76" s="16"/>
      <c r="BNT76" s="16"/>
      <c r="BNU76" s="16"/>
      <c r="BNV76" s="16"/>
      <c r="BNW76" s="16"/>
      <c r="BNX76" s="16"/>
      <c r="BNY76" s="16"/>
      <c r="BNZ76" s="16"/>
      <c r="BOA76" s="16"/>
      <c r="BOB76" s="16"/>
      <c r="BOC76" s="16"/>
      <c r="BOD76" s="16"/>
      <c r="BOE76" s="16"/>
      <c r="BOF76" s="16"/>
      <c r="BOG76" s="16"/>
      <c r="BOH76" s="16"/>
      <c r="BOI76" s="16"/>
      <c r="BOJ76" s="16"/>
      <c r="BOK76" s="16"/>
      <c r="BOL76" s="16"/>
      <c r="BOM76" s="16"/>
      <c r="BON76" s="16"/>
      <c r="BOO76" s="16"/>
      <c r="BOP76" s="16"/>
      <c r="BOQ76" s="16"/>
      <c r="BOR76" s="16"/>
      <c r="BOS76" s="16"/>
      <c r="BOT76" s="16"/>
      <c r="BOU76" s="16"/>
      <c r="BOV76" s="16"/>
      <c r="BOW76" s="16"/>
      <c r="BOX76" s="16"/>
      <c r="BOY76" s="16"/>
      <c r="BOZ76" s="16"/>
      <c r="BPA76" s="16"/>
      <c r="BPB76" s="16"/>
      <c r="BPC76" s="16"/>
      <c r="BPD76" s="16"/>
      <c r="BPE76" s="16"/>
      <c r="BPF76" s="16"/>
      <c r="BPG76" s="16"/>
      <c r="BPH76" s="16"/>
      <c r="BPI76" s="16"/>
      <c r="BPJ76" s="16"/>
      <c r="BPK76" s="16"/>
      <c r="BPL76" s="16"/>
      <c r="BPM76" s="16"/>
      <c r="BPN76" s="16"/>
      <c r="BPO76" s="16"/>
      <c r="BPP76" s="16"/>
      <c r="BPQ76" s="16"/>
      <c r="BPR76" s="16"/>
      <c r="BPS76" s="16"/>
      <c r="BPT76" s="16"/>
      <c r="BPU76" s="16"/>
      <c r="BPV76" s="16"/>
      <c r="BPW76" s="16"/>
      <c r="BPX76" s="16"/>
      <c r="BPY76" s="16"/>
      <c r="BPZ76" s="16"/>
      <c r="BQA76" s="16"/>
      <c r="BQB76" s="16"/>
      <c r="BQC76" s="16"/>
      <c r="BQD76" s="16"/>
      <c r="BQE76" s="16"/>
      <c r="BQF76" s="16"/>
      <c r="BQG76" s="16"/>
      <c r="BQH76" s="16"/>
      <c r="BQI76" s="16"/>
      <c r="BQJ76" s="16"/>
      <c r="BQK76" s="16"/>
      <c r="BQL76" s="16"/>
      <c r="BQM76" s="16"/>
      <c r="BQN76" s="16"/>
      <c r="BQO76" s="16"/>
      <c r="BQP76" s="16"/>
      <c r="BQQ76" s="16"/>
      <c r="BQR76" s="16"/>
      <c r="BQS76" s="16"/>
      <c r="BQT76" s="16"/>
      <c r="BQU76" s="16"/>
      <c r="BQV76" s="16"/>
      <c r="BQW76" s="16"/>
      <c r="BQX76" s="16"/>
      <c r="BQY76" s="16"/>
      <c r="BQZ76" s="16"/>
      <c r="BRA76" s="16"/>
      <c r="BRB76" s="16"/>
      <c r="BRC76" s="16"/>
      <c r="BRD76" s="16"/>
      <c r="BRE76" s="16"/>
      <c r="BRF76" s="16"/>
      <c r="BRG76" s="16"/>
      <c r="BRH76" s="16"/>
      <c r="BRI76" s="16"/>
      <c r="BRJ76" s="16"/>
      <c r="BRK76" s="16"/>
      <c r="BRL76" s="16"/>
      <c r="BRM76" s="16"/>
      <c r="BRN76" s="16"/>
      <c r="BRO76" s="16"/>
      <c r="BRP76" s="16"/>
      <c r="BRQ76" s="16"/>
      <c r="BRR76" s="16"/>
      <c r="BRS76" s="16"/>
      <c r="BRT76" s="16"/>
      <c r="BRU76" s="16"/>
      <c r="BRV76" s="16"/>
      <c r="BRW76" s="16"/>
      <c r="BRX76" s="16"/>
      <c r="BRY76" s="16"/>
      <c r="BRZ76" s="16"/>
      <c r="BSA76" s="16"/>
      <c r="BSB76" s="16"/>
      <c r="BSC76" s="16"/>
      <c r="BSD76" s="16"/>
      <c r="BSE76" s="16"/>
      <c r="BSF76" s="16"/>
      <c r="BSG76" s="16"/>
      <c r="BSH76" s="16"/>
      <c r="BSI76" s="16"/>
      <c r="BSJ76" s="16"/>
      <c r="BSK76" s="16"/>
      <c r="BSL76" s="16"/>
      <c r="BSM76" s="16"/>
      <c r="BSN76" s="16"/>
      <c r="BSO76" s="16"/>
      <c r="BSP76" s="16"/>
      <c r="BSQ76" s="16"/>
      <c r="BSR76" s="16"/>
      <c r="BSS76" s="16"/>
      <c r="BST76" s="16"/>
      <c r="BSU76" s="16"/>
      <c r="BSV76" s="16"/>
      <c r="BSW76" s="16"/>
      <c r="BSX76" s="16"/>
      <c r="BSY76" s="16"/>
      <c r="BSZ76" s="16"/>
      <c r="BTA76" s="16"/>
      <c r="BTB76" s="16"/>
      <c r="BTC76" s="16"/>
      <c r="BTD76" s="16"/>
      <c r="BTE76" s="16"/>
      <c r="BTF76" s="16"/>
      <c r="BTG76" s="16"/>
      <c r="BTH76" s="16"/>
    </row>
    <row r="77" spans="1:1880" ht="35.25" customHeight="1" x14ac:dyDescent="0.3">
      <c r="A77" s="66"/>
      <c r="B77" s="562" t="s">
        <v>3</v>
      </c>
      <c r="C77" s="499"/>
      <c r="D77" s="343"/>
      <c r="E77" s="346"/>
      <c r="F77" s="346"/>
      <c r="G77" s="332"/>
      <c r="H77" s="15"/>
      <c r="I77" s="50"/>
      <c r="J77"/>
    </row>
    <row r="78" spans="1:1880" ht="176.25" customHeight="1" x14ac:dyDescent="0.3">
      <c r="A78" s="66">
        <v>547</v>
      </c>
      <c r="B78" s="256"/>
      <c r="C78" s="256" t="s">
        <v>67</v>
      </c>
      <c r="D78" s="254" t="s">
        <v>495</v>
      </c>
      <c r="E78" s="255" t="e">
        <f>INDEX('PY1 Data(H)'!$A$1:$CZ$120,MATCH('Unit Data from Audit Worksheet'!$A78,'PY1 Data(H)'!$A$1:$A$120,0),MATCH('Unit Data from Audit Worksheet'!$D$2,'PY1 Data(H)'!$A$1:$CZ$1,0))</f>
        <v>#N/A</v>
      </c>
      <c r="F78" s="292"/>
      <c r="G78" s="298" t="str">
        <f>IF(F78&lt;1,"Please answer this question","")</f>
        <v>Please answer this question</v>
      </c>
      <c r="H78" s="286"/>
      <c r="I78" s="287"/>
      <c r="J78"/>
    </row>
    <row r="79" spans="1:1880" s="16" customFormat="1" ht="107.4" customHeight="1" x14ac:dyDescent="0.3">
      <c r="A79" s="133">
        <v>659</v>
      </c>
      <c r="B79" s="326" t="s">
        <v>21</v>
      </c>
      <c r="C79" s="326" t="s">
        <v>127</v>
      </c>
      <c r="D79" s="135" t="s">
        <v>218</v>
      </c>
      <c r="E79" s="255" t="e">
        <f>INDEX('PY1 Data(H)'!$A$1:$CZ$120,MATCH('Unit Data from Audit Worksheet'!$A79,'PY1 Data(H)'!$A$1:$A$120,0),MATCH('Unit Data from Audit Worksheet'!$D$2,'PY1 Data(H)'!$A$1:$CZ$1,0))</f>
        <v>#N/A</v>
      </c>
      <c r="F79" s="129">
        <v>0</v>
      </c>
      <c r="G79" s="299" t="s">
        <v>219</v>
      </c>
      <c r="H79" s="285">
        <f>IF(F79&lt;0,"Error: Enter as positive.",)</f>
        <v>0</v>
      </c>
      <c r="I79" s="171"/>
      <c r="J79"/>
      <c r="L79"/>
      <c r="N79" s="130"/>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row>
    <row r="80" spans="1:1880" ht="65.25" customHeight="1" x14ac:dyDescent="0.3">
      <c r="A80" s="133">
        <v>660</v>
      </c>
      <c r="B80" s="326" t="s">
        <v>21</v>
      </c>
      <c r="C80" s="326" t="s">
        <v>127</v>
      </c>
      <c r="D80" s="135" t="s">
        <v>220</v>
      </c>
      <c r="E80" s="255" t="e">
        <f>INDEX('PY1 Data(H)'!$A$1:$CZ$120,MATCH('Unit Data from Audit Worksheet'!$A80,'PY1 Data(H)'!$A$1:$A$120,0),MATCH('Unit Data from Audit Worksheet'!$D$2,'PY1 Data(H)'!$A$1:$CZ$1,0))</f>
        <v>#N/A</v>
      </c>
      <c r="F80" s="129">
        <v>0</v>
      </c>
      <c r="G80" s="299" t="str">
        <f>IF(ISBLANK(F80),"Please do not leave blank","")</f>
        <v/>
      </c>
      <c r="H80" s="285"/>
      <c r="I80" s="15"/>
      <c r="J80"/>
    </row>
    <row r="81" spans="1:15" ht="94.5" customHeight="1" x14ac:dyDescent="0.3">
      <c r="A81" s="133">
        <v>661</v>
      </c>
      <c r="B81" s="326" t="s">
        <v>21</v>
      </c>
      <c r="C81" s="326" t="s">
        <v>129</v>
      </c>
      <c r="D81" s="228" t="s">
        <v>221</v>
      </c>
      <c r="E81" s="255" t="e">
        <f>INDEX('PY1 Data(H)'!$A$1:$CZ$120,MATCH('Unit Data from Audit Worksheet'!$A81,'PY1 Data(H)'!$A$1:$A$120,0),MATCH('Unit Data from Audit Worksheet'!$D$2,'PY1 Data(H)'!$A$1:$CZ$1,0))</f>
        <v>#N/A</v>
      </c>
      <c r="F81" s="125">
        <v>0</v>
      </c>
      <c r="G81" s="299" t="str">
        <f>IF(ISBLANK(F81),"Please do not leave blank ",IF(F81=H81,"","Please review percentage"))</f>
        <v/>
      </c>
      <c r="H81" s="300">
        <f>ROUND(IFERROR((F80/F79)*100,0),1)</f>
        <v>0</v>
      </c>
      <c r="I81" s="300"/>
      <c r="J81"/>
    </row>
    <row r="82" spans="1:15" ht="88.2" customHeight="1" x14ac:dyDescent="0.3">
      <c r="A82" s="66"/>
      <c r="B82" s="256"/>
      <c r="C82" s="256"/>
      <c r="D82" s="19" t="s">
        <v>4</v>
      </c>
      <c r="E82" s="255"/>
      <c r="F82" s="463"/>
      <c r="G82" s="299"/>
      <c r="H82" s="300"/>
      <c r="I82" s="301"/>
      <c r="J82"/>
    </row>
    <row r="83" spans="1:15" ht="32.25" customHeight="1" x14ac:dyDescent="0.3">
      <c r="A83" s="66"/>
      <c r="B83" s="562" t="s">
        <v>5</v>
      </c>
      <c r="C83" s="499"/>
      <c r="D83" s="343"/>
      <c r="E83" s="332"/>
      <c r="F83" s="332"/>
      <c r="G83" s="332"/>
      <c r="H83" s="15"/>
      <c r="I83" s="50"/>
      <c r="J83"/>
    </row>
    <row r="84" spans="1:15" ht="68.25" customHeight="1" x14ac:dyDescent="0.3">
      <c r="A84" s="66">
        <v>6</v>
      </c>
      <c r="B84" s="3" t="s">
        <v>19</v>
      </c>
      <c r="C84" s="3" t="s">
        <v>68</v>
      </c>
      <c r="D84" s="17" t="s">
        <v>254</v>
      </c>
      <c r="E84" s="255" t="e">
        <f>INDEX('PY1 Data(H)'!$A$1:$CZ$120,MATCH('Unit Data from Audit Worksheet'!$A84,'PY1 Data(H)'!$A$1:$A$120,0),MATCH('Unit Data from Audit Worksheet'!$D$2,'PY1 Data(H)'!$A$1:$CZ$1,0))</f>
        <v>#N/A</v>
      </c>
      <c r="F84" s="129">
        <v>0</v>
      </c>
      <c r="G84" s="285">
        <f>IF(F84&lt;0,"Error: Enter as positive.",)</f>
        <v>0</v>
      </c>
      <c r="H84" s="15"/>
      <c r="I84" s="50"/>
      <c r="J84"/>
    </row>
    <row r="85" spans="1:15" ht="123.75" customHeight="1" x14ac:dyDescent="0.3">
      <c r="A85" s="327"/>
      <c r="B85" s="659" t="s">
        <v>185</v>
      </c>
      <c r="C85" s="659"/>
      <c r="D85" s="659"/>
      <c r="E85" s="356"/>
      <c r="F85" s="356"/>
      <c r="G85" s="356"/>
      <c r="H85" s="15"/>
      <c r="I85" s="66"/>
      <c r="J85"/>
      <c r="M85" s="16" t="s">
        <v>188</v>
      </c>
    </row>
    <row r="86" spans="1:15" ht="63" customHeight="1" x14ac:dyDescent="0.3">
      <c r="A86" s="133">
        <v>947</v>
      </c>
      <c r="B86" s="326"/>
      <c r="C86" s="326"/>
      <c r="D86" s="228" t="s">
        <v>163</v>
      </c>
      <c r="E86" s="403"/>
      <c r="F86" s="302"/>
      <c r="G86" s="298" t="str">
        <f>IF(ISBLANK(F86),"Please do not leave blank","")</f>
        <v>Please do not leave blank</v>
      </c>
      <c r="H86" s="15"/>
      <c r="I86" s="130"/>
      <c r="J86"/>
      <c r="K86" s="130"/>
      <c r="M86" s="130"/>
      <c r="O86" s="130"/>
    </row>
    <row r="87" spans="1:15" ht="65.25" customHeight="1" x14ac:dyDescent="0.3">
      <c r="A87" s="133">
        <v>948</v>
      </c>
      <c r="B87" s="326"/>
      <c r="C87" s="326"/>
      <c r="D87" s="228" t="s">
        <v>164</v>
      </c>
      <c r="E87" s="403"/>
      <c r="F87" s="302"/>
      <c r="G87" s="298" t="str">
        <f t="shared" ref="G87:G89" si="2">IF(ISBLANK(F87),"Please do not leave blank","")</f>
        <v>Please do not leave blank</v>
      </c>
      <c r="H87" s="15"/>
      <c r="I87" s="130"/>
      <c r="J87"/>
      <c r="K87" s="130"/>
      <c r="M87" s="130"/>
      <c r="O87" s="130"/>
    </row>
    <row r="88" spans="1:15" ht="64.2" customHeight="1" x14ac:dyDescent="0.3">
      <c r="A88" s="133">
        <v>949</v>
      </c>
      <c r="B88" s="326"/>
      <c r="C88" s="326"/>
      <c r="D88" s="228" t="s">
        <v>165</v>
      </c>
      <c r="E88" s="403"/>
      <c r="F88" s="302"/>
      <c r="G88" s="298" t="str">
        <f t="shared" si="2"/>
        <v>Please do not leave blank</v>
      </c>
      <c r="H88" s="15"/>
      <c r="I88" s="130"/>
      <c r="J88"/>
      <c r="K88" s="130"/>
      <c r="M88" s="130"/>
      <c r="O88" s="130"/>
    </row>
    <row r="89" spans="1:15" ht="60" customHeight="1" x14ac:dyDescent="0.3">
      <c r="A89" s="133">
        <v>950</v>
      </c>
      <c r="B89" s="326"/>
      <c r="C89" s="326"/>
      <c r="D89" s="228" t="s">
        <v>154</v>
      </c>
      <c r="E89" s="403"/>
      <c r="F89" s="302"/>
      <c r="G89" s="298" t="str">
        <f t="shared" si="2"/>
        <v>Please do not leave blank</v>
      </c>
      <c r="H89" s="15"/>
      <c r="I89" s="130"/>
      <c r="J89"/>
      <c r="K89" s="130"/>
      <c r="M89" s="130"/>
      <c r="O89" s="130"/>
    </row>
    <row r="90" spans="1:15" ht="66.599999999999994" customHeight="1" x14ac:dyDescent="0.3">
      <c r="A90" s="133">
        <v>952</v>
      </c>
      <c r="B90" s="326"/>
      <c r="C90" s="326"/>
      <c r="D90" s="295" t="s">
        <v>492</v>
      </c>
      <c r="E90" s="403"/>
      <c r="F90" s="303"/>
      <c r="G90" s="298" t="s">
        <v>256</v>
      </c>
      <c r="H90" s="15"/>
      <c r="I90" s="304"/>
      <c r="J90"/>
      <c r="K90" s="130"/>
      <c r="M90" s="130"/>
      <c r="O90" s="130"/>
    </row>
    <row r="91" spans="1:15" ht="15" thickBot="1" x14ac:dyDescent="0.35">
      <c r="A91" s="66"/>
      <c r="B91" s="347"/>
      <c r="C91" s="348"/>
      <c r="D91" s="349" t="s">
        <v>158</v>
      </c>
      <c r="E91" s="345"/>
      <c r="F91" s="350"/>
      <c r="G91" s="351"/>
      <c r="H91" s="352"/>
      <c r="I91" s="130"/>
      <c r="J91"/>
      <c r="K91" s="130"/>
      <c r="M91" s="130"/>
      <c r="O91" s="130"/>
    </row>
    <row r="92" spans="1:15" ht="15" thickBot="1" x14ac:dyDescent="0.35">
      <c r="B92" s="656" t="s">
        <v>186</v>
      </c>
      <c r="C92" s="657"/>
      <c r="D92" s="657"/>
      <c r="E92" s="658"/>
      <c r="F92" s="50"/>
      <c r="G92" s="298"/>
      <c r="H92" s="15"/>
      <c r="I92" s="66"/>
      <c r="J92"/>
    </row>
    <row r="93" spans="1:15" ht="75.75" customHeight="1" x14ac:dyDescent="0.3">
      <c r="B93" s="660" t="s">
        <v>187</v>
      </c>
      <c r="C93" s="660"/>
      <c r="D93" s="660"/>
      <c r="E93" s="660"/>
      <c r="F93" s="50"/>
      <c r="G93" s="298"/>
      <c r="H93" s="15"/>
      <c r="I93" s="66"/>
      <c r="J93"/>
    </row>
    <row r="94" spans="1:15" ht="15" thickBot="1" x14ac:dyDescent="0.35">
      <c r="A94" s="305"/>
      <c r="B94" s="306"/>
      <c r="C94" s="306"/>
      <c r="D94" s="307"/>
      <c r="E94" s="255"/>
      <c r="F94" s="50"/>
      <c r="G94" s="298"/>
      <c r="H94" s="15"/>
      <c r="I94" s="66"/>
      <c r="J94"/>
    </row>
    <row r="95" spans="1:15" ht="15" thickBot="1" x14ac:dyDescent="0.35">
      <c r="B95" s="96" t="s">
        <v>147</v>
      </c>
      <c r="C95" s="97" t="s">
        <v>148</v>
      </c>
      <c r="D95" s="308"/>
      <c r="E95" s="309"/>
      <c r="F95" s="61"/>
      <c r="G95" s="298"/>
      <c r="H95" s="15"/>
      <c r="I95" s="66"/>
      <c r="J95"/>
    </row>
    <row r="96" spans="1:15" ht="44.25" customHeight="1" thickBot="1" x14ac:dyDescent="0.35">
      <c r="B96" s="100" t="s">
        <v>167</v>
      </c>
      <c r="C96" s="99"/>
      <c r="D96" s="98"/>
      <c r="E96" s="257"/>
      <c r="F96" s="310"/>
      <c r="G96" s="298"/>
      <c r="H96" s="15"/>
      <c r="I96" s="66"/>
      <c r="J96"/>
    </row>
    <row r="97" spans="1:9" ht="44.25" customHeight="1" thickBot="1" x14ac:dyDescent="0.35">
      <c r="B97" s="100"/>
      <c r="C97" s="105"/>
      <c r="D97" s="311" t="s">
        <v>178</v>
      </c>
      <c r="E97" s="312"/>
      <c r="F97" s="313"/>
      <c r="G97" s="313"/>
      <c r="H97" s="15"/>
      <c r="I97" s="66"/>
    </row>
    <row r="98" spans="1:9" ht="32.4" customHeight="1" thickBot="1" x14ac:dyDescent="0.35">
      <c r="A98" s="182">
        <v>960</v>
      </c>
      <c r="B98" s="667" t="s">
        <v>168</v>
      </c>
      <c r="C98" s="668"/>
      <c r="D98" s="486"/>
      <c r="E98" s="457" t="str">
        <f>IF(ISBLANK($D98),"&lt;&lt;&lt;&lt;&lt;&lt;&lt;&lt;&lt;&lt;&lt;&lt;&lt;&lt;&lt;","")</f>
        <v>&lt;&lt;&lt;&lt;&lt;&lt;&lt;&lt;&lt;&lt;&lt;&lt;&lt;&lt;&lt;</v>
      </c>
      <c r="F98" s="458" t="str">
        <f>IF(ISBLANK($D98),"Required","")</f>
        <v>Required</v>
      </c>
      <c r="G98" s="357"/>
      <c r="H98" s="286"/>
      <c r="I98" s="66"/>
    </row>
    <row r="99" spans="1:9" ht="32.4" customHeight="1" thickBot="1" x14ac:dyDescent="0.35">
      <c r="A99" s="182">
        <v>962</v>
      </c>
      <c r="B99" s="665" t="s">
        <v>149</v>
      </c>
      <c r="C99" s="666"/>
      <c r="D99" s="486"/>
      <c r="E99" s="457" t="str">
        <f>IF(ISBLANK($D99),"&lt;&lt;&lt;&lt;&lt;&lt;&lt;&lt;&lt;&lt;&lt;&lt;&lt;&lt;&lt;","")</f>
        <v>&lt;&lt;&lt;&lt;&lt;&lt;&lt;&lt;&lt;&lt;&lt;&lt;&lt;&lt;&lt;</v>
      </c>
      <c r="F99" s="458" t="str">
        <f>IF(ISBLANK($D99),"Required","")</f>
        <v>Required</v>
      </c>
      <c r="H99" s="15"/>
      <c r="I99" s="66"/>
    </row>
    <row r="100" spans="1:9" ht="32.4" customHeight="1" thickBot="1" x14ac:dyDescent="0.35">
      <c r="A100" s="182">
        <v>964</v>
      </c>
      <c r="B100" s="665" t="s">
        <v>494</v>
      </c>
      <c r="C100" s="666"/>
      <c r="D100" s="486"/>
      <c r="E100" s="457" t="str">
        <f>IF(ISBLANK($D100),"&lt;&lt;&lt;&lt;&lt;&lt;&lt;&lt;&lt;&lt;&lt;&lt;&lt;&lt;&lt;","")</f>
        <v>&lt;&lt;&lt;&lt;&lt;&lt;&lt;&lt;&lt;&lt;&lt;&lt;&lt;&lt;&lt;</v>
      </c>
      <c r="F100" s="458" t="str">
        <f>IF(ISBLANK($D100),"Required","")</f>
        <v>Required</v>
      </c>
      <c r="H100" s="15"/>
      <c r="I100" s="168"/>
    </row>
    <row r="101" spans="1:9" ht="32.4" customHeight="1" thickBot="1" x14ac:dyDescent="0.35">
      <c r="A101" s="462">
        <v>966</v>
      </c>
      <c r="B101" s="661" t="s">
        <v>493</v>
      </c>
      <c r="C101" s="662"/>
      <c r="D101" s="486"/>
      <c r="E101" s="457" t="str">
        <f>IF(ISBLANK($D101),"&lt;&lt;&lt;&lt;&lt;&lt;&lt;&lt;&lt;&lt;&lt;&lt;&lt;&lt;&lt;","")</f>
        <v>&lt;&lt;&lt;&lt;&lt;&lt;&lt;&lt;&lt;&lt;&lt;&lt;&lt;&lt;&lt;</v>
      </c>
      <c r="F101" s="458" t="str">
        <f>IF(ISBLANK($D101),"Required","")</f>
        <v>Required</v>
      </c>
      <c r="G101"/>
      <c r="H101" s="15"/>
      <c r="I101" s="66"/>
    </row>
    <row r="102" spans="1:9" ht="32.4" customHeight="1" thickBot="1" x14ac:dyDescent="0.35">
      <c r="A102" s="462"/>
      <c r="B102" s="661" t="s">
        <v>538</v>
      </c>
      <c r="C102" s="662"/>
      <c r="D102" s="486"/>
      <c r="E102" s="459"/>
      <c r="F102" s="458"/>
      <c r="G102"/>
      <c r="H102" s="15"/>
      <c r="I102" s="66"/>
    </row>
    <row r="103" spans="1:9" ht="32.4" customHeight="1" thickBot="1" x14ac:dyDescent="0.35">
      <c r="A103" s="182">
        <v>968</v>
      </c>
      <c r="B103" s="663" t="s">
        <v>151</v>
      </c>
      <c r="C103" s="664"/>
      <c r="D103" s="486"/>
      <c r="E103" s="460" t="str">
        <f>IF(ISBLANK($D103),"&lt;&lt;&lt;&lt;&lt;&lt;&lt;&lt;&lt;&lt;&lt;&lt;&lt;&lt;&lt;","")</f>
        <v>&lt;&lt;&lt;&lt;&lt;&lt;&lt;&lt;&lt;&lt;&lt;&lt;&lt;&lt;&lt;</v>
      </c>
      <c r="F103" s="458" t="str">
        <f>IF(ISBLANK($D103),"Required","")</f>
        <v>Required</v>
      </c>
      <c r="H103" s="15"/>
      <c r="I103" s="66"/>
    </row>
    <row r="104" spans="1:9" x14ac:dyDescent="0.3">
      <c r="A104" s="66"/>
      <c r="B104" s="353"/>
      <c r="C104" s="353"/>
      <c r="D104" s="358" t="s">
        <v>14</v>
      </c>
      <c r="E104" s="354"/>
      <c r="F104" s="354"/>
      <c r="G104" s="354"/>
      <c r="H104" s="355"/>
      <c r="I104" s="66"/>
    </row>
    <row r="105" spans="1:9" x14ac:dyDescent="0.3">
      <c r="A105" s="66"/>
      <c r="B105" s="256"/>
      <c r="C105" s="256"/>
      <c r="D105" s="103"/>
      <c r="E105" s="131"/>
      <c r="F105" s="314"/>
      <c r="G105" s="314"/>
      <c r="H105" s="15"/>
      <c r="I105" s="66"/>
    </row>
    <row r="106" spans="1:9" x14ac:dyDescent="0.3">
      <c r="A106" s="66"/>
      <c r="B106" s="256"/>
      <c r="C106" s="256"/>
      <c r="D106" s="17"/>
      <c r="F106" s="314"/>
      <c r="G106" s="314"/>
      <c r="H106" s="15"/>
      <c r="I106" s="66"/>
    </row>
    <row r="107" spans="1:9" x14ac:dyDescent="0.3">
      <c r="A107" s="370">
        <f>SUBTOTAL(109,A7:A103)</f>
        <v>37843</v>
      </c>
      <c r="E107" s="255" t="e">
        <f>SUM(E7:E84)</f>
        <v>#N/A</v>
      </c>
    </row>
    <row r="108" spans="1:9" x14ac:dyDescent="0.3">
      <c r="A108" s="66"/>
      <c r="B108" s="328"/>
      <c r="C108" s="328"/>
      <c r="D108" s="315"/>
      <c r="E108" s="178"/>
      <c r="F108" s="16"/>
      <c r="G108" s="316"/>
      <c r="H108" s="15"/>
      <c r="I108" s="66"/>
    </row>
    <row r="109" spans="1:9" x14ac:dyDescent="0.3">
      <c r="A109" s="182"/>
      <c r="B109" s="182"/>
      <c r="C109" s="182"/>
      <c r="D109" s="315"/>
      <c r="E109" s="178"/>
      <c r="F109" s="130"/>
      <c r="G109" s="316"/>
      <c r="H109" s="15"/>
      <c r="I109" s="66"/>
    </row>
    <row r="110" spans="1:9" x14ac:dyDescent="0.3">
      <c r="A110" s="182"/>
      <c r="B110" s="182"/>
      <c r="C110" s="182"/>
      <c r="D110" s="317"/>
      <c r="E110" s="178"/>
      <c r="F110" s="130"/>
      <c r="G110" s="316"/>
      <c r="H110" s="15"/>
      <c r="I110" s="66"/>
    </row>
    <row r="111" spans="1:9" x14ac:dyDescent="0.3">
      <c r="A111" s="182"/>
      <c r="B111" s="182"/>
      <c r="C111" s="182"/>
      <c r="D111" s="317"/>
      <c r="E111" s="178"/>
      <c r="F111" s="130"/>
      <c r="G111" s="316"/>
      <c r="H111" s="15"/>
      <c r="I111" s="66"/>
    </row>
    <row r="112" spans="1:9" x14ac:dyDescent="0.3">
      <c r="A112" s="182"/>
      <c r="B112" s="182"/>
      <c r="C112" s="182"/>
      <c r="D112" s="317"/>
      <c r="E112" s="178"/>
      <c r="F112" s="130"/>
      <c r="G112" s="316"/>
      <c r="H112" s="15"/>
      <c r="I112" s="66"/>
    </row>
    <row r="113" spans="1:9" x14ac:dyDescent="0.3">
      <c r="A113" s="182"/>
      <c r="B113" s="182"/>
      <c r="C113" s="182"/>
      <c r="D113" s="317"/>
      <c r="E113" s="178"/>
      <c r="F113" s="130"/>
      <c r="G113" s="316"/>
      <c r="H113" s="15"/>
      <c r="I113" s="66"/>
    </row>
    <row r="114" spans="1:9" x14ac:dyDescent="0.3">
      <c r="A114" s="182"/>
      <c r="D114" s="210"/>
      <c r="E114" s="178"/>
      <c r="F114" s="130"/>
      <c r="H114" s="15"/>
      <c r="I114" s="66"/>
    </row>
    <row r="115" spans="1:9" x14ac:dyDescent="0.3">
      <c r="D115" s="210"/>
      <c r="E115" s="179"/>
      <c r="F115" s="130"/>
      <c r="H115" s="15"/>
      <c r="I115" s="66"/>
    </row>
    <row r="116" spans="1:9" x14ac:dyDescent="0.3">
      <c r="D116" s="210"/>
      <c r="E116" s="178"/>
      <c r="F116" s="130"/>
      <c r="H116" s="15"/>
      <c r="I116" s="66"/>
    </row>
    <row r="117" spans="1:9" x14ac:dyDescent="0.3">
      <c r="D117" s="210"/>
      <c r="E117" s="131"/>
      <c r="F117" s="130"/>
      <c r="I117" s="66"/>
    </row>
    <row r="118" spans="1:9" x14ac:dyDescent="0.3">
      <c r="E118" s="177"/>
      <c r="F118" s="130"/>
      <c r="G118" s="319"/>
      <c r="I118" s="66"/>
    </row>
    <row r="119" spans="1:9" x14ac:dyDescent="0.3">
      <c r="E119" s="131"/>
      <c r="F119" s="130"/>
      <c r="I119" s="66"/>
    </row>
    <row r="120" spans="1:9" x14ac:dyDescent="0.3">
      <c r="E120" s="131"/>
      <c r="F120" s="130"/>
      <c r="I120" s="66"/>
    </row>
    <row r="121" spans="1:9" x14ac:dyDescent="0.3">
      <c r="E121" s="131"/>
      <c r="F121" s="130"/>
      <c r="I121" s="66"/>
    </row>
    <row r="122" spans="1:9" x14ac:dyDescent="0.3">
      <c r="I122" s="66"/>
    </row>
    <row r="123" spans="1:9" x14ac:dyDescent="0.3">
      <c r="I123" s="66"/>
    </row>
    <row r="124" spans="1:9" x14ac:dyDescent="0.3">
      <c r="I124" s="66"/>
    </row>
    <row r="125" spans="1:9" x14ac:dyDescent="0.3">
      <c r="I125" s="66"/>
    </row>
    <row r="126" spans="1:9" x14ac:dyDescent="0.3">
      <c r="I126" s="66"/>
    </row>
    <row r="127" spans="1:9" x14ac:dyDescent="0.3">
      <c r="I127" s="66"/>
    </row>
    <row r="128" spans="1:9" x14ac:dyDescent="0.3">
      <c r="I128" s="66"/>
    </row>
    <row r="129" spans="9:11" x14ac:dyDescent="0.3">
      <c r="I129" s="130"/>
    </row>
    <row r="130" spans="9:11" x14ac:dyDescent="0.3">
      <c r="I130" s="130"/>
      <c r="K130" s="131"/>
    </row>
    <row r="131" spans="9:11" x14ac:dyDescent="0.3">
      <c r="I131" s="130"/>
      <c r="K131" s="131"/>
    </row>
    <row r="132" spans="9:11" x14ac:dyDescent="0.3">
      <c r="I132" s="130"/>
      <c r="K132" s="131"/>
    </row>
    <row r="133" spans="9:11" x14ac:dyDescent="0.3">
      <c r="I133" s="130"/>
      <c r="K133" s="131"/>
    </row>
    <row r="134" spans="9:11" x14ac:dyDescent="0.3">
      <c r="I134" s="130"/>
      <c r="K134" s="131"/>
    </row>
    <row r="135" spans="9:11" x14ac:dyDescent="0.3">
      <c r="I135" s="130"/>
      <c r="K135" s="131"/>
    </row>
    <row r="136" spans="9:11" x14ac:dyDescent="0.3">
      <c r="I136" s="66"/>
      <c r="K136" s="131"/>
    </row>
    <row r="137" spans="9:11" x14ac:dyDescent="0.3">
      <c r="I137" s="66"/>
      <c r="J137" s="131"/>
      <c r="K137" s="131"/>
    </row>
    <row r="138" spans="9:11" x14ac:dyDescent="0.3">
      <c r="I138" s="66"/>
      <c r="J138" s="131"/>
      <c r="K138" s="131"/>
    </row>
    <row r="139" spans="9:11" x14ac:dyDescent="0.3">
      <c r="I139" s="66"/>
      <c r="J139" s="131"/>
      <c r="K139" s="131"/>
    </row>
    <row r="140" spans="9:11" x14ac:dyDescent="0.3">
      <c r="I140" s="66"/>
      <c r="J140" s="131"/>
      <c r="K140" s="131"/>
    </row>
    <row r="141" spans="9:11" x14ac:dyDescent="0.3">
      <c r="I141" s="66"/>
      <c r="J141" s="131"/>
      <c r="K141" s="131"/>
    </row>
    <row r="142" spans="9:11" x14ac:dyDescent="0.3">
      <c r="I142" s="66"/>
      <c r="J142" s="131"/>
      <c r="K142" s="131"/>
    </row>
    <row r="143" spans="9:11" x14ac:dyDescent="0.3">
      <c r="I143" s="66"/>
      <c r="J143" s="131"/>
      <c r="K143" s="131"/>
    </row>
    <row r="144" spans="9:11" x14ac:dyDescent="0.3">
      <c r="I144" s="66"/>
      <c r="J144" s="131"/>
      <c r="K144" s="131"/>
    </row>
    <row r="145" spans="9:11" x14ac:dyDescent="0.3">
      <c r="I145" s="130"/>
      <c r="J145" s="131"/>
      <c r="K145" s="131"/>
    </row>
    <row r="146" spans="9:11" x14ac:dyDescent="0.3">
      <c r="I146" s="130"/>
      <c r="J146" s="131"/>
      <c r="K146" s="131"/>
    </row>
    <row r="147" spans="9:11" x14ac:dyDescent="0.3">
      <c r="I147" s="130"/>
      <c r="J147" s="131"/>
      <c r="K147" s="131"/>
    </row>
    <row r="148" spans="9:11" x14ac:dyDescent="0.3">
      <c r="I148" s="130"/>
      <c r="J148" s="131"/>
      <c r="K148" s="131"/>
    </row>
    <row r="149" spans="9:11" x14ac:dyDescent="0.3">
      <c r="I149" s="130"/>
      <c r="J149" s="131"/>
      <c r="K149" s="131"/>
    </row>
    <row r="150" spans="9:11" x14ac:dyDescent="0.3">
      <c r="I150" s="130"/>
      <c r="J150" s="131"/>
      <c r="K150" s="131"/>
    </row>
    <row r="151" spans="9:11" x14ac:dyDescent="0.3">
      <c r="I151" s="130"/>
      <c r="J151" s="131"/>
      <c r="K151" s="131"/>
    </row>
    <row r="152" spans="9:11" x14ac:dyDescent="0.3">
      <c r="I152" s="130"/>
      <c r="J152" s="131"/>
      <c r="K152" s="131"/>
    </row>
    <row r="153" spans="9:11" x14ac:dyDescent="0.3">
      <c r="I153" s="130"/>
      <c r="J153" s="131"/>
      <c r="K153" s="131"/>
    </row>
    <row r="154" spans="9:11" x14ac:dyDescent="0.3">
      <c r="I154" s="130"/>
      <c r="J154" s="131"/>
      <c r="K154" s="131"/>
    </row>
    <row r="155" spans="9:11" x14ac:dyDescent="0.3">
      <c r="I155" s="130"/>
      <c r="J155" s="131"/>
      <c r="K155" s="131"/>
    </row>
    <row r="156" spans="9:11" x14ac:dyDescent="0.3">
      <c r="I156" s="130"/>
      <c r="J156" s="131"/>
      <c r="K156" s="131"/>
    </row>
    <row r="157" spans="9:11" x14ac:dyDescent="0.3">
      <c r="I157" s="130"/>
      <c r="J157" s="131"/>
      <c r="K157" s="131"/>
    </row>
    <row r="158" spans="9:11" x14ac:dyDescent="0.3">
      <c r="I158" s="130"/>
      <c r="J158" s="131"/>
      <c r="K158" s="131"/>
    </row>
    <row r="159" spans="9:11" x14ac:dyDescent="0.3">
      <c r="I159" s="130"/>
      <c r="J159" s="131"/>
      <c r="K159" s="131"/>
    </row>
    <row r="160" spans="9:11" x14ac:dyDescent="0.3">
      <c r="I160" s="130"/>
      <c r="J160" s="131"/>
      <c r="K160" s="131"/>
    </row>
    <row r="161" spans="9:11" x14ac:dyDescent="0.3">
      <c r="I161" s="130"/>
      <c r="J161" s="131"/>
      <c r="K161" s="131"/>
    </row>
    <row r="162" spans="9:11" x14ac:dyDescent="0.3">
      <c r="I162" s="130"/>
      <c r="J162" s="131"/>
      <c r="K162" s="131"/>
    </row>
    <row r="163" spans="9:11" x14ac:dyDescent="0.3">
      <c r="I163" s="130"/>
      <c r="J163" s="131"/>
      <c r="K163" s="131"/>
    </row>
    <row r="164" spans="9:11" x14ac:dyDescent="0.3">
      <c r="I164" s="130"/>
      <c r="J164" s="131"/>
      <c r="K164" s="131"/>
    </row>
    <row r="165" spans="9:11" x14ac:dyDescent="0.3">
      <c r="I165" s="130"/>
      <c r="J165" s="131"/>
      <c r="K165" s="131"/>
    </row>
    <row r="166" spans="9:11" x14ac:dyDescent="0.3">
      <c r="I166" s="130"/>
      <c r="J166" s="131"/>
      <c r="K166" s="131"/>
    </row>
    <row r="167" spans="9:11" x14ac:dyDescent="0.3">
      <c r="I167" s="130"/>
      <c r="J167" s="131"/>
      <c r="K167" s="131"/>
    </row>
    <row r="168" spans="9:11" x14ac:dyDescent="0.3">
      <c r="I168" s="130"/>
      <c r="J168" s="131"/>
      <c r="K168" s="131"/>
    </row>
    <row r="169" spans="9:11" x14ac:dyDescent="0.3">
      <c r="I169" s="130"/>
      <c r="J169" s="131"/>
      <c r="K169" s="131"/>
    </row>
    <row r="170" spans="9:11" x14ac:dyDescent="0.3">
      <c r="I170" s="130"/>
      <c r="J170" s="131"/>
      <c r="K170" s="131"/>
    </row>
    <row r="171" spans="9:11" x14ac:dyDescent="0.3">
      <c r="I171" s="130"/>
      <c r="J171" s="131"/>
      <c r="K171" s="131"/>
    </row>
    <row r="172" spans="9:11" x14ac:dyDescent="0.3">
      <c r="I172" s="130"/>
      <c r="J172" s="131"/>
      <c r="K172" s="131"/>
    </row>
    <row r="173" spans="9:11" x14ac:dyDescent="0.3">
      <c r="I173" s="130"/>
      <c r="J173" s="131"/>
      <c r="K173" s="131"/>
    </row>
    <row r="174" spans="9:11" x14ac:dyDescent="0.3">
      <c r="I174" s="130"/>
      <c r="J174" s="131"/>
      <c r="K174" s="131"/>
    </row>
    <row r="175" spans="9:11" x14ac:dyDescent="0.3">
      <c r="I175" s="130"/>
      <c r="J175" s="131"/>
      <c r="K175" s="131"/>
    </row>
    <row r="176" spans="9:11" x14ac:dyDescent="0.3">
      <c r="I176" s="130"/>
      <c r="J176" s="131"/>
      <c r="K176" s="131"/>
    </row>
    <row r="177" spans="9:11" x14ac:dyDescent="0.3">
      <c r="I177" s="130"/>
      <c r="J177" s="131"/>
      <c r="K177" s="131"/>
    </row>
    <row r="178" spans="9:11" x14ac:dyDescent="0.3">
      <c r="I178" s="130"/>
      <c r="J178" s="131"/>
      <c r="K178" s="131"/>
    </row>
    <row r="179" spans="9:11" x14ac:dyDescent="0.3">
      <c r="I179" s="130"/>
      <c r="J179" s="131"/>
      <c r="K179" s="131"/>
    </row>
    <row r="180" spans="9:11" x14ac:dyDescent="0.3">
      <c r="I180" s="130"/>
      <c r="J180" s="131"/>
      <c r="K180" s="131"/>
    </row>
    <row r="181" spans="9:11" x14ac:dyDescent="0.3">
      <c r="I181" s="130"/>
      <c r="J181" s="131"/>
      <c r="K181" s="131"/>
    </row>
    <row r="182" spans="9:11" x14ac:dyDescent="0.3">
      <c r="I182" s="130"/>
      <c r="J182" s="131"/>
      <c r="K182" s="131"/>
    </row>
    <row r="183" spans="9:11" x14ac:dyDescent="0.3">
      <c r="I183" s="130"/>
      <c r="J183" s="131"/>
      <c r="K183" s="131"/>
    </row>
    <row r="184" spans="9:11" x14ac:dyDescent="0.3">
      <c r="I184" s="130"/>
      <c r="J184" s="131"/>
      <c r="K184" s="131"/>
    </row>
    <row r="185" spans="9:11" x14ac:dyDescent="0.3">
      <c r="I185" s="130"/>
      <c r="J185" s="131"/>
      <c r="K185" s="131"/>
    </row>
    <row r="186" spans="9:11" x14ac:dyDescent="0.3">
      <c r="I186" s="130"/>
      <c r="J186" s="131"/>
      <c r="K186" s="131"/>
    </row>
    <row r="187" spans="9:11" x14ac:dyDescent="0.3">
      <c r="I187" s="130"/>
      <c r="J187" s="131"/>
      <c r="K187" s="131"/>
    </row>
    <row r="188" spans="9:11" x14ac:dyDescent="0.3">
      <c r="I188" s="130"/>
      <c r="J188" s="131"/>
      <c r="K188" s="131"/>
    </row>
    <row r="189" spans="9:11" x14ac:dyDescent="0.3">
      <c r="I189" s="130"/>
      <c r="J189" s="131"/>
      <c r="K189" s="131"/>
    </row>
    <row r="190" spans="9:11" x14ac:dyDescent="0.3">
      <c r="I190" s="130"/>
      <c r="J190" s="131"/>
      <c r="K190" s="131"/>
    </row>
    <row r="191" spans="9:11" x14ac:dyDescent="0.3">
      <c r="I191" s="130"/>
      <c r="J191" s="131"/>
      <c r="K191" s="131"/>
    </row>
    <row r="192" spans="9:11" x14ac:dyDescent="0.3">
      <c r="I192" s="130"/>
      <c r="J192" s="131"/>
      <c r="K192" s="131"/>
    </row>
    <row r="193" spans="9:11" x14ac:dyDescent="0.3">
      <c r="I193" s="130"/>
      <c r="J193" s="131"/>
      <c r="K193" s="131"/>
    </row>
    <row r="194" spans="9:11" x14ac:dyDescent="0.3">
      <c r="I194" s="130"/>
      <c r="J194" s="131"/>
      <c r="K194" s="131"/>
    </row>
    <row r="195" spans="9:11" x14ac:dyDescent="0.3">
      <c r="I195" s="130"/>
      <c r="J195" s="131"/>
      <c r="K195" s="131"/>
    </row>
    <row r="196" spans="9:11" x14ac:dyDescent="0.3">
      <c r="I196" s="130"/>
      <c r="J196" s="131"/>
      <c r="K196" s="131"/>
    </row>
    <row r="197" spans="9:11" x14ac:dyDescent="0.3">
      <c r="I197" s="130"/>
      <c r="J197" s="131"/>
      <c r="K197" s="131"/>
    </row>
    <row r="198" spans="9:11" x14ac:dyDescent="0.3">
      <c r="I198" s="130"/>
      <c r="J198" s="131"/>
      <c r="K198" s="131"/>
    </row>
    <row r="199" spans="9:11" x14ac:dyDescent="0.3">
      <c r="I199" s="130"/>
      <c r="J199" s="131"/>
    </row>
    <row r="200" spans="9:11" x14ac:dyDescent="0.3">
      <c r="I200" s="130"/>
      <c r="J200" s="131"/>
    </row>
    <row r="201" spans="9:11" x14ac:dyDescent="0.3">
      <c r="I201" s="130"/>
      <c r="J201" s="131"/>
    </row>
    <row r="202" spans="9:11" x14ac:dyDescent="0.3">
      <c r="I202" s="130"/>
      <c r="J202" s="131"/>
    </row>
    <row r="203" spans="9:11" x14ac:dyDescent="0.3">
      <c r="I203" s="130"/>
      <c r="J203" s="131"/>
    </row>
    <row r="204" spans="9:11" x14ac:dyDescent="0.3">
      <c r="I204" s="130"/>
      <c r="J204" s="131"/>
    </row>
    <row r="205" spans="9:11" x14ac:dyDescent="0.3">
      <c r="I205" s="130"/>
      <c r="J205" s="131"/>
    </row>
    <row r="206" spans="9:11" x14ac:dyDescent="0.3">
      <c r="I206" s="130"/>
    </row>
    <row r="207" spans="9:11" x14ac:dyDescent="0.3">
      <c r="I207" s="130"/>
    </row>
    <row r="208" spans="9:11" x14ac:dyDescent="0.3">
      <c r="I208" s="130"/>
    </row>
    <row r="209" spans="9:9" x14ac:dyDescent="0.3">
      <c r="I209" s="130"/>
    </row>
    <row r="210" spans="9:9" x14ac:dyDescent="0.3">
      <c r="I210" s="130"/>
    </row>
    <row r="211" spans="9:9" x14ac:dyDescent="0.3">
      <c r="I211" s="130"/>
    </row>
    <row r="212" spans="9:9" x14ac:dyDescent="0.3">
      <c r="I212" s="130"/>
    </row>
    <row r="213" spans="9:9" x14ac:dyDescent="0.3">
      <c r="I213" s="130"/>
    </row>
    <row r="214" spans="9:9" x14ac:dyDescent="0.3">
      <c r="I214" s="66"/>
    </row>
    <row r="215" spans="9:9" x14ac:dyDescent="0.3">
      <c r="I215" s="66"/>
    </row>
    <row r="216" spans="9:9" x14ac:dyDescent="0.3">
      <c r="I216" s="66"/>
    </row>
    <row r="217" spans="9:9" x14ac:dyDescent="0.3">
      <c r="I217" s="66"/>
    </row>
    <row r="218" spans="9:9" x14ac:dyDescent="0.3">
      <c r="I218" s="66"/>
    </row>
    <row r="219" spans="9:9" x14ac:dyDescent="0.3">
      <c r="I219" s="66"/>
    </row>
    <row r="220" spans="9:9" x14ac:dyDescent="0.3">
      <c r="I220" s="66"/>
    </row>
    <row r="221" spans="9:9" x14ac:dyDescent="0.3">
      <c r="I221" s="66"/>
    </row>
    <row r="222" spans="9:9" x14ac:dyDescent="0.3">
      <c r="I222" s="66"/>
    </row>
    <row r="223" spans="9:9" x14ac:dyDescent="0.3">
      <c r="I223" s="66"/>
    </row>
  </sheetData>
  <sheetProtection algorithmName="SHA-512" hashValue="YzhQ2Cq8yi9lukklemCUIQ7S/AuhSgF25TSbAqbJSSbJYizQlc0RCwOdN+klHRYAfNFj1vco43FFgnZSMYlRJQ==" saltValue="BP1yLxAftgxKMDqF8RAcBg==" spinCount="100000" sheet="1" formatCells="0"/>
  <dataConsolidate link="1"/>
  <mergeCells count="11">
    <mergeCell ref="B101:C101"/>
    <mergeCell ref="B103:C103"/>
    <mergeCell ref="B100:C100"/>
    <mergeCell ref="B98:C98"/>
    <mergeCell ref="B99:C99"/>
    <mergeCell ref="B102:C102"/>
    <mergeCell ref="E2:G2"/>
    <mergeCell ref="B2:C2"/>
    <mergeCell ref="B92:E92"/>
    <mergeCell ref="B85:D85"/>
    <mergeCell ref="B93:E93"/>
  </mergeCells>
  <phoneticPr fontId="54" type="noConversion"/>
  <conditionalFormatting sqref="H70:H71">
    <cfRule type="cellIs" dxfId="23" priority="107" stopIfTrue="1" operator="notEqual">
      <formula>0</formula>
    </cfRule>
  </conditionalFormatting>
  <conditionalFormatting sqref="H22">
    <cfRule type="cellIs" dxfId="22" priority="103" stopIfTrue="1" operator="notEqual">
      <formula>0</formula>
    </cfRule>
  </conditionalFormatting>
  <conditionalFormatting sqref="H35:H36">
    <cfRule type="cellIs" dxfId="21" priority="102" stopIfTrue="1" operator="notEqual">
      <formula>0</formula>
    </cfRule>
  </conditionalFormatting>
  <conditionalFormatting sqref="H61">
    <cfRule type="cellIs" dxfId="20" priority="101" stopIfTrue="1" operator="notEqual">
      <formula>0</formula>
    </cfRule>
  </conditionalFormatting>
  <conditionalFormatting sqref="G82">
    <cfRule type="cellIs" priority="68" stopIfTrue="1" operator="equal">
      <formula>";;;"</formula>
    </cfRule>
  </conditionalFormatting>
  <conditionalFormatting sqref="G82">
    <cfRule type="cellIs" dxfId="19" priority="67" stopIfTrue="1" operator="equal">
      <formula>0</formula>
    </cfRule>
  </conditionalFormatting>
  <conditionalFormatting sqref="G81">
    <cfRule type="cellIs" priority="65" stopIfTrue="1" operator="equal">
      <formula>";;;"</formula>
    </cfRule>
  </conditionalFormatting>
  <conditionalFormatting sqref="G81">
    <cfRule type="cellIs" dxfId="18" priority="64" stopIfTrue="1" operator="equal">
      <formula>0</formula>
    </cfRule>
  </conditionalFormatting>
  <conditionalFormatting sqref="G81">
    <cfRule type="cellIs" dxfId="17" priority="63" stopIfTrue="1" operator="equal">
      <formula>0</formula>
    </cfRule>
  </conditionalFormatting>
  <conditionalFormatting sqref="G80">
    <cfRule type="cellIs" priority="53" stopIfTrue="1" operator="equal">
      <formula>";;;"</formula>
    </cfRule>
  </conditionalFormatting>
  <conditionalFormatting sqref="G80">
    <cfRule type="cellIs" dxfId="16" priority="52" stopIfTrue="1" operator="equal">
      <formula>0</formula>
    </cfRule>
  </conditionalFormatting>
  <conditionalFormatting sqref="G80">
    <cfRule type="cellIs" dxfId="15" priority="51" stopIfTrue="1" operator="equal">
      <formula>0</formula>
    </cfRule>
  </conditionalFormatting>
  <conditionalFormatting sqref="G79">
    <cfRule type="cellIs" priority="3" stopIfTrue="1" operator="equal">
      <formula>";;;"</formula>
    </cfRule>
  </conditionalFormatting>
  <conditionalFormatting sqref="G79">
    <cfRule type="cellIs" dxfId="14" priority="2" stopIfTrue="1" operator="equal">
      <formula>0</formula>
    </cfRule>
  </conditionalFormatting>
  <conditionalFormatting sqref="G79">
    <cfRule type="cellIs" dxfId="13" priority="1" stopIfTrue="1" operator="equal">
      <formula>0</formula>
    </cfRule>
  </conditionalFormatting>
  <dataValidations xWindow="829" yWindow="690" count="9">
    <dataValidation type="list" allowBlank="1" showInputMessage="1" showErrorMessage="1" sqref="F89" xr:uid="{9CC5535C-800A-4D03-A86E-273A5BC3EBB6}">
      <formula1>$M$1:$M$2</formula1>
    </dataValidation>
    <dataValidation type="list" allowBlank="1" showErrorMessage="1" prompt="Please select from the drop down list." sqref="F76" xr:uid="{FCE57F22-20D9-4CFA-AFE5-1751E216D3C1}">
      <formula1>$O$1:$O$2</formula1>
    </dataValidation>
    <dataValidation type="list" allowBlank="1" showInputMessage="1" showErrorMessage="1" prompt="Please select from the drop down list." sqref="F78" xr:uid="{2CD3BDAD-30EF-425F-BB01-D3FF43CDAA81}">
      <formula1>$O$1:$O$4</formula1>
    </dataValidation>
    <dataValidation type="list" allowBlank="1" showInputMessage="1" showErrorMessage="1" sqref="F88"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3 F49:F62 F24:F25 F18:F22 F27:F36 F64:F71 F38:F39 F45:F47" xr:uid="{B5815DCD-160E-4CA9-A461-76D5F396E4F1}">
      <formula1>ISNUMBER(F18)</formula1>
    </dataValidation>
    <dataValidation type="custom" allowBlank="1" showErrorMessage="1" error="Please enter a numeric value.  If this data is not applicable to your unit of government, the cell should be populated with zero." sqref="F84 F79:F81" xr:uid="{6656F482-2030-43E8-B669-24F0F4187CE8}">
      <formula1>ISNUMBER(F79)</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77"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75" xr:uid="{CB641EB2-3894-4A74-BBEC-CDF7A3E8D5D8}">
      <formula1>ISNUMBER(F75)</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L48"/>
  <sheetViews>
    <sheetView zoomScaleNormal="100" workbookViewId="0">
      <selection activeCell="C9" sqref="C9"/>
    </sheetView>
  </sheetViews>
  <sheetFormatPr defaultRowHeight="14.4" x14ac:dyDescent="0.3"/>
  <cols>
    <col min="1" max="1" width="7.6640625" style="101" customWidth="1"/>
    <col min="2" max="2" width="103.109375" customWidth="1"/>
    <col min="3" max="3" width="19" customWidth="1"/>
    <col min="4" max="4" width="50.33203125" style="360" customWidth="1"/>
    <col min="5" max="5" width="30.6640625" customWidth="1"/>
    <col min="9" max="9" width="1.6640625" style="449" customWidth="1"/>
    <col min="10" max="11" width="8.88671875" style="449" hidden="1" customWidth="1"/>
    <col min="12" max="12" width="13" style="449" customWidth="1"/>
  </cols>
  <sheetData>
    <row r="1" spans="1:12" s="124" customFormat="1" ht="15" thickBot="1" x14ac:dyDescent="0.35">
      <c r="A1" s="101"/>
      <c r="D1" s="360"/>
      <c r="E1"/>
      <c r="F1"/>
      <c r="G1"/>
      <c r="H1"/>
      <c r="I1" s="449"/>
      <c r="J1" s="449"/>
      <c r="K1" s="449"/>
      <c r="L1" s="449"/>
    </row>
    <row r="2" spans="1:12" ht="41.4" customHeight="1" thickBot="1" x14ac:dyDescent="0.35">
      <c r="A2" s="669" t="s">
        <v>367</v>
      </c>
      <c r="B2" s="670"/>
      <c r="C2" s="670"/>
      <c r="D2" s="670"/>
    </row>
    <row r="3" spans="1:12" s="396" customFormat="1" ht="10.199999999999999" customHeight="1" thickBot="1" x14ac:dyDescent="0.35">
      <c r="A3" s="439"/>
      <c r="D3" s="440"/>
      <c r="E3"/>
      <c r="F3"/>
      <c r="G3"/>
      <c r="H3"/>
      <c r="I3" s="448"/>
      <c r="J3" s="448"/>
      <c r="K3" s="448"/>
      <c r="L3" s="448"/>
    </row>
    <row r="4" spans="1:12" ht="22.8" customHeight="1" thickBot="1" x14ac:dyDescent="0.35">
      <c r="A4" s="671" t="s">
        <v>368</v>
      </c>
      <c r="B4" s="672"/>
      <c r="C4" s="672"/>
      <c r="D4" s="672"/>
    </row>
    <row r="5" spans="1:12" s="396" customFormat="1" ht="10.199999999999999" customHeight="1" thickBot="1" x14ac:dyDescent="0.35">
      <c r="A5" s="441"/>
      <c r="B5" s="442"/>
      <c r="C5" s="442"/>
      <c r="D5" s="447"/>
      <c r="E5"/>
      <c r="F5"/>
      <c r="G5"/>
      <c r="H5"/>
      <c r="I5" s="448"/>
      <c r="J5" s="448"/>
      <c r="K5" s="448"/>
      <c r="L5" s="448"/>
    </row>
    <row r="6" spans="1:12" ht="21" customHeight="1" thickBot="1" x14ac:dyDescent="0.35">
      <c r="A6" s="673" t="s">
        <v>263</v>
      </c>
      <c r="B6" s="674"/>
      <c r="C6" s="674"/>
      <c r="D6" s="674"/>
    </row>
    <row r="7" spans="1:12" s="396" customFormat="1" ht="11.4" customHeight="1" thickBot="1" x14ac:dyDescent="0.35">
      <c r="A7" s="464"/>
      <c r="B7" s="465"/>
      <c r="C7" s="465"/>
      <c r="D7" s="465"/>
      <c r="E7"/>
      <c r="F7"/>
      <c r="G7"/>
      <c r="H7"/>
      <c r="I7" s="448"/>
      <c r="J7" s="448"/>
      <c r="K7" s="448"/>
      <c r="L7" s="448"/>
    </row>
    <row r="8" spans="1:12" ht="48.6" customHeight="1" x14ac:dyDescent="0.3">
      <c r="A8" s="475" t="s">
        <v>258</v>
      </c>
      <c r="B8" s="474"/>
      <c r="C8" s="474"/>
      <c r="D8" s="473"/>
      <c r="E8" s="618" t="s">
        <v>850</v>
      </c>
    </row>
    <row r="9" spans="1:12" s="376" customFormat="1" ht="40.200000000000003" customHeight="1" x14ac:dyDescent="0.3">
      <c r="A9" s="470">
        <v>906</v>
      </c>
      <c r="B9" s="471" t="s">
        <v>189</v>
      </c>
      <c r="C9" s="506"/>
      <c r="D9" s="482" t="str">
        <f t="shared" ref="D9:D26" si="0">IF(C9="","This Question must be answered before uploading, the report will not be processed if left blank","")</f>
        <v>This Question must be answered before uploading, the report will not be processed if left blank</v>
      </c>
      <c r="E9" s="642"/>
      <c r="F9"/>
      <c r="G9"/>
      <c r="H9"/>
      <c r="I9" s="450"/>
      <c r="J9" s="450"/>
      <c r="K9" s="450"/>
      <c r="L9" s="450"/>
    </row>
    <row r="10" spans="1:12" ht="40.200000000000003" customHeight="1" x14ac:dyDescent="0.3">
      <c r="A10" s="470">
        <v>907</v>
      </c>
      <c r="B10" s="471" t="s">
        <v>363</v>
      </c>
      <c r="C10" s="506"/>
      <c r="D10" s="482" t="str">
        <f t="shared" si="0"/>
        <v>This Question must be answered before uploading, the report will not be processed if left blank</v>
      </c>
      <c r="E10" s="642"/>
      <c r="I10" s="450"/>
      <c r="J10" s="450"/>
      <c r="K10" s="450"/>
    </row>
    <row r="11" spans="1:12" ht="58.8" customHeight="1" x14ac:dyDescent="0.3">
      <c r="A11" s="588">
        <v>1058</v>
      </c>
      <c r="B11" s="471" t="s">
        <v>851</v>
      </c>
      <c r="C11" s="506"/>
      <c r="D11" s="599"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642"/>
    </row>
    <row r="12" spans="1:12" ht="66" customHeight="1" x14ac:dyDescent="0.3">
      <c r="A12" s="470">
        <v>1059</v>
      </c>
      <c r="B12" s="583" t="s">
        <v>852</v>
      </c>
      <c r="C12" s="506"/>
      <c r="D12" s="599"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642"/>
      <c r="I12" s="450"/>
      <c r="J12" s="450"/>
      <c r="K12" s="450"/>
    </row>
    <row r="13" spans="1:12" s="602" customFormat="1" ht="73.8" customHeight="1" x14ac:dyDescent="0.3">
      <c r="A13" s="443">
        <v>1078</v>
      </c>
      <c r="B13" s="444" t="s">
        <v>854</v>
      </c>
      <c r="C13" s="506"/>
      <c r="D13" s="599"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642"/>
      <c r="I13" s="450"/>
      <c r="J13" s="450"/>
      <c r="K13" s="450"/>
      <c r="L13" s="449"/>
    </row>
    <row r="14" spans="1:12" s="602" customFormat="1" ht="66" customHeight="1" x14ac:dyDescent="0.3">
      <c r="A14" s="443">
        <v>1067</v>
      </c>
      <c r="B14" s="445" t="s">
        <v>853</v>
      </c>
      <c r="C14" s="506"/>
      <c r="D14" s="599"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642"/>
      <c r="I14" s="450"/>
      <c r="J14" s="450"/>
      <c r="K14" s="450"/>
      <c r="L14" s="449"/>
    </row>
    <row r="15" spans="1:12" ht="40.200000000000003" customHeight="1" x14ac:dyDescent="0.3">
      <c r="A15" s="470">
        <v>951</v>
      </c>
      <c r="B15" s="471" t="s">
        <v>364</v>
      </c>
      <c r="C15" s="506"/>
      <c r="D15" s="482" t="str">
        <f t="shared" si="0"/>
        <v>This Question must be answered before uploading, the report will not be processed if left blank</v>
      </c>
      <c r="E15" s="642"/>
      <c r="I15" s="450"/>
      <c r="J15" s="450"/>
      <c r="K15" s="450"/>
    </row>
    <row r="16" spans="1:12" ht="40.200000000000003" customHeight="1" x14ac:dyDescent="0.3">
      <c r="A16" s="470">
        <v>953</v>
      </c>
      <c r="B16" s="471" t="s">
        <v>855</v>
      </c>
      <c r="C16" s="506"/>
      <c r="D16" s="482" t="str">
        <f t="shared" si="0"/>
        <v>This Question must be answered before uploading, the report will not be processed if left blank</v>
      </c>
      <c r="E16" s="642"/>
      <c r="I16" s="450"/>
      <c r="J16" s="450"/>
      <c r="K16" s="450"/>
    </row>
    <row r="17" spans="1:12" ht="50.4" customHeight="1" x14ac:dyDescent="0.3">
      <c r="A17" s="470">
        <v>955</v>
      </c>
      <c r="B17" s="471" t="s">
        <v>856</v>
      </c>
      <c r="C17" s="507"/>
      <c r="D17" s="599"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642"/>
      <c r="I17" s="450"/>
      <c r="J17" s="450"/>
      <c r="K17" s="450"/>
    </row>
    <row r="18" spans="1:12" ht="51" customHeight="1" x14ac:dyDescent="0.3">
      <c r="A18" s="470">
        <v>957</v>
      </c>
      <c r="B18" s="471" t="s">
        <v>857</v>
      </c>
      <c r="C18" s="507"/>
      <c r="D18" s="599"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642"/>
      <c r="I18" s="450"/>
      <c r="J18" s="450"/>
      <c r="K18" s="450"/>
    </row>
    <row r="19" spans="1:12" s="124" customFormat="1" ht="96.6" customHeight="1" x14ac:dyDescent="0.3">
      <c r="A19" s="470">
        <v>973</v>
      </c>
      <c r="B19" s="471" t="s">
        <v>858</v>
      </c>
      <c r="C19" s="507"/>
      <c r="D19" s="482" t="str">
        <f>IF(C19="","This Question must be answered before uploading, the report will not be processed if left blank","")</f>
        <v>This Question must be answered before uploading, the report will not be processed if left blank</v>
      </c>
      <c r="E19" s="642"/>
      <c r="F19"/>
      <c r="G19"/>
      <c r="H19"/>
      <c r="I19" s="450"/>
      <c r="J19" s="450"/>
      <c r="K19" s="450"/>
      <c r="L19" s="449"/>
    </row>
    <row r="20" spans="1:12" ht="40.200000000000003" customHeight="1" x14ac:dyDescent="0.3">
      <c r="A20" s="470" t="s">
        <v>204</v>
      </c>
      <c r="B20" s="471" t="s">
        <v>190</v>
      </c>
      <c r="C20" s="506"/>
      <c r="D20" s="482" t="str">
        <f>IF(C20="","This Question must be answered before uploading, the report will not be processed if left blank",IF(C20="Yes","Please submit copy via LGC File Portal.",""))</f>
        <v>This Question must be answered before uploading, the report will not be processed if left blank</v>
      </c>
      <c r="E20" s="642"/>
      <c r="I20" s="450"/>
      <c r="J20" s="450"/>
      <c r="K20" s="450"/>
    </row>
    <row r="21" spans="1:12" ht="40.200000000000003" customHeight="1" x14ac:dyDescent="0.3">
      <c r="A21" s="470" t="s">
        <v>205</v>
      </c>
      <c r="B21" s="471" t="s">
        <v>859</v>
      </c>
      <c r="C21" s="506"/>
      <c r="D21" s="482" t="str">
        <f t="shared" ref="D21:D22" si="1">IF(C21="","This Question must be answered before uploading, the report will not be processed if left blank",IF(C21="Yes","Please submit copy via LGC File Portal.",""))</f>
        <v>This Question must be answered before uploading, the report will not be processed if left blank</v>
      </c>
      <c r="E21" s="642"/>
      <c r="I21" s="450"/>
      <c r="J21" s="450"/>
      <c r="K21" s="450"/>
    </row>
    <row r="22" spans="1:12" ht="40.200000000000003" customHeight="1" x14ac:dyDescent="0.3">
      <c r="A22" s="470" t="s">
        <v>206</v>
      </c>
      <c r="B22" s="471" t="s">
        <v>860</v>
      </c>
      <c r="C22" s="506"/>
      <c r="D22" s="482" t="str">
        <f t="shared" si="1"/>
        <v>This Question must be answered before uploading, the report will not be processed if left blank</v>
      </c>
      <c r="E22" s="642"/>
      <c r="I22" s="450"/>
      <c r="J22" s="450"/>
      <c r="K22" s="450"/>
    </row>
    <row r="23" spans="1:12" s="602" customFormat="1" ht="40.200000000000003" customHeight="1" x14ac:dyDescent="0.3">
      <c r="A23" s="588" t="s">
        <v>861</v>
      </c>
      <c r="B23" s="598" t="s">
        <v>862</v>
      </c>
      <c r="C23" s="597">
        <v>45107</v>
      </c>
      <c r="D23" s="596" t="s">
        <v>864</v>
      </c>
      <c r="E23" s="642"/>
      <c r="I23" s="450"/>
      <c r="J23" s="450"/>
      <c r="K23" s="450"/>
      <c r="L23" s="449"/>
    </row>
    <row r="24" spans="1:12" ht="40.200000000000003" customHeight="1" x14ac:dyDescent="0.3">
      <c r="A24" s="443">
        <v>1079</v>
      </c>
      <c r="B24" s="444" t="s">
        <v>893</v>
      </c>
      <c r="C24" s="597"/>
      <c r="D24" s="595" t="str">
        <f>IF(C24="","This question must be answered before uploading. The report will not be processed if left blank.",IF(C24&gt;'Performance  Indicators Print'!N7,"Financial Performance Indicator of Concern that requires a response.",""))</f>
        <v>This question must be answered before uploading. The report will not be processed if left blank.</v>
      </c>
      <c r="E24" s="642"/>
      <c r="I24" s="450"/>
      <c r="J24" s="450"/>
      <c r="K24" s="450"/>
    </row>
    <row r="25" spans="1:12" ht="49.95" customHeight="1" x14ac:dyDescent="0.3">
      <c r="A25" s="470">
        <v>980</v>
      </c>
      <c r="B25" s="471" t="s">
        <v>865</v>
      </c>
      <c r="C25" s="508"/>
      <c r="D25" s="482" t="str">
        <f t="shared" si="0"/>
        <v>This Question must be answered before uploading, the report will not be processed if left blank</v>
      </c>
      <c r="E25" s="642"/>
      <c r="I25"/>
      <c r="J25"/>
      <c r="K25"/>
      <c r="L25"/>
    </row>
    <row r="26" spans="1:12" ht="40.200000000000003" customHeight="1" x14ac:dyDescent="0.3">
      <c r="A26" s="627">
        <v>975</v>
      </c>
      <c r="B26" s="648" t="s">
        <v>866</v>
      </c>
      <c r="C26" s="628"/>
      <c r="D26" s="629" t="str">
        <f t="shared" si="0"/>
        <v>This Question must be answered before uploading, the report will not be processed if left blank</v>
      </c>
      <c r="E26" s="642"/>
      <c r="I26" s="450"/>
      <c r="J26" s="450"/>
      <c r="K26" s="450"/>
    </row>
    <row r="27" spans="1:12" ht="30" customHeight="1" x14ac:dyDescent="0.3">
      <c r="A27" s="633" t="s">
        <v>873</v>
      </c>
      <c r="B27" s="634"/>
      <c r="C27" s="635"/>
      <c r="D27" s="636"/>
      <c r="E27" s="642"/>
      <c r="I27"/>
      <c r="J27"/>
      <c r="K27"/>
      <c r="L27"/>
    </row>
    <row r="28" spans="1:12" ht="37.799999999999997" customHeight="1" x14ac:dyDescent="0.3">
      <c r="A28" s="630">
        <v>1068</v>
      </c>
      <c r="B28" s="631" t="s">
        <v>870</v>
      </c>
      <c r="C28" s="632"/>
      <c r="D28" s="644" t="str">
        <f>IF(C28="","This Question must be answered before uploading, the report will not be processed if left blank","")</f>
        <v>This Question must be answered before uploading, the report will not be processed if left blank</v>
      </c>
      <c r="E28" s="642"/>
      <c r="I28"/>
      <c r="J28"/>
      <c r="K28"/>
      <c r="L28"/>
    </row>
    <row r="29" spans="1:12" ht="38.4" customHeight="1" x14ac:dyDescent="0.3">
      <c r="A29" s="443">
        <v>1069</v>
      </c>
      <c r="B29" s="444" t="s">
        <v>871</v>
      </c>
      <c r="C29" s="592"/>
      <c r="D29" s="482" t="str">
        <f t="shared" ref="D29:D31" si="2">IF(C29="","This Question must be answered before uploading, the report will not be processed if left blank","")</f>
        <v>This Question must be answered before uploading, the report will not be processed if left blank</v>
      </c>
      <c r="E29" s="642"/>
      <c r="I29"/>
      <c r="J29"/>
      <c r="K29"/>
      <c r="L29"/>
    </row>
    <row r="30" spans="1:12" ht="38.4" customHeight="1" x14ac:dyDescent="0.3">
      <c r="A30" s="443">
        <v>1070</v>
      </c>
      <c r="B30" s="444" t="s">
        <v>872</v>
      </c>
      <c r="C30" s="592"/>
      <c r="D30" s="482" t="str">
        <f t="shared" si="2"/>
        <v>This Question must be answered before uploading, the report will not be processed if left blank</v>
      </c>
      <c r="E30" s="642"/>
      <c r="I30"/>
      <c r="J30"/>
      <c r="K30"/>
      <c r="L30"/>
    </row>
    <row r="31" spans="1:12" ht="38.4" customHeight="1" x14ac:dyDescent="0.3">
      <c r="A31" s="443">
        <v>1071</v>
      </c>
      <c r="B31" s="444" t="s">
        <v>895</v>
      </c>
      <c r="C31" s="591"/>
      <c r="D31" s="482" t="str">
        <f t="shared" si="2"/>
        <v>This Question must be answered before uploading, the report will not be processed if left blank</v>
      </c>
      <c r="E31" s="642"/>
      <c r="I31"/>
      <c r="J31"/>
      <c r="K31"/>
      <c r="L31"/>
    </row>
    <row r="32" spans="1:12" x14ac:dyDescent="0.3">
      <c r="A32"/>
      <c r="D32"/>
      <c r="E32" s="643"/>
      <c r="I32"/>
      <c r="J32"/>
      <c r="K32"/>
      <c r="L32"/>
    </row>
    <row r="33" spans="1:12" s="124" customFormat="1" ht="40.200000000000003" customHeight="1" x14ac:dyDescent="0.3">
      <c r="A33" s="472" t="s">
        <v>207</v>
      </c>
      <c r="B33" s="482" t="str">
        <f>IF(D33="","This Question must be answered before uploading, the report will not be processed if left blank","")</f>
        <v>This Question must be answered before uploading, the report will not be processed if left blank</v>
      </c>
      <c r="C33" s="625" t="s">
        <v>191</v>
      </c>
      <c r="D33" s="647"/>
      <c r="E33" s="643"/>
      <c r="F33"/>
      <c r="G33"/>
      <c r="H33"/>
      <c r="I33" s="449"/>
      <c r="J33" s="449"/>
      <c r="K33" s="449"/>
      <c r="L33" s="449"/>
    </row>
    <row r="34" spans="1:12" ht="14.4" customHeight="1" x14ac:dyDescent="0.3">
      <c r="A34" s="395"/>
      <c r="B34" s="440"/>
      <c r="C34" s="626"/>
      <c r="D34" s="646"/>
      <c r="E34" s="643"/>
    </row>
    <row r="35" spans="1:12" ht="40.200000000000003" customHeight="1" x14ac:dyDescent="0.3">
      <c r="A35" s="472" t="s">
        <v>208</v>
      </c>
      <c r="B35" s="482" t="str">
        <f>IF(D35="","This Question must be answered before uploading, the report will not be processed if left blank","")</f>
        <v>This Question must be answered before uploading, the report will not be processed if left blank</v>
      </c>
      <c r="C35" s="625" t="s">
        <v>192</v>
      </c>
      <c r="D35" s="647"/>
      <c r="E35" s="643"/>
    </row>
    <row r="36" spans="1:12" ht="14.4" customHeight="1" x14ac:dyDescent="0.3">
      <c r="A36" s="395"/>
      <c r="B36" s="440"/>
      <c r="C36" s="626"/>
      <c r="D36" s="645"/>
      <c r="E36" s="643"/>
    </row>
    <row r="37" spans="1:12" s="124" customFormat="1" ht="40.200000000000003" customHeight="1" x14ac:dyDescent="0.3">
      <c r="A37" s="472" t="s">
        <v>262</v>
      </c>
      <c r="B37" s="482" t="str">
        <f>IF(D37="","This Question must be answered before uploading, the report will not be processed if left blank","")</f>
        <v>This Question must be answered before uploading, the report will not be processed if left blank</v>
      </c>
      <c r="C37" s="625" t="s">
        <v>365</v>
      </c>
      <c r="D37" s="487"/>
      <c r="E37" s="643"/>
      <c r="F37"/>
      <c r="G37"/>
      <c r="H37"/>
      <c r="I37" s="449"/>
      <c r="J37" s="449"/>
      <c r="K37" s="449"/>
      <c r="L37" s="449"/>
    </row>
    <row r="41" spans="1:12" x14ac:dyDescent="0.3">
      <c r="A41" s="509">
        <f>SUM(A9:A40)</f>
        <v>18176</v>
      </c>
      <c r="B41" s="510" t="s">
        <v>193</v>
      </c>
      <c r="C41" s="651">
        <v>1.1000000000000001</v>
      </c>
      <c r="D41" s="511" t="s">
        <v>130</v>
      </c>
    </row>
    <row r="42" spans="1:12" x14ac:dyDescent="0.3">
      <c r="A42" s="512"/>
      <c r="B42" s="513" t="s">
        <v>194</v>
      </c>
      <c r="C42" s="514">
        <v>45212</v>
      </c>
      <c r="D42" s="515"/>
    </row>
    <row r="43" spans="1:12" x14ac:dyDescent="0.3">
      <c r="B43" s="396"/>
      <c r="C43" s="440"/>
    </row>
    <row r="48" spans="1:12" x14ac:dyDescent="0.3">
      <c r="B48" s="396"/>
      <c r="C48" s="440"/>
    </row>
  </sheetData>
  <sheetProtection algorithmName="SHA-512" hashValue="5XGI10zg19gTGzpZbRw9o13xfS1j5n2dFCGmLJdoK99cZK/+vJplnYU+Nbfy6Zf7KRgYgfsymUFMbuT++Bh2Kw==" saltValue="ZZUGOyo2kVfh2woicRYDcw==" spinCount="100000" sheet="1" objects="1" scenarios="1"/>
  <mergeCells count="3">
    <mergeCell ref="A2:D2"/>
    <mergeCell ref="A4:D4"/>
    <mergeCell ref="A6:D6"/>
  </mergeCells>
  <conditionalFormatting sqref="D37">
    <cfRule type="expression" dxfId="12" priority="10">
      <formula>$S37</formula>
    </cfRule>
  </conditionalFormatting>
  <dataValidations count="11">
    <dataValidation type="list" allowBlank="1" showInputMessage="1" showErrorMessage="1" prompt="Please select Yes or No from the drop down list" sqref="C16 C26:C28 C11:C12 C14 C20:C22 C30"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date" operator="greaterThan" showInputMessage="1" showErrorMessage="1" promptTitle="MM/DD/YYYY" prompt="This cannot be blank" sqref="C25" xr:uid="{F2F609DE-2DD8-4C56-AEA4-B39EA636E384}">
      <formula1>45107</formula1>
    </dataValidation>
    <dataValidation type="list" allowBlank="1" showInputMessage="1" showErrorMessage="1" prompt="Please select Yes or No from the drop down list" sqref="C25" xr:uid="{B4C96C02-4742-4E38-B12A-360ABBD230F0}">
      <formula1>"Yes,No"</formula1>
    </dataValidation>
    <dataValidation type="list" allowBlank="1" showInputMessage="1" showErrorMessage="1" sqref="C25" xr:uid="{C1CF9E65-608C-4B9B-B8C1-8E5A300F6B99}">
      <formula1>"Yes, No"</formula1>
    </dataValidation>
    <dataValidation type="list" allowBlank="1" showInputMessage="1" showErrorMessage="1" sqref="C25" xr:uid="{2F6B1B33-D794-41C2-9ACB-1601D80589F6}">
      <formula1>"Yes,No"</formula1>
    </dataValidation>
    <dataValidation type="date" operator="greaterThan" allowBlank="1" showInputMessage="1" showErrorMessage="1" sqref="D37" xr:uid="{C03418DF-3B42-4CD5-A316-291388505573}">
      <formula1>45107</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or N/A from the dropdown list." sqref="C13" xr:uid="{CA20EB22-EEE2-4598-840D-280AB3995B97}">
      <formula1>"Yes, No, N/A"</formula1>
    </dataValidation>
    <dataValidation type="custom" allowBlank="1" showInputMessage="1" showErrorMessage="1" error="Submit Date is equal or prior to fiscal year-end date." sqref="C24" xr:uid="{86C02C0C-5570-4007-8820-48E924E0CF04}">
      <formula1>C23&lt;C24</formula1>
    </dataValidation>
    <dataValidation type="list" allowBlank="1" showInputMessage="1" showErrorMessage="1" prompt="Please select Yes, No or N/A from the drop down list" sqref="C29" xr:uid="{EF9AC123-E128-4E45-A100-D5068014A73D}">
      <formula1>"Yes, No, N/A"</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2"/>
  <sheetViews>
    <sheetView showGridLines="0" zoomScale="80" zoomScaleNormal="80" workbookViewId="0">
      <selection activeCell="G9" sqref="G9"/>
    </sheetView>
  </sheetViews>
  <sheetFormatPr defaultColWidth="9.109375" defaultRowHeight="14.4" x14ac:dyDescent="0.3"/>
  <cols>
    <col min="1" max="1" width="6.33203125" style="361" customWidth="1"/>
    <col min="2" max="2" width="57.6640625" style="361" customWidth="1"/>
    <col min="3" max="4" width="14.33203125" style="361" customWidth="1"/>
    <col min="5" max="7" width="17.33203125" style="361" customWidth="1"/>
    <col min="8" max="8" width="71.44140625" style="361" customWidth="1"/>
    <col min="9" max="9" width="56.77734375" style="362" customWidth="1"/>
    <col min="10" max="10" width="46.109375" style="362" customWidth="1"/>
    <col min="11" max="11" width="9.109375" style="438" hidden="1" customWidth="1"/>
    <col min="12" max="12" width="36.88671875" style="430" hidden="1" customWidth="1"/>
    <col min="13" max="14" width="15.6640625" style="430" hidden="1" customWidth="1"/>
    <col min="15" max="15" width="15.109375" style="430" hidden="1" customWidth="1"/>
    <col min="16" max="16" width="11.109375" style="431" customWidth="1"/>
    <col min="17" max="18" width="9.109375" style="432" customWidth="1"/>
    <col min="19" max="59" width="9.109375" style="432"/>
    <col min="60" max="16384" width="9.109375" style="361"/>
  </cols>
  <sheetData>
    <row r="1" spans="1:81" ht="40.5" customHeight="1" thickBot="1" x14ac:dyDescent="0.35">
      <c r="A1" s="407"/>
      <c r="B1" s="683" t="s">
        <v>354</v>
      </c>
      <c r="C1" s="683"/>
      <c r="D1" s="683"/>
      <c r="E1" s="683"/>
      <c r="F1" s="683"/>
      <c r="G1" s="683"/>
      <c r="H1" s="684"/>
      <c r="I1" s="681"/>
      <c r="J1" s="682"/>
      <c r="K1" s="429"/>
    </row>
    <row r="2" spans="1:81" ht="72" customHeight="1" thickBot="1" x14ac:dyDescent="0.35">
      <c r="A2" s="408"/>
      <c r="B2" s="685" t="s">
        <v>355</v>
      </c>
      <c r="C2" s="676"/>
      <c r="D2" s="676"/>
      <c r="E2" s="676"/>
      <c r="F2" s="676"/>
      <c r="G2" s="676"/>
      <c r="H2" s="677"/>
      <c r="I2" s="698" t="s">
        <v>356</v>
      </c>
      <c r="J2" s="700" t="s">
        <v>373</v>
      </c>
      <c r="K2" s="433"/>
    </row>
    <row r="3" spans="1:81" ht="15" customHeight="1" thickBot="1" x14ac:dyDescent="0.35">
      <c r="A3" s="409"/>
      <c r="B3" s="410"/>
      <c r="C3" s="411"/>
      <c r="D3" s="411"/>
      <c r="E3" s="411"/>
      <c r="F3" s="411"/>
      <c r="G3" s="412"/>
      <c r="H3" s="428"/>
      <c r="I3" s="699"/>
      <c r="J3" s="701"/>
      <c r="K3" s="433"/>
    </row>
    <row r="4" spans="1:81" ht="21.75" customHeight="1" thickBot="1" x14ac:dyDescent="0.35">
      <c r="A4" s="413"/>
      <c r="B4" s="414" t="s">
        <v>203</v>
      </c>
      <c r="C4" s="686" t="str">
        <f>'Unit Data from Audit Worksheet'!D2</f>
        <v>Select Unit Name from Drop Down List</v>
      </c>
      <c r="D4" s="687"/>
      <c r="E4" s="688"/>
      <c r="F4" s="689" t="s">
        <v>887</v>
      </c>
      <c r="G4" s="690"/>
      <c r="H4" s="693" t="s">
        <v>372</v>
      </c>
      <c r="I4" s="699"/>
      <c r="J4" s="701"/>
      <c r="K4" s="434"/>
      <c r="L4" s="435"/>
    </row>
    <row r="5" spans="1:81" ht="21.6" thickBot="1" x14ac:dyDescent="0.35">
      <c r="A5" s="415"/>
      <c r="B5" s="416" t="s">
        <v>198</v>
      </c>
      <c r="C5" s="695" t="e">
        <f>'Unit Data from Audit Worksheet'!D3</f>
        <v>#N/A</v>
      </c>
      <c r="D5" s="696"/>
      <c r="E5" s="697"/>
      <c r="F5" s="691"/>
      <c r="G5" s="692"/>
      <c r="H5" s="694"/>
      <c r="I5" s="699"/>
      <c r="J5" s="701"/>
      <c r="K5" s="436"/>
      <c r="L5" s="437" t="s">
        <v>200</v>
      </c>
    </row>
    <row r="6" spans="1:81" s="124" customFormat="1" ht="18.600000000000001" thickBot="1" x14ac:dyDescent="0.35">
      <c r="A6" s="369"/>
      <c r="B6" s="675" t="s">
        <v>259</v>
      </c>
      <c r="C6" s="675"/>
      <c r="D6" s="675"/>
      <c r="E6" s="364">
        <v>2023</v>
      </c>
      <c r="F6" s="420" t="s">
        <v>260</v>
      </c>
      <c r="G6" s="421"/>
      <c r="H6" s="363"/>
      <c r="I6" s="368"/>
      <c r="J6" s="363"/>
      <c r="K6" s="436"/>
      <c r="L6" s="430"/>
      <c r="M6" s="430"/>
      <c r="N6" s="430"/>
      <c r="O6" s="430"/>
      <c r="P6" s="431"/>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361"/>
      <c r="BI6" s="361"/>
      <c r="BJ6" s="361"/>
      <c r="BK6" s="361"/>
      <c r="BL6" s="361"/>
      <c r="BM6" s="361"/>
      <c r="BN6" s="361"/>
      <c r="BO6" s="361"/>
      <c r="BP6" s="361"/>
      <c r="BQ6" s="361"/>
      <c r="BR6" s="361"/>
      <c r="BS6" s="361"/>
      <c r="BT6" s="361"/>
      <c r="BU6" s="361"/>
      <c r="BV6" s="361"/>
      <c r="BW6" s="361"/>
      <c r="BX6" s="361"/>
      <c r="BY6" s="361"/>
      <c r="BZ6" s="361"/>
      <c r="CA6" s="361"/>
      <c r="CB6" s="361"/>
      <c r="CC6" s="361"/>
    </row>
    <row r="7" spans="1:81" s="124" customFormat="1" ht="99.6" customHeight="1" thickBot="1" x14ac:dyDescent="0.35">
      <c r="A7" s="422" t="s">
        <v>357</v>
      </c>
      <c r="B7" s="677" t="s">
        <v>863</v>
      </c>
      <c r="C7" s="680"/>
      <c r="D7" s="680"/>
      <c r="E7" s="615">
        <f>'TD Info Completed by Auditor'!C24</f>
        <v>0</v>
      </c>
      <c r="F7" s="423"/>
      <c r="G7" s="418" t="str">
        <f>IF('TD Info Completed by Auditor'!C24&gt;N7,"Late","Response Not Required")</f>
        <v>Response Not Required</v>
      </c>
      <c r="H7" s="367" t="s">
        <v>261</v>
      </c>
      <c r="I7" s="619" t="s">
        <v>882</v>
      </c>
      <c r="J7" s="649"/>
      <c r="K7" s="436"/>
      <c r="L7" s="605">
        <f>'TD Info Completed by Auditor'!C24</f>
        <v>0</v>
      </c>
      <c r="M7" s="606">
        <f>'TD Info Completed by Auditor'!C23</f>
        <v>45107</v>
      </c>
      <c r="N7" s="607">
        <f>IF(M7=DATEVALUE("6/30/2023"),N9,IF(M7=DATEVALUE("9/30/2023"),N10,IF(M7=DATEVALUE("12/31/2023"),N11,IF(M7=DATEVALUE("3/31/2024"),N12))))</f>
        <v>45291</v>
      </c>
      <c r="O7" s="430"/>
      <c r="P7" s="431"/>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361"/>
      <c r="BI7" s="361"/>
      <c r="BJ7" s="361"/>
      <c r="BK7" s="361"/>
      <c r="BL7" s="361"/>
      <c r="BM7" s="361"/>
      <c r="BN7" s="361"/>
      <c r="BO7" s="361"/>
      <c r="BP7" s="361"/>
      <c r="BQ7" s="361"/>
      <c r="BR7" s="361"/>
      <c r="BS7" s="361"/>
      <c r="BT7" s="361"/>
      <c r="BU7" s="361"/>
      <c r="BV7" s="361"/>
      <c r="BW7" s="361"/>
      <c r="BX7" s="361"/>
      <c r="BY7" s="361"/>
      <c r="BZ7" s="361"/>
      <c r="CA7" s="361"/>
      <c r="CB7" s="361"/>
      <c r="CC7" s="361"/>
    </row>
    <row r="8" spans="1:81" s="124" customFormat="1" ht="75.599999999999994" customHeight="1" thickBot="1" x14ac:dyDescent="0.35">
      <c r="A8" s="417" t="s">
        <v>358</v>
      </c>
      <c r="B8" s="676" t="s">
        <v>885</v>
      </c>
      <c r="C8" s="676"/>
      <c r="D8" s="677"/>
      <c r="E8" s="418" t="str">
        <f>IF(AND(Import!L70=2,AND(Import!L76&lt;=0,Import!L77&lt;=0)),"No","Yes")</f>
        <v>Yes</v>
      </c>
      <c r="F8" s="423"/>
      <c r="G8" s="418" t="str">
        <f>E8</f>
        <v>Yes</v>
      </c>
      <c r="H8" s="617" t="s">
        <v>886</v>
      </c>
      <c r="I8" s="424" t="s">
        <v>374</v>
      </c>
      <c r="J8" s="649"/>
      <c r="K8" s="436"/>
      <c r="L8" s="608" t="s">
        <v>883</v>
      </c>
      <c r="M8" s="430" t="s">
        <v>888</v>
      </c>
      <c r="N8" s="609"/>
      <c r="O8" s="430"/>
      <c r="P8" s="431"/>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361"/>
      <c r="BI8" s="361"/>
      <c r="BJ8" s="361"/>
      <c r="BK8" s="361"/>
      <c r="BL8" s="361"/>
      <c r="BM8" s="361"/>
      <c r="BN8" s="361"/>
      <c r="BO8" s="361"/>
      <c r="BP8" s="361"/>
      <c r="BQ8" s="361"/>
      <c r="BR8" s="361"/>
      <c r="BS8" s="361"/>
      <c r="BT8" s="361"/>
      <c r="BU8" s="361"/>
      <c r="BV8" s="361"/>
      <c r="BW8" s="361"/>
      <c r="BX8" s="361"/>
      <c r="BY8" s="361"/>
      <c r="BZ8" s="361"/>
      <c r="CA8" s="361"/>
      <c r="CB8" s="361"/>
      <c r="CC8" s="361"/>
    </row>
    <row r="9" spans="1:81" s="124" customFormat="1" ht="99.75" customHeight="1" thickBot="1" x14ac:dyDescent="0.35">
      <c r="A9" s="417" t="s">
        <v>359</v>
      </c>
      <c r="B9" s="678" t="s">
        <v>482</v>
      </c>
      <c r="C9" s="679"/>
      <c r="D9" s="679"/>
      <c r="E9" s="425" t="str">
        <f>IF(Import!L78&gt;0,"Yes","No")</f>
        <v>No</v>
      </c>
      <c r="F9" s="423"/>
      <c r="G9" s="418" t="str">
        <f>E9</f>
        <v>No</v>
      </c>
      <c r="H9" s="637" t="s">
        <v>889</v>
      </c>
      <c r="I9" s="419" t="s">
        <v>483</v>
      </c>
      <c r="J9" s="649"/>
      <c r="K9" s="436"/>
      <c r="L9" s="608"/>
      <c r="M9" s="610">
        <v>45107</v>
      </c>
      <c r="N9" s="611">
        <v>45291</v>
      </c>
      <c r="O9" s="430"/>
      <c r="P9" s="431"/>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361"/>
      <c r="BI9" s="361"/>
      <c r="BJ9" s="361"/>
      <c r="BK9" s="361"/>
      <c r="BL9" s="361"/>
      <c r="BM9" s="361"/>
      <c r="BN9" s="361"/>
      <c r="BO9" s="361"/>
      <c r="BP9" s="361"/>
      <c r="BQ9" s="361"/>
      <c r="BR9" s="361"/>
      <c r="BS9" s="361"/>
      <c r="BT9" s="361"/>
      <c r="BU9" s="361"/>
      <c r="BV9" s="361"/>
      <c r="BW9" s="361"/>
      <c r="BX9" s="361"/>
      <c r="BY9" s="361"/>
      <c r="BZ9" s="361"/>
      <c r="CA9" s="361"/>
      <c r="CB9" s="361"/>
      <c r="CC9" s="361"/>
    </row>
    <row r="10" spans="1:81" s="362" customFormat="1" x14ac:dyDescent="0.3">
      <c r="A10" s="426"/>
      <c r="B10" s="365"/>
      <c r="C10" s="365"/>
      <c r="D10" s="365"/>
      <c r="E10" s="365"/>
      <c r="F10" s="365"/>
      <c r="G10" s="365"/>
      <c r="H10" s="365"/>
      <c r="I10" s="366"/>
      <c r="J10" s="366"/>
      <c r="K10" s="438"/>
      <c r="L10" s="608"/>
      <c r="M10" s="610">
        <v>45199</v>
      </c>
      <c r="N10" s="611">
        <v>45382</v>
      </c>
      <c r="O10" s="430"/>
      <c r="P10" s="431"/>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361"/>
      <c r="BI10" s="361"/>
      <c r="BJ10" s="361"/>
      <c r="BK10" s="361"/>
      <c r="BL10" s="361"/>
      <c r="BM10" s="361"/>
      <c r="BN10" s="361"/>
      <c r="BO10" s="361"/>
      <c r="BP10" s="361"/>
      <c r="BQ10" s="361"/>
      <c r="BR10" s="361"/>
      <c r="BS10" s="361"/>
      <c r="BT10" s="361"/>
      <c r="BU10" s="361"/>
      <c r="BV10" s="361"/>
      <c r="BW10" s="361"/>
      <c r="BX10" s="361"/>
      <c r="BY10" s="361"/>
      <c r="BZ10" s="361"/>
      <c r="CA10" s="361"/>
      <c r="CB10" s="361"/>
      <c r="CC10" s="361"/>
    </row>
    <row r="11" spans="1:81" x14ac:dyDescent="0.3">
      <c r="L11" s="608"/>
      <c r="M11" s="610">
        <v>45291</v>
      </c>
      <c r="N11" s="611">
        <v>45473</v>
      </c>
    </row>
    <row r="12" spans="1:81" x14ac:dyDescent="0.3">
      <c r="L12" s="612"/>
      <c r="M12" s="613">
        <v>45382</v>
      </c>
      <c r="N12" s="614">
        <v>45565</v>
      </c>
    </row>
  </sheetData>
  <sheetProtection algorithmName="SHA-512" hashValue="ZvmRL5CL9smTvEcHALiKvui+McxvveHua52RsAsIFmf0EPISpWky889184YJSamgSCQ+LRRXMBc9wdMKlJ0QDQ==" saltValue="RQXGJSix2Veb2aTdKjXT6A==" spinCount="100000" sheet="1" objects="1" scenarios="1"/>
  <mergeCells count="13">
    <mergeCell ref="B6:D6"/>
    <mergeCell ref="B8:D8"/>
    <mergeCell ref="B9:D9"/>
    <mergeCell ref="B7:D7"/>
    <mergeCell ref="I1:J1"/>
    <mergeCell ref="B1:H1"/>
    <mergeCell ref="B2:H2"/>
    <mergeCell ref="C4:E4"/>
    <mergeCell ref="F4:G5"/>
    <mergeCell ref="H4:H5"/>
    <mergeCell ref="C5:E5"/>
    <mergeCell ref="I2:I5"/>
    <mergeCell ref="J2:J5"/>
  </mergeCells>
  <conditionalFormatting sqref="G7">
    <cfRule type="cellIs" dxfId="11" priority="25" operator="equal">
      <formula>"Late"</formula>
    </cfRule>
  </conditionalFormatting>
  <conditionalFormatting sqref="G8">
    <cfRule type="cellIs" dxfId="10" priority="22" operator="equal">
      <formula>"Yes"</formula>
    </cfRule>
  </conditionalFormatting>
  <conditionalFormatting sqref="E7 G7">
    <cfRule type="containsText" dxfId="9" priority="6" operator="containsText" text="This question must be answered">
      <formula>NOT(ISERROR(SEARCH("This question must be answered",E7)))</formula>
    </cfRule>
  </conditionalFormatting>
  <conditionalFormatting sqref="G9">
    <cfRule type="cellIs" dxfId="8" priority="2" operator="equal">
      <formula>"Yes"</formula>
    </cfRule>
  </conditionalFormatting>
  <pageMargins left="0.25" right="0.25" top="0.05" bottom="0.25" header="0.3" footer="0.25"/>
  <pageSetup scale="61" fitToHeight="0" orientation="landscape" r:id="rId1"/>
  <headerFooter>
    <oddFooter>&amp;C&amp;12&amp;P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558"/>
  <sheetViews>
    <sheetView zoomScale="95" zoomScaleNormal="95" workbookViewId="0">
      <pane xSplit="3" ySplit="3" topLeftCell="D4" activePane="bottomRight" state="frozen"/>
      <selection activeCell="K179" sqref="K179"/>
      <selection pane="topRight" activeCell="K179" sqref="K179"/>
      <selection pane="bottomLeft" activeCell="K179" sqref="K179"/>
      <selection pane="bottomRight" activeCell="E83" sqref="E83"/>
    </sheetView>
  </sheetViews>
  <sheetFormatPr defaultColWidth="9.109375" defaultRowHeight="14.4" x14ac:dyDescent="0.3"/>
  <cols>
    <col min="1" max="1" width="8.88671875" style="2" customWidth="1"/>
    <col min="2" max="2" width="17.5546875" style="31" bestFit="1" customWidth="1"/>
    <col min="3" max="3" width="36.6640625" style="246" customWidth="1"/>
    <col min="4" max="4" width="20.88671875" style="2" bestFit="1" customWidth="1"/>
    <col min="5" max="5" width="17.5546875" style="2" customWidth="1"/>
    <col min="6" max="6" width="22.6640625" style="2" customWidth="1"/>
    <col min="7" max="7" width="17.44140625" style="180" customWidth="1"/>
    <col min="8" max="8" width="9.6640625" style="2" customWidth="1"/>
    <col min="9" max="9" width="1" style="206" customWidth="1"/>
    <col min="10" max="10" width="18.109375" style="4" customWidth="1"/>
    <col min="11" max="11" width="36.88671875" style="7" customWidth="1"/>
    <col min="12" max="12" width="23.44140625" style="253" customWidth="1"/>
    <col min="13" max="13" width="8.44140625" customWidth="1"/>
    <col min="14" max="14" width="14.88671875" style="2" customWidth="1"/>
    <col min="15" max="15" width="17.88671875" style="2" customWidth="1"/>
    <col min="16" max="16" width="9.109375" style="131" customWidth="1"/>
    <col min="17" max="17" width="10.33203125" customWidth="1"/>
    <col min="18" max="18" width="7.109375" customWidth="1"/>
    <col min="19" max="19" width="6" customWidth="1"/>
    <col min="20" max="20" width="6.6640625" customWidth="1"/>
    <col min="21" max="21" width="7.5546875" customWidth="1"/>
    <col min="22" max="22" width="3.44140625" customWidth="1"/>
    <col min="23" max="23" width="7.33203125" customWidth="1"/>
    <col min="24" max="24" width="10.5546875" customWidth="1"/>
    <col min="25" max="25" width="9.88671875" customWidth="1"/>
    <col min="26" max="26" width="9.109375" customWidth="1"/>
    <col min="31" max="16384" width="9.109375" style="2"/>
  </cols>
  <sheetData>
    <row r="1" spans="1:30" ht="36" x14ac:dyDescent="0.3">
      <c r="C1" s="28" t="s">
        <v>159</v>
      </c>
      <c r="D1" s="11">
        <f>L50-(L38+L39-L43-L44-L67)-L47</f>
        <v>0</v>
      </c>
      <c r="I1" s="181"/>
      <c r="J1" s="27"/>
      <c r="K1" s="12" t="s">
        <v>15</v>
      </c>
      <c r="L1" s="37"/>
    </row>
    <row r="2" spans="1:30" ht="33.6" customHeight="1" x14ac:dyDescent="0.4">
      <c r="C2" s="45" t="str">
        <f>'Unit Data from Audit Worksheet'!D2</f>
        <v>Select Unit Name from Drop Down List</v>
      </c>
      <c r="D2" s="87">
        <v>2023</v>
      </c>
      <c r="E2" s="10">
        <v>2023</v>
      </c>
      <c r="F2" s="10"/>
      <c r="G2" s="41"/>
      <c r="H2" s="10"/>
      <c r="I2" s="181"/>
      <c r="J2" s="24" t="s">
        <v>11</v>
      </c>
      <c r="K2" s="6" t="s">
        <v>10</v>
      </c>
      <c r="L2" s="40" t="s">
        <v>6</v>
      </c>
    </row>
    <row r="3" spans="1:30" ht="31.2" x14ac:dyDescent="0.3">
      <c r="A3" s="183" t="s">
        <v>11</v>
      </c>
      <c r="B3" s="184"/>
      <c r="C3" s="26" t="s">
        <v>1</v>
      </c>
      <c r="D3" s="13" t="s">
        <v>12</v>
      </c>
      <c r="E3" s="13" t="s">
        <v>13</v>
      </c>
      <c r="F3" s="14" t="s">
        <v>16</v>
      </c>
      <c r="G3" s="46" t="s">
        <v>111</v>
      </c>
      <c r="H3" s="14" t="s">
        <v>128</v>
      </c>
      <c r="I3" s="181"/>
      <c r="J3" s="185"/>
      <c r="K3" s="88"/>
      <c r="L3" s="186"/>
      <c r="O3" s="2" t="s">
        <v>101</v>
      </c>
    </row>
    <row r="4" spans="1:30" ht="30.6" customHeight="1" x14ac:dyDescent="0.35">
      <c r="A4" s="187"/>
      <c r="B4" s="188"/>
      <c r="C4" s="29"/>
      <c r="D4" s="5"/>
      <c r="E4" s="5"/>
      <c r="F4" s="5"/>
      <c r="G4" s="42"/>
      <c r="H4" s="5"/>
      <c r="I4" s="181"/>
      <c r="J4" s="25">
        <v>999</v>
      </c>
      <c r="K4" s="9" t="s">
        <v>100</v>
      </c>
      <c r="L4" s="495" t="e">
        <f>'Unit Data from Audit Worksheet'!D3</f>
        <v>#N/A</v>
      </c>
    </row>
    <row r="5" spans="1:30" ht="57" customHeight="1" x14ac:dyDescent="0.3">
      <c r="A5" s="189">
        <f>'Unit Data from Audit Worksheet'!A7</f>
        <v>333</v>
      </c>
      <c r="B5" s="33" t="str">
        <f>'Unit Data from Audit Worksheet'!C7</f>
        <v>Net Position-Governmental Activities</v>
      </c>
      <c r="C5" s="190" t="str">
        <f>'Unit Data from Audit Worksheet'!D7</f>
        <v xml:space="preserve"> All unrestricted Cash and investments.  
Exclude: restricted cash 
                   cash held by a third party. </v>
      </c>
      <c r="D5" s="86"/>
      <c r="E5" s="90">
        <f>'Unit Data from Audit Worksheet'!F7</f>
        <v>0</v>
      </c>
      <c r="F5" s="158">
        <f>IF(L5&lt;0,"Error: Number is normally positive.",)</f>
        <v>0</v>
      </c>
      <c r="G5" s="43"/>
      <c r="H5" s="157"/>
      <c r="I5" s="21"/>
      <c r="J5" s="23">
        <v>333</v>
      </c>
      <c r="K5" s="30" t="s">
        <v>70</v>
      </c>
      <c r="L5" s="191">
        <f>IF(D5="",E5,D5)</f>
        <v>0</v>
      </c>
      <c r="P5" s="137"/>
    </row>
    <row r="6" spans="1:30" ht="39.75" customHeight="1" x14ac:dyDescent="0.3">
      <c r="A6" s="147">
        <f>'Unit Data from Audit Worksheet'!A8</f>
        <v>500</v>
      </c>
      <c r="B6" s="159" t="str">
        <f>'Unit Data from Audit Worksheet'!C8</f>
        <v>Net Position-Governmental Activities</v>
      </c>
      <c r="C6" s="146" t="str">
        <f>'Unit Data from Audit Worksheet'!D8</f>
        <v xml:space="preserve"> All restricted Cash and investments</v>
      </c>
      <c r="D6" s="86"/>
      <c r="E6" s="164">
        <f>'Unit Data from Audit Worksheet'!F8</f>
        <v>0</v>
      </c>
      <c r="F6" s="158">
        <f>IF(L6&lt;0,"Error: Number is normally positive.",)</f>
        <v>0</v>
      </c>
      <c r="G6" s="160"/>
      <c r="H6" s="157"/>
      <c r="I6" s="21"/>
      <c r="J6" s="156">
        <v>500</v>
      </c>
      <c r="K6" s="155" t="s">
        <v>69</v>
      </c>
      <c r="L6" s="191">
        <f>IF(D6="",E6,D6)</f>
        <v>0</v>
      </c>
      <c r="P6" s="138"/>
    </row>
    <row r="7" spans="1:30" ht="43.5" customHeight="1" x14ac:dyDescent="0.3">
      <c r="A7" s="147">
        <f>'Unit Data from Audit Worksheet'!A9</f>
        <v>385</v>
      </c>
      <c r="B7" s="159" t="str">
        <f>'Unit Data from Audit Worksheet'!C9</f>
        <v>Net Position-Governmental Activities</v>
      </c>
      <c r="C7" s="146" t="str">
        <f>'Unit Data from Audit Worksheet'!D9</f>
        <v>Total Assets and deferred outflows</v>
      </c>
      <c r="D7" s="86"/>
      <c r="E7" s="164">
        <f>'Unit Data from Audit Worksheet'!F9</f>
        <v>0</v>
      </c>
      <c r="F7" s="81">
        <f>IF((L5+L6)&gt;L7,"Error: Please review accts (333 + 500) &gt; 385",)</f>
        <v>0</v>
      </c>
      <c r="G7" s="160" t="str">
        <f>IF(Q7=1," Included in error count"," ")</f>
        <v xml:space="preserve"> </v>
      </c>
      <c r="H7" s="157"/>
      <c r="I7" s="21"/>
      <c r="J7" s="47">
        <v>385</v>
      </c>
      <c r="K7" s="48" t="s">
        <v>33</v>
      </c>
      <c r="L7" s="192">
        <f>IF(D7="",E7,D7)+IF(D9="",E9,D9)</f>
        <v>0</v>
      </c>
      <c r="N7" s="49" t="s">
        <v>107</v>
      </c>
      <c r="P7" s="138"/>
    </row>
    <row r="8" spans="1:30" ht="90.75" customHeight="1" x14ac:dyDescent="0.3">
      <c r="A8" s="147">
        <f>'Unit Data from Audit Worksheet'!A10</f>
        <v>575</v>
      </c>
      <c r="B8" s="159" t="str">
        <f>'Unit Data from Audit Worksheet'!C10</f>
        <v>Net Position-Governmental Activities</v>
      </c>
      <c r="C8" s="146" t="str">
        <f>'Unit Data from Audit Worksheet'!D10</f>
        <v>Record any positive Internal balances on the net position statements that appear in the Asset Section of the Net Position Statement</v>
      </c>
      <c r="D8" s="86"/>
      <c r="E8" s="164">
        <f>'Unit Data from Audit Worksheet'!F10</f>
        <v>0</v>
      </c>
      <c r="F8" s="158">
        <f>IF(L8&lt;0,"Error: Number is normally positive.",)</f>
        <v>0</v>
      </c>
      <c r="G8" s="160"/>
      <c r="H8" s="157"/>
      <c r="I8" s="21"/>
      <c r="J8" s="156">
        <v>575</v>
      </c>
      <c r="K8" s="161" t="s">
        <v>109</v>
      </c>
      <c r="L8" s="191">
        <f>IF(D8="",E8,D8)</f>
        <v>0</v>
      </c>
      <c r="N8" s="38"/>
      <c r="P8" s="138"/>
    </row>
    <row r="9" spans="1:30" ht="103.5" customHeight="1" x14ac:dyDescent="0.3">
      <c r="A9" s="147">
        <f>'Unit Data from Audit Worksheet'!A11</f>
        <v>576</v>
      </c>
      <c r="B9" s="159" t="str">
        <f>'Unit Data from Audit Worksheet'!C11</f>
        <v>Net Position-Governmental Activities</v>
      </c>
      <c r="C9" s="193" t="str">
        <f>'Unit Data from Audit Worksheet'!D11</f>
        <v>Record any negative Internal balances on the net position statements that appear in the Asset Section of the Net Position Statement.
Enter as a positive</v>
      </c>
      <c r="D9" s="67"/>
      <c r="E9" s="93">
        <f>'Unit Data from Audit Worksheet'!F11</f>
        <v>0</v>
      </c>
      <c r="F9" s="154">
        <f>IF(E9&lt;0,"Error: Enter as positive.",)</f>
        <v>0</v>
      </c>
      <c r="G9" s="68"/>
      <c r="H9" s="69"/>
      <c r="I9" s="21"/>
      <c r="J9" s="64">
        <v>576</v>
      </c>
      <c r="K9" s="161" t="s">
        <v>110</v>
      </c>
      <c r="L9" s="191">
        <f>IF(D9="",E9,D9)</f>
        <v>0</v>
      </c>
      <c r="N9" s="38"/>
      <c r="P9" s="139"/>
    </row>
    <row r="10" spans="1:30" s="16" customFormat="1" ht="100.5" customHeight="1" x14ac:dyDescent="0.3">
      <c r="A10" s="147">
        <f>'Unit Data from Audit Worksheet'!A12</f>
        <v>626</v>
      </c>
      <c r="B10" s="151" t="str">
        <f>'Unit Data from Audit Worksheet'!C12</f>
        <v>Net Position-Governmental Activities</v>
      </c>
      <c r="C10" s="150" t="str">
        <f>'Unit Data from Audit Worksheet'!D12</f>
        <v xml:space="preserve">Total Current liabilities (as reported on Statement of Net Position)
Include:   Current liabilities including current portion of long-term debt.  Deferred inflows should not be included in Current Liabilities  </v>
      </c>
      <c r="D10" s="67"/>
      <c r="E10" s="166">
        <f>'Unit Data from Audit Worksheet'!F12</f>
        <v>0</v>
      </c>
      <c r="F10" s="153">
        <f>IF(L10&lt;0,"Error: Enter as a positive.",)</f>
        <v>0</v>
      </c>
      <c r="G10" s="144"/>
      <c r="H10" s="153"/>
      <c r="I10" s="21"/>
      <c r="J10" s="454">
        <v>626</v>
      </c>
      <c r="K10" s="455" t="s">
        <v>141</v>
      </c>
      <c r="L10" s="456">
        <f>IF(D10="",E10,D10)+IF(D9="",E9,D9)</f>
        <v>0</v>
      </c>
      <c r="M10"/>
      <c r="N10" s="112" t="s">
        <v>107</v>
      </c>
      <c r="O10" s="194"/>
      <c r="P10" s="140"/>
      <c r="Q10"/>
      <c r="R10"/>
      <c r="S10"/>
      <c r="T10"/>
      <c r="U10"/>
      <c r="V10"/>
      <c r="W10"/>
      <c r="X10"/>
      <c r="Y10"/>
      <c r="Z10"/>
      <c r="AA10"/>
      <c r="AB10"/>
      <c r="AC10"/>
      <c r="AD10"/>
    </row>
    <row r="11" spans="1:30" s="16" customFormat="1" ht="111.6" customHeight="1" x14ac:dyDescent="0.3">
      <c r="A11" s="147">
        <f>'Unit Data from Audit Worksheet'!A13</f>
        <v>627</v>
      </c>
      <c r="B11" s="151" t="str">
        <f>'Unit Data from Audit Worksheet'!C13</f>
        <v>Net Position-Governmental Activities</v>
      </c>
      <c r="C11" s="150" t="str">
        <f>'Unit Data from Audit Worksheet'!D13</f>
        <v>Please enter any bond anticipation notes that are classified as current liabilities and included in account 626 above (amounts entered should agree to the current amount included in the changes to long-term debt note)</v>
      </c>
      <c r="D11" s="67"/>
      <c r="E11" s="166">
        <f>'Unit Data from Audit Worksheet'!F13</f>
        <v>0</v>
      </c>
      <c r="F11" s="153"/>
      <c r="G11" s="144"/>
      <c r="H11" s="153"/>
      <c r="I11" s="21"/>
      <c r="J11" s="152">
        <v>627</v>
      </c>
      <c r="K11" s="134" t="s">
        <v>136</v>
      </c>
      <c r="L11" s="196">
        <f t="shared" ref="L11:L15" si="0">IF(D11="",E11,D11)</f>
        <v>0</v>
      </c>
      <c r="M11"/>
      <c r="N11" s="111"/>
      <c r="O11" s="194"/>
      <c r="P11" s="140"/>
      <c r="Q11"/>
      <c r="R11"/>
      <c r="S11"/>
      <c r="T11"/>
      <c r="U11"/>
      <c r="V11"/>
      <c r="W11"/>
      <c r="X11"/>
      <c r="Y11"/>
      <c r="Z11"/>
      <c r="AA11"/>
      <c r="AB11"/>
      <c r="AC11"/>
      <c r="AD11"/>
    </row>
    <row r="12" spans="1:30" s="16" customFormat="1" ht="109.2" customHeight="1" x14ac:dyDescent="0.3">
      <c r="A12" s="147">
        <f>'Unit Data from Audit Worksheet'!A14</f>
        <v>628</v>
      </c>
      <c r="B12" s="151" t="str">
        <f>'Unit Data from Audit Worksheet'!C14</f>
        <v>Net Position-Governmental Activities</v>
      </c>
      <c r="C12" s="150" t="str">
        <f>'Unit Data from Audit Worksheet'!D14</f>
        <v>Please enter any compensated absences that are classified as current liabilities and included in account 626 above (amounts entered should agree to the current amount included in the changes to long-term debt note)</v>
      </c>
      <c r="D12" s="67"/>
      <c r="E12" s="166">
        <f>'Unit Data from Audit Worksheet'!F14</f>
        <v>0</v>
      </c>
      <c r="F12" s="153"/>
      <c r="G12" s="144"/>
      <c r="H12" s="153"/>
      <c r="I12" s="21"/>
      <c r="J12" s="152">
        <v>628</v>
      </c>
      <c r="K12" s="134" t="s">
        <v>140</v>
      </c>
      <c r="L12" s="196">
        <f t="shared" si="0"/>
        <v>0</v>
      </c>
      <c r="M12"/>
      <c r="N12" s="111"/>
      <c r="O12" s="194"/>
      <c r="P12" s="140"/>
      <c r="Q12"/>
      <c r="R12"/>
      <c r="S12"/>
      <c r="T12"/>
      <c r="U12"/>
      <c r="V12"/>
      <c r="W12"/>
      <c r="X12"/>
      <c r="Y12"/>
      <c r="Z12"/>
      <c r="AA12"/>
      <c r="AB12"/>
      <c r="AC12"/>
      <c r="AD12"/>
    </row>
    <row r="13" spans="1:30" s="16" customFormat="1" ht="100.8" customHeight="1" x14ac:dyDescent="0.3">
      <c r="A13" s="147">
        <f>'Unit Data from Audit Worksheet'!A15</f>
        <v>629</v>
      </c>
      <c r="B13" s="151" t="str">
        <f>'Unit Data from Audit Worksheet'!C15</f>
        <v>Net Position-Governmental Activities</v>
      </c>
      <c r="C13" s="150" t="str">
        <f>'Unit Data from Audit Worksheet'!D15</f>
        <v>Please enter any pension liabilities that are classified as current liabilities and included in account 626 above (amounts entered should agree to the current amount included in the changes to long-term debt note)</v>
      </c>
      <c r="D13" s="67"/>
      <c r="E13" s="166">
        <f>'Unit Data from Audit Worksheet'!F15</f>
        <v>0</v>
      </c>
      <c r="F13" s="153"/>
      <c r="G13" s="144"/>
      <c r="H13" s="153"/>
      <c r="I13" s="21"/>
      <c r="J13" s="152">
        <v>629</v>
      </c>
      <c r="K13" s="134" t="s">
        <v>139</v>
      </c>
      <c r="L13" s="196">
        <f t="shared" si="0"/>
        <v>0</v>
      </c>
      <c r="M13"/>
      <c r="N13" s="111"/>
      <c r="O13" s="194"/>
      <c r="P13" s="140"/>
      <c r="Q13"/>
      <c r="R13"/>
      <c r="S13"/>
      <c r="T13"/>
      <c r="U13"/>
      <c r="V13"/>
      <c r="W13"/>
      <c r="X13"/>
      <c r="Y13"/>
      <c r="Z13"/>
      <c r="AA13"/>
      <c r="AB13"/>
      <c r="AC13"/>
      <c r="AD13"/>
    </row>
    <row r="14" spans="1:30" s="16" customFormat="1" ht="76.8" customHeight="1" x14ac:dyDescent="0.3">
      <c r="A14" s="147">
        <f>'Unit Data from Audit Worksheet'!A16</f>
        <v>630</v>
      </c>
      <c r="B14" s="151" t="str">
        <f>'Unit Data from Audit Worksheet'!C16</f>
        <v>Net Position-Governmental Activities</v>
      </c>
      <c r="C14" s="150" t="str">
        <f>'Unit Data from Audit Worksheet'!D16</f>
        <v>Please enter any current liabilities that are payable from restricted assets and included in account 626 above</v>
      </c>
      <c r="D14" s="67"/>
      <c r="E14" s="166">
        <f>'Unit Data from Audit Worksheet'!F16</f>
        <v>0</v>
      </c>
      <c r="F14" s="153"/>
      <c r="G14" s="144"/>
      <c r="H14" s="153"/>
      <c r="I14" s="21"/>
      <c r="J14" s="152">
        <v>630</v>
      </c>
      <c r="K14" s="134" t="s">
        <v>138</v>
      </c>
      <c r="L14" s="196">
        <f t="shared" si="0"/>
        <v>0</v>
      </c>
      <c r="M14"/>
      <c r="N14" s="111"/>
      <c r="O14" s="194"/>
      <c r="P14" s="140"/>
      <c r="Q14"/>
      <c r="R14"/>
      <c r="S14"/>
      <c r="T14"/>
      <c r="U14"/>
      <c r="V14"/>
      <c r="W14"/>
      <c r="X14"/>
      <c r="Y14"/>
      <c r="Z14"/>
      <c r="AA14"/>
      <c r="AB14"/>
      <c r="AC14"/>
      <c r="AD14"/>
    </row>
    <row r="15" spans="1:30" s="16" customFormat="1" ht="112.2" customHeight="1" x14ac:dyDescent="0.3">
      <c r="A15" s="147">
        <f>'Unit Data from Audit Worksheet'!A17</f>
        <v>631</v>
      </c>
      <c r="B15" s="159" t="str">
        <f>'Unit Data from Audit Worksheet'!C17</f>
        <v>Net Position-Governmental Activities</v>
      </c>
      <c r="C15" s="145" t="str">
        <f>'Unit Data from Audit Worksheet'!D17</f>
        <v>Please enter any OPEB liabilities that are classified as current liabilities and included in account 626 above (amounts entered should agree to the current amount included in the changes to long-term debt note)</v>
      </c>
      <c r="D15" s="67"/>
      <c r="E15" s="166">
        <f>'Unit Data from Audit Worksheet'!F17</f>
        <v>0</v>
      </c>
      <c r="F15" s="153"/>
      <c r="G15" s="144"/>
      <c r="H15" s="153"/>
      <c r="I15" s="21"/>
      <c r="J15" s="152">
        <v>631</v>
      </c>
      <c r="K15" s="134" t="s">
        <v>137</v>
      </c>
      <c r="L15" s="196">
        <f t="shared" si="0"/>
        <v>0</v>
      </c>
      <c r="M15"/>
      <c r="N15" s="111"/>
      <c r="O15" s="194"/>
      <c r="P15" s="140"/>
      <c r="Q15"/>
      <c r="R15"/>
      <c r="S15"/>
      <c r="T15"/>
      <c r="U15"/>
      <c r="V15"/>
      <c r="W15"/>
      <c r="X15"/>
      <c r="Y15"/>
      <c r="Z15"/>
      <c r="AA15"/>
      <c r="AB15"/>
      <c r="AC15"/>
      <c r="AD15"/>
    </row>
    <row r="16" spans="1:30" ht="54.6" customHeight="1" x14ac:dyDescent="0.3">
      <c r="A16" s="388">
        <f>'Unit Data from Audit Worksheet'!A18</f>
        <v>338</v>
      </c>
      <c r="B16" s="159" t="str">
        <f>'Unit Data from Audit Worksheet'!C18</f>
        <v>Net Position-Governmental Activities</v>
      </c>
      <c r="C16" s="146" t="str">
        <f>'Unit Data from Audit Worksheet'!D18</f>
        <v>Total Liabilities and total deferred inflows</v>
      </c>
      <c r="D16" s="67"/>
      <c r="E16" s="90">
        <f>'Unit Data from Audit Worksheet'!F18</f>
        <v>0</v>
      </c>
      <c r="F16" s="81" t="str">
        <f>IF(L10&gt;L16,"Please review accounts 626 greater than 338","")</f>
        <v/>
      </c>
      <c r="G16" s="43"/>
      <c r="H16" s="157"/>
      <c r="I16" s="21"/>
      <c r="J16" s="70">
        <v>338</v>
      </c>
      <c r="K16" s="71" t="s">
        <v>34</v>
      </c>
      <c r="L16" s="192">
        <f>IF(D16="",E16,D16)+IF(D9="",E9,D9)</f>
        <v>0</v>
      </c>
      <c r="N16" s="49" t="s">
        <v>107</v>
      </c>
      <c r="P16" s="137"/>
    </row>
    <row r="17" spans="1:16" ht="100.5" customHeight="1" x14ac:dyDescent="0.3">
      <c r="A17" s="147">
        <f>'Unit Data from Audit Worksheet'!A19</f>
        <v>335</v>
      </c>
      <c r="B17" s="159" t="str">
        <f>'Unit Data from Audit Worksheet'!C19</f>
        <v>Net Position-Governmental Activities</v>
      </c>
      <c r="C17" s="146" t="str">
        <f>'Unit Data from Audit Worksheet'!D19</f>
        <v>Unearned revenues that were included in current liabilities in your audit report or entered in acct # 626 above. 
Exclude - unearned revenues that are listed in deferred inflows.</v>
      </c>
      <c r="D17" s="67"/>
      <c r="E17" s="164">
        <f>'Unit Data from Audit Worksheet'!F19</f>
        <v>0</v>
      </c>
      <c r="F17" s="158">
        <f>IF(L17&lt;0,"Error: Enter as a positive.",)</f>
        <v>0</v>
      </c>
      <c r="G17" s="160"/>
      <c r="H17" s="157"/>
      <c r="I17" s="21"/>
      <c r="J17" s="156">
        <v>335</v>
      </c>
      <c r="K17" s="155" t="s">
        <v>35</v>
      </c>
      <c r="L17" s="191">
        <f>IF(D17="",E17,D17)</f>
        <v>0</v>
      </c>
      <c r="P17" s="138"/>
    </row>
    <row r="18" spans="1:16" ht="35.4" customHeight="1" x14ac:dyDescent="0.3">
      <c r="A18" s="147">
        <f>'Unit Data from Audit Worksheet'!A20</f>
        <v>252</v>
      </c>
      <c r="B18" s="159" t="str">
        <f>'Unit Data from Audit Worksheet'!C20</f>
        <v>Net Position-Governmental Activities</v>
      </c>
      <c r="C18" s="146" t="str">
        <f>'Unit Data from Audit Worksheet'!D20</f>
        <v xml:space="preserve"> Total Net investment in capital assets</v>
      </c>
      <c r="D18" s="67"/>
      <c r="E18" s="164">
        <f>'Unit Data from Audit Worksheet'!F20</f>
        <v>0</v>
      </c>
      <c r="F18" s="158"/>
      <c r="G18" s="160"/>
      <c r="H18" s="157"/>
      <c r="I18" s="21"/>
      <c r="J18" s="156">
        <v>252</v>
      </c>
      <c r="K18" s="155" t="s">
        <v>28</v>
      </c>
      <c r="L18" s="191">
        <f t="shared" ref="L18:L37" si="1">IF(D18="",E18,D18)</f>
        <v>0</v>
      </c>
      <c r="O18" s="197" t="e">
        <f>'Unit Data from Audit Worksheet'!E20</f>
        <v>#N/A</v>
      </c>
      <c r="P18" s="138"/>
    </row>
    <row r="19" spans="1:16" ht="44.4" customHeight="1" x14ac:dyDescent="0.3">
      <c r="A19" s="147">
        <f>'Unit Data from Audit Worksheet'!A21</f>
        <v>253</v>
      </c>
      <c r="B19" s="159" t="str">
        <f>'Unit Data from Audit Worksheet'!C21</f>
        <v>Net Position-Governmental Activities</v>
      </c>
      <c r="C19" s="146" t="str">
        <f>'Unit Data from Audit Worksheet'!D21</f>
        <v xml:space="preserve"> Total Net Position, Restricted</v>
      </c>
      <c r="D19" s="67"/>
      <c r="E19" s="164">
        <f>'Unit Data from Audit Worksheet'!F21</f>
        <v>0</v>
      </c>
      <c r="F19" s="158"/>
      <c r="G19" s="160"/>
      <c r="H19" s="157"/>
      <c r="I19" s="21"/>
      <c r="J19" s="156">
        <v>253</v>
      </c>
      <c r="K19" s="155" t="s">
        <v>29</v>
      </c>
      <c r="L19" s="191">
        <f t="shared" si="1"/>
        <v>0</v>
      </c>
      <c r="O19" s="197" t="e">
        <f>'Unit Data from Audit Worksheet'!E21</f>
        <v>#N/A</v>
      </c>
      <c r="P19" s="138"/>
    </row>
    <row r="20" spans="1:16" ht="73.5" customHeight="1" x14ac:dyDescent="0.3">
      <c r="A20" s="147">
        <f>'Unit Data from Audit Worksheet'!A22</f>
        <v>254</v>
      </c>
      <c r="B20" s="159" t="str">
        <f>'Unit Data from Audit Worksheet'!C22</f>
        <v>Net Position-Governmental Activities</v>
      </c>
      <c r="C20" s="146" t="str">
        <f>'Unit Data from Audit Worksheet'!D22</f>
        <v>Total Net Position, Unrestricted - enter negative unrestricted net position as a negative)</v>
      </c>
      <c r="D20" s="67"/>
      <c r="E20" s="164">
        <f>'Unit Data from Audit Worksheet'!F22</f>
        <v>0</v>
      </c>
      <c r="F20" s="158">
        <f>IF((L7-L16-L18-L19-L20)=0,,"Error: Total assets and deferred outflows less total liabilities and deferred inflows do not equal total net position accts 385-338-252-253-254")</f>
        <v>0</v>
      </c>
      <c r="G20" s="55">
        <f>+L7-L16-L18-L19-L20</f>
        <v>0</v>
      </c>
      <c r="H20" s="157"/>
      <c r="I20" s="21"/>
      <c r="J20" s="156">
        <v>254</v>
      </c>
      <c r="K20" s="155" t="s">
        <v>30</v>
      </c>
      <c r="L20" s="191">
        <f t="shared" si="1"/>
        <v>0</v>
      </c>
      <c r="O20" s="197" t="e">
        <f>'Unit Data from Audit Worksheet'!E22</f>
        <v>#N/A</v>
      </c>
      <c r="P20" s="138"/>
    </row>
    <row r="21" spans="1:16" ht="51.75" customHeight="1" x14ac:dyDescent="0.3">
      <c r="A21" s="147">
        <f>'Unit Data from Audit Worksheet'!A24</f>
        <v>502</v>
      </c>
      <c r="B21" s="159" t="str">
        <f>'Unit Data from Audit Worksheet'!C24</f>
        <v>Net Position-Business Activities</v>
      </c>
      <c r="C21" s="146" t="str">
        <f>'Unit Data from Audit Worksheet'!D24</f>
        <v xml:space="preserve">All unrestricted Cash and investments. 
Exclude restricted cash and cash held by a third party. </v>
      </c>
      <c r="D21" s="67"/>
      <c r="E21" s="164">
        <f>'Unit Data from Audit Worksheet'!F24</f>
        <v>0</v>
      </c>
      <c r="F21" s="158">
        <f>IF(L21&lt;0,"Error: Number is normally positive.",)</f>
        <v>0</v>
      </c>
      <c r="G21" s="160"/>
      <c r="H21" s="157"/>
      <c r="I21" s="21"/>
      <c r="J21" s="156">
        <v>502</v>
      </c>
      <c r="K21" s="155" t="s">
        <v>71</v>
      </c>
      <c r="L21" s="191">
        <f t="shared" si="1"/>
        <v>0</v>
      </c>
      <c r="P21" s="138"/>
    </row>
    <row r="22" spans="1:16" ht="40.5" customHeight="1" x14ac:dyDescent="0.3">
      <c r="A22" s="147">
        <f>'Unit Data from Audit Worksheet'!A25</f>
        <v>503</v>
      </c>
      <c r="B22" s="159" t="str">
        <f>'Unit Data from Audit Worksheet'!C25</f>
        <v>Net Position-Business Activities</v>
      </c>
      <c r="C22" s="146" t="str">
        <f>'Unit Data from Audit Worksheet'!D25</f>
        <v>All restricted Cash and investments</v>
      </c>
      <c r="D22" s="67"/>
      <c r="E22" s="164">
        <f>'Unit Data from Audit Worksheet'!F25</f>
        <v>0</v>
      </c>
      <c r="F22" s="158">
        <f>IF(L22&lt;0,"Error: Number is normally positive.",)</f>
        <v>0</v>
      </c>
      <c r="G22" s="160"/>
      <c r="H22" s="157"/>
      <c r="I22" s="21"/>
      <c r="J22" s="156">
        <v>503</v>
      </c>
      <c r="K22" s="155" t="s">
        <v>72</v>
      </c>
      <c r="L22" s="191">
        <f t="shared" si="1"/>
        <v>0</v>
      </c>
      <c r="P22" s="138"/>
    </row>
    <row r="23" spans="1:16" ht="39" customHeight="1" x14ac:dyDescent="0.3">
      <c r="A23" s="147">
        <f>'Unit Data from Audit Worksheet'!A27</f>
        <v>388</v>
      </c>
      <c r="B23" s="159" t="str">
        <f>'Unit Data from Audit Worksheet'!C27</f>
        <v>Statement of Activities - Governmental</v>
      </c>
      <c r="C23" s="146" t="str">
        <f>'Unit Data from Audit Worksheet'!D27</f>
        <v>Total Expenses</v>
      </c>
      <c r="D23" s="67"/>
      <c r="E23" s="164">
        <f>'Unit Data from Audit Worksheet'!F27</f>
        <v>0</v>
      </c>
      <c r="F23" s="158"/>
      <c r="G23" s="160"/>
      <c r="H23" s="157"/>
      <c r="I23" s="21"/>
      <c r="J23" s="156">
        <v>388</v>
      </c>
      <c r="K23" s="155" t="s">
        <v>73</v>
      </c>
      <c r="L23" s="191">
        <f t="shared" si="1"/>
        <v>0</v>
      </c>
      <c r="P23" s="138"/>
    </row>
    <row r="24" spans="1:16" ht="39" customHeight="1" x14ac:dyDescent="0.3">
      <c r="A24" s="147">
        <f>'Unit Data from Audit Worksheet'!A28</f>
        <v>339</v>
      </c>
      <c r="B24" s="159" t="str">
        <f>'Unit Data from Audit Worksheet'!C28</f>
        <v>Statement of Activities - Governmental</v>
      </c>
      <c r="C24" s="146" t="str">
        <f>'Unit Data from Audit Worksheet'!D28</f>
        <v xml:space="preserve">Charges for services </v>
      </c>
      <c r="D24" s="67"/>
      <c r="E24" s="164">
        <f>'Unit Data from Audit Worksheet'!F28</f>
        <v>0</v>
      </c>
      <c r="F24" s="158"/>
      <c r="G24" s="160"/>
      <c r="H24" s="157"/>
      <c r="I24" s="21"/>
      <c r="J24" s="156">
        <v>339</v>
      </c>
      <c r="K24" s="155" t="s">
        <v>74</v>
      </c>
      <c r="L24" s="191">
        <f t="shared" si="1"/>
        <v>0</v>
      </c>
      <c r="P24" s="138"/>
    </row>
    <row r="25" spans="1:16" ht="39" customHeight="1" x14ac:dyDescent="0.3">
      <c r="A25" s="147">
        <f>'Unit Data from Audit Worksheet'!A29</f>
        <v>504</v>
      </c>
      <c r="B25" s="159" t="str">
        <f>'Unit Data from Audit Worksheet'!C29</f>
        <v>Statement of Activities - Governmental</v>
      </c>
      <c r="C25" s="146" t="str">
        <f>'Unit Data from Audit Worksheet'!D29</f>
        <v>Operating grants and contributions</v>
      </c>
      <c r="D25" s="67"/>
      <c r="E25" s="164">
        <f>'Unit Data from Audit Worksheet'!F29</f>
        <v>0</v>
      </c>
      <c r="F25" s="158"/>
      <c r="G25" s="160"/>
      <c r="H25" s="157"/>
      <c r="I25" s="21"/>
      <c r="J25" s="156">
        <v>504</v>
      </c>
      <c r="K25" s="155" t="s">
        <v>75</v>
      </c>
      <c r="L25" s="191">
        <f t="shared" si="1"/>
        <v>0</v>
      </c>
      <c r="P25" s="138"/>
    </row>
    <row r="26" spans="1:16" ht="39" customHeight="1" x14ac:dyDescent="0.3">
      <c r="A26" s="147">
        <f>'Unit Data from Audit Worksheet'!A30</f>
        <v>505</v>
      </c>
      <c r="B26" s="159" t="str">
        <f>'Unit Data from Audit Worksheet'!C30</f>
        <v>Statement of Activities - Governmental</v>
      </c>
      <c r="C26" s="146" t="str">
        <f>'Unit Data from Audit Worksheet'!D30</f>
        <v>Capital grants and contributions</v>
      </c>
      <c r="D26" s="67"/>
      <c r="E26" s="164">
        <f>'Unit Data from Audit Worksheet'!F30</f>
        <v>0</v>
      </c>
      <c r="F26" s="158"/>
      <c r="G26" s="160"/>
      <c r="H26" s="157"/>
      <c r="I26" s="21"/>
      <c r="J26" s="156">
        <v>505</v>
      </c>
      <c r="K26" s="155" t="s">
        <v>76</v>
      </c>
      <c r="L26" s="191">
        <f t="shared" si="1"/>
        <v>0</v>
      </c>
      <c r="P26" s="138"/>
    </row>
    <row r="27" spans="1:16" ht="82.5" customHeight="1" x14ac:dyDescent="0.3">
      <c r="A27" s="147">
        <f>'Unit Data from Audit Worksheet'!A31</f>
        <v>341</v>
      </c>
      <c r="B27" s="159" t="str">
        <f>'Unit Data from Audit Worksheet'!C31</f>
        <v>Statement of Activities - Governmental</v>
      </c>
      <c r="C27" s="146" t="str">
        <f>'Unit Data from Audit Worksheet'!D31</f>
        <v>Total General revenues
Exclude: transfers-in or out,
                 special items,
                 extraordinary amounts</v>
      </c>
      <c r="D27" s="67"/>
      <c r="E27" s="164">
        <f>'Unit Data from Audit Worksheet'!F31</f>
        <v>0</v>
      </c>
      <c r="F27" s="158"/>
      <c r="G27" s="160"/>
      <c r="H27" s="157"/>
      <c r="I27" s="21"/>
      <c r="J27" s="156">
        <v>341</v>
      </c>
      <c r="K27" s="155" t="s">
        <v>77</v>
      </c>
      <c r="L27" s="191">
        <f t="shared" si="1"/>
        <v>0</v>
      </c>
      <c r="P27" s="138"/>
    </row>
    <row r="28" spans="1:16" ht="82.5" customHeight="1" x14ac:dyDescent="0.3">
      <c r="A28" s="147">
        <f>'Unit Data from Audit Worksheet'!A32</f>
        <v>386</v>
      </c>
      <c r="B28" s="159" t="str">
        <f>'Unit Data from Audit Worksheet'!C32</f>
        <v>Statement of Activities - Governmental</v>
      </c>
      <c r="C28" s="146" t="str">
        <f>'Unit Data from Audit Worksheet'!D32</f>
        <v>Total Transfers in    (Preference is that transfers-in  are not netted against transfers-out)</v>
      </c>
      <c r="D28" s="67"/>
      <c r="E28" s="164">
        <f>'Unit Data from Audit Worksheet'!F32</f>
        <v>0</v>
      </c>
      <c r="F28" s="158"/>
      <c r="G28" s="160"/>
      <c r="H28" s="157"/>
      <c r="I28" s="21"/>
      <c r="J28" s="156">
        <v>386</v>
      </c>
      <c r="K28" s="155" t="s">
        <v>78</v>
      </c>
      <c r="L28" s="191">
        <f t="shared" si="1"/>
        <v>0</v>
      </c>
      <c r="P28" s="138"/>
    </row>
    <row r="29" spans="1:16" ht="82.5" customHeight="1" x14ac:dyDescent="0.3">
      <c r="A29" s="147">
        <f>'Unit Data from Audit Worksheet'!A33</f>
        <v>387</v>
      </c>
      <c r="B29" s="159" t="str">
        <f>'Unit Data from Audit Worksheet'!C33</f>
        <v>Statement of Activities - Governmental</v>
      </c>
      <c r="C29" s="146" t="str">
        <f>'Unit Data from Audit Worksheet'!D33</f>
        <v>Total Transfers out    (Preference is that transfers-in  are not netted against transfers-out)</v>
      </c>
      <c r="D29" s="67"/>
      <c r="E29" s="164">
        <f>'Unit Data from Audit Worksheet'!F33</f>
        <v>0</v>
      </c>
      <c r="F29" s="158"/>
      <c r="G29" s="160"/>
      <c r="H29" s="157"/>
      <c r="I29" s="21"/>
      <c r="J29" s="156">
        <v>387</v>
      </c>
      <c r="K29" s="155" t="s">
        <v>79</v>
      </c>
      <c r="L29" s="191">
        <f t="shared" si="1"/>
        <v>0</v>
      </c>
      <c r="P29" s="138"/>
    </row>
    <row r="30" spans="1:16" ht="82.5" customHeight="1" x14ac:dyDescent="0.3">
      <c r="A30" s="147">
        <f>'Unit Data from Audit Worksheet'!A34</f>
        <v>389</v>
      </c>
      <c r="B30" s="159" t="str">
        <f>'Unit Data from Audit Worksheet'!C34</f>
        <v>Statement of Activities - Governmental</v>
      </c>
      <c r="C30" s="146" t="str">
        <f>'Unit Data from Audit Worksheet'!D34</f>
        <v>Total Special and Extraordinary items.    (Amounts that increase net position are recorded as positive and amounts that decrease net position are recorded as negative)</v>
      </c>
      <c r="D30" s="67"/>
      <c r="E30" s="164">
        <f>'Unit Data from Audit Worksheet'!F34</f>
        <v>0</v>
      </c>
      <c r="F30" s="158"/>
      <c r="G30" s="160"/>
      <c r="H30" s="157"/>
      <c r="I30" s="21"/>
      <c r="J30" s="156">
        <v>389</v>
      </c>
      <c r="K30" s="155" t="s">
        <v>80</v>
      </c>
      <c r="L30" s="191">
        <f t="shared" si="1"/>
        <v>0</v>
      </c>
      <c r="N30" s="198"/>
      <c r="P30" s="138"/>
    </row>
    <row r="31" spans="1:16" ht="79.5" customHeight="1" x14ac:dyDescent="0.3">
      <c r="A31" s="147">
        <f>'Unit Data from Audit Worksheet'!A35</f>
        <v>255</v>
      </c>
      <c r="B31" s="159" t="str">
        <f>'Unit Data from Audit Worksheet'!C35</f>
        <v>Statement of Activities - Governmental</v>
      </c>
      <c r="C31" s="146" t="str">
        <f>'Unit Data from Audit Worksheet'!D35</f>
        <v>Total Change in net position - (Increase in net position is recorded as a positive and a decrease in net position is recorded as a negative)</v>
      </c>
      <c r="D31" s="67"/>
      <c r="E31" s="164">
        <f>'Unit Data from Audit Worksheet'!F35</f>
        <v>0</v>
      </c>
      <c r="F31" s="158">
        <f>IF((L24+L25+L26+L27+L28-L29+L30-L23-L31)=0,,"Total revenues less total expenses do not equal total change in net position. Acct 339+504+505+341+386-387+389-388-255=0")</f>
        <v>0</v>
      </c>
      <c r="G31" s="56">
        <f>L24+L25+L26+L27+L28-L29+L30-L23-L31</f>
        <v>0</v>
      </c>
      <c r="H31" s="157"/>
      <c r="I31" s="21"/>
      <c r="J31" s="156">
        <v>255</v>
      </c>
      <c r="K31" s="155" t="s">
        <v>81</v>
      </c>
      <c r="L31" s="191">
        <f t="shared" si="1"/>
        <v>0</v>
      </c>
      <c r="O31" s="197" t="e">
        <f>'Unit Data from Audit Worksheet'!E35</f>
        <v>#N/A</v>
      </c>
      <c r="P31" s="138"/>
    </row>
    <row r="32" spans="1:16" ht="89.25" customHeight="1" x14ac:dyDescent="0.3">
      <c r="A32" s="147">
        <f>'Unit Data from Audit Worksheet'!A36</f>
        <v>376</v>
      </c>
      <c r="B32" s="159" t="str">
        <f>'Unit Data from Audit Worksheet'!C36</f>
        <v>Statement of Activities - Governmental</v>
      </c>
      <c r="C32" s="146" t="str">
        <f>'Unit Data from Audit Worksheet'!D36</f>
        <v>Any adjustment to beginning net position including rounding, prior period adjustments and restatements.   (Increases to net position are positive; decreases to net position are negative)</v>
      </c>
      <c r="D32" s="67"/>
      <c r="E32" s="164">
        <f>'Unit Data from Audit Worksheet'!F36</f>
        <v>0</v>
      </c>
      <c r="F32" s="54" t="e">
        <f>IF(L18+L19+L20-L31-L32=O18+O19+O20,,"Beginning Balance does not agree with our records acct (252+253+254-255-376=PY252+PY253+PY254)")</f>
        <v>#N/A</v>
      </c>
      <c r="G32" s="57" t="e">
        <f>L18+L19+L20-L31-L32-(O18+O19+O20)</f>
        <v>#N/A</v>
      </c>
      <c r="H32" s="157" t="e">
        <f>'Unit Data from Audit Worksheet'!I36</f>
        <v>#N/A</v>
      </c>
      <c r="I32" s="21"/>
      <c r="J32" s="156">
        <v>376</v>
      </c>
      <c r="K32" s="155" t="s">
        <v>31</v>
      </c>
      <c r="L32" s="191">
        <f t="shared" si="1"/>
        <v>0</v>
      </c>
      <c r="O32" s="197" t="e">
        <f>'Unit Data from Audit Worksheet'!E36</f>
        <v>#N/A</v>
      </c>
      <c r="P32" s="138"/>
    </row>
    <row r="33" spans="1:30" ht="90" customHeight="1" x14ac:dyDescent="0.3">
      <c r="A33" s="147">
        <f>'Unit Data from Audit Worksheet'!A38</f>
        <v>592</v>
      </c>
      <c r="B33" s="159" t="str">
        <f>'Unit Data from Audit Worksheet'!C38</f>
        <v>Statement of Activities - Business Activities</v>
      </c>
      <c r="C33" s="146" t="str">
        <f>'Unit Data from Audit Worksheet'!D38</f>
        <v>Total Change in net position Business Type 
(Increase in net position is recorded as a positive and a decrease in net position is recorded as a negative)</v>
      </c>
      <c r="D33" s="67"/>
      <c r="E33" s="164">
        <f>'Unit Data from Audit Worksheet'!F38</f>
        <v>0</v>
      </c>
      <c r="F33" s="158"/>
      <c r="G33" s="160"/>
      <c r="H33" s="157"/>
      <c r="I33" s="21"/>
      <c r="J33" s="156">
        <v>592</v>
      </c>
      <c r="K33" s="155" t="s">
        <v>124</v>
      </c>
      <c r="L33" s="191">
        <f t="shared" si="1"/>
        <v>0</v>
      </c>
      <c r="O33" s="197"/>
      <c r="P33" s="138"/>
    </row>
    <row r="34" spans="1:30" ht="66" customHeight="1" x14ac:dyDescent="0.3">
      <c r="A34" s="147">
        <f>'Unit Data from Audit Worksheet'!A39</f>
        <v>591</v>
      </c>
      <c r="B34" s="159" t="str">
        <f>'Unit Data from Audit Worksheet'!C39</f>
        <v>Statement of Activities - Business Activities</v>
      </c>
      <c r="C34" s="146" t="str">
        <f>'Unit Data from Audit Worksheet'!D39</f>
        <v>Total Expenses - Exclude Transfers</v>
      </c>
      <c r="D34" s="67"/>
      <c r="E34" s="164">
        <f>'Unit Data from Audit Worksheet'!F39</f>
        <v>0</v>
      </c>
      <c r="F34" s="158">
        <f>IF(L34&lt;0,"Error: Enter as a positive.",)</f>
        <v>0</v>
      </c>
      <c r="G34" s="160"/>
      <c r="H34" s="157"/>
      <c r="I34" s="21"/>
      <c r="J34" s="156">
        <v>591</v>
      </c>
      <c r="K34" s="155" t="s">
        <v>123</v>
      </c>
      <c r="L34" s="191">
        <f t="shared" si="1"/>
        <v>0</v>
      </c>
      <c r="O34" s="197"/>
      <c r="P34" s="138"/>
    </row>
    <row r="35" spans="1:30" s="266" customFormat="1" ht="66" customHeight="1" x14ac:dyDescent="0.3">
      <c r="A35" s="204">
        <f>'Unit Data from Audit Worksheet'!A45</f>
        <v>1072</v>
      </c>
      <c r="B35" s="162" t="str">
        <f>'Unit Data from Audit Worksheet'!C45</f>
        <v>Revenue, Expenses &amp; Changes in Fund Net Position</v>
      </c>
      <c r="C35" s="205" t="str">
        <f>'Unit Data from Audit Worksheet'!D45</f>
        <v>All Proprietary Funds -total of all expenses excluding transfers out</v>
      </c>
      <c r="D35" s="67"/>
      <c r="E35" s="164">
        <f>'Unit Data from Audit Worksheet'!F45</f>
        <v>0</v>
      </c>
      <c r="F35" s="158"/>
      <c r="G35" s="160"/>
      <c r="H35" s="157"/>
      <c r="I35" s="21"/>
      <c r="J35" s="594">
        <v>1072</v>
      </c>
      <c r="K35" s="593" t="s">
        <v>867</v>
      </c>
      <c r="L35" s="191">
        <f t="shared" si="1"/>
        <v>0</v>
      </c>
      <c r="M35" s="602"/>
      <c r="O35" s="197"/>
      <c r="P35" s="139"/>
      <c r="Q35" s="602"/>
      <c r="R35" s="602"/>
      <c r="S35" s="602"/>
      <c r="T35" s="602"/>
      <c r="U35" s="602"/>
      <c r="V35" s="602"/>
      <c r="W35" s="602"/>
      <c r="X35" s="602"/>
      <c r="Y35" s="602"/>
      <c r="Z35" s="602"/>
      <c r="AA35" s="602"/>
      <c r="AB35" s="602"/>
      <c r="AC35" s="602"/>
      <c r="AD35" s="602"/>
    </row>
    <row r="36" spans="1:30" s="266" customFormat="1" ht="66" customHeight="1" x14ac:dyDescent="0.3">
      <c r="A36" s="204">
        <f>'Unit Data from Audit Worksheet'!A46</f>
        <v>1073</v>
      </c>
      <c r="B36" s="162" t="str">
        <f>'Unit Data from Audit Worksheet'!C46</f>
        <v>Revenue, Expenses &amp; Changes in Fund Net Position</v>
      </c>
      <c r="C36" s="205" t="str">
        <f>'Unit Data from Audit Worksheet'!D46</f>
        <v>All Proprietary Funds -Depreciation and amortization expense</v>
      </c>
      <c r="D36" s="67"/>
      <c r="E36" s="164">
        <f>'Unit Data from Audit Worksheet'!F46</f>
        <v>0</v>
      </c>
      <c r="F36" s="158"/>
      <c r="G36" s="160"/>
      <c r="H36" s="157"/>
      <c r="I36" s="21"/>
      <c r="J36" s="594">
        <v>1073</v>
      </c>
      <c r="K36" s="593" t="s">
        <v>868</v>
      </c>
      <c r="L36" s="191">
        <f t="shared" si="1"/>
        <v>0</v>
      </c>
      <c r="M36" s="602"/>
      <c r="O36" s="197"/>
      <c r="P36" s="139"/>
      <c r="Q36" s="602"/>
      <c r="R36" s="602"/>
      <c r="S36" s="602"/>
      <c r="T36" s="602"/>
      <c r="U36" s="602"/>
      <c r="V36" s="602"/>
      <c r="W36" s="602"/>
      <c r="X36" s="602"/>
      <c r="Y36" s="602"/>
      <c r="Z36" s="602"/>
      <c r="AA36" s="602"/>
      <c r="AB36" s="602"/>
      <c r="AC36" s="602"/>
      <c r="AD36" s="602"/>
    </row>
    <row r="37" spans="1:30" s="266" customFormat="1" ht="66" customHeight="1" x14ac:dyDescent="0.3">
      <c r="A37" s="204">
        <f>'Unit Data from Audit Worksheet'!A47</f>
        <v>1074</v>
      </c>
      <c r="B37" s="162" t="str">
        <f>'Unit Data from Audit Worksheet'!C47</f>
        <v>Cash Flow Statement</v>
      </c>
      <c r="C37" s="205" t="str">
        <f>'Unit Data from Audit Worksheet'!D47</f>
        <v>All Proprietary Funds -Principal paid on long-term debt.  Amount should be reduced by principal payments for debt refunding.</v>
      </c>
      <c r="D37" s="67"/>
      <c r="E37" s="164">
        <f>'Unit Data from Audit Worksheet'!F47</f>
        <v>0</v>
      </c>
      <c r="F37" s="158"/>
      <c r="G37" s="160"/>
      <c r="H37" s="157"/>
      <c r="I37" s="21"/>
      <c r="J37" s="594">
        <v>1074</v>
      </c>
      <c r="K37" s="593" t="s">
        <v>869</v>
      </c>
      <c r="L37" s="191">
        <f t="shared" si="1"/>
        <v>0</v>
      </c>
      <c r="M37" s="602"/>
      <c r="O37" s="197"/>
      <c r="P37" s="139"/>
      <c r="Q37" s="602"/>
      <c r="R37" s="602"/>
      <c r="S37" s="602"/>
      <c r="T37" s="602"/>
      <c r="U37" s="602"/>
      <c r="V37" s="602"/>
      <c r="W37" s="602"/>
      <c r="X37" s="602"/>
      <c r="Y37" s="602"/>
      <c r="Z37" s="602"/>
      <c r="AA37" s="602"/>
      <c r="AB37" s="602"/>
      <c r="AC37" s="602"/>
      <c r="AD37" s="602"/>
    </row>
    <row r="38" spans="1:30" ht="54" customHeight="1" x14ac:dyDescent="0.3">
      <c r="A38" s="147">
        <f>'Unit Data from Audit Worksheet'!A49</f>
        <v>506</v>
      </c>
      <c r="B38" s="32" t="str">
        <f>'Unit Data from Audit Worksheet'!C49</f>
        <v>General Fund-Balance Sheet</v>
      </c>
      <c r="C38" s="199" t="str">
        <f>'Unit Data from Audit Worksheet'!D49</f>
        <v xml:space="preserve">All unrestricted cash and investments.  
Exclude restricted cash and cash held by a third party. </v>
      </c>
      <c r="D38" s="67"/>
      <c r="E38" s="92">
        <f>'Unit Data from Audit Worksheet'!F49</f>
        <v>0</v>
      </c>
      <c r="F38" s="20">
        <f>IF(L38&lt;0,"Error: Number is normally positive.",)</f>
        <v>0</v>
      </c>
      <c r="G38" s="44"/>
      <c r="H38" s="157"/>
      <c r="I38" s="21"/>
      <c r="J38" s="22">
        <v>506</v>
      </c>
      <c r="K38" s="155" t="s">
        <v>82</v>
      </c>
      <c r="L38" s="200">
        <f t="shared" ref="L38:L50" si="2">IF(D38="",E38,D38)</f>
        <v>0</v>
      </c>
      <c r="P38" s="139"/>
    </row>
    <row r="39" spans="1:30" ht="45.75" customHeight="1" x14ac:dyDescent="0.3">
      <c r="A39" s="147">
        <f>'Unit Data from Audit Worksheet'!A50</f>
        <v>536</v>
      </c>
      <c r="B39" s="32" t="str">
        <f>'Unit Data from Audit Worksheet'!C50</f>
        <v>General Fund-Balance Sheet</v>
      </c>
      <c r="C39" s="199" t="str">
        <f>'Unit Data from Audit Worksheet'!D50</f>
        <v>All restricted cash and investments</v>
      </c>
      <c r="D39" s="67"/>
      <c r="E39" s="92">
        <f>'Unit Data from Audit Worksheet'!F50</f>
        <v>0</v>
      </c>
      <c r="F39" s="20">
        <f>IF(L39&lt;0,"Error: Number is normally positive.",)</f>
        <v>0</v>
      </c>
      <c r="G39" s="44"/>
      <c r="H39" s="157"/>
      <c r="I39" s="21"/>
      <c r="J39" s="22">
        <v>536</v>
      </c>
      <c r="K39" s="155" t="s">
        <v>83</v>
      </c>
      <c r="L39" s="200">
        <f t="shared" si="2"/>
        <v>0</v>
      </c>
      <c r="P39" s="140"/>
    </row>
    <row r="40" spans="1:30" ht="56.25" customHeight="1" x14ac:dyDescent="0.3">
      <c r="A40" s="147">
        <f>'Unit Data from Audit Worksheet'!A51</f>
        <v>586</v>
      </c>
      <c r="B40" s="159" t="str">
        <f>'Unit Data from Audit Worksheet'!C51</f>
        <v>General Fund-Balance Sheet</v>
      </c>
      <c r="C40" s="146" t="str">
        <f>'Unit Data from Audit Worksheet'!D51</f>
        <v>Advance To: Interfund loan receivable-portion of repayment plan longer than 12 months</v>
      </c>
      <c r="D40" s="86"/>
      <c r="E40" s="164">
        <f>'Unit Data from Audit Worksheet'!F51</f>
        <v>0</v>
      </c>
      <c r="F40" s="158"/>
      <c r="G40" s="160"/>
      <c r="H40" s="157"/>
      <c r="I40" s="21"/>
      <c r="J40" s="156">
        <v>586</v>
      </c>
      <c r="K40" s="146" t="s">
        <v>113</v>
      </c>
      <c r="L40" s="191">
        <f t="shared" si="2"/>
        <v>0</v>
      </c>
      <c r="P40" s="140"/>
    </row>
    <row r="41" spans="1:30" ht="52.95" customHeight="1" x14ac:dyDescent="0.3">
      <c r="A41" s="147">
        <f>'Unit Data from Audit Worksheet'!A52</f>
        <v>379</v>
      </c>
      <c r="B41" s="159" t="str">
        <f>'Unit Data from Audit Worksheet'!C52</f>
        <v>General Fund-Balance Sheet</v>
      </c>
      <c r="C41" s="146" t="str">
        <f>'Unit Data from Audit Worksheet'!D52</f>
        <v>Total Assets and deferred outflows</v>
      </c>
      <c r="D41" s="86"/>
      <c r="E41" s="164">
        <f>'Unit Data from Audit Worksheet'!F52</f>
        <v>0</v>
      </c>
      <c r="F41" s="53">
        <f>IF((L38+L39)&gt;L41,"Error: Please review accts (506+536)&gt;379",)</f>
        <v>0</v>
      </c>
      <c r="G41" s="160"/>
      <c r="H41" s="157"/>
      <c r="I41" s="21"/>
      <c r="J41" s="156">
        <v>379</v>
      </c>
      <c r="K41" s="155" t="s">
        <v>36</v>
      </c>
      <c r="L41" s="191">
        <f t="shared" si="2"/>
        <v>0</v>
      </c>
      <c r="P41" s="137"/>
    </row>
    <row r="42" spans="1:30" s="266" customFormat="1" ht="93.6" customHeight="1" x14ac:dyDescent="0.3">
      <c r="A42" s="147">
        <f>'Unit Data from Audit Worksheet'!A53</f>
        <v>368</v>
      </c>
      <c r="B42" s="159" t="str">
        <f>'Unit Data from Audit Worksheet'!C53</f>
        <v>General Fund-Balance Sheet</v>
      </c>
      <c r="C42" s="146" t="str">
        <f>'Unit Data from Audit Worksheet'!D53</f>
        <v>Total Liabilities payable from restricted assets (only complete if this is listed in your financial statements for the general fund and the auditor has listed the cash to be used to pay the liabilities as restricted)</v>
      </c>
      <c r="D42" s="86"/>
      <c r="E42" s="164">
        <f>'Unit Data from Audit Worksheet'!F53</f>
        <v>0</v>
      </c>
      <c r="F42" s="53"/>
      <c r="G42" s="160"/>
      <c r="H42" s="157"/>
      <c r="I42" s="21"/>
      <c r="J42" s="156">
        <v>368</v>
      </c>
      <c r="K42" s="481" t="s">
        <v>84</v>
      </c>
      <c r="L42" s="191">
        <f t="shared" si="2"/>
        <v>0</v>
      </c>
      <c r="M42"/>
      <c r="P42" s="137"/>
      <c r="Q42"/>
      <c r="R42"/>
      <c r="S42"/>
      <c r="T42"/>
      <c r="U42"/>
      <c r="V42"/>
      <c r="W42"/>
      <c r="X42"/>
      <c r="Y42"/>
      <c r="Z42"/>
      <c r="AA42"/>
      <c r="AB42"/>
      <c r="AC42"/>
      <c r="AD42"/>
    </row>
    <row r="43" spans="1:30" ht="90.75" customHeight="1" x14ac:dyDescent="0.3">
      <c r="A43" s="147">
        <f>'Unit Data from Audit Worksheet'!A54</f>
        <v>4</v>
      </c>
      <c r="B43" s="32" t="str">
        <f>'Unit Data from Audit Worksheet'!C54</f>
        <v>General Fund-Balance Sheet</v>
      </c>
      <c r="C43" s="199" t="str">
        <f>'Unit Data from Audit Worksheet'!D54</f>
        <v>Current Liabilities (as reported on the Balance Sheet)
Exclude all deferred inflows. 
Include advance from(long-term portion of interfund loans)</v>
      </c>
      <c r="D43" s="86"/>
      <c r="E43" s="92">
        <f>'Unit Data from Audit Worksheet'!F54</f>
        <v>0</v>
      </c>
      <c r="F43" s="20">
        <f t="shared" ref="F43:F47" si="3">IF(L43&lt;0,"Error: Enter as a positive.",)</f>
        <v>0</v>
      </c>
      <c r="G43" s="44"/>
      <c r="H43" s="157"/>
      <c r="I43" s="21"/>
      <c r="J43" s="22">
        <v>4</v>
      </c>
      <c r="K43" s="155" t="s">
        <v>37</v>
      </c>
      <c r="L43" s="200">
        <f t="shared" si="2"/>
        <v>0</v>
      </c>
      <c r="P43" s="138"/>
    </row>
    <row r="44" spans="1:30" ht="131.25" customHeight="1" x14ac:dyDescent="0.3">
      <c r="A44" s="147">
        <f>'Unit Data from Audit Worksheet'!A55</f>
        <v>5</v>
      </c>
      <c r="B44" s="32" t="str">
        <f>'Unit Data from Audit Worksheet'!C55</f>
        <v>General Fund-Balance Sheet</v>
      </c>
      <c r="C44" s="199" t="str">
        <f>'Unit Data from Audit Worksheet'!D55</f>
        <v>General fund deferred inflows derived from cash receipts. 
 Prepaid taxes is a common item listed.  Deferred inflows on the face of the statements can include cash and non-cash.  You may have to refer to the note disclosure where the cash and non-cash is broken out.</v>
      </c>
      <c r="D44" s="86"/>
      <c r="E44" s="92">
        <f>'Unit Data from Audit Worksheet'!F55</f>
        <v>0</v>
      </c>
      <c r="F44" s="20">
        <f t="shared" si="3"/>
        <v>0</v>
      </c>
      <c r="G44" s="44"/>
      <c r="H44" s="157"/>
      <c r="I44" s="21"/>
      <c r="J44" s="22">
        <v>5</v>
      </c>
      <c r="K44" s="155" t="s">
        <v>38</v>
      </c>
      <c r="L44" s="200">
        <f t="shared" si="2"/>
        <v>0</v>
      </c>
      <c r="P44" s="138"/>
    </row>
    <row r="45" spans="1:30" ht="104.25" customHeight="1" x14ac:dyDescent="0.3">
      <c r="A45" s="147">
        <f>'Unit Data from Audit Worksheet'!A56</f>
        <v>380</v>
      </c>
      <c r="B45" s="159" t="str">
        <f>'Unit Data from Audit Worksheet'!C56</f>
        <v>General Fund-Balance Sheet</v>
      </c>
      <c r="C45" s="146" t="str">
        <f>'Unit Data from Audit Worksheet'!D56</f>
        <v>Total Deferred inflows not derived from cash receipts.  Deferred inflows on the face of the statements can include cash and non-cash.  You may have to refer to the note disclosure where the cash and non-cash is broken out.</v>
      </c>
      <c r="D45" s="86"/>
      <c r="E45" s="164">
        <f>'Unit Data from Audit Worksheet'!F56</f>
        <v>0</v>
      </c>
      <c r="F45" s="158">
        <f t="shared" si="3"/>
        <v>0</v>
      </c>
      <c r="G45" s="160"/>
      <c r="H45" s="157"/>
      <c r="I45" s="21"/>
      <c r="J45" s="156">
        <v>380</v>
      </c>
      <c r="K45" s="155" t="s">
        <v>39</v>
      </c>
      <c r="L45" s="191">
        <f t="shared" si="2"/>
        <v>0</v>
      </c>
      <c r="P45" s="138"/>
    </row>
    <row r="46" spans="1:30" ht="41.25" customHeight="1" x14ac:dyDescent="0.3">
      <c r="A46" s="147">
        <f>'Unit Data from Audit Worksheet'!A57</f>
        <v>391</v>
      </c>
      <c r="B46" s="159" t="str">
        <f>'Unit Data from Audit Worksheet'!C57</f>
        <v>General Fund-Balance Sheet</v>
      </c>
      <c r="C46" s="146" t="str">
        <f>'Unit Data from Audit Worksheet'!D57</f>
        <v xml:space="preserve">Fund balance, Restricted for Stabilization by State Statute </v>
      </c>
      <c r="D46" s="86"/>
      <c r="E46" s="164">
        <f>'Unit Data from Audit Worksheet'!F57</f>
        <v>0</v>
      </c>
      <c r="F46" s="158">
        <f t="shared" si="3"/>
        <v>0</v>
      </c>
      <c r="G46" s="160"/>
      <c r="H46" s="157"/>
      <c r="I46" s="21"/>
      <c r="J46" s="156">
        <v>391</v>
      </c>
      <c r="K46" s="155" t="s">
        <v>85</v>
      </c>
      <c r="L46" s="191">
        <f t="shared" si="2"/>
        <v>0</v>
      </c>
      <c r="P46" s="138"/>
    </row>
    <row r="47" spans="1:30" ht="28.8" x14ac:dyDescent="0.3">
      <c r="A47" s="147">
        <f>'Unit Data from Audit Worksheet'!A58</f>
        <v>7</v>
      </c>
      <c r="B47" s="32" t="str">
        <f>'Unit Data from Audit Worksheet'!C58</f>
        <v>General Fund-Balance Sheet</v>
      </c>
      <c r="C47" s="199" t="str">
        <f>'Unit Data from Audit Worksheet'!D58</f>
        <v>Fund balance, Nonspendable-  inventory/prepaids/etc.</v>
      </c>
      <c r="D47" s="86"/>
      <c r="E47" s="92">
        <f>'Unit Data from Audit Worksheet'!F58</f>
        <v>0</v>
      </c>
      <c r="F47" s="20">
        <f t="shared" si="3"/>
        <v>0</v>
      </c>
      <c r="G47" s="44"/>
      <c r="H47" s="157"/>
      <c r="I47" s="21"/>
      <c r="J47" s="22">
        <v>7</v>
      </c>
      <c r="K47" s="155" t="s">
        <v>86</v>
      </c>
      <c r="L47" s="200">
        <f t="shared" si="2"/>
        <v>0</v>
      </c>
      <c r="P47" s="138"/>
    </row>
    <row r="48" spans="1:30" s="16" customFormat="1" ht="48.75" customHeight="1" x14ac:dyDescent="0.3">
      <c r="A48" s="132">
        <f>'Unit Data from Audit Worksheet'!A59</f>
        <v>645</v>
      </c>
      <c r="B48" s="167" t="str">
        <f>'Unit Data from Audit Worksheet'!C59</f>
        <v>General Fund-Balance Sheet</v>
      </c>
      <c r="C48" s="132" t="str">
        <f>'Unit Data from Audit Worksheet'!D59</f>
        <v>Fund balance, Assigned (total of all assigned components)</v>
      </c>
      <c r="D48" s="72"/>
      <c r="E48" s="166">
        <f>'Unit Data from Audit Worksheet'!F59</f>
        <v>0</v>
      </c>
      <c r="F48" s="153">
        <f>IF(L48&lt;0,"Error: Enter as a positive.",)</f>
        <v>0</v>
      </c>
      <c r="G48" s="144"/>
      <c r="H48" s="153"/>
      <c r="I48" s="201"/>
      <c r="J48" s="152">
        <v>645</v>
      </c>
      <c r="K48" s="132" t="s">
        <v>142</v>
      </c>
      <c r="L48" s="202">
        <f t="shared" si="2"/>
        <v>0</v>
      </c>
      <c r="M48"/>
      <c r="N48" s="194"/>
      <c r="O48" s="194"/>
      <c r="P48" s="138"/>
      <c r="Q48"/>
      <c r="R48"/>
      <c r="S48"/>
      <c r="T48"/>
      <c r="U48"/>
      <c r="V48"/>
      <c r="W48"/>
      <c r="X48"/>
      <c r="Y48"/>
      <c r="Z48"/>
      <c r="AA48"/>
      <c r="AB48"/>
      <c r="AC48"/>
      <c r="AD48"/>
    </row>
    <row r="49" spans="1:30" s="16" customFormat="1" ht="45.75" customHeight="1" x14ac:dyDescent="0.3">
      <c r="A49" s="132">
        <f>'Unit Data from Audit Worksheet'!A60</f>
        <v>646</v>
      </c>
      <c r="B49" s="167" t="str">
        <f>'Unit Data from Audit Worksheet'!C60</f>
        <v>General Fund-Balance Sheet</v>
      </c>
      <c r="C49" s="132" t="str">
        <f>'Unit Data from Audit Worksheet'!D60</f>
        <v>Fund Balance, Unassigned</v>
      </c>
      <c r="D49" s="72"/>
      <c r="E49" s="166">
        <f>'Unit Data from Audit Worksheet'!F60</f>
        <v>0</v>
      </c>
      <c r="F49" s="153">
        <f>IF(L49&lt;0,"Error: Enter as a positive.",)</f>
        <v>0</v>
      </c>
      <c r="G49" s="144"/>
      <c r="H49" s="153"/>
      <c r="I49" s="201"/>
      <c r="J49" s="152">
        <v>646</v>
      </c>
      <c r="K49" s="132" t="s">
        <v>143</v>
      </c>
      <c r="L49" s="202">
        <f t="shared" si="2"/>
        <v>0</v>
      </c>
      <c r="M49"/>
      <c r="N49" s="194"/>
      <c r="O49" s="194"/>
      <c r="P49" s="138"/>
      <c r="Q49"/>
      <c r="R49"/>
      <c r="S49"/>
      <c r="T49"/>
      <c r="U49"/>
      <c r="V49"/>
      <c r="W49"/>
      <c r="X49"/>
      <c r="Y49"/>
      <c r="Z49"/>
      <c r="AA49"/>
      <c r="AB49"/>
      <c r="AC49"/>
      <c r="AD49"/>
    </row>
    <row r="50" spans="1:30" ht="55.5" customHeight="1" x14ac:dyDescent="0.3">
      <c r="A50" s="189">
        <f>'Unit Data from Audit Worksheet'!A61</f>
        <v>9</v>
      </c>
      <c r="B50" s="73" t="str">
        <f>'Unit Data from Audit Worksheet'!C61</f>
        <v>General Fund-Balance Sheet</v>
      </c>
      <c r="C50" s="203" t="str">
        <f>'Unit Data from Audit Worksheet'!D61</f>
        <v>Total Fund balance (enter fund deficits as negative)</v>
      </c>
      <c r="D50" s="86"/>
      <c r="E50" s="91">
        <f>'Unit Data from Audit Worksheet'!F61</f>
        <v>0</v>
      </c>
      <c r="F50" s="74">
        <f>IF(L41-L43-L44-L45-L50=0,,"Error: Total assets less total liabilities do not equal Acct +379-4-5-380-9=0")</f>
        <v>0</v>
      </c>
      <c r="G50" s="75">
        <f>L41-L43-L44-L45-L50</f>
        <v>0</v>
      </c>
      <c r="H50" s="157"/>
      <c r="I50" s="21"/>
      <c r="J50" s="76">
        <v>9</v>
      </c>
      <c r="K50" s="30" t="s">
        <v>87</v>
      </c>
      <c r="L50" s="200">
        <f t="shared" si="2"/>
        <v>0</v>
      </c>
      <c r="O50" s="197" t="e">
        <f>'Unit Data from Audit Worksheet'!E61</f>
        <v>#N/A</v>
      </c>
      <c r="P50" s="138"/>
    </row>
    <row r="51" spans="1:30" s="16" customFormat="1" ht="73.5" customHeight="1" x14ac:dyDescent="0.3">
      <c r="A51" s="147">
        <f>'Unit Data from Audit Worksheet'!A62</f>
        <v>1052</v>
      </c>
      <c r="B51" s="159" t="str">
        <f>'Unit Data from Audit Worksheet'!C62</f>
        <v>General Fund-Rev, Exp. Change in Fund Balance</v>
      </c>
      <c r="C51" s="146" t="str">
        <f>'Unit Data from Audit Worksheet'!D62</f>
        <v>Mark to Market unrealized losses in the General Fund. (enter as a negative number)</v>
      </c>
      <c r="D51" s="86"/>
      <c r="E51" s="164">
        <f>'Unit Data from Audit Worksheet'!F62</f>
        <v>0</v>
      </c>
      <c r="F51" s="158"/>
      <c r="G51" s="160"/>
      <c r="H51" s="157"/>
      <c r="I51" s="21"/>
      <c r="J51" s="156">
        <v>1052</v>
      </c>
      <c r="K51" s="155" t="s">
        <v>484</v>
      </c>
      <c r="L51" s="196">
        <f t="shared" ref="L51:L83" si="4">IF(D51="",E51,D51)</f>
        <v>0</v>
      </c>
      <c r="M51"/>
      <c r="P51" s="138"/>
      <c r="Q51"/>
      <c r="R51"/>
      <c r="S51"/>
      <c r="T51"/>
      <c r="U51"/>
      <c r="V51"/>
      <c r="W51"/>
      <c r="X51"/>
      <c r="Y51"/>
      <c r="Z51"/>
      <c r="AA51"/>
      <c r="AB51"/>
      <c r="AC51"/>
      <c r="AD51"/>
    </row>
    <row r="52" spans="1:30" s="16" customFormat="1" ht="73.5" customHeight="1" x14ac:dyDescent="0.3">
      <c r="A52" s="147">
        <f>'Unit Data from Audit Worksheet'!A64</f>
        <v>16</v>
      </c>
      <c r="B52" s="147" t="str">
        <f>'Unit Data from Audit Worksheet'!C64</f>
        <v>General Fund-Rev, Exp. Change in Fund Balance</v>
      </c>
      <c r="C52" s="147" t="str">
        <f>'Unit Data from Audit Worksheet'!D64</f>
        <v>Total revenues</v>
      </c>
      <c r="D52" s="86"/>
      <c r="E52" s="164">
        <f>'Unit Data from Audit Worksheet'!F64</f>
        <v>0</v>
      </c>
      <c r="F52" s="158"/>
      <c r="G52" s="160"/>
      <c r="H52" s="157"/>
      <c r="I52" s="21"/>
      <c r="J52" s="149">
        <v>16</v>
      </c>
      <c r="K52" s="481" t="s">
        <v>88</v>
      </c>
      <c r="L52" s="196">
        <f t="shared" si="4"/>
        <v>0</v>
      </c>
      <c r="M52"/>
      <c r="P52" s="138"/>
      <c r="Q52"/>
      <c r="R52"/>
      <c r="S52"/>
      <c r="T52"/>
      <c r="U52"/>
      <c r="V52"/>
      <c r="W52"/>
      <c r="X52"/>
      <c r="Y52"/>
      <c r="Z52"/>
      <c r="AA52"/>
      <c r="AB52"/>
      <c r="AC52"/>
      <c r="AD52"/>
    </row>
    <row r="53" spans="1:30" s="16" customFormat="1" ht="73.5" customHeight="1" x14ac:dyDescent="0.3">
      <c r="A53" s="147">
        <f>'Unit Data from Audit Worksheet'!A65</f>
        <v>532</v>
      </c>
      <c r="B53" s="147" t="str">
        <f>'Unit Data from Audit Worksheet'!C65</f>
        <v>General Fund-Rev, Exp. Change in Fund Balance</v>
      </c>
      <c r="C53" s="147" t="str">
        <f>'Unit Data from Audit Worksheet'!D65</f>
        <v xml:space="preserve">Total expenditures  
Exclude expenditures in the "other financing sources (uses)" section.
</v>
      </c>
      <c r="D53" s="86"/>
      <c r="E53" s="164">
        <f>'Unit Data from Audit Worksheet'!F65</f>
        <v>0</v>
      </c>
      <c r="F53" s="158"/>
      <c r="G53" s="160"/>
      <c r="H53" s="157"/>
      <c r="I53" s="21"/>
      <c r="J53" s="149">
        <v>532</v>
      </c>
      <c r="K53" s="489" t="s">
        <v>89</v>
      </c>
      <c r="L53" s="196">
        <f t="shared" si="4"/>
        <v>0</v>
      </c>
      <c r="M53"/>
      <c r="P53" s="138"/>
      <c r="Q53"/>
      <c r="R53"/>
      <c r="S53"/>
      <c r="T53"/>
      <c r="U53"/>
      <c r="V53"/>
      <c r="W53"/>
      <c r="X53"/>
      <c r="Y53"/>
      <c r="Z53"/>
      <c r="AA53"/>
      <c r="AB53"/>
      <c r="AC53"/>
      <c r="AD53"/>
    </row>
    <row r="54" spans="1:30" s="16" customFormat="1" ht="73.5" customHeight="1" x14ac:dyDescent="0.3">
      <c r="A54" s="147">
        <f>'Unit Data from Audit Worksheet'!A66</f>
        <v>17</v>
      </c>
      <c r="B54" s="147" t="str">
        <f>'Unit Data from Audit Worksheet'!C66</f>
        <v>General Fund-Rev, Exp. Change in Fund Balance</v>
      </c>
      <c r="C54" s="147" t="str">
        <f>'Unit Data from Audit Worksheet'!D66</f>
        <v>Total Transfers in    (Preference is that transfers-in  are not netted against transfers-out)</v>
      </c>
      <c r="D54" s="86"/>
      <c r="E54" s="164">
        <f>'Unit Data from Audit Worksheet'!F66</f>
        <v>0</v>
      </c>
      <c r="F54" s="158"/>
      <c r="G54" s="160"/>
      <c r="H54" s="157"/>
      <c r="I54" s="21"/>
      <c r="J54" s="149">
        <v>17</v>
      </c>
      <c r="K54" s="489" t="s">
        <v>90</v>
      </c>
      <c r="L54" s="196">
        <f t="shared" si="4"/>
        <v>0</v>
      </c>
      <c r="M54"/>
      <c r="P54" s="138"/>
      <c r="Q54"/>
      <c r="R54"/>
      <c r="S54"/>
      <c r="T54"/>
      <c r="U54"/>
      <c r="V54"/>
      <c r="W54"/>
      <c r="X54"/>
      <c r="Y54"/>
      <c r="Z54"/>
      <c r="AA54"/>
      <c r="AB54"/>
      <c r="AC54"/>
      <c r="AD54"/>
    </row>
    <row r="55" spans="1:30" s="16" customFormat="1" ht="73.5" customHeight="1" x14ac:dyDescent="0.3">
      <c r="A55" s="147">
        <f>'Unit Data from Audit Worksheet'!A67</f>
        <v>20</v>
      </c>
      <c r="B55" s="147" t="str">
        <f>'Unit Data from Audit Worksheet'!C67</f>
        <v>General Fund-Rev, Exp. Change in Fund Balance</v>
      </c>
      <c r="C55" s="147" t="str">
        <f>'Unit Data from Audit Worksheet'!D67</f>
        <v>Total Transfers out    (Preference is that transfers-in  are not netted against transfers-out)</v>
      </c>
      <c r="D55" s="86"/>
      <c r="E55" s="164">
        <f>'Unit Data from Audit Worksheet'!F67</f>
        <v>0</v>
      </c>
      <c r="F55" s="158"/>
      <c r="G55" s="160"/>
      <c r="H55" s="157"/>
      <c r="I55" s="21"/>
      <c r="J55" s="149">
        <v>20</v>
      </c>
      <c r="K55" s="481" t="s">
        <v>91</v>
      </c>
      <c r="L55" s="196">
        <f t="shared" si="4"/>
        <v>0</v>
      </c>
      <c r="M55"/>
      <c r="P55" s="138"/>
      <c r="Q55"/>
      <c r="R55"/>
      <c r="S55"/>
      <c r="T55"/>
      <c r="U55"/>
      <c r="V55"/>
      <c r="W55"/>
      <c r="X55"/>
      <c r="Y55"/>
      <c r="Z55"/>
      <c r="AA55"/>
      <c r="AB55"/>
      <c r="AC55"/>
      <c r="AD55"/>
    </row>
    <row r="56" spans="1:30" s="16" customFormat="1" ht="73.5" customHeight="1" x14ac:dyDescent="0.3">
      <c r="A56" s="147">
        <f>'Unit Data from Audit Worksheet'!A68</f>
        <v>533</v>
      </c>
      <c r="B56" s="147" t="str">
        <f>'Unit Data from Audit Worksheet'!C68</f>
        <v>General Fund-Rev, Exp. Change in Fund Balance</v>
      </c>
      <c r="C56" s="147" t="str">
        <f>'Unit Data from Audit Worksheet'!D68</f>
        <v>Total Proceeds from all long-term debt issuances 
Exclude proceeds from refundings</v>
      </c>
      <c r="D56" s="86"/>
      <c r="E56" s="164">
        <f>'Unit Data from Audit Worksheet'!F68</f>
        <v>0</v>
      </c>
      <c r="F56" s="158"/>
      <c r="G56" s="160"/>
      <c r="H56" s="157"/>
      <c r="I56" s="21"/>
      <c r="J56" s="149">
        <v>533</v>
      </c>
      <c r="K56" s="489" t="s">
        <v>92</v>
      </c>
      <c r="L56" s="196">
        <f t="shared" si="4"/>
        <v>0</v>
      </c>
      <c r="M56"/>
      <c r="P56" s="138"/>
      <c r="Q56"/>
      <c r="R56"/>
      <c r="S56"/>
      <c r="T56"/>
      <c r="U56"/>
      <c r="V56"/>
      <c r="W56"/>
      <c r="X56"/>
      <c r="Y56"/>
      <c r="Z56"/>
      <c r="AA56"/>
      <c r="AB56"/>
      <c r="AC56"/>
      <c r="AD56"/>
    </row>
    <row r="57" spans="1:30" s="16" customFormat="1" ht="73.5" customHeight="1" x14ac:dyDescent="0.3">
      <c r="A57" s="147">
        <f>'Unit Data from Audit Worksheet'!A69</f>
        <v>22</v>
      </c>
      <c r="B57" s="147" t="str">
        <f>'Unit Data from Audit Worksheet'!C69</f>
        <v>General Fund-Rev, Exp. Change in Fund Balance</v>
      </c>
      <c r="C57" s="147" t="str">
        <f>'Unit Data from Audit Worksheet'!D69</f>
        <v xml:space="preserve">All other items on this statement that were not included in total revenues, total expenditures, transfers in or out, or proceeds from long-term debt above.  </v>
      </c>
      <c r="D57" s="86"/>
      <c r="E57" s="164">
        <f>'Unit Data from Audit Worksheet'!F69</f>
        <v>0</v>
      </c>
      <c r="F57" s="158"/>
      <c r="G57" s="160"/>
      <c r="H57" s="157"/>
      <c r="I57" s="21"/>
      <c r="J57" s="149">
        <v>22</v>
      </c>
      <c r="K57" s="147" t="s">
        <v>93</v>
      </c>
      <c r="L57" s="196">
        <f t="shared" si="4"/>
        <v>0</v>
      </c>
      <c r="M57"/>
      <c r="P57" s="138"/>
      <c r="Q57"/>
      <c r="R57"/>
      <c r="S57"/>
      <c r="T57"/>
      <c r="U57"/>
      <c r="V57"/>
      <c r="W57"/>
      <c r="X57"/>
      <c r="Y57"/>
      <c r="Z57"/>
      <c r="AA57"/>
      <c r="AB57"/>
      <c r="AC57"/>
      <c r="AD57"/>
    </row>
    <row r="58" spans="1:30" s="16" customFormat="1" ht="73.5" customHeight="1" x14ac:dyDescent="0.3">
      <c r="A58" s="147">
        <f>'Unit Data from Audit Worksheet'!A70</f>
        <v>23</v>
      </c>
      <c r="B58" s="147" t="str">
        <f>'Unit Data from Audit Worksheet'!C70</f>
        <v>General Fund-Rev, Exp. Change in Fund Balance</v>
      </c>
      <c r="C58" s="147" t="str">
        <f>'Unit Data from Audit Worksheet'!D70</f>
        <v>Change in fund balance - (Increase in Fund balance is recorded as a positive and a decrease in fund balance is recorded as a negative)</v>
      </c>
      <c r="D58" s="86"/>
      <c r="E58" s="164">
        <f>'Unit Data from Audit Worksheet'!F70</f>
        <v>0</v>
      </c>
      <c r="F58" s="158"/>
      <c r="G58" s="160"/>
      <c r="H58" s="157"/>
      <c r="I58" s="21"/>
      <c r="J58" s="149">
        <v>23</v>
      </c>
      <c r="K58" s="490" t="s">
        <v>94</v>
      </c>
      <c r="L58" s="196">
        <f t="shared" si="4"/>
        <v>0</v>
      </c>
      <c r="M58"/>
      <c r="P58" s="138"/>
      <c r="Q58"/>
      <c r="R58"/>
      <c r="S58"/>
      <c r="T58"/>
      <c r="U58"/>
      <c r="V58"/>
      <c r="W58"/>
      <c r="X58"/>
      <c r="Y58"/>
      <c r="Z58"/>
      <c r="AA58"/>
      <c r="AB58"/>
      <c r="AC58"/>
      <c r="AD58"/>
    </row>
    <row r="59" spans="1:30" s="16" customFormat="1" ht="115.8" customHeight="1" x14ac:dyDescent="0.3">
      <c r="A59" s="147">
        <f>'Unit Data from Audit Worksheet'!A71</f>
        <v>507</v>
      </c>
      <c r="B59" s="147" t="str">
        <f>'Unit Data from Audit Worksheet'!C71</f>
        <v>General Fund-Rev, Exp. Change in Fund Balance</v>
      </c>
      <c r="C59" s="147" t="str">
        <f>'Unit Data from Audit Worksheet'!D71</f>
        <v>Any adjustment to beginning fund balance including rounding, prior period adjustments and restatements.   (Amounts that increase fund balance are recorded as positive and amounts that decrease fund balance are recorded as negative)</v>
      </c>
      <c r="D59" s="86"/>
      <c r="E59" s="164">
        <f>'Unit Data from Audit Worksheet'!F71</f>
        <v>0</v>
      </c>
      <c r="F59" s="158"/>
      <c r="G59" s="160"/>
      <c r="H59" s="157"/>
      <c r="I59" s="21"/>
      <c r="J59" s="149">
        <v>507</v>
      </c>
      <c r="K59" s="490" t="s">
        <v>485</v>
      </c>
      <c r="L59" s="196">
        <f t="shared" si="4"/>
        <v>0</v>
      </c>
      <c r="M59"/>
      <c r="P59" s="138"/>
      <c r="Q59"/>
      <c r="R59"/>
      <c r="S59"/>
      <c r="T59"/>
      <c r="U59"/>
      <c r="V59"/>
      <c r="W59"/>
      <c r="X59"/>
      <c r="Y59"/>
      <c r="Z59"/>
      <c r="AA59"/>
      <c r="AB59"/>
      <c r="AC59"/>
      <c r="AD59"/>
    </row>
    <row r="60" spans="1:30" s="16" customFormat="1" ht="73.5" customHeight="1" x14ac:dyDescent="0.3">
      <c r="A60" s="147">
        <f>'Unit Data from Audit Worksheet'!A73</f>
        <v>512</v>
      </c>
      <c r="B60" s="159" t="str">
        <f>'Unit Data from Audit Worksheet'!C73</f>
        <v>Fiduciary Statements</v>
      </c>
      <c r="C60" s="146" t="str">
        <f>'Unit Data from Audit Worksheet'!D73</f>
        <v>Cash and investments.  
Include:  unrestricted and restricted.  
                   cash and investments held 
                   by a third party</v>
      </c>
      <c r="D60" s="86"/>
      <c r="E60" s="164">
        <f>'Unit Data from Audit Worksheet'!F73</f>
        <v>0</v>
      </c>
      <c r="F60" s="158"/>
      <c r="G60" s="160"/>
      <c r="H60" s="157"/>
      <c r="I60" s="21"/>
      <c r="J60" s="156">
        <v>512</v>
      </c>
      <c r="K60" s="155" t="s">
        <v>95</v>
      </c>
      <c r="L60" s="196">
        <f t="shared" si="4"/>
        <v>0</v>
      </c>
      <c r="M60"/>
      <c r="P60" s="138"/>
      <c r="Q60"/>
      <c r="R60"/>
      <c r="S60"/>
      <c r="T60"/>
      <c r="U60"/>
      <c r="V60"/>
      <c r="W60"/>
      <c r="X60"/>
      <c r="Y60"/>
      <c r="Z60"/>
      <c r="AA60"/>
      <c r="AB60"/>
      <c r="AC60"/>
      <c r="AD60"/>
    </row>
    <row r="61" spans="1:30" ht="100.2" customHeight="1" x14ac:dyDescent="0.3">
      <c r="A61" s="147">
        <f>'Unit Data from Audit Worksheet'!A75</f>
        <v>622</v>
      </c>
      <c r="B61" s="159" t="str">
        <f>'Unit Data from Audit Worksheet'!C75</f>
        <v>FS., Pension note or RSI</v>
      </c>
      <c r="C61" s="159" t="str">
        <f>'Unit Data from Audit Worksheet'!D75</f>
        <v xml:space="preserve">Unit's Share of Net Pension Liability ($s)
- unit of government is a participating employer in the State's TSERS (Teachers' and State Employees' Retirement System) or the LGERS (Local Governmental Employees' Retirement System).  </v>
      </c>
      <c r="D61" s="163"/>
      <c r="E61" s="164">
        <f>'Unit Data from Audit Worksheet'!F75</f>
        <v>0</v>
      </c>
      <c r="F61" s="158">
        <f>IF(L61&lt;0,"Error: Enter as a positive.",)</f>
        <v>0</v>
      </c>
      <c r="G61" s="160"/>
      <c r="H61" s="157"/>
      <c r="I61" s="21"/>
      <c r="J61" s="156">
        <v>622</v>
      </c>
      <c r="K61" s="161" t="s">
        <v>133</v>
      </c>
      <c r="L61" s="196">
        <f t="shared" si="4"/>
        <v>0</v>
      </c>
      <c r="P61" s="138"/>
    </row>
    <row r="62" spans="1:30" ht="144.6" customHeight="1" x14ac:dyDescent="0.3">
      <c r="A62" s="147">
        <f>'Unit Data from Audit Worksheet'!A76</f>
        <v>577</v>
      </c>
      <c r="B62" s="159" t="str">
        <f>'Unit Data from Audit Worksheet'!C76</f>
        <v>Pension Notes</v>
      </c>
      <c r="C62" s="159" t="str">
        <f>'Unit Data from Audit Worksheet'!D76</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62" s="163"/>
      <c r="E62" s="164">
        <f>'Unit Data from Audit Worksheet'!F76</f>
        <v>0</v>
      </c>
      <c r="F62" s="158"/>
      <c r="G62" s="160"/>
      <c r="H62" s="157"/>
      <c r="I62" s="21"/>
      <c r="J62" s="156">
        <v>577</v>
      </c>
      <c r="K62" s="161" t="s">
        <v>125</v>
      </c>
      <c r="L62" s="196">
        <f t="shared" si="4"/>
        <v>0</v>
      </c>
      <c r="P62" s="138"/>
    </row>
    <row r="63" spans="1:30" s="16" customFormat="1" ht="127.5" customHeight="1" x14ac:dyDescent="0.3">
      <c r="A63" s="209">
        <f>'Unit Data from Audit Worksheet'!A78</f>
        <v>547</v>
      </c>
      <c r="B63" s="159" t="str">
        <f>'Unit Data from Audit Worksheet'!C78</f>
        <v>OPEB Note</v>
      </c>
      <c r="C63" s="159" t="str">
        <f>'Unit Data from Audit Worksheet'!D78</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63" s="58"/>
      <c r="E63" s="164">
        <f>'Unit Data from Audit Worksheet'!F78</f>
        <v>0</v>
      </c>
      <c r="F63" s="158"/>
      <c r="G63" s="160"/>
      <c r="H63" s="62"/>
      <c r="I63" s="21"/>
      <c r="J63" s="156">
        <v>547</v>
      </c>
      <c r="K63" s="211" t="s">
        <v>105</v>
      </c>
      <c r="L63" s="196">
        <f t="shared" si="4"/>
        <v>0</v>
      </c>
      <c r="M63"/>
      <c r="P63" s="139"/>
      <c r="Q63"/>
      <c r="R63"/>
      <c r="S63"/>
      <c r="T63"/>
      <c r="U63"/>
      <c r="V63"/>
      <c r="W63"/>
      <c r="X63"/>
      <c r="Y63"/>
      <c r="Z63"/>
      <c r="AA63"/>
      <c r="AB63"/>
      <c r="AC63"/>
      <c r="AD63"/>
    </row>
    <row r="64" spans="1:30" s="16" customFormat="1" ht="99" customHeight="1" x14ac:dyDescent="0.3">
      <c r="A64" s="147">
        <f>'Unit Data from Audit Worksheet'!A79</f>
        <v>659</v>
      </c>
      <c r="B64" s="159" t="str">
        <f>'Unit Data from Audit Worksheet'!C79</f>
        <v>OPEB
 Note or RSI</v>
      </c>
      <c r="C64" s="146" t="str">
        <f>'Unit Data from Audit Worksheet'!D79</f>
        <v>Total OPEB benefits - total OPEB liability
If you do not provide benefit, please enter 0</v>
      </c>
      <c r="D64" s="58"/>
      <c r="E64" s="164">
        <f>'Unit Data from Audit Worksheet'!F79</f>
        <v>0</v>
      </c>
      <c r="F64" s="158"/>
      <c r="G64" s="212" t="s">
        <v>486</v>
      </c>
      <c r="H64" s="157"/>
      <c r="I64" s="21"/>
      <c r="J64" s="149">
        <v>659</v>
      </c>
      <c r="K64" s="148" t="s">
        <v>160</v>
      </c>
      <c r="L64" s="196">
        <f t="shared" si="4"/>
        <v>0</v>
      </c>
      <c r="M64"/>
      <c r="P64" s="139"/>
      <c r="Q64"/>
      <c r="R64"/>
      <c r="S64"/>
      <c r="T64"/>
      <c r="U64"/>
      <c r="V64"/>
      <c r="W64"/>
      <c r="X64"/>
      <c r="Y64"/>
      <c r="Z64"/>
      <c r="AA64"/>
      <c r="AB64"/>
      <c r="AC64"/>
      <c r="AD64"/>
    </row>
    <row r="65" spans="1:30" s="16" customFormat="1" ht="131.25" customHeight="1" x14ac:dyDescent="0.3">
      <c r="A65" s="147">
        <f>'Unit Data from Audit Worksheet'!A80</f>
        <v>660</v>
      </c>
      <c r="B65" s="159" t="str">
        <f>'Unit Data from Audit Worksheet'!C80</f>
        <v>OPEB
 Note or RSI</v>
      </c>
      <c r="C65" s="146" t="str">
        <f>'Unit Data from Audit Worksheet'!D80</f>
        <v>Total OPEB benefits- OPEB plan fiduciary net position
If no fiduciary net position, enter 0</v>
      </c>
      <c r="D65" s="163"/>
      <c r="E65" s="164">
        <f>'Unit Data from Audit Worksheet'!F80</f>
        <v>0</v>
      </c>
      <c r="F65" s="158" t="str">
        <f>IF(L65&lt;1,"Please answer this question","")</f>
        <v>Please answer this question</v>
      </c>
      <c r="G65" s="212" t="s">
        <v>486</v>
      </c>
      <c r="H65" s="157"/>
      <c r="I65" s="21"/>
      <c r="J65" s="149">
        <v>660</v>
      </c>
      <c r="K65" s="148" t="s">
        <v>161</v>
      </c>
      <c r="L65" s="196">
        <f t="shared" si="4"/>
        <v>0</v>
      </c>
      <c r="M65"/>
      <c r="P65" s="139"/>
      <c r="Q65"/>
      <c r="R65"/>
      <c r="S65"/>
      <c r="T65"/>
      <c r="U65"/>
      <c r="V65"/>
      <c r="W65"/>
      <c r="X65"/>
      <c r="Y65"/>
      <c r="Z65"/>
      <c r="AA65"/>
      <c r="AB65"/>
      <c r="AC65"/>
      <c r="AD65"/>
    </row>
    <row r="66" spans="1:30" ht="134.25" customHeight="1" x14ac:dyDescent="0.3">
      <c r="A66" s="147">
        <f>'Unit Data from Audit Worksheet'!A81</f>
        <v>661</v>
      </c>
      <c r="B66" s="159" t="str">
        <f>'Unit Data from Audit Worksheet'!C81</f>
        <v>OPEB
RSI</v>
      </c>
      <c r="C66" s="146" t="str">
        <f>'Unit Data from Audit Worksheet'!D81</f>
        <v>Total OPEB benefits - What is the plan’s fiduciary net position as a percentage of the total OPEB liability?  Please enter as percentage value; for example, 83.5% should be entered as 83.5.  If assets have not been set aside in a trust, please enter 0.0</v>
      </c>
      <c r="D66" s="163"/>
      <c r="E66" s="488">
        <f>'Unit Data from Audit Worksheet'!F81</f>
        <v>0</v>
      </c>
      <c r="F66" s="158"/>
      <c r="G66" s="212" t="s">
        <v>486</v>
      </c>
      <c r="H66" s="157"/>
      <c r="I66" s="21"/>
      <c r="J66" s="149">
        <v>661</v>
      </c>
      <c r="K66" s="161" t="s">
        <v>162</v>
      </c>
      <c r="L66" s="493">
        <f t="shared" si="4"/>
        <v>0</v>
      </c>
      <c r="P66" s="139"/>
    </row>
    <row r="67" spans="1:30" ht="84.75" customHeight="1" x14ac:dyDescent="0.3">
      <c r="A67" s="213">
        <f>'Unit Data from Audit Worksheet'!A84</f>
        <v>6</v>
      </c>
      <c r="B67" s="32" t="str">
        <f>'Unit Data from Audit Worksheet'!C84</f>
        <v>Fund Balance Note</v>
      </c>
      <c r="C67" s="199" t="str">
        <f>'Unit Data from Audit Worksheet'!D84</f>
        <v>General Fund -  Total Encumbrances.  You will probably have to refer to the note disclosure where the amount of encumbrances is listed.</v>
      </c>
      <c r="D67" s="451"/>
      <c r="E67" s="164">
        <f>'Unit Data from Audit Worksheet'!F84</f>
        <v>0</v>
      </c>
      <c r="F67" s="158"/>
      <c r="G67" s="160"/>
      <c r="H67" s="157"/>
      <c r="I67" s="21"/>
      <c r="J67" s="22">
        <v>6</v>
      </c>
      <c r="K67" s="80" t="s">
        <v>96</v>
      </c>
      <c r="L67" s="196">
        <f t="shared" si="4"/>
        <v>0</v>
      </c>
      <c r="P67" s="141"/>
    </row>
    <row r="68" spans="1:30" ht="87.75" customHeight="1" x14ac:dyDescent="0.3">
      <c r="A68" s="147">
        <f>'TD Info Completed by Auditor'!A9</f>
        <v>906</v>
      </c>
      <c r="B68" s="79" t="s">
        <v>201</v>
      </c>
      <c r="C68" s="147" t="str">
        <f>'TD Info Completed by Auditor'!B9</f>
        <v>Is the Independent Auditor's Report Opinion Unmodified?</v>
      </c>
      <c r="D68" s="163"/>
      <c r="E68" s="149">
        <f>IF(+'TD Info Completed by Auditor'!C9="Yes",1,IF(+'TD Info Completed by Auditor'!C9="No",2,IF(+'TD Info Completed by Auditor'!C9="N/A",3,0)))</f>
        <v>0</v>
      </c>
      <c r="F68" s="158"/>
      <c r="G68" s="160"/>
      <c r="H68" s="157"/>
      <c r="I68" s="21"/>
      <c r="J68" s="126">
        <v>906</v>
      </c>
      <c r="K68" s="36" t="s">
        <v>195</v>
      </c>
      <c r="L68" s="196">
        <f t="shared" si="4"/>
        <v>0</v>
      </c>
      <c r="N68" s="172" t="s">
        <v>215</v>
      </c>
      <c r="P68" s="137"/>
    </row>
    <row r="69" spans="1:30" ht="87.75" customHeight="1" x14ac:dyDescent="0.3">
      <c r="A69" s="147">
        <f>'TD Info Completed by Auditor'!A10</f>
        <v>907</v>
      </c>
      <c r="B69" s="79" t="s">
        <v>201</v>
      </c>
      <c r="C69" s="147" t="str">
        <f>'TD Info Completed by Auditor'!B10</f>
        <v xml:space="preserve">Is there a finding for lack of segregation of duties at this unit? </v>
      </c>
      <c r="D69" s="163"/>
      <c r="E69" s="149">
        <f>IF(+'TD Info Completed by Auditor'!C10="Yes",1,IF(+'TD Info Completed by Auditor'!C10="No",2,IF(+'TD Info Completed by Auditor'!C10="N/A",3,0)))</f>
        <v>0</v>
      </c>
      <c r="F69" s="158"/>
      <c r="G69" s="160"/>
      <c r="H69" s="157"/>
      <c r="I69" s="21"/>
      <c r="J69" s="126">
        <v>907</v>
      </c>
      <c r="K69" s="36" t="s">
        <v>196</v>
      </c>
      <c r="L69" s="196">
        <f t="shared" si="4"/>
        <v>0</v>
      </c>
      <c r="N69" s="172" t="s">
        <v>215</v>
      </c>
      <c r="P69" s="138"/>
    </row>
    <row r="70" spans="1:30" s="266" customFormat="1" ht="93.6" customHeight="1" x14ac:dyDescent="0.3">
      <c r="A70" s="147">
        <f>'TD Info Completed by Auditor'!A11</f>
        <v>1058</v>
      </c>
      <c r="B70" s="79"/>
      <c r="C70" s="147" t="str">
        <f>'TD Info Completed by Auditor'!B11</f>
        <v>Did your audit disclose as a finding any statutory violations? (not including budget violations) (Yes or No) If the answer  is "Yes", review whether this needs to be disclosed in the Stewardship, Compliance and Accountability Note</v>
      </c>
      <c r="D70" s="163"/>
      <c r="E70" s="149">
        <f>IF(+'TD Info Completed by Auditor'!C11="Yes",1,IF(+'TD Info Completed by Auditor'!C11="No",2,IF(+'TD Info Completed by Auditor'!C11="N/A",3,0)))</f>
        <v>0</v>
      </c>
      <c r="F70" s="158"/>
      <c r="G70" s="160"/>
      <c r="H70" s="157"/>
      <c r="I70" s="21"/>
      <c r="J70" s="126">
        <v>1058</v>
      </c>
      <c r="K70" s="496" t="s">
        <v>491</v>
      </c>
      <c r="L70" s="196">
        <f t="shared" si="4"/>
        <v>0</v>
      </c>
      <c r="M70"/>
      <c r="N70" s="172"/>
      <c r="P70" s="139"/>
      <c r="Q70"/>
      <c r="R70"/>
      <c r="S70"/>
      <c r="T70"/>
      <c r="U70"/>
      <c r="V70"/>
      <c r="W70"/>
      <c r="X70"/>
      <c r="Y70"/>
      <c r="Z70"/>
      <c r="AA70"/>
      <c r="AB70"/>
      <c r="AC70"/>
      <c r="AD70"/>
    </row>
    <row r="71" spans="1:30" s="266" customFormat="1" ht="146.4" customHeight="1" x14ac:dyDescent="0.3">
      <c r="A71" s="147">
        <f>'TD Info Completed by Auditor'!A12</f>
        <v>1059</v>
      </c>
      <c r="B71" s="79"/>
      <c r="C71" s="147" t="str">
        <f>'TD Info Completed by Auditor'!B12</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71" s="163"/>
      <c r="E71" s="149">
        <f>IF(+'TD Info Completed by Auditor'!C12="Yes",1,IF(+'TD Info Completed by Auditor'!C12="No",2,IF(+'TD Info Completed by Auditor'!C12="N/A",3,0)))</f>
        <v>0</v>
      </c>
      <c r="F71" s="158"/>
      <c r="G71" s="160"/>
      <c r="H71" s="157"/>
      <c r="I71" s="21"/>
      <c r="J71" s="126">
        <v>1059</v>
      </c>
      <c r="K71" s="638" t="s">
        <v>874</v>
      </c>
      <c r="L71" s="196">
        <f t="shared" si="4"/>
        <v>0</v>
      </c>
      <c r="M71"/>
      <c r="N71" s="172"/>
      <c r="P71" s="139"/>
      <c r="Q71"/>
      <c r="R71"/>
      <c r="S71"/>
      <c r="T71"/>
      <c r="U71"/>
      <c r="V71"/>
      <c r="W71"/>
      <c r="X71"/>
      <c r="Y71"/>
      <c r="Z71"/>
      <c r="AA71"/>
      <c r="AB71"/>
      <c r="AC71"/>
      <c r="AD71"/>
    </row>
    <row r="72" spans="1:30" s="266" customFormat="1" ht="157.19999999999999" customHeight="1" x14ac:dyDescent="0.3">
      <c r="A72" s="204">
        <f>'TD Info Completed by Auditor'!A13</f>
        <v>1078</v>
      </c>
      <c r="B72" s="639"/>
      <c r="C72" s="204" t="str">
        <f>'TD Info Completed by Auditor'!B13</f>
        <v>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v>
      </c>
      <c r="D72" s="163"/>
      <c r="E72" s="149">
        <f>IF(+'TD Info Completed by Auditor'!C13="Yes",1,IF(+'TD Info Completed by Auditor'!C13="No",2,IF(+'TD Info Completed by Auditor'!C13="N/A",3,0)))</f>
        <v>0</v>
      </c>
      <c r="F72" s="158"/>
      <c r="G72" s="160"/>
      <c r="H72" s="157"/>
      <c r="I72" s="21"/>
      <c r="J72" s="589">
        <v>1078</v>
      </c>
      <c r="K72" s="600" t="s">
        <v>875</v>
      </c>
      <c r="L72" s="196">
        <f t="shared" si="4"/>
        <v>0</v>
      </c>
      <c r="M72" s="602"/>
      <c r="N72" s="172"/>
      <c r="P72" s="139"/>
      <c r="Q72" s="602"/>
      <c r="R72" s="602"/>
      <c r="S72" s="602"/>
      <c r="T72" s="602"/>
      <c r="U72" s="602"/>
      <c r="V72" s="602"/>
      <c r="W72" s="602"/>
      <c r="X72" s="602"/>
      <c r="Y72" s="602"/>
      <c r="Z72" s="602"/>
      <c r="AA72" s="602"/>
      <c r="AB72" s="602"/>
      <c r="AC72" s="602"/>
      <c r="AD72" s="602"/>
    </row>
    <row r="73" spans="1:30" s="266" customFormat="1" ht="146.4" customHeight="1" x14ac:dyDescent="0.3">
      <c r="A73" s="204">
        <f>'TD Info Completed by Auditor'!A14</f>
        <v>1067</v>
      </c>
      <c r="B73" s="639"/>
      <c r="C73" s="204" t="str">
        <f>'TD Info Completed by Auditor'!B14</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73" s="163"/>
      <c r="E73" s="149">
        <f>IF(+'TD Info Completed by Auditor'!C14="Yes",1,IF(+'TD Info Completed by Auditor'!C14="No",2,IF(+'TD Info Completed by Auditor'!C14="N/A",3,0)))</f>
        <v>0</v>
      </c>
      <c r="F73" s="158"/>
      <c r="G73" s="160"/>
      <c r="H73" s="157"/>
      <c r="I73" s="21"/>
      <c r="J73" s="589">
        <v>1067</v>
      </c>
      <c r="K73" s="600" t="s">
        <v>876</v>
      </c>
      <c r="L73" s="196">
        <f t="shared" si="4"/>
        <v>0</v>
      </c>
      <c r="M73" s="602"/>
      <c r="N73" s="172"/>
      <c r="P73" s="139"/>
      <c r="Q73" s="602"/>
      <c r="R73" s="602"/>
      <c r="S73" s="602"/>
      <c r="T73" s="602"/>
      <c r="U73" s="602"/>
      <c r="V73" s="602"/>
      <c r="W73" s="602"/>
      <c r="X73" s="602"/>
      <c r="Y73" s="602"/>
      <c r="Z73" s="602"/>
      <c r="AA73" s="602"/>
      <c r="AB73" s="602"/>
      <c r="AC73" s="602"/>
      <c r="AD73" s="602"/>
    </row>
    <row r="74" spans="1:30" s="266" customFormat="1" ht="87.75" customHeight="1" x14ac:dyDescent="0.3">
      <c r="A74" s="147">
        <f>'TD Info Completed by Auditor'!A15</f>
        <v>951</v>
      </c>
      <c r="B74" s="16"/>
      <c r="C74" s="147" t="str">
        <f>'TD Info Completed by Auditor'!B15</f>
        <v>Is there a finding for lack of technical skills, knowledge and experience (SKE) at this unit?</v>
      </c>
      <c r="D74" s="163"/>
      <c r="E74" s="149">
        <f>IF(+'TD Info Completed by Auditor'!C15="Yes",1,IF(+'TD Info Completed by Auditor'!C15="No",2,IF(+'TD Info Completed by Auditor'!C15="N/A",3,0)))</f>
        <v>0</v>
      </c>
      <c r="F74" s="158"/>
      <c r="G74" s="160"/>
      <c r="H74" s="157"/>
      <c r="I74" s="21"/>
      <c r="J74" s="126">
        <v>951</v>
      </c>
      <c r="K74" s="496" t="s">
        <v>489</v>
      </c>
      <c r="L74" s="196">
        <f t="shared" si="4"/>
        <v>0</v>
      </c>
      <c r="M74"/>
      <c r="N74" s="172"/>
      <c r="P74" s="139"/>
      <c r="Q74"/>
      <c r="R74"/>
      <c r="S74"/>
      <c r="T74"/>
      <c r="U74"/>
      <c r="V74"/>
      <c r="W74"/>
      <c r="X74"/>
      <c r="Y74"/>
      <c r="Z74"/>
      <c r="AA74"/>
      <c r="AB74"/>
      <c r="AC74"/>
      <c r="AD74"/>
    </row>
    <row r="75" spans="1:30" ht="87.75" customHeight="1" x14ac:dyDescent="0.3">
      <c r="A75" s="147">
        <f>'TD Info Completed by Auditor'!A16</f>
        <v>953</v>
      </c>
      <c r="B75" s="79" t="s">
        <v>201</v>
      </c>
      <c r="C75" s="147" t="str">
        <f>'TD Info Completed by Auditor'!B16</f>
        <v xml:space="preserve">Is there is a going concern noted in the audit report? </v>
      </c>
      <c r="D75" s="163"/>
      <c r="E75" s="149">
        <f>IF(+'TD Info Completed by Auditor'!C16="Yes",1,IF(+'TD Info Completed by Auditor'!C16="No",2,IF(+'TD Info Completed by Auditor'!C16="N/A",3,0)))</f>
        <v>0</v>
      </c>
      <c r="F75" s="158"/>
      <c r="G75" s="160"/>
      <c r="H75" s="157"/>
      <c r="I75" s="21"/>
      <c r="J75" s="126">
        <v>953</v>
      </c>
      <c r="K75" s="640" t="s">
        <v>877</v>
      </c>
      <c r="L75" s="196">
        <f t="shared" si="4"/>
        <v>0</v>
      </c>
      <c r="N75" s="172" t="s">
        <v>215</v>
      </c>
      <c r="P75" s="139"/>
    </row>
    <row r="76" spans="1:30" ht="87.75" customHeight="1" x14ac:dyDescent="0.3">
      <c r="A76" s="147">
        <f>'TD Info Completed by Auditor'!A17</f>
        <v>955</v>
      </c>
      <c r="B76" s="79" t="s">
        <v>201</v>
      </c>
      <c r="C76" s="147" t="str">
        <f>'TD Info Completed by Auditor'!B17</f>
        <v>Number of significant deficiency findings (financial statement findings only)
Exclude findings reported in questions  907, 951</v>
      </c>
      <c r="D76" s="163"/>
      <c r="E76" s="149">
        <f>'TD Info Completed by Auditor'!C17</f>
        <v>0</v>
      </c>
      <c r="F76" s="158"/>
      <c r="G76" s="160"/>
      <c r="H76" s="157"/>
      <c r="I76" s="21"/>
      <c r="J76" s="126">
        <v>955</v>
      </c>
      <c r="K76" s="36" t="s">
        <v>487</v>
      </c>
      <c r="L76" s="196">
        <f t="shared" si="4"/>
        <v>0</v>
      </c>
      <c r="N76" s="172" t="s">
        <v>215</v>
      </c>
      <c r="P76" s="139"/>
    </row>
    <row r="77" spans="1:30" ht="87.75" customHeight="1" x14ac:dyDescent="0.3">
      <c r="A77" s="147">
        <f>'TD Info Completed by Auditor'!A18</f>
        <v>957</v>
      </c>
      <c r="B77" s="79" t="s">
        <v>201</v>
      </c>
      <c r="C77" s="147" t="str">
        <f>'TD Info Completed by Auditor'!B18</f>
        <v>Number of material weaknesses findings (financial statements findings only)
Exclude findings reported in questions  907, 951</v>
      </c>
      <c r="D77" s="163"/>
      <c r="E77" s="149">
        <f>'TD Info Completed by Auditor'!C18</f>
        <v>0</v>
      </c>
      <c r="F77" s="158"/>
      <c r="G77" s="160"/>
      <c r="H77" s="157"/>
      <c r="I77" s="21"/>
      <c r="J77" s="126">
        <v>957</v>
      </c>
      <c r="K77" s="36" t="s">
        <v>488</v>
      </c>
      <c r="L77" s="196">
        <f t="shared" si="4"/>
        <v>0</v>
      </c>
      <c r="N77" s="172" t="s">
        <v>215</v>
      </c>
      <c r="P77" s="139"/>
    </row>
    <row r="78" spans="1:30" s="266" customFormat="1" ht="202.95" customHeight="1" x14ac:dyDescent="0.3">
      <c r="A78" s="147">
        <f>'TD Info Completed by Auditor'!A19</f>
        <v>973</v>
      </c>
      <c r="B78" s="79" t="s">
        <v>201</v>
      </c>
      <c r="C78" s="147"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78" s="163"/>
      <c r="E78" s="149">
        <f>'TD Info Completed by Auditor'!C19</f>
        <v>0</v>
      </c>
      <c r="F78" s="158"/>
      <c r="G78" s="160"/>
      <c r="H78" s="157"/>
      <c r="I78" s="21"/>
      <c r="J78" s="126">
        <v>973</v>
      </c>
      <c r="K78" s="36" t="s">
        <v>490</v>
      </c>
      <c r="L78" s="196">
        <f t="shared" si="4"/>
        <v>0</v>
      </c>
      <c r="M78"/>
      <c r="N78" s="172" t="s">
        <v>215</v>
      </c>
      <c r="P78" s="139"/>
      <c r="Q78"/>
      <c r="R78"/>
      <c r="S78"/>
      <c r="T78"/>
      <c r="U78"/>
      <c r="V78"/>
      <c r="W78"/>
      <c r="X78"/>
      <c r="Y78"/>
      <c r="Z78"/>
      <c r="AA78"/>
      <c r="AB78"/>
      <c r="AC78"/>
      <c r="AD78"/>
    </row>
    <row r="79" spans="1:30" ht="87.75" customHeight="1" x14ac:dyDescent="0.3">
      <c r="A79" s="147">
        <f>'TD Info Completed by Auditor'!A26</f>
        <v>975</v>
      </c>
      <c r="B79" s="79" t="s">
        <v>201</v>
      </c>
      <c r="C79" s="146" t="str">
        <f>'TD Info Completed by Auditor'!B26</f>
        <v>Does the Performance Indicator Print worksheet in this workbook have a red shaded cell?</v>
      </c>
      <c r="D79" s="163"/>
      <c r="E79" s="149">
        <f>IF(+'TD Info Completed by Auditor'!C26="Yes",1,IF(+'TD Info Completed by Auditor'!C26="No",2,IF(+'TD Info Completed by Auditor'!C26="N/A",3,0)))</f>
        <v>0</v>
      </c>
      <c r="F79" s="158"/>
      <c r="G79" s="160"/>
      <c r="H79" s="157"/>
      <c r="I79" s="21"/>
      <c r="J79" s="126">
        <v>975</v>
      </c>
      <c r="K79" s="640" t="s">
        <v>878</v>
      </c>
      <c r="L79" s="196">
        <f t="shared" si="4"/>
        <v>0</v>
      </c>
      <c r="N79" s="172" t="s">
        <v>215</v>
      </c>
      <c r="P79" s="142"/>
    </row>
    <row r="80" spans="1:30" s="266" customFormat="1" ht="87.75" customHeight="1" x14ac:dyDescent="0.3">
      <c r="A80" s="204">
        <f>'TD Info Completed by Auditor'!A28</f>
        <v>1068</v>
      </c>
      <c r="B80" s="641"/>
      <c r="C80" s="136" t="str">
        <f>'TD Info Completed by Auditor'!B28</f>
        <v xml:space="preserve">Does the unit have a self-insurance fund? </v>
      </c>
      <c r="D80" s="163"/>
      <c r="E80" s="149">
        <f>IF(+'TD Info Completed by Auditor'!C28="Yes",1,IF(+'TD Info Completed by Auditor'!C28="No",2,IF(+'TD Info Completed by Auditor'!C28="N/A",3,0)))</f>
        <v>0</v>
      </c>
      <c r="F80" s="158"/>
      <c r="G80" s="160"/>
      <c r="H80" s="157"/>
      <c r="I80" s="21"/>
      <c r="J80" s="589">
        <v>1068</v>
      </c>
      <c r="K80" s="601" t="s">
        <v>879</v>
      </c>
      <c r="L80" s="196">
        <f t="shared" si="4"/>
        <v>0</v>
      </c>
      <c r="M80" s="602"/>
      <c r="N80" s="172"/>
      <c r="P80" s="142"/>
      <c r="Q80" s="602"/>
      <c r="R80" s="602"/>
      <c r="S80" s="602"/>
      <c r="T80" s="602"/>
      <c r="U80" s="602"/>
      <c r="V80" s="602"/>
      <c r="W80" s="602"/>
      <c r="X80" s="602"/>
      <c r="Y80" s="602"/>
      <c r="Z80" s="602"/>
      <c r="AA80" s="602"/>
      <c r="AB80" s="602"/>
      <c r="AC80" s="602"/>
      <c r="AD80" s="602"/>
    </row>
    <row r="81" spans="1:30" s="266" customFormat="1" ht="87.75" customHeight="1" x14ac:dyDescent="0.3">
      <c r="A81" s="204">
        <f>'TD Info Completed by Auditor'!A29</f>
        <v>1069</v>
      </c>
      <c r="B81" s="641"/>
      <c r="C81" s="136" t="str">
        <f>'TD Info Completed by Auditor'!B29</f>
        <v>If the unit is self-insured for employee health care, does the unit use a qualified consultant to establish rates and appropriate reserve levels?</v>
      </c>
      <c r="D81" s="163"/>
      <c r="E81" s="149">
        <f>IF(+'TD Info Completed by Auditor'!C29="Yes",1,IF(+'TD Info Completed by Auditor'!C29="No",2,IF(+'TD Info Completed by Auditor'!C29="N/A",3,0)))</f>
        <v>0</v>
      </c>
      <c r="F81" s="158"/>
      <c r="G81" s="160"/>
      <c r="H81" s="157"/>
      <c r="I81" s="21"/>
      <c r="J81" s="589">
        <v>1069</v>
      </c>
      <c r="K81" s="601" t="s">
        <v>880</v>
      </c>
      <c r="L81" s="196">
        <f t="shared" si="4"/>
        <v>0</v>
      </c>
      <c r="M81" s="602"/>
      <c r="N81" s="172"/>
      <c r="P81" s="142"/>
      <c r="Q81" s="602"/>
      <c r="R81" s="602"/>
      <c r="S81" s="602"/>
      <c r="T81" s="602"/>
      <c r="U81" s="602"/>
      <c r="V81" s="602"/>
      <c r="W81" s="602"/>
      <c r="X81" s="602"/>
      <c r="Y81" s="602"/>
      <c r="Z81" s="602"/>
      <c r="AA81" s="602"/>
      <c r="AB81" s="602"/>
      <c r="AC81" s="602"/>
      <c r="AD81" s="602"/>
    </row>
    <row r="82" spans="1:30" s="266" customFormat="1" ht="87.75" customHeight="1" x14ac:dyDescent="0.3">
      <c r="A82" s="204">
        <f>'TD Info Completed by Auditor'!A30</f>
        <v>1070</v>
      </c>
      <c r="B82" s="641"/>
      <c r="C82" s="136" t="str">
        <f>'TD Info Completed by Auditor'!B30</f>
        <v>Does the Unit have a non-state administered pension plan?
(Note - OPEB is not a pension plan.)</v>
      </c>
      <c r="D82" s="163"/>
      <c r="E82" s="149">
        <f>IF(+'TD Info Completed by Auditor'!C30="Yes",1,IF(+'TD Info Completed by Auditor'!C30="No",2,IF(+'TD Info Completed by Auditor'!C30="N/A",3,0)))</f>
        <v>0</v>
      </c>
      <c r="F82" s="158"/>
      <c r="G82" s="160"/>
      <c r="H82" s="157"/>
      <c r="I82" s="21"/>
      <c r="J82" s="589">
        <v>1070</v>
      </c>
      <c r="K82" s="601" t="s">
        <v>890</v>
      </c>
      <c r="L82" s="196">
        <f t="shared" si="4"/>
        <v>0</v>
      </c>
      <c r="M82" s="602"/>
      <c r="N82" s="172"/>
      <c r="P82" s="142"/>
      <c r="Q82" s="602"/>
      <c r="R82" s="602"/>
      <c r="S82" s="602"/>
      <c r="T82" s="602"/>
      <c r="U82" s="602"/>
      <c r="V82" s="602"/>
      <c r="W82" s="602"/>
      <c r="X82" s="602"/>
      <c r="Y82" s="602"/>
      <c r="Z82" s="602"/>
      <c r="AA82" s="602"/>
      <c r="AB82" s="602"/>
      <c r="AC82" s="602"/>
      <c r="AD82" s="602"/>
    </row>
    <row r="83" spans="1:30" s="266" customFormat="1" ht="87.75" customHeight="1" x14ac:dyDescent="0.3">
      <c r="A83" s="204">
        <f>'TD Info Completed by Auditor'!A31</f>
        <v>1071</v>
      </c>
      <c r="B83" s="641"/>
      <c r="C83" s="136" t="str">
        <f>'TD Info Completed by Auditor'!B31</f>
        <v>Please list the amount of ARPA funds expended in total this fiscal year for non-capital purposes.  Enter "0" if no ARPA funds expended for this fiscal year for non-capital purposes.</v>
      </c>
      <c r="D83" s="163"/>
      <c r="E83" s="650">
        <f>'TD Info Completed by Auditor'!C31</f>
        <v>0</v>
      </c>
      <c r="F83" s="158"/>
      <c r="G83" s="160"/>
      <c r="H83" s="157"/>
      <c r="I83" s="21"/>
      <c r="J83" s="589">
        <v>1071</v>
      </c>
      <c r="K83" s="601" t="s">
        <v>881</v>
      </c>
      <c r="L83" s="196">
        <f t="shared" si="4"/>
        <v>0</v>
      </c>
      <c r="M83" s="602"/>
      <c r="N83" s="172"/>
      <c r="P83" s="142"/>
      <c r="Q83" s="602"/>
      <c r="R83" s="602"/>
      <c r="S83" s="602"/>
      <c r="T83" s="602"/>
      <c r="U83" s="602"/>
      <c r="V83" s="602"/>
      <c r="W83" s="602"/>
      <c r="X83" s="602"/>
      <c r="Y83" s="602"/>
      <c r="Z83" s="602"/>
      <c r="AA83" s="602"/>
      <c r="AB83" s="602"/>
      <c r="AC83" s="602"/>
      <c r="AD83" s="602"/>
    </row>
    <row r="84" spans="1:30" ht="123.6" customHeight="1" x14ac:dyDescent="0.3">
      <c r="A84" s="214">
        <v>336</v>
      </c>
      <c r="B84" s="169"/>
      <c r="C84" s="215" t="s">
        <v>216</v>
      </c>
      <c r="D84" s="216" t="s">
        <v>210</v>
      </c>
      <c r="E84" s="217" t="s">
        <v>481</v>
      </c>
      <c r="F84" s="170" t="s">
        <v>352</v>
      </c>
      <c r="G84" s="160"/>
      <c r="H84" s="157"/>
      <c r="I84" s="21"/>
      <c r="J84" s="590">
        <v>336</v>
      </c>
      <c r="K84" s="476" t="s">
        <v>212</v>
      </c>
      <c r="L84" s="478">
        <f>L10-L11-L12-L13-L14-L15</f>
        <v>0</v>
      </c>
      <c r="N84" s="173" t="s">
        <v>211</v>
      </c>
      <c r="P84" s="142"/>
    </row>
    <row r="85" spans="1:30" ht="113.4" customHeight="1" x14ac:dyDescent="0.3">
      <c r="A85" s="218"/>
      <c r="B85" s="60"/>
      <c r="C85" s="219"/>
      <c r="D85" s="82"/>
      <c r="E85" s="89"/>
      <c r="F85" s="39"/>
      <c r="G85" s="83"/>
      <c r="H85" s="84"/>
      <c r="I85" s="21"/>
      <c r="J85" s="590">
        <v>998</v>
      </c>
      <c r="K85" s="476" t="s">
        <v>99</v>
      </c>
      <c r="L85" s="478" t="e">
        <f>VLOOKUP('Unit Data from Audit Worksheet'!D2,'Unit Names(H)'!$A$2:$C$16,3,FALSE)</f>
        <v>#N/A</v>
      </c>
      <c r="N85" s="173" t="s">
        <v>213</v>
      </c>
      <c r="P85" s="142"/>
    </row>
    <row r="86" spans="1:30" ht="70.8" customHeight="1" x14ac:dyDescent="0.3">
      <c r="A86" s="218"/>
      <c r="B86" s="60"/>
      <c r="C86" s="219"/>
      <c r="D86" s="220"/>
      <c r="E86" s="221"/>
      <c r="F86" s="222"/>
      <c r="G86" s="223"/>
      <c r="H86" s="224"/>
      <c r="I86" s="21"/>
      <c r="J86" s="477">
        <v>554</v>
      </c>
      <c r="K86" s="226" t="s">
        <v>114</v>
      </c>
      <c r="L86" s="208"/>
      <c r="N86"/>
      <c r="P86" s="142"/>
    </row>
    <row r="87" spans="1:30" ht="63.6" customHeight="1" x14ac:dyDescent="0.3">
      <c r="A87" s="218"/>
      <c r="B87" s="60"/>
      <c r="C87" s="219"/>
      <c r="D87" s="220"/>
      <c r="E87" s="221"/>
      <c r="F87" s="222"/>
      <c r="G87" s="223"/>
      <c r="H87" s="224"/>
      <c r="I87" s="21"/>
      <c r="J87" s="104">
        <v>555</v>
      </c>
      <c r="K87" s="226" t="s">
        <v>115</v>
      </c>
      <c r="L87" s="208"/>
      <c r="N87"/>
      <c r="P87" s="142"/>
    </row>
    <row r="88" spans="1:30" ht="55.8" customHeight="1" x14ac:dyDescent="0.3">
      <c r="A88" s="218"/>
      <c r="B88" s="60"/>
      <c r="C88" s="219"/>
      <c r="D88" s="220"/>
      <c r="E88" s="221"/>
      <c r="F88" s="222"/>
      <c r="G88" s="223"/>
      <c r="H88" s="225"/>
      <c r="I88" s="21"/>
      <c r="J88" s="104">
        <v>556</v>
      </c>
      <c r="K88" s="226" t="s">
        <v>116</v>
      </c>
      <c r="L88" s="208"/>
      <c r="N88" s="227"/>
      <c r="P88" s="142"/>
    </row>
    <row r="89" spans="1:30" ht="60.6" customHeight="1" x14ac:dyDescent="0.3">
      <c r="A89" s="218"/>
      <c r="B89" s="60"/>
      <c r="C89" s="219"/>
      <c r="D89" s="220"/>
      <c r="E89" s="221"/>
      <c r="F89" s="222"/>
      <c r="G89" s="223"/>
      <c r="H89" s="225"/>
      <c r="I89" s="21"/>
      <c r="J89" s="104">
        <v>557</v>
      </c>
      <c r="K89" s="226" t="s">
        <v>117</v>
      </c>
      <c r="L89" s="208"/>
      <c r="N89" s="227"/>
      <c r="P89" s="142"/>
    </row>
    <row r="90" spans="1:30" ht="70.2" customHeight="1" x14ac:dyDescent="0.3">
      <c r="A90" s="218"/>
      <c r="B90" s="60"/>
      <c r="C90" s="219"/>
      <c r="D90" s="220"/>
      <c r="E90" s="221"/>
      <c r="F90" s="222"/>
      <c r="G90" s="223"/>
      <c r="H90" s="225"/>
      <c r="I90" s="21"/>
      <c r="J90" s="104">
        <v>606</v>
      </c>
      <c r="K90" s="226" t="s">
        <v>176</v>
      </c>
      <c r="L90" s="208"/>
      <c r="N90" s="227"/>
      <c r="P90" s="142"/>
    </row>
    <row r="91" spans="1:30" ht="56.4" customHeight="1" x14ac:dyDescent="0.3">
      <c r="A91" s="218"/>
      <c r="B91" s="60"/>
      <c r="C91" s="219"/>
      <c r="D91" s="220"/>
      <c r="E91" s="221"/>
      <c r="F91" s="222"/>
      <c r="G91" s="223"/>
      <c r="H91" s="225"/>
      <c r="I91" s="21"/>
      <c r="J91" s="85"/>
      <c r="K91" s="229"/>
      <c r="L91" s="230"/>
      <c r="N91" s="227"/>
      <c r="P91" s="143"/>
    </row>
    <row r="92" spans="1:30" ht="79.95" customHeight="1" x14ac:dyDescent="0.3">
      <c r="A92" s="147">
        <f>'Unit Data from Audit Worksheet'!A86</f>
        <v>947</v>
      </c>
      <c r="B92" s="79"/>
      <c r="C92" s="146" t="str">
        <f>'Unit Data from Audit Worksheet'!D86</f>
        <v>First name of finance officer or interim finance officer (please enter “vacant” for first name if the position is currently vacant)</v>
      </c>
      <c r="D92" s="165"/>
      <c r="E92" s="466">
        <f>'Unit Data from Audit Worksheet'!F86</f>
        <v>0</v>
      </c>
      <c r="F92" s="158" t="str">
        <f>'Unit Data from Audit Worksheet'!G86</f>
        <v>Please do not leave blank</v>
      </c>
      <c r="G92" s="160"/>
      <c r="H92" s="157"/>
      <c r="I92" s="21"/>
      <c r="J92" s="106">
        <v>947</v>
      </c>
      <c r="K92" s="231" t="s">
        <v>152</v>
      </c>
      <c r="L92" s="232">
        <f t="shared" ref="L92:L103" si="5">IF(D92="",E92,D92)</f>
        <v>0</v>
      </c>
      <c r="N92" s="227"/>
      <c r="P92" s="143"/>
    </row>
    <row r="93" spans="1:30" s="16" customFormat="1" ht="75" customHeight="1" x14ac:dyDescent="0.3">
      <c r="A93" s="147">
        <f>'Unit Data from Audit Worksheet'!A87</f>
        <v>948</v>
      </c>
      <c r="B93" s="79"/>
      <c r="C93" s="146" t="str">
        <f>'Unit Data from Audit Worksheet'!D87</f>
        <v>Last name of finance officer or interim finance officer (please enter “vacant” for last name if the position is currently vacant)</v>
      </c>
      <c r="D93" s="165"/>
      <c r="E93" s="233">
        <f>'Unit Data from Audit Worksheet'!F87</f>
        <v>0</v>
      </c>
      <c r="F93" s="158" t="str">
        <f>'Unit Data from Audit Worksheet'!G87</f>
        <v>Please do not leave blank</v>
      </c>
      <c r="G93" s="160"/>
      <c r="H93" s="157"/>
      <c r="I93" s="21"/>
      <c r="J93" s="106">
        <v>948</v>
      </c>
      <c r="K93" s="231" t="s">
        <v>153</v>
      </c>
      <c r="L93" s="232">
        <f t="shared" si="5"/>
        <v>0</v>
      </c>
      <c r="M93"/>
      <c r="N93" s="172"/>
      <c r="P93" s="143"/>
      <c r="Q93"/>
      <c r="R93"/>
      <c r="S93"/>
      <c r="T93"/>
      <c r="U93"/>
      <c r="V93"/>
      <c r="W93"/>
      <c r="X93"/>
      <c r="Y93"/>
      <c r="Z93"/>
      <c r="AA93"/>
      <c r="AB93"/>
      <c r="AC93"/>
      <c r="AD93"/>
    </row>
    <row r="94" spans="1:30" ht="99" customHeight="1" x14ac:dyDescent="0.3">
      <c r="A94" s="147">
        <f>'Unit Data from Audit Worksheet'!A88</f>
        <v>949</v>
      </c>
      <c r="B94" s="79"/>
      <c r="C94" s="146" t="str">
        <f>'Unit Data from Audit Worksheet'!D88</f>
        <v>Is the finance officer serving in a permanent role or an interim role? (select permanent/interim/vacant)</v>
      </c>
      <c r="D94" s="165"/>
      <c r="E94" s="117">
        <f>'Unit Data from Audit Worksheet'!F88</f>
        <v>0</v>
      </c>
      <c r="F94" s="158" t="str">
        <f>'Unit Data from Audit Worksheet'!G88</f>
        <v>Please do not leave blank</v>
      </c>
      <c r="G94" s="160"/>
      <c r="H94" s="157"/>
      <c r="I94" s="21"/>
      <c r="J94" s="106">
        <v>949</v>
      </c>
      <c r="K94" s="231" t="s">
        <v>172</v>
      </c>
      <c r="L94" s="232">
        <f t="shared" si="5"/>
        <v>0</v>
      </c>
      <c r="N94" s="227"/>
      <c r="P94" s="143"/>
    </row>
    <row r="95" spans="1:30" ht="128.25" customHeight="1" x14ac:dyDescent="0.3">
      <c r="A95" s="147">
        <f>'Unit Data from Audit Worksheet'!A89</f>
        <v>950</v>
      </c>
      <c r="B95" s="79"/>
      <c r="C95" s="146" t="str">
        <f>'Unit Data from Audit Worksheet'!D89</f>
        <v>Has the finance officer been formally appointed by the local government, public authority, or designated official?  (Y/N)</v>
      </c>
      <c r="D95" s="165"/>
      <c r="E95" s="117">
        <f>'Unit Data from Audit Worksheet'!F89</f>
        <v>0</v>
      </c>
      <c r="F95" s="158" t="str">
        <f>'Unit Data from Audit Worksheet'!G89</f>
        <v>Please do not leave blank</v>
      </c>
      <c r="G95" s="160"/>
      <c r="H95" s="157"/>
      <c r="I95" s="21"/>
      <c r="J95" s="106">
        <v>950</v>
      </c>
      <c r="K95" s="231" t="s">
        <v>173</v>
      </c>
      <c r="L95" s="232">
        <f t="shared" si="5"/>
        <v>0</v>
      </c>
      <c r="N95" s="227"/>
      <c r="P95" s="143"/>
    </row>
    <row r="96" spans="1:30" ht="108.6" customHeight="1" x14ac:dyDescent="0.3">
      <c r="A96" s="147">
        <f>'Unit Data from Audit Worksheet'!A90</f>
        <v>952</v>
      </c>
      <c r="B96" s="79"/>
      <c r="C96" s="146" t="str">
        <f>'Unit Data from Audit Worksheet'!D90</f>
        <v>Date on which the local government, public authority, or designated official appointed the finance officer?    Date Format  MM/DD/YYYY</v>
      </c>
      <c r="D96" s="165"/>
      <c r="E96" s="461" t="str">
        <f>IF('Unit Data from Audit Worksheet'!F90&gt;0,'Unit Data from Audit Worksheet'!F90," ")</f>
        <v xml:space="preserve"> </v>
      </c>
      <c r="F96" s="158" t="str">
        <f>'Unit Data from Audit Worksheet'!G90</f>
        <v>Leave blank if data not available</v>
      </c>
      <c r="G96" s="160"/>
      <c r="H96" s="157"/>
      <c r="I96" s="21"/>
      <c r="J96" s="106">
        <v>952</v>
      </c>
      <c r="K96" s="231" t="s">
        <v>174</v>
      </c>
      <c r="L96" s="234" t="str">
        <f t="shared" si="5"/>
        <v xml:space="preserve"> </v>
      </c>
      <c r="N96" s="227"/>
      <c r="P96" s="143"/>
    </row>
    <row r="97" spans="1:30" ht="153.75" customHeight="1" x14ac:dyDescent="0.3">
      <c r="A97" s="235">
        <f>'Unit Data from Audit Worksheet'!A98</f>
        <v>960</v>
      </c>
      <c r="B97" s="113"/>
      <c r="C97" s="114" t="str">
        <f>'Unit Data from Audit Worksheet'!B98</f>
        <v>Name of Finance Officer</v>
      </c>
      <c r="D97" s="165"/>
      <c r="E97" s="236">
        <f>'Unit Data from Audit Worksheet'!D98</f>
        <v>0</v>
      </c>
      <c r="F97" s="237" t="str">
        <f>'Unit Data from Audit Worksheet'!F98</f>
        <v>Required</v>
      </c>
      <c r="G97" s="160"/>
      <c r="H97" s="157"/>
      <c r="I97" s="21"/>
      <c r="J97" s="116">
        <v>960</v>
      </c>
      <c r="K97" s="238" t="s">
        <v>168</v>
      </c>
      <c r="L97" s="239">
        <f t="shared" si="5"/>
        <v>0</v>
      </c>
      <c r="N97" s="227"/>
      <c r="P97" s="143"/>
    </row>
    <row r="98" spans="1:30" ht="30" customHeight="1" x14ac:dyDescent="0.3">
      <c r="A98" s="235">
        <f>'Unit Data from Audit Worksheet'!A99</f>
        <v>962</v>
      </c>
      <c r="B98" s="113"/>
      <c r="C98" s="114" t="str">
        <f>'Unit Data from Audit Worksheet'!B99</f>
        <v>Title of Official</v>
      </c>
      <c r="D98" s="165"/>
      <c r="E98" s="236">
        <f>'Unit Data from Audit Worksheet'!D99</f>
        <v>0</v>
      </c>
      <c r="F98" s="237" t="str">
        <f>'Unit Data from Audit Worksheet'!F99</f>
        <v>Required</v>
      </c>
      <c r="G98" s="160"/>
      <c r="H98" s="157"/>
      <c r="I98" s="21"/>
      <c r="J98" s="116">
        <v>962</v>
      </c>
      <c r="K98" s="238" t="s">
        <v>149</v>
      </c>
      <c r="L98" s="239">
        <f t="shared" si="5"/>
        <v>0</v>
      </c>
      <c r="N98" s="227"/>
      <c r="P98" s="143"/>
    </row>
    <row r="99" spans="1:30" ht="30.75" customHeight="1" x14ac:dyDescent="0.3">
      <c r="A99" s="235">
        <f>'Unit Data from Audit Worksheet'!A100</f>
        <v>964</v>
      </c>
      <c r="B99" s="113"/>
      <c r="C99" s="115" t="str">
        <f>'Unit Data from Audit Worksheet'!B100</f>
        <v>Date          (Enter as "MM/DD/YYYY")</v>
      </c>
      <c r="D99" s="165"/>
      <c r="E99" s="240" t="str">
        <f>IF('Unit Data from Audit Worksheet'!D100&gt;0,'Unit Data from Audit Worksheet'!D100," ")</f>
        <v xml:space="preserve"> </v>
      </c>
      <c r="F99" s="237" t="str">
        <f>'Unit Data from Audit Worksheet'!F100</f>
        <v>Required</v>
      </c>
      <c r="G99" s="406"/>
      <c r="H99" s="157"/>
      <c r="I99" s="21"/>
      <c r="J99" s="116">
        <v>964</v>
      </c>
      <c r="K99" s="238" t="s">
        <v>184</v>
      </c>
      <c r="L99" s="241" t="str">
        <f t="shared" si="5"/>
        <v xml:space="preserve"> </v>
      </c>
      <c r="N99" s="207"/>
      <c r="P99" s="143"/>
    </row>
    <row r="100" spans="1:30" ht="30.75" customHeight="1" x14ac:dyDescent="0.3">
      <c r="A100" s="235">
        <f>'Unit Data from Audit Worksheet'!A101</f>
        <v>966</v>
      </c>
      <c r="B100" s="113"/>
      <c r="C100" s="114" t="s">
        <v>353</v>
      </c>
      <c r="D100" s="165"/>
      <c r="E100" s="405" t="str">
        <f>_xlfn.TEXTJOIN(",",,TEXT('Unit Data from Audit Worksheet'!D101,"###-###-####")," "&amp;'Unit Data from Audit Worksheet'!D102)</f>
        <v xml:space="preserve">--, </v>
      </c>
      <c r="F100" s="237" t="str">
        <f>'Unit Data from Audit Worksheet'!F101</f>
        <v>Required</v>
      </c>
      <c r="G100" s="160"/>
      <c r="H100" s="157"/>
      <c r="I100" s="21"/>
      <c r="J100" s="116">
        <v>966</v>
      </c>
      <c r="K100" s="238" t="s">
        <v>150</v>
      </c>
      <c r="L100" s="239" t="str">
        <f t="shared" si="5"/>
        <v xml:space="preserve">--, </v>
      </c>
      <c r="N100" s="207"/>
      <c r="P100" s="143"/>
    </row>
    <row r="101" spans="1:30" ht="30.75" customHeight="1" x14ac:dyDescent="0.3">
      <c r="A101" s="235">
        <f>'Unit Data from Audit Worksheet'!A103</f>
        <v>968</v>
      </c>
      <c r="B101" s="113"/>
      <c r="C101" s="114" t="str">
        <f>'Unit Data from Audit Worksheet'!B103</f>
        <v>E-mail address</v>
      </c>
      <c r="D101" s="165"/>
      <c r="E101" s="236">
        <f>'Unit Data from Audit Worksheet'!D103</f>
        <v>0</v>
      </c>
      <c r="F101" s="237" t="str">
        <f>'Unit Data from Audit Worksheet'!F103</f>
        <v>Required</v>
      </c>
      <c r="G101" s="160"/>
      <c r="H101" s="157"/>
      <c r="I101" s="21"/>
      <c r="J101" s="116">
        <v>968</v>
      </c>
      <c r="K101" s="238" t="s">
        <v>151</v>
      </c>
      <c r="L101" s="239">
        <f t="shared" si="5"/>
        <v>0</v>
      </c>
      <c r="N101" s="207"/>
      <c r="P101" s="143"/>
    </row>
    <row r="102" spans="1:30" ht="82.95" customHeight="1" x14ac:dyDescent="0.3">
      <c r="A102" s="242">
        <v>980</v>
      </c>
      <c r="B102" s="169" t="s">
        <v>201</v>
      </c>
      <c r="C102" s="174" t="str">
        <f>'TD Info Completed by Auditor'!B25</f>
        <v>Date the auditor presented or plans to present Financial Performance Indicators of Concern (FPIC) to the Governing Board.  If there are no FPICs to present to the governing board,  enter "7/1/2023" to indicate that a FPIC response is not required.</v>
      </c>
      <c r="D102" s="165"/>
      <c r="E102" s="491" t="str">
        <f>IF('TD Info Completed by Auditor'!C25&gt;0,'TD Info Completed by Auditor'!C25," ")</f>
        <v xml:space="preserve"> </v>
      </c>
      <c r="F102" s="243" t="s">
        <v>214</v>
      </c>
      <c r="G102" s="160"/>
      <c r="H102" s="157"/>
      <c r="I102" s="21"/>
      <c r="J102" s="175">
        <v>980</v>
      </c>
      <c r="K102" s="176" t="s">
        <v>199</v>
      </c>
      <c r="L102" s="244" t="str">
        <f t="shared" si="5"/>
        <v xml:space="preserve"> </v>
      </c>
      <c r="N102" s="207"/>
      <c r="P102" s="143"/>
    </row>
    <row r="103" spans="1:30" s="266" customFormat="1" ht="82.95" customHeight="1" x14ac:dyDescent="0.3">
      <c r="A103" s="242">
        <f>'TD Info Completed by Auditor'!A24</f>
        <v>1079</v>
      </c>
      <c r="B103" s="169"/>
      <c r="C103" s="174" t="str">
        <f>'TD Info Completed by Auditor'!B24</f>
        <v>What date was the audit report submitted to the LGC?  (Note audit reports are due four months after fiscal year end regardless of the contract submission date.)  Enter as "MM/DD/YYYY"</v>
      </c>
      <c r="D103" s="165"/>
      <c r="E103" s="491">
        <f>'TD Info Completed by Auditor'!C24</f>
        <v>0</v>
      </c>
      <c r="F103" s="243"/>
      <c r="G103" s="160"/>
      <c r="H103" s="157"/>
      <c r="I103" s="21"/>
      <c r="J103" s="175">
        <v>1079</v>
      </c>
      <c r="K103" s="616" t="s">
        <v>884</v>
      </c>
      <c r="L103" s="244">
        <f t="shared" si="5"/>
        <v>0</v>
      </c>
      <c r="M103" s="602"/>
      <c r="N103" s="207"/>
      <c r="P103" s="143"/>
      <c r="Q103" s="602"/>
      <c r="R103" s="602"/>
      <c r="S103" s="602"/>
      <c r="T103" s="602"/>
      <c r="U103" s="602"/>
      <c r="V103" s="602"/>
      <c r="W103" s="602"/>
      <c r="X103" s="602"/>
      <c r="Y103" s="602"/>
      <c r="Z103" s="602"/>
      <c r="AA103" s="602"/>
      <c r="AB103" s="602"/>
      <c r="AC103" s="602"/>
      <c r="AD103" s="602"/>
    </row>
    <row r="104" spans="1:30" ht="75.599999999999994" customHeight="1" x14ac:dyDescent="0.3">
      <c r="A104" s="218"/>
      <c r="B104" s="60"/>
      <c r="C104" s="219"/>
      <c r="D104" s="220"/>
      <c r="E104" s="221"/>
      <c r="F104" s="222"/>
      <c r="G104" s="223"/>
      <c r="H104" s="224"/>
      <c r="I104" s="21"/>
      <c r="J104" s="106">
        <v>999</v>
      </c>
      <c r="K104" s="231" t="s">
        <v>100</v>
      </c>
      <c r="L104" s="492" t="e">
        <f>'Unit Data from Audit Worksheet'!D3</f>
        <v>#N/A</v>
      </c>
      <c r="N104" s="245" t="s">
        <v>891</v>
      </c>
      <c r="P104" s="143"/>
    </row>
    <row r="105" spans="1:30" customFormat="1" ht="33" customHeight="1" x14ac:dyDescent="0.3"/>
    <row r="106" spans="1:30" customFormat="1" ht="33" customHeight="1" x14ac:dyDescent="0.3"/>
    <row r="107" spans="1:30" ht="29.4" customHeight="1" x14ac:dyDescent="0.3">
      <c r="C107" s="453"/>
      <c r="D107" s="247"/>
      <c r="E107" s="248"/>
      <c r="F107" s="248"/>
      <c r="G107" s="249"/>
      <c r="H107" s="248"/>
      <c r="I107" s="130"/>
      <c r="K107" s="467" t="s">
        <v>370</v>
      </c>
      <c r="L107" s="468" t="e">
        <f>SUM(L4:L90)</f>
        <v>#N/A</v>
      </c>
      <c r="N107" s="3"/>
      <c r="P107" s="143"/>
    </row>
    <row r="108" spans="1:30" s="266" customFormat="1" ht="27.6" customHeight="1" x14ac:dyDescent="0.3">
      <c r="A108"/>
      <c r="B108"/>
      <c r="C108"/>
      <c r="D108"/>
      <c r="E108"/>
      <c r="F108"/>
      <c r="G108" s="249"/>
      <c r="H108" s="248"/>
      <c r="I108" s="130"/>
      <c r="J108" s="4"/>
      <c r="K108" s="469" t="s">
        <v>366</v>
      </c>
      <c r="L108" s="468"/>
      <c r="M108"/>
      <c r="N108" s="3"/>
      <c r="P108" s="143"/>
      <c r="Q108"/>
      <c r="R108"/>
      <c r="S108"/>
      <c r="T108"/>
      <c r="U108"/>
      <c r="V108"/>
      <c r="W108"/>
      <c r="X108"/>
      <c r="Y108"/>
      <c r="Z108"/>
      <c r="AA108"/>
      <c r="AB108"/>
      <c r="AC108"/>
      <c r="AD108"/>
    </row>
    <row r="109" spans="1:30" ht="25.8" customHeight="1" x14ac:dyDescent="0.7">
      <c r="A109" s="147"/>
      <c r="B109" s="147"/>
      <c r="C109" s="52"/>
      <c r="D109" s="51"/>
      <c r="E109" s="63"/>
      <c r="F109" s="51"/>
      <c r="G109" s="249"/>
      <c r="H109" s="248"/>
      <c r="I109" s="250"/>
      <c r="J109" s="95"/>
      <c r="K109" s="94"/>
      <c r="L109" s="468" t="e">
        <f>L107-L108</f>
        <v>#N/A</v>
      </c>
      <c r="N109" s="3"/>
      <c r="P109" s="143"/>
    </row>
    <row r="110" spans="1:30" ht="21" customHeight="1" x14ac:dyDescent="0.3">
      <c r="A110" s="130"/>
      <c r="B110" s="130"/>
      <c r="C110" s="130"/>
      <c r="D110" s="130"/>
      <c r="E110" s="130"/>
      <c r="F110" s="248"/>
      <c r="G110" s="249"/>
      <c r="H110" s="248"/>
      <c r="I110" s="250"/>
      <c r="K110" s="8"/>
      <c r="L110" s="251"/>
      <c r="N110" s="3"/>
      <c r="P110" s="143"/>
    </row>
    <row r="111" spans="1:30" ht="117" customHeight="1" x14ac:dyDescent="0.3">
      <c r="A111" s="130"/>
      <c r="B111" s="130"/>
      <c r="C111" s="130"/>
      <c r="D111" s="130"/>
      <c r="E111" s="130"/>
      <c r="F111" s="248"/>
      <c r="G111" s="249"/>
      <c r="H111" s="248"/>
      <c r="I111" s="250"/>
      <c r="K111" s="8"/>
      <c r="L111" s="251"/>
      <c r="N111" s="3"/>
      <c r="P111" s="143"/>
    </row>
    <row r="112" spans="1:30" ht="25.2" customHeight="1" x14ac:dyDescent="0.3">
      <c r="A112" s="130"/>
      <c r="B112" s="130"/>
      <c r="C112" s="130"/>
      <c r="D112" s="130"/>
      <c r="E112" s="130"/>
      <c r="F112" s="248"/>
      <c r="G112" s="249"/>
      <c r="H112" s="248"/>
      <c r="I112" s="250"/>
      <c r="K112" s="8"/>
      <c r="L112" s="251"/>
      <c r="P112" s="143"/>
    </row>
    <row r="113" spans="1:16" x14ac:dyDescent="0.3">
      <c r="A113" s="130"/>
      <c r="B113" s="130"/>
      <c r="C113" s="130"/>
      <c r="D113" s="130"/>
      <c r="E113" s="130"/>
      <c r="F113" s="248"/>
      <c r="G113" s="249"/>
      <c r="H113" s="248"/>
      <c r="I113" s="250"/>
      <c r="K113" s="8"/>
      <c r="L113" s="251"/>
      <c r="P113" s="143"/>
    </row>
    <row r="114" spans="1:16" ht="18.75" customHeight="1" x14ac:dyDescent="0.3">
      <c r="A114" s="130"/>
      <c r="B114" s="130"/>
      <c r="C114" s="130"/>
      <c r="D114" s="130"/>
      <c r="E114" s="130"/>
      <c r="F114" s="248"/>
      <c r="G114" s="249"/>
      <c r="H114" s="248"/>
      <c r="I114" s="250"/>
      <c r="K114" s="8"/>
      <c r="L114" s="251"/>
      <c r="P114" s="143"/>
    </row>
    <row r="115" spans="1:16" ht="30.75" customHeight="1" x14ac:dyDescent="0.3">
      <c r="A115" s="130"/>
      <c r="B115" s="130"/>
      <c r="C115" s="130"/>
      <c r="D115" s="130"/>
      <c r="E115" s="130"/>
      <c r="F115" s="248"/>
      <c r="G115" s="249"/>
      <c r="H115" s="248"/>
      <c r="I115" s="250"/>
      <c r="K115" s="8"/>
      <c r="L115" s="251"/>
      <c r="P115" s="143"/>
    </row>
    <row r="116" spans="1:16" ht="30.75" customHeight="1" x14ac:dyDescent="0.3">
      <c r="A116" s="130"/>
      <c r="B116" s="130"/>
      <c r="C116" s="130"/>
      <c r="D116" s="130"/>
      <c r="E116" s="130"/>
      <c r="F116" s="248"/>
      <c r="G116" s="249"/>
      <c r="H116" s="248"/>
      <c r="I116" s="250"/>
      <c r="K116" s="8"/>
      <c r="L116" s="251"/>
      <c r="P116" s="143"/>
    </row>
    <row r="117" spans="1:16" ht="30.75" customHeight="1" x14ac:dyDescent="0.3">
      <c r="A117" s="130"/>
      <c r="B117" s="130"/>
      <c r="C117" s="130"/>
      <c r="D117" s="130"/>
      <c r="E117" s="130"/>
      <c r="F117" s="248"/>
      <c r="G117" s="249"/>
      <c r="H117" s="248"/>
      <c r="I117" s="250"/>
      <c r="K117" s="8"/>
      <c r="L117" s="251"/>
      <c r="P117" s="143"/>
    </row>
    <row r="118" spans="1:16" ht="30.75" customHeight="1" x14ac:dyDescent="0.3">
      <c r="A118" s="130"/>
      <c r="B118" s="130"/>
      <c r="C118" s="130"/>
      <c r="D118" s="130"/>
      <c r="E118" s="130"/>
      <c r="I118" s="250"/>
      <c r="K118" s="8"/>
      <c r="L118" s="251"/>
      <c r="P118" s="143"/>
    </row>
    <row r="119" spans="1:16" ht="30.75" customHeight="1" x14ac:dyDescent="0.3">
      <c r="A119" s="130"/>
      <c r="B119" s="130"/>
      <c r="C119" s="130"/>
      <c r="D119" s="130"/>
      <c r="E119" s="130"/>
      <c r="I119" s="250"/>
      <c r="L119" s="251"/>
      <c r="P119" s="143"/>
    </row>
    <row r="120" spans="1:16" x14ac:dyDescent="0.3">
      <c r="A120" s="4"/>
      <c r="B120" s="252"/>
      <c r="C120" s="18"/>
      <c r="D120" s="50"/>
      <c r="I120" s="250"/>
      <c r="L120" s="251"/>
      <c r="P120" s="143"/>
    </row>
    <row r="121" spans="1:16" x14ac:dyDescent="0.3">
      <c r="A121" s="4"/>
      <c r="B121" s="252"/>
      <c r="C121" s="18"/>
      <c r="D121" s="50"/>
      <c r="I121" s="250"/>
      <c r="L121" s="251"/>
      <c r="P121" s="143"/>
    </row>
    <row r="122" spans="1:16" x14ac:dyDescent="0.3">
      <c r="D122" s="50"/>
      <c r="I122" s="250"/>
      <c r="P122" s="143"/>
    </row>
    <row r="123" spans="1:16" x14ac:dyDescent="0.3">
      <c r="D123" s="50"/>
      <c r="P123" s="143"/>
    </row>
    <row r="124" spans="1:16" x14ac:dyDescent="0.3">
      <c r="D124" s="50"/>
      <c r="P124" s="143"/>
    </row>
    <row r="125" spans="1:16" x14ac:dyDescent="0.3">
      <c r="D125" s="50"/>
      <c r="P125" s="143"/>
    </row>
    <row r="126" spans="1:16" x14ac:dyDescent="0.3">
      <c r="A126" s="4"/>
      <c r="B126" s="252"/>
      <c r="C126" s="18"/>
      <c r="D126" s="50"/>
      <c r="P126" s="143"/>
    </row>
    <row r="127" spans="1:16" x14ac:dyDescent="0.3">
      <c r="A127" s="4"/>
      <c r="B127" s="252"/>
      <c r="C127" s="18"/>
      <c r="D127" s="50"/>
      <c r="P127" s="143"/>
    </row>
    <row r="128" spans="1:16" x14ac:dyDescent="0.3">
      <c r="D128" s="50"/>
      <c r="P128" s="143"/>
    </row>
    <row r="129" spans="1:16" x14ac:dyDescent="0.3">
      <c r="D129" s="50"/>
      <c r="P129" s="143"/>
    </row>
    <row r="130" spans="1:16" x14ac:dyDescent="0.3">
      <c r="D130" s="50"/>
      <c r="P130" s="143"/>
    </row>
    <row r="131" spans="1:16" x14ac:dyDescent="0.3">
      <c r="D131" s="50"/>
      <c r="P131" s="143"/>
    </row>
    <row r="132" spans="1:16" x14ac:dyDescent="0.3">
      <c r="A132" s="4"/>
      <c r="B132" s="252"/>
      <c r="C132" s="18"/>
      <c r="D132" s="50"/>
      <c r="P132" s="143"/>
    </row>
    <row r="133" spans="1:16" x14ac:dyDescent="0.3">
      <c r="A133" s="4"/>
      <c r="B133" s="252"/>
      <c r="C133" s="18"/>
      <c r="D133" s="50"/>
      <c r="P133" s="143"/>
    </row>
    <row r="134" spans="1:16" x14ac:dyDescent="0.3">
      <c r="D134" s="50"/>
      <c r="P134" s="143"/>
    </row>
    <row r="135" spans="1:16" x14ac:dyDescent="0.3">
      <c r="D135" s="50"/>
      <c r="P135" s="143"/>
    </row>
    <row r="136" spans="1:16" x14ac:dyDescent="0.3">
      <c r="D136" s="50"/>
      <c r="P136" s="143"/>
    </row>
    <row r="137" spans="1:16" x14ac:dyDescent="0.3">
      <c r="D137" s="50"/>
      <c r="P137" s="143"/>
    </row>
    <row r="138" spans="1:16" x14ac:dyDescent="0.3">
      <c r="A138" s="4"/>
      <c r="B138" s="252"/>
      <c r="C138" s="18"/>
      <c r="D138" s="50"/>
      <c r="P138" s="143"/>
    </row>
    <row r="139" spans="1:16" x14ac:dyDescent="0.3">
      <c r="A139" s="4"/>
      <c r="B139" s="252"/>
      <c r="C139" s="18"/>
      <c r="D139" s="50"/>
      <c r="P139" s="143"/>
    </row>
    <row r="140" spans="1:16" x14ac:dyDescent="0.3">
      <c r="A140" s="4"/>
      <c r="B140" s="252"/>
      <c r="C140" s="18"/>
      <c r="D140" s="50"/>
      <c r="P140" s="143"/>
    </row>
    <row r="141" spans="1:16" x14ac:dyDescent="0.3">
      <c r="A141" s="4"/>
      <c r="B141" s="252"/>
      <c r="C141" s="18"/>
      <c r="D141" s="50"/>
      <c r="P141" s="143"/>
    </row>
    <row r="142" spans="1:16" x14ac:dyDescent="0.3">
      <c r="D142" s="50"/>
      <c r="P142" s="143"/>
    </row>
    <row r="143" spans="1:16" x14ac:dyDescent="0.3">
      <c r="D143" s="50"/>
      <c r="P143" s="143"/>
    </row>
    <row r="144" spans="1:16" x14ac:dyDescent="0.3">
      <c r="D144" s="50"/>
      <c r="P144" s="143"/>
    </row>
    <row r="145" spans="1:16" x14ac:dyDescent="0.3">
      <c r="A145" s="4"/>
      <c r="B145" s="252"/>
      <c r="C145" s="18"/>
      <c r="D145" s="50"/>
      <c r="P145" s="143"/>
    </row>
    <row r="146" spans="1:16" x14ac:dyDescent="0.3">
      <c r="A146" s="4"/>
      <c r="B146" s="252"/>
      <c r="C146" s="18"/>
      <c r="D146" s="50"/>
      <c r="P146" s="143"/>
    </row>
    <row r="147" spans="1:16" x14ac:dyDescent="0.3">
      <c r="A147" s="4"/>
      <c r="B147" s="252"/>
      <c r="C147" s="18"/>
      <c r="D147" s="50"/>
      <c r="P147" s="143"/>
    </row>
    <row r="148" spans="1:16" x14ac:dyDescent="0.3">
      <c r="A148" s="4"/>
      <c r="B148" s="252"/>
      <c r="C148" s="18"/>
      <c r="D148" s="50"/>
      <c r="P148" s="143"/>
    </row>
    <row r="149" spans="1:16" x14ac:dyDescent="0.3">
      <c r="A149" s="4"/>
      <c r="B149" s="252"/>
      <c r="C149" s="18"/>
      <c r="D149" s="50"/>
      <c r="P149" s="143"/>
    </row>
    <row r="150" spans="1:16" x14ac:dyDescent="0.3">
      <c r="A150" s="4"/>
      <c r="B150" s="252"/>
      <c r="C150" s="18"/>
      <c r="D150" s="50"/>
      <c r="P150" s="143"/>
    </row>
    <row r="151" spans="1:16" x14ac:dyDescent="0.3">
      <c r="A151" s="4"/>
      <c r="B151" s="252"/>
      <c r="C151" s="18"/>
      <c r="D151" s="50"/>
      <c r="P151" s="143"/>
    </row>
    <row r="152" spans="1:16" x14ac:dyDescent="0.3">
      <c r="A152" s="4"/>
      <c r="B152" s="252"/>
      <c r="C152" s="18"/>
      <c r="D152" s="50"/>
      <c r="P152" s="143"/>
    </row>
    <row r="153" spans="1:16" x14ac:dyDescent="0.3">
      <c r="A153" s="4"/>
      <c r="B153" s="252"/>
      <c r="C153" s="18"/>
      <c r="D153" s="50"/>
      <c r="P153" s="143"/>
    </row>
    <row r="154" spans="1:16" x14ac:dyDescent="0.3">
      <c r="A154" s="4"/>
      <c r="B154" s="252"/>
      <c r="C154" s="18"/>
      <c r="D154" s="50"/>
      <c r="P154" s="143"/>
    </row>
    <row r="155" spans="1:16" x14ac:dyDescent="0.3">
      <c r="A155" s="4"/>
      <c r="B155" s="252"/>
      <c r="C155" s="18"/>
      <c r="D155" s="50"/>
      <c r="P155" s="143"/>
    </row>
    <row r="156" spans="1:16" x14ac:dyDescent="0.3">
      <c r="A156" s="4"/>
      <c r="B156" s="252"/>
      <c r="C156" s="18"/>
      <c r="D156" s="50"/>
      <c r="P156" s="143"/>
    </row>
    <row r="157" spans="1:16" x14ac:dyDescent="0.3">
      <c r="A157" s="4"/>
      <c r="B157" s="252"/>
      <c r="C157" s="18"/>
      <c r="D157" s="50"/>
      <c r="P157" s="143"/>
    </row>
    <row r="158" spans="1:16" x14ac:dyDescent="0.3">
      <c r="A158" s="4"/>
      <c r="B158" s="252"/>
      <c r="C158" s="18"/>
      <c r="D158" s="50"/>
      <c r="P158" s="143"/>
    </row>
    <row r="159" spans="1:16" x14ac:dyDescent="0.3">
      <c r="A159" s="4"/>
      <c r="B159" s="252"/>
      <c r="C159" s="18"/>
      <c r="D159" s="50"/>
      <c r="P159" s="143"/>
    </row>
    <row r="160" spans="1:16" x14ac:dyDescent="0.3">
      <c r="A160" s="4"/>
      <c r="B160" s="252"/>
      <c r="C160" s="18"/>
      <c r="D160" s="50"/>
      <c r="P160" s="143"/>
    </row>
    <row r="161" spans="1:16" x14ac:dyDescent="0.3">
      <c r="A161" s="4"/>
      <c r="B161" s="252"/>
      <c r="C161" s="18"/>
      <c r="D161" s="50"/>
      <c r="P161" s="143"/>
    </row>
    <row r="162" spans="1:16" x14ac:dyDescent="0.3">
      <c r="A162" s="4"/>
      <c r="B162" s="252"/>
      <c r="C162" s="18"/>
      <c r="D162" s="50"/>
      <c r="P162" s="143"/>
    </row>
    <row r="163" spans="1:16" x14ac:dyDescent="0.3">
      <c r="A163" s="4"/>
      <c r="B163" s="252"/>
      <c r="C163" s="18"/>
      <c r="D163" s="50"/>
      <c r="P163" s="143"/>
    </row>
    <row r="164" spans="1:16" x14ac:dyDescent="0.3">
      <c r="A164" s="4"/>
      <c r="B164" s="252"/>
      <c r="C164" s="18"/>
      <c r="D164" s="50"/>
      <c r="P164" s="143"/>
    </row>
    <row r="165" spans="1:16" x14ac:dyDescent="0.3">
      <c r="A165" s="4"/>
      <c r="B165" s="252"/>
      <c r="C165" s="18"/>
      <c r="D165" s="50"/>
      <c r="P165" s="143"/>
    </row>
    <row r="166" spans="1:16" x14ac:dyDescent="0.3">
      <c r="A166" s="4"/>
      <c r="B166" s="252"/>
      <c r="C166" s="18"/>
      <c r="D166" s="50"/>
      <c r="P166" s="143"/>
    </row>
    <row r="167" spans="1:16" x14ac:dyDescent="0.3">
      <c r="A167" s="4"/>
      <c r="B167" s="252"/>
      <c r="C167" s="18"/>
      <c r="D167" s="50"/>
      <c r="P167" s="143"/>
    </row>
    <row r="168" spans="1:16" x14ac:dyDescent="0.3">
      <c r="A168" s="4"/>
      <c r="B168" s="252"/>
      <c r="C168" s="18"/>
      <c r="D168" s="50"/>
      <c r="P168" s="143"/>
    </row>
    <row r="169" spans="1:16" x14ac:dyDescent="0.3">
      <c r="A169" s="4"/>
      <c r="B169" s="252"/>
      <c r="C169" s="18"/>
      <c r="D169" s="50"/>
      <c r="P169" s="143"/>
    </row>
    <row r="170" spans="1:16" x14ac:dyDescent="0.3">
      <c r="A170" s="4"/>
      <c r="B170" s="252"/>
      <c r="C170" s="18"/>
      <c r="D170" s="50"/>
      <c r="P170" s="143"/>
    </row>
    <row r="171" spans="1:16" x14ac:dyDescent="0.3">
      <c r="A171" s="4"/>
      <c r="B171" s="252"/>
      <c r="C171" s="18"/>
      <c r="D171" s="50"/>
      <c r="P171" s="143"/>
    </row>
    <row r="172" spans="1:16" x14ac:dyDescent="0.3">
      <c r="A172" s="4"/>
      <c r="B172" s="252"/>
      <c r="C172" s="18"/>
      <c r="D172" s="50"/>
      <c r="P172" s="143"/>
    </row>
    <row r="173" spans="1:16" x14ac:dyDescent="0.3">
      <c r="A173" s="4"/>
      <c r="B173" s="252"/>
      <c r="C173" s="18"/>
      <c r="D173" s="50"/>
      <c r="P173" s="143"/>
    </row>
    <row r="174" spans="1:16" x14ac:dyDescent="0.3">
      <c r="A174" s="4"/>
      <c r="B174" s="252"/>
      <c r="C174" s="18"/>
      <c r="D174" s="50"/>
      <c r="P174" s="143"/>
    </row>
    <row r="175" spans="1:16" x14ac:dyDescent="0.3">
      <c r="A175" s="4"/>
      <c r="B175" s="252"/>
      <c r="C175" s="18"/>
      <c r="D175" s="50"/>
      <c r="P175" s="143"/>
    </row>
    <row r="176" spans="1:16" x14ac:dyDescent="0.3">
      <c r="A176" s="4"/>
      <c r="B176" s="252"/>
      <c r="C176" s="18"/>
      <c r="D176" s="50"/>
      <c r="P176" s="143"/>
    </row>
    <row r="177" spans="1:16" x14ac:dyDescent="0.3">
      <c r="A177" s="4"/>
      <c r="B177" s="252"/>
      <c r="C177" s="18"/>
      <c r="D177" s="50"/>
      <c r="P177" s="143"/>
    </row>
    <row r="178" spans="1:16" x14ac:dyDescent="0.3">
      <c r="A178" s="4"/>
      <c r="B178" s="252"/>
      <c r="C178" s="18"/>
      <c r="D178" s="50"/>
      <c r="P178" s="143"/>
    </row>
    <row r="179" spans="1:16" x14ac:dyDescent="0.3">
      <c r="A179" s="4"/>
      <c r="B179" s="252"/>
      <c r="C179" s="18"/>
      <c r="D179" s="50"/>
      <c r="P179" s="143"/>
    </row>
    <row r="180" spans="1:16" x14ac:dyDescent="0.3">
      <c r="A180" s="4"/>
      <c r="B180" s="252"/>
      <c r="C180" s="18"/>
      <c r="D180" s="50"/>
      <c r="P180" s="143"/>
    </row>
    <row r="181" spans="1:16" x14ac:dyDescent="0.3">
      <c r="A181" s="4"/>
      <c r="B181" s="252"/>
      <c r="C181" s="18"/>
      <c r="D181" s="50"/>
      <c r="P181" s="143"/>
    </row>
    <row r="182" spans="1:16" x14ac:dyDescent="0.3">
      <c r="A182" s="4"/>
      <c r="B182" s="252"/>
      <c r="C182" s="18"/>
      <c r="D182" s="50"/>
      <c r="P182" s="143"/>
    </row>
    <row r="183" spans="1:16" x14ac:dyDescent="0.3">
      <c r="A183" s="4"/>
      <c r="B183" s="252"/>
      <c r="C183" s="18"/>
      <c r="D183" s="50"/>
      <c r="P183" s="143"/>
    </row>
    <row r="184" spans="1:16" x14ac:dyDescent="0.3">
      <c r="A184" s="4"/>
      <c r="B184" s="252"/>
      <c r="C184" s="18"/>
      <c r="D184" s="50"/>
      <c r="P184" s="143"/>
    </row>
    <row r="185" spans="1:16" x14ac:dyDescent="0.3">
      <c r="A185" s="4"/>
      <c r="B185" s="252"/>
      <c r="C185" s="18"/>
      <c r="D185" s="50"/>
      <c r="P185" s="143"/>
    </row>
    <row r="186" spans="1:16" x14ac:dyDescent="0.3">
      <c r="A186" s="4"/>
      <c r="B186" s="252"/>
      <c r="C186" s="18"/>
      <c r="D186" s="50"/>
      <c r="P186" s="143"/>
    </row>
    <row r="187" spans="1:16" x14ac:dyDescent="0.3">
      <c r="A187" s="4"/>
      <c r="B187" s="252"/>
      <c r="C187" s="18"/>
      <c r="D187" s="50"/>
      <c r="P187" s="143"/>
    </row>
    <row r="188" spans="1:16" x14ac:dyDescent="0.3">
      <c r="A188" s="4"/>
      <c r="B188" s="252"/>
      <c r="C188" s="18"/>
      <c r="D188" s="50"/>
      <c r="P188" s="143"/>
    </row>
    <row r="189" spans="1:16" x14ac:dyDescent="0.3">
      <c r="A189" s="4"/>
      <c r="B189" s="252"/>
      <c r="C189" s="18"/>
      <c r="D189" s="50"/>
      <c r="P189" s="143"/>
    </row>
    <row r="190" spans="1:16" x14ac:dyDescent="0.3">
      <c r="A190" s="4"/>
      <c r="B190" s="252"/>
      <c r="C190" s="18"/>
      <c r="D190" s="50"/>
      <c r="P190" s="143"/>
    </row>
    <row r="191" spans="1:16" x14ac:dyDescent="0.3">
      <c r="A191" s="4"/>
      <c r="B191" s="252"/>
      <c r="C191" s="18"/>
      <c r="D191" s="50"/>
      <c r="P191" s="143"/>
    </row>
    <row r="192" spans="1:16" x14ac:dyDescent="0.3">
      <c r="A192" s="4"/>
      <c r="B192" s="252"/>
      <c r="C192" s="18"/>
      <c r="D192" s="50"/>
      <c r="P192" s="143"/>
    </row>
    <row r="193" spans="1:16" x14ac:dyDescent="0.3">
      <c r="A193" s="4"/>
      <c r="B193" s="252"/>
      <c r="C193" s="18"/>
      <c r="D193" s="50"/>
      <c r="P193" s="143"/>
    </row>
    <row r="194" spans="1:16" x14ac:dyDescent="0.3">
      <c r="A194" s="4"/>
      <c r="B194" s="252"/>
      <c r="C194" s="18"/>
      <c r="D194" s="50"/>
      <c r="P194" s="143"/>
    </row>
    <row r="195" spans="1:16" x14ac:dyDescent="0.3">
      <c r="A195" s="4"/>
      <c r="B195" s="252"/>
      <c r="C195" s="18"/>
      <c r="D195" s="50"/>
      <c r="P195" s="143"/>
    </row>
    <row r="196" spans="1:16" x14ac:dyDescent="0.3">
      <c r="A196" s="4"/>
      <c r="B196" s="252"/>
      <c r="C196" s="18"/>
      <c r="D196" s="50"/>
      <c r="P196" s="143"/>
    </row>
    <row r="197" spans="1:16" x14ac:dyDescent="0.3">
      <c r="A197" s="4"/>
      <c r="B197" s="252"/>
      <c r="C197" s="18"/>
      <c r="D197" s="50"/>
      <c r="P197" s="143"/>
    </row>
    <row r="198" spans="1:16" x14ac:dyDescent="0.3">
      <c r="A198" s="4"/>
      <c r="B198" s="252"/>
      <c r="C198" s="18"/>
      <c r="D198" s="50"/>
      <c r="P198" s="143"/>
    </row>
    <row r="199" spans="1:16" x14ac:dyDescent="0.3">
      <c r="A199" s="4"/>
      <c r="B199" s="252"/>
      <c r="C199" s="18"/>
      <c r="D199" s="50"/>
      <c r="P199" s="143"/>
    </row>
    <row r="200" spans="1:16" x14ac:dyDescent="0.3">
      <c r="A200" s="4"/>
      <c r="B200" s="252"/>
      <c r="C200" s="18"/>
      <c r="D200" s="50"/>
      <c r="P200" s="143"/>
    </row>
    <row r="201" spans="1:16" x14ac:dyDescent="0.3">
      <c r="A201" s="4"/>
      <c r="B201" s="252"/>
      <c r="C201" s="18"/>
      <c r="D201" s="50"/>
      <c r="P201" s="143"/>
    </row>
    <row r="202" spans="1:16" x14ac:dyDescent="0.3">
      <c r="A202" s="4"/>
      <c r="B202" s="252"/>
      <c r="C202" s="18"/>
      <c r="D202" s="50"/>
      <c r="P202" s="143"/>
    </row>
    <row r="203" spans="1:16" x14ac:dyDescent="0.3">
      <c r="A203" s="4"/>
      <c r="B203" s="252"/>
      <c r="C203" s="18"/>
      <c r="D203" s="50"/>
      <c r="P203" s="143"/>
    </row>
    <row r="204" spans="1:16" x14ac:dyDescent="0.3">
      <c r="A204" s="4"/>
      <c r="B204" s="252"/>
      <c r="C204" s="18"/>
      <c r="D204" s="50"/>
      <c r="P204" s="143"/>
    </row>
    <row r="205" spans="1:16" x14ac:dyDescent="0.3">
      <c r="A205" s="4"/>
      <c r="B205" s="252"/>
      <c r="C205" s="18"/>
      <c r="D205" s="50"/>
      <c r="P205" s="143"/>
    </row>
    <row r="206" spans="1:16" x14ac:dyDescent="0.3">
      <c r="A206" s="4"/>
      <c r="B206" s="252"/>
      <c r="C206" s="18"/>
      <c r="D206" s="50"/>
      <c r="P206" s="143"/>
    </row>
    <row r="207" spans="1:16" x14ac:dyDescent="0.3">
      <c r="A207" s="4"/>
      <c r="B207" s="252"/>
      <c r="C207" s="18"/>
      <c r="D207" s="50"/>
      <c r="P207" s="143"/>
    </row>
    <row r="208" spans="1:16" x14ac:dyDescent="0.3">
      <c r="A208" s="4"/>
      <c r="B208" s="252"/>
      <c r="C208" s="18"/>
      <c r="D208" s="50"/>
      <c r="P208" s="143"/>
    </row>
    <row r="209" spans="1:16" x14ac:dyDescent="0.3">
      <c r="A209" s="4"/>
      <c r="B209" s="252"/>
      <c r="C209" s="18"/>
      <c r="D209" s="50"/>
      <c r="P209" s="143"/>
    </row>
    <row r="210" spans="1:16" x14ac:dyDescent="0.3">
      <c r="A210" s="4"/>
      <c r="B210" s="252"/>
      <c r="C210" s="18"/>
      <c r="D210" s="50"/>
      <c r="P210" s="143"/>
    </row>
    <row r="211" spans="1:16" x14ac:dyDescent="0.3">
      <c r="A211" s="4"/>
      <c r="B211" s="252"/>
      <c r="C211" s="18"/>
      <c r="D211" s="50"/>
      <c r="P211" s="143"/>
    </row>
    <row r="212" spans="1:16" x14ac:dyDescent="0.3">
      <c r="A212" s="4"/>
      <c r="B212" s="252"/>
      <c r="C212" s="18"/>
      <c r="D212" s="50"/>
      <c r="P212" s="143"/>
    </row>
    <row r="213" spans="1:16" x14ac:dyDescent="0.3">
      <c r="A213" s="4"/>
      <c r="B213" s="252"/>
      <c r="C213" s="18"/>
      <c r="D213" s="50"/>
      <c r="P213" s="143"/>
    </row>
    <row r="214" spans="1:16" x14ac:dyDescent="0.3">
      <c r="A214" s="4"/>
      <c r="B214" s="252"/>
      <c r="C214" s="18"/>
      <c r="D214" s="50"/>
      <c r="P214" s="143"/>
    </row>
    <row r="215" spans="1:16" x14ac:dyDescent="0.3">
      <c r="A215" s="4"/>
      <c r="B215" s="252"/>
      <c r="C215" s="18"/>
      <c r="D215" s="50"/>
      <c r="P215" s="143"/>
    </row>
    <row r="216" spans="1:16" x14ac:dyDescent="0.3">
      <c r="A216" s="4"/>
      <c r="B216" s="252"/>
      <c r="C216" s="18"/>
      <c r="D216" s="50"/>
      <c r="P216" s="143"/>
    </row>
    <row r="217" spans="1:16" x14ac:dyDescent="0.3">
      <c r="A217" s="4"/>
      <c r="B217" s="252"/>
      <c r="C217" s="18"/>
      <c r="D217" s="50"/>
      <c r="P217" s="143"/>
    </row>
    <row r="218" spans="1:16" x14ac:dyDescent="0.3">
      <c r="A218" s="4"/>
      <c r="B218" s="252"/>
      <c r="C218" s="18"/>
      <c r="D218" s="50"/>
      <c r="P218" s="143"/>
    </row>
    <row r="219" spans="1:16" x14ac:dyDescent="0.3">
      <c r="A219" s="4"/>
      <c r="B219" s="252"/>
      <c r="C219" s="18"/>
      <c r="D219" s="50"/>
      <c r="P219" s="143"/>
    </row>
    <row r="220" spans="1:16" x14ac:dyDescent="0.3">
      <c r="A220" s="4"/>
      <c r="B220" s="252"/>
      <c r="C220" s="18"/>
      <c r="D220" s="50"/>
      <c r="P220" s="143"/>
    </row>
    <row r="221" spans="1:16" x14ac:dyDescent="0.3">
      <c r="A221" s="4"/>
      <c r="B221" s="252"/>
      <c r="C221" s="18"/>
      <c r="D221" s="50"/>
      <c r="P221" s="143"/>
    </row>
    <row r="222" spans="1:16" x14ac:dyDescent="0.3">
      <c r="A222" s="4"/>
      <c r="B222" s="252"/>
      <c r="C222" s="18"/>
      <c r="D222" s="50"/>
      <c r="P222" s="143"/>
    </row>
    <row r="223" spans="1:16" x14ac:dyDescent="0.3">
      <c r="A223" s="4"/>
      <c r="B223" s="252"/>
      <c r="C223" s="18"/>
      <c r="D223" s="50"/>
      <c r="P223" s="143"/>
    </row>
    <row r="224" spans="1:16" x14ac:dyDescent="0.3">
      <c r="A224" s="4"/>
      <c r="B224" s="252"/>
      <c r="C224" s="18"/>
      <c r="D224" s="50"/>
      <c r="P224" s="143"/>
    </row>
    <row r="225" spans="1:16" x14ac:dyDescent="0.3">
      <c r="A225" s="4"/>
      <c r="B225" s="252"/>
      <c r="C225" s="18"/>
      <c r="D225" s="50"/>
    </row>
    <row r="226" spans="1:16" x14ac:dyDescent="0.3">
      <c r="A226" s="4"/>
      <c r="B226" s="252"/>
      <c r="C226" s="18"/>
      <c r="D226" s="50"/>
      <c r="P226" s="143"/>
    </row>
    <row r="227" spans="1:16" x14ac:dyDescent="0.3">
      <c r="A227" s="4"/>
      <c r="B227" s="252"/>
      <c r="C227" s="18"/>
      <c r="D227" s="50"/>
    </row>
    <row r="228" spans="1:16" x14ac:dyDescent="0.3">
      <c r="A228" s="4"/>
      <c r="B228" s="252"/>
      <c r="C228" s="18"/>
      <c r="D228" s="50"/>
    </row>
    <row r="229" spans="1:16" x14ac:dyDescent="0.3">
      <c r="A229" s="4"/>
      <c r="B229" s="252"/>
      <c r="C229" s="18"/>
      <c r="D229" s="50"/>
    </row>
    <row r="230" spans="1:16" x14ac:dyDescent="0.3">
      <c r="A230" s="4"/>
      <c r="B230" s="252"/>
      <c r="C230" s="18"/>
      <c r="D230" s="50"/>
    </row>
    <row r="231" spans="1:16" x14ac:dyDescent="0.3">
      <c r="A231" s="4"/>
      <c r="B231" s="252"/>
      <c r="C231" s="18"/>
      <c r="D231" s="50"/>
    </row>
    <row r="232" spans="1:16" x14ac:dyDescent="0.3">
      <c r="A232" s="4"/>
      <c r="B232" s="252"/>
      <c r="C232" s="18"/>
      <c r="D232" s="50"/>
    </row>
    <row r="233" spans="1:16" x14ac:dyDescent="0.3">
      <c r="A233" s="4"/>
      <c r="B233" s="252"/>
      <c r="C233" s="18"/>
      <c r="D233" s="50"/>
    </row>
    <row r="234" spans="1:16" x14ac:dyDescent="0.3">
      <c r="A234" s="4"/>
      <c r="B234" s="252"/>
      <c r="C234" s="18"/>
      <c r="D234" s="50"/>
    </row>
    <row r="235" spans="1:16" x14ac:dyDescent="0.3">
      <c r="A235" s="4"/>
      <c r="B235" s="252"/>
      <c r="C235" s="18"/>
      <c r="D235" s="50"/>
    </row>
    <row r="236" spans="1:16" x14ac:dyDescent="0.3">
      <c r="A236" s="4"/>
      <c r="B236" s="252"/>
      <c r="C236" s="18"/>
      <c r="D236" s="50"/>
    </row>
    <row r="237" spans="1:16" x14ac:dyDescent="0.3">
      <c r="A237" s="4"/>
      <c r="B237" s="252"/>
      <c r="C237" s="18"/>
      <c r="D237" s="50"/>
    </row>
    <row r="238" spans="1:16" x14ac:dyDescent="0.3">
      <c r="A238" s="4"/>
      <c r="B238" s="252"/>
      <c r="C238" s="18"/>
      <c r="D238" s="50"/>
    </row>
    <row r="239" spans="1:16" x14ac:dyDescent="0.3">
      <c r="A239" s="4"/>
      <c r="B239" s="252"/>
      <c r="C239" s="18"/>
      <c r="D239" s="50"/>
    </row>
    <row r="240" spans="1:16" x14ac:dyDescent="0.3">
      <c r="A240" s="4"/>
      <c r="B240" s="252"/>
      <c r="C240" s="18"/>
      <c r="D240" s="50"/>
    </row>
    <row r="241" spans="1:4" x14ac:dyDescent="0.3">
      <c r="A241" s="4"/>
      <c r="B241" s="252"/>
      <c r="C241" s="18"/>
      <c r="D241" s="50"/>
    </row>
    <row r="242" spans="1:4" x14ac:dyDescent="0.3">
      <c r="A242" s="4"/>
      <c r="B242" s="252"/>
      <c r="C242" s="18"/>
      <c r="D242" s="50"/>
    </row>
    <row r="243" spans="1:4" x14ac:dyDescent="0.3">
      <c r="A243" s="4"/>
      <c r="B243" s="252"/>
      <c r="C243" s="18"/>
      <c r="D243" s="50"/>
    </row>
    <row r="244" spans="1:4" x14ac:dyDescent="0.3">
      <c r="A244" s="4"/>
      <c r="B244" s="252"/>
      <c r="C244" s="18"/>
      <c r="D244" s="50"/>
    </row>
    <row r="245" spans="1:4" x14ac:dyDescent="0.3">
      <c r="A245" s="4"/>
      <c r="B245" s="252"/>
      <c r="C245" s="18"/>
      <c r="D245" s="50"/>
    </row>
    <row r="246" spans="1:4" x14ac:dyDescent="0.3">
      <c r="A246" s="4"/>
      <c r="B246" s="252"/>
      <c r="C246" s="18"/>
      <c r="D246" s="50"/>
    </row>
    <row r="247" spans="1:4" x14ac:dyDescent="0.3">
      <c r="A247" s="4"/>
      <c r="B247" s="252"/>
      <c r="C247" s="18"/>
      <c r="D247" s="50"/>
    </row>
    <row r="248" spans="1:4" x14ac:dyDescent="0.3">
      <c r="A248" s="4"/>
      <c r="B248" s="252"/>
      <c r="C248" s="18"/>
      <c r="D248" s="50"/>
    </row>
    <row r="249" spans="1:4" x14ac:dyDescent="0.3">
      <c r="A249" s="4"/>
      <c r="B249" s="252"/>
      <c r="C249" s="18"/>
      <c r="D249" s="50"/>
    </row>
    <row r="250" spans="1:4" x14ac:dyDescent="0.3">
      <c r="A250" s="4"/>
      <c r="B250" s="252"/>
      <c r="C250" s="18"/>
      <c r="D250" s="50"/>
    </row>
    <row r="251" spans="1:4" x14ac:dyDescent="0.3">
      <c r="A251" s="4"/>
      <c r="B251" s="252"/>
      <c r="C251" s="18"/>
      <c r="D251" s="50"/>
    </row>
    <row r="252" spans="1:4" x14ac:dyDescent="0.3">
      <c r="A252" s="4"/>
      <c r="B252" s="252"/>
      <c r="C252" s="18"/>
      <c r="D252" s="50"/>
    </row>
    <row r="253" spans="1:4" x14ac:dyDescent="0.3">
      <c r="A253" s="4"/>
      <c r="B253" s="252"/>
      <c r="C253" s="18"/>
      <c r="D253" s="50"/>
    </row>
    <row r="254" spans="1:4" x14ac:dyDescent="0.3">
      <c r="A254" s="4"/>
      <c r="B254" s="252"/>
      <c r="C254" s="18"/>
      <c r="D254" s="50"/>
    </row>
    <row r="255" spans="1:4" x14ac:dyDescent="0.3">
      <c r="A255" s="4"/>
      <c r="B255" s="252"/>
      <c r="C255" s="18"/>
      <c r="D255" s="50"/>
    </row>
    <row r="256" spans="1:4" x14ac:dyDescent="0.3">
      <c r="A256" s="4"/>
      <c r="B256" s="252"/>
      <c r="C256" s="18"/>
      <c r="D256" s="50"/>
    </row>
    <row r="257" spans="4:4" x14ac:dyDescent="0.3">
      <c r="D257" s="50"/>
    </row>
    <row r="258" spans="4:4" x14ac:dyDescent="0.3">
      <c r="D258" s="50"/>
    </row>
    <row r="259" spans="4:4" x14ac:dyDescent="0.3">
      <c r="D259" s="50"/>
    </row>
    <row r="260" spans="4:4" x14ac:dyDescent="0.3">
      <c r="D260" s="50"/>
    </row>
    <row r="261" spans="4:4" x14ac:dyDescent="0.3">
      <c r="D261" s="50"/>
    </row>
    <row r="262" spans="4:4" x14ac:dyDescent="0.3">
      <c r="D262" s="50"/>
    </row>
    <row r="263" spans="4:4" x14ac:dyDescent="0.3">
      <c r="D263" s="50"/>
    </row>
    <row r="264" spans="4:4" x14ac:dyDescent="0.3">
      <c r="D264" s="50"/>
    </row>
    <row r="265" spans="4:4" x14ac:dyDescent="0.3">
      <c r="D265" s="50"/>
    </row>
    <row r="266" spans="4:4" x14ac:dyDescent="0.3">
      <c r="D266" s="50"/>
    </row>
    <row r="267" spans="4:4" x14ac:dyDescent="0.3">
      <c r="D267" s="50"/>
    </row>
    <row r="268" spans="4:4" x14ac:dyDescent="0.3">
      <c r="D268" s="50"/>
    </row>
    <row r="269" spans="4:4" x14ac:dyDescent="0.3">
      <c r="D269" s="50"/>
    </row>
    <row r="270" spans="4:4" x14ac:dyDescent="0.3">
      <c r="D270" s="50"/>
    </row>
    <row r="271" spans="4:4" x14ac:dyDescent="0.3">
      <c r="D271" s="50"/>
    </row>
    <row r="272" spans="4:4" x14ac:dyDescent="0.3">
      <c r="D272" s="50"/>
    </row>
    <row r="273" spans="4:4" x14ac:dyDescent="0.3">
      <c r="D273" s="50"/>
    </row>
    <row r="274" spans="4:4" x14ac:dyDescent="0.3">
      <c r="D274" s="50"/>
    </row>
    <row r="275" spans="4:4" x14ac:dyDescent="0.3">
      <c r="D275" s="50"/>
    </row>
    <row r="276" spans="4:4" x14ac:dyDescent="0.3">
      <c r="D276" s="50"/>
    </row>
    <row r="277" spans="4:4" x14ac:dyDescent="0.3">
      <c r="D277" s="50"/>
    </row>
    <row r="278" spans="4:4" x14ac:dyDescent="0.3">
      <c r="D278" s="50"/>
    </row>
    <row r="279" spans="4:4" x14ac:dyDescent="0.3">
      <c r="D279" s="50"/>
    </row>
    <row r="280" spans="4:4" x14ac:dyDescent="0.3">
      <c r="D280" s="50"/>
    </row>
    <row r="281" spans="4:4" x14ac:dyDescent="0.3">
      <c r="D281" s="50"/>
    </row>
    <row r="282" spans="4:4" x14ac:dyDescent="0.3">
      <c r="D282" s="50"/>
    </row>
    <row r="283" spans="4:4" x14ac:dyDescent="0.3">
      <c r="D283" s="50"/>
    </row>
    <row r="284" spans="4:4" x14ac:dyDescent="0.3">
      <c r="D284" s="50"/>
    </row>
    <row r="285" spans="4:4" x14ac:dyDescent="0.3">
      <c r="D285" s="50"/>
    </row>
    <row r="286" spans="4:4" x14ac:dyDescent="0.3">
      <c r="D286" s="50"/>
    </row>
    <row r="287" spans="4:4" x14ac:dyDescent="0.3">
      <c r="D287" s="50"/>
    </row>
    <row r="288" spans="4:4" x14ac:dyDescent="0.3">
      <c r="D288" s="50"/>
    </row>
    <row r="289" spans="4:4" x14ac:dyDescent="0.3">
      <c r="D289" s="50"/>
    </row>
    <row r="290" spans="4:4" x14ac:dyDescent="0.3">
      <c r="D290" s="50"/>
    </row>
    <row r="291" spans="4:4" x14ac:dyDescent="0.3">
      <c r="D291" s="50"/>
    </row>
    <row r="292" spans="4:4" x14ac:dyDescent="0.3">
      <c r="D292" s="50"/>
    </row>
    <row r="293" spans="4:4" x14ac:dyDescent="0.3">
      <c r="D293" s="50"/>
    </row>
    <row r="294" spans="4:4" x14ac:dyDescent="0.3">
      <c r="D294" s="50"/>
    </row>
    <row r="295" spans="4:4" x14ac:dyDescent="0.3">
      <c r="D295" s="50"/>
    </row>
    <row r="296" spans="4:4" x14ac:dyDescent="0.3">
      <c r="D296" s="50"/>
    </row>
    <row r="297" spans="4:4" x14ac:dyDescent="0.3">
      <c r="D297" s="50"/>
    </row>
    <row r="298" spans="4:4" x14ac:dyDescent="0.3">
      <c r="D298" s="50"/>
    </row>
    <row r="299" spans="4:4" x14ac:dyDescent="0.3">
      <c r="D299" s="50"/>
    </row>
    <row r="300" spans="4:4" x14ac:dyDescent="0.3">
      <c r="D300" s="50"/>
    </row>
    <row r="301" spans="4:4" x14ac:dyDescent="0.3">
      <c r="D301" s="50"/>
    </row>
    <row r="302" spans="4:4" x14ac:dyDescent="0.3">
      <c r="D302" s="50"/>
    </row>
    <row r="303" spans="4:4" x14ac:dyDescent="0.3">
      <c r="D303" s="50"/>
    </row>
    <row r="304" spans="4:4" x14ac:dyDescent="0.3">
      <c r="D304" s="50"/>
    </row>
    <row r="305" spans="4:4" x14ac:dyDescent="0.3">
      <c r="D305" s="50"/>
    </row>
    <row r="306" spans="4:4" x14ac:dyDescent="0.3">
      <c r="D306" s="50"/>
    </row>
    <row r="307" spans="4:4" x14ac:dyDescent="0.3">
      <c r="D307" s="50"/>
    </row>
    <row r="308" spans="4:4" x14ac:dyDescent="0.3">
      <c r="D308" s="50"/>
    </row>
    <row r="309" spans="4:4" x14ac:dyDescent="0.3">
      <c r="D309" s="50"/>
    </row>
    <row r="310" spans="4:4" x14ac:dyDescent="0.3">
      <c r="D310" s="50"/>
    </row>
    <row r="311" spans="4:4" x14ac:dyDescent="0.3">
      <c r="D311" s="50"/>
    </row>
    <row r="312" spans="4:4" x14ac:dyDescent="0.3">
      <c r="D312" s="50"/>
    </row>
    <row r="313" spans="4:4" x14ac:dyDescent="0.3">
      <c r="D313" s="50"/>
    </row>
    <row r="314" spans="4:4" x14ac:dyDescent="0.3">
      <c r="D314" s="50"/>
    </row>
    <row r="315" spans="4:4" x14ac:dyDescent="0.3">
      <c r="D315" s="50"/>
    </row>
    <row r="316" spans="4:4" x14ac:dyDescent="0.3">
      <c r="D316" s="50"/>
    </row>
    <row r="317" spans="4:4" x14ac:dyDescent="0.3">
      <c r="D317" s="50"/>
    </row>
    <row r="318" spans="4:4" x14ac:dyDescent="0.3">
      <c r="D318" s="50"/>
    </row>
    <row r="319" spans="4:4" x14ac:dyDescent="0.3">
      <c r="D319" s="50"/>
    </row>
    <row r="320" spans="4:4" x14ac:dyDescent="0.3">
      <c r="D320" s="50"/>
    </row>
    <row r="321" spans="4:4" x14ac:dyDescent="0.3">
      <c r="D321" s="50"/>
    </row>
    <row r="322" spans="4:4" x14ac:dyDescent="0.3">
      <c r="D322" s="50"/>
    </row>
    <row r="323" spans="4:4" x14ac:dyDescent="0.3">
      <c r="D323" s="50"/>
    </row>
    <row r="324" spans="4:4" x14ac:dyDescent="0.3">
      <c r="D324" s="50"/>
    </row>
    <row r="325" spans="4:4" x14ac:dyDescent="0.3">
      <c r="D325" s="50"/>
    </row>
    <row r="326" spans="4:4" x14ac:dyDescent="0.3">
      <c r="D326" s="50"/>
    </row>
    <row r="327" spans="4:4" x14ac:dyDescent="0.3">
      <c r="D327" s="50"/>
    </row>
    <row r="328" spans="4:4" x14ac:dyDescent="0.3">
      <c r="D328" s="50"/>
    </row>
    <row r="329" spans="4:4" x14ac:dyDescent="0.3">
      <c r="D329" s="50"/>
    </row>
    <row r="330" spans="4:4" x14ac:dyDescent="0.3">
      <c r="D330" s="50"/>
    </row>
    <row r="331" spans="4:4" x14ac:dyDescent="0.3">
      <c r="D331" s="50"/>
    </row>
    <row r="332" spans="4:4" x14ac:dyDescent="0.3">
      <c r="D332" s="50"/>
    </row>
    <row r="333" spans="4:4" x14ac:dyDescent="0.3">
      <c r="D333" s="50"/>
    </row>
    <row r="334" spans="4:4" x14ac:dyDescent="0.3">
      <c r="D334" s="50"/>
    </row>
    <row r="335" spans="4:4" x14ac:dyDescent="0.3">
      <c r="D335" s="50"/>
    </row>
    <row r="336" spans="4:4" x14ac:dyDescent="0.3">
      <c r="D336" s="50"/>
    </row>
    <row r="337" spans="4:4" x14ac:dyDescent="0.3">
      <c r="D337" s="50"/>
    </row>
    <row r="338" spans="4:4" x14ac:dyDescent="0.3">
      <c r="D338" s="50"/>
    </row>
    <row r="339" spans="4:4" x14ac:dyDescent="0.3">
      <c r="D339" s="50"/>
    </row>
    <row r="340" spans="4:4" x14ac:dyDescent="0.3">
      <c r="D340" s="50"/>
    </row>
    <row r="341" spans="4:4" x14ac:dyDescent="0.3">
      <c r="D341" s="50"/>
    </row>
    <row r="342" spans="4:4" x14ac:dyDescent="0.3">
      <c r="D342" s="50"/>
    </row>
    <row r="343" spans="4:4" x14ac:dyDescent="0.3">
      <c r="D343" s="50"/>
    </row>
    <row r="344" spans="4:4" x14ac:dyDescent="0.3">
      <c r="D344" s="50"/>
    </row>
    <row r="345" spans="4:4" x14ac:dyDescent="0.3">
      <c r="D345" s="50"/>
    </row>
    <row r="346" spans="4:4" x14ac:dyDescent="0.3">
      <c r="D346" s="50"/>
    </row>
    <row r="347" spans="4:4" x14ac:dyDescent="0.3">
      <c r="D347" s="50"/>
    </row>
    <row r="348" spans="4:4" x14ac:dyDescent="0.3">
      <c r="D348" s="50"/>
    </row>
    <row r="349" spans="4:4" x14ac:dyDescent="0.3">
      <c r="D349" s="50"/>
    </row>
    <row r="350" spans="4:4" x14ac:dyDescent="0.3">
      <c r="D350" s="50"/>
    </row>
    <row r="351" spans="4:4" x14ac:dyDescent="0.3">
      <c r="D351" s="50"/>
    </row>
    <row r="352" spans="4:4" x14ac:dyDescent="0.3">
      <c r="D352" s="50"/>
    </row>
    <row r="353" spans="4:4" x14ac:dyDescent="0.3">
      <c r="D353" s="50"/>
    </row>
    <row r="354" spans="4:4" x14ac:dyDescent="0.3">
      <c r="D354" s="50"/>
    </row>
    <row r="355" spans="4:4" x14ac:dyDescent="0.3">
      <c r="D355" s="50"/>
    </row>
    <row r="356" spans="4:4" x14ac:dyDescent="0.3">
      <c r="D356" s="50"/>
    </row>
    <row r="357" spans="4:4" x14ac:dyDescent="0.3">
      <c r="D357" s="50"/>
    </row>
    <row r="358" spans="4:4" x14ac:dyDescent="0.3">
      <c r="D358" s="50"/>
    </row>
    <row r="359" spans="4:4" x14ac:dyDescent="0.3">
      <c r="D359" s="50"/>
    </row>
    <row r="360" spans="4:4" x14ac:dyDescent="0.3">
      <c r="D360" s="50"/>
    </row>
    <row r="361" spans="4:4" x14ac:dyDescent="0.3">
      <c r="D361" s="50"/>
    </row>
    <row r="362" spans="4:4" x14ac:dyDescent="0.3">
      <c r="D362" s="50"/>
    </row>
    <row r="363" spans="4:4" x14ac:dyDescent="0.3">
      <c r="D363" s="50"/>
    </row>
    <row r="364" spans="4:4" x14ac:dyDescent="0.3">
      <c r="D364" s="50"/>
    </row>
    <row r="365" spans="4:4" x14ac:dyDescent="0.3">
      <c r="D365" s="50"/>
    </row>
    <row r="366" spans="4:4" x14ac:dyDescent="0.3">
      <c r="D366" s="50"/>
    </row>
    <row r="367" spans="4:4" x14ac:dyDescent="0.3">
      <c r="D367" s="50"/>
    </row>
    <row r="368" spans="4:4" x14ac:dyDescent="0.3">
      <c r="D368" s="50"/>
    </row>
    <row r="369" spans="4:4" x14ac:dyDescent="0.3">
      <c r="D369" s="50"/>
    </row>
    <row r="370" spans="4:4" x14ac:dyDescent="0.3">
      <c r="D370" s="50"/>
    </row>
    <row r="371" spans="4:4" x14ac:dyDescent="0.3">
      <c r="D371" s="50"/>
    </row>
    <row r="372" spans="4:4" x14ac:dyDescent="0.3">
      <c r="D372" s="50"/>
    </row>
    <row r="373" spans="4:4" x14ac:dyDescent="0.3">
      <c r="D373" s="50"/>
    </row>
    <row r="374" spans="4:4" x14ac:dyDescent="0.3">
      <c r="D374" s="50"/>
    </row>
    <row r="375" spans="4:4" x14ac:dyDescent="0.3">
      <c r="D375" s="50"/>
    </row>
    <row r="376" spans="4:4" x14ac:dyDescent="0.3">
      <c r="D376" s="50"/>
    </row>
    <row r="377" spans="4:4" x14ac:dyDescent="0.3">
      <c r="D377" s="50"/>
    </row>
    <row r="378" spans="4:4" x14ac:dyDescent="0.3">
      <c r="D378" s="50"/>
    </row>
    <row r="379" spans="4:4" x14ac:dyDescent="0.3">
      <c r="D379" s="50"/>
    </row>
    <row r="380" spans="4:4" x14ac:dyDescent="0.3">
      <c r="D380" s="50"/>
    </row>
    <row r="381" spans="4:4" x14ac:dyDescent="0.3">
      <c r="D381" s="50"/>
    </row>
    <row r="382" spans="4:4" x14ac:dyDescent="0.3">
      <c r="D382" s="50"/>
    </row>
    <row r="383" spans="4:4" x14ac:dyDescent="0.3">
      <c r="D383" s="50"/>
    </row>
    <row r="384" spans="4:4" x14ac:dyDescent="0.3">
      <c r="D384" s="50"/>
    </row>
    <row r="385" spans="4:4" x14ac:dyDescent="0.3">
      <c r="D385" s="50"/>
    </row>
    <row r="386" spans="4:4" x14ac:dyDescent="0.3">
      <c r="D386" s="50"/>
    </row>
    <row r="387" spans="4:4" x14ac:dyDescent="0.3">
      <c r="D387" s="50"/>
    </row>
    <row r="388" spans="4:4" x14ac:dyDescent="0.3">
      <c r="D388" s="50"/>
    </row>
    <row r="389" spans="4:4" x14ac:dyDescent="0.3">
      <c r="D389" s="50"/>
    </row>
    <row r="390" spans="4:4" x14ac:dyDescent="0.3">
      <c r="D390" s="50"/>
    </row>
    <row r="391" spans="4:4" x14ac:dyDescent="0.3">
      <c r="D391" s="50"/>
    </row>
    <row r="392" spans="4:4" x14ac:dyDescent="0.3">
      <c r="D392" s="50"/>
    </row>
    <row r="393" spans="4:4" x14ac:dyDescent="0.3">
      <c r="D393" s="50"/>
    </row>
    <row r="394" spans="4:4" x14ac:dyDescent="0.3">
      <c r="D394" s="50"/>
    </row>
    <row r="395" spans="4:4" x14ac:dyDescent="0.3">
      <c r="D395" s="50"/>
    </row>
    <row r="396" spans="4:4" x14ac:dyDescent="0.3">
      <c r="D396" s="50"/>
    </row>
    <row r="397" spans="4:4" x14ac:dyDescent="0.3">
      <c r="D397" s="50"/>
    </row>
    <row r="398" spans="4:4" x14ac:dyDescent="0.3">
      <c r="D398" s="50"/>
    </row>
    <row r="399" spans="4:4" x14ac:dyDescent="0.3">
      <c r="D399" s="50"/>
    </row>
    <row r="400" spans="4:4" x14ac:dyDescent="0.3">
      <c r="D400" s="50"/>
    </row>
    <row r="401" spans="4:4" x14ac:dyDescent="0.3">
      <c r="D401" s="50"/>
    </row>
    <row r="402" spans="4:4" x14ac:dyDescent="0.3">
      <c r="D402" s="50"/>
    </row>
    <row r="403" spans="4:4" x14ac:dyDescent="0.3">
      <c r="D403" s="50"/>
    </row>
    <row r="404" spans="4:4" x14ac:dyDescent="0.3">
      <c r="D404" s="50"/>
    </row>
    <row r="405" spans="4:4" x14ac:dyDescent="0.3">
      <c r="D405" s="50"/>
    </row>
    <row r="406" spans="4:4" x14ac:dyDescent="0.3">
      <c r="D406" s="50"/>
    </row>
    <row r="407" spans="4:4" x14ac:dyDescent="0.3">
      <c r="D407" s="50"/>
    </row>
    <row r="408" spans="4:4" x14ac:dyDescent="0.3">
      <c r="D408" s="50"/>
    </row>
    <row r="409" spans="4:4" x14ac:dyDescent="0.3">
      <c r="D409" s="50"/>
    </row>
    <row r="410" spans="4:4" x14ac:dyDescent="0.3">
      <c r="D410" s="50"/>
    </row>
    <row r="411" spans="4:4" x14ac:dyDescent="0.3">
      <c r="D411" s="50"/>
    </row>
    <row r="412" spans="4:4" x14ac:dyDescent="0.3">
      <c r="D412" s="50"/>
    </row>
    <row r="413" spans="4:4" x14ac:dyDescent="0.3">
      <c r="D413" s="50"/>
    </row>
    <row r="414" spans="4:4" x14ac:dyDescent="0.3">
      <c r="D414" s="50"/>
    </row>
    <row r="415" spans="4:4" x14ac:dyDescent="0.3">
      <c r="D415" s="50"/>
    </row>
    <row r="416" spans="4:4" x14ac:dyDescent="0.3">
      <c r="D416" s="50"/>
    </row>
    <row r="417" spans="4:4" x14ac:dyDescent="0.3">
      <c r="D417" s="50"/>
    </row>
    <row r="418" spans="4:4" x14ac:dyDescent="0.3">
      <c r="D418" s="50"/>
    </row>
    <row r="419" spans="4:4" x14ac:dyDescent="0.3">
      <c r="D419" s="50"/>
    </row>
    <row r="420" spans="4:4" x14ac:dyDescent="0.3">
      <c r="D420" s="50"/>
    </row>
    <row r="421" spans="4:4" x14ac:dyDescent="0.3">
      <c r="D421" s="50"/>
    </row>
    <row r="422" spans="4:4" x14ac:dyDescent="0.3">
      <c r="D422" s="50"/>
    </row>
    <row r="423" spans="4:4" x14ac:dyDescent="0.3">
      <c r="D423" s="50"/>
    </row>
    <row r="424" spans="4:4" x14ac:dyDescent="0.3">
      <c r="D424" s="50"/>
    </row>
    <row r="425" spans="4:4" x14ac:dyDescent="0.3">
      <c r="D425" s="50"/>
    </row>
    <row r="426" spans="4:4" x14ac:dyDescent="0.3">
      <c r="D426" s="50"/>
    </row>
    <row r="427" spans="4:4" x14ac:dyDescent="0.3">
      <c r="D427" s="50"/>
    </row>
    <row r="428" spans="4:4" x14ac:dyDescent="0.3">
      <c r="D428" s="50"/>
    </row>
    <row r="429" spans="4:4" x14ac:dyDescent="0.3">
      <c r="D429" s="50"/>
    </row>
    <row r="430" spans="4:4" x14ac:dyDescent="0.3">
      <c r="D430" s="50"/>
    </row>
    <row r="431" spans="4:4" x14ac:dyDescent="0.3">
      <c r="D431" s="50"/>
    </row>
    <row r="432" spans="4:4" x14ac:dyDescent="0.3">
      <c r="D432" s="50"/>
    </row>
    <row r="433" spans="4:4" x14ac:dyDescent="0.3">
      <c r="D433" s="50"/>
    </row>
    <row r="434" spans="4:4" x14ac:dyDescent="0.3">
      <c r="D434" s="50"/>
    </row>
    <row r="435" spans="4:4" x14ac:dyDescent="0.3">
      <c r="D435" s="50"/>
    </row>
    <row r="436" spans="4:4" x14ac:dyDescent="0.3">
      <c r="D436" s="50"/>
    </row>
    <row r="437" spans="4:4" x14ac:dyDescent="0.3">
      <c r="D437" s="50"/>
    </row>
    <row r="438" spans="4:4" x14ac:dyDescent="0.3">
      <c r="D438" s="50"/>
    </row>
    <row r="439" spans="4:4" x14ac:dyDescent="0.3">
      <c r="D439" s="50"/>
    </row>
    <row r="440" spans="4:4" x14ac:dyDescent="0.3">
      <c r="D440" s="50"/>
    </row>
    <row r="441" spans="4:4" x14ac:dyDescent="0.3">
      <c r="D441" s="50"/>
    </row>
    <row r="442" spans="4:4" x14ac:dyDescent="0.3">
      <c r="D442" s="50"/>
    </row>
    <row r="443" spans="4:4" x14ac:dyDescent="0.3">
      <c r="D443" s="50"/>
    </row>
    <row r="444" spans="4:4" x14ac:dyDescent="0.3">
      <c r="D444" s="50"/>
    </row>
    <row r="445" spans="4:4" x14ac:dyDescent="0.3">
      <c r="D445" s="50"/>
    </row>
    <row r="446" spans="4:4" x14ac:dyDescent="0.3">
      <c r="D446" s="50"/>
    </row>
    <row r="447" spans="4:4" x14ac:dyDescent="0.3">
      <c r="D447" s="50"/>
    </row>
    <row r="448" spans="4:4" x14ac:dyDescent="0.3">
      <c r="D448" s="50"/>
    </row>
    <row r="449" spans="4:4" x14ac:dyDescent="0.3">
      <c r="D449" s="50"/>
    </row>
    <row r="450" spans="4:4" x14ac:dyDescent="0.3">
      <c r="D450" s="50"/>
    </row>
    <row r="451" spans="4:4" x14ac:dyDescent="0.3">
      <c r="D451" s="50"/>
    </row>
    <row r="452" spans="4:4" x14ac:dyDescent="0.3">
      <c r="D452" s="50"/>
    </row>
    <row r="453" spans="4:4" x14ac:dyDescent="0.3">
      <c r="D453" s="50"/>
    </row>
    <row r="454" spans="4:4" x14ac:dyDescent="0.3">
      <c r="D454" s="50"/>
    </row>
    <row r="455" spans="4:4" x14ac:dyDescent="0.3">
      <c r="D455" s="50"/>
    </row>
    <row r="456" spans="4:4" x14ac:dyDescent="0.3">
      <c r="D456" s="50"/>
    </row>
    <row r="457" spans="4:4" x14ac:dyDescent="0.3">
      <c r="D457" s="50"/>
    </row>
    <row r="458" spans="4:4" x14ac:dyDescent="0.3">
      <c r="D458" s="50"/>
    </row>
    <row r="459" spans="4:4" x14ac:dyDescent="0.3">
      <c r="D459" s="50"/>
    </row>
    <row r="460" spans="4:4" x14ac:dyDescent="0.3">
      <c r="D460" s="50"/>
    </row>
    <row r="461" spans="4:4" x14ac:dyDescent="0.3">
      <c r="D461" s="50"/>
    </row>
    <row r="462" spans="4:4" x14ac:dyDescent="0.3">
      <c r="D462" s="50"/>
    </row>
    <row r="463" spans="4:4" x14ac:dyDescent="0.3">
      <c r="D463" s="50"/>
    </row>
    <row r="464" spans="4:4" x14ac:dyDescent="0.3">
      <c r="D464" s="50"/>
    </row>
    <row r="465" spans="4:4" x14ac:dyDescent="0.3">
      <c r="D465" s="50"/>
    </row>
    <row r="466" spans="4:4" x14ac:dyDescent="0.3">
      <c r="D466" s="50"/>
    </row>
    <row r="467" spans="4:4" x14ac:dyDescent="0.3">
      <c r="D467" s="50"/>
    </row>
    <row r="468" spans="4:4" x14ac:dyDescent="0.3">
      <c r="D468" s="50"/>
    </row>
    <row r="469" spans="4:4" x14ac:dyDescent="0.3">
      <c r="D469" s="50"/>
    </row>
    <row r="470" spans="4:4" x14ac:dyDescent="0.3">
      <c r="D470" s="50"/>
    </row>
    <row r="471" spans="4:4" x14ac:dyDescent="0.3">
      <c r="D471" s="50"/>
    </row>
    <row r="472" spans="4:4" x14ac:dyDescent="0.3">
      <c r="D472" s="50"/>
    </row>
    <row r="473" spans="4:4" x14ac:dyDescent="0.3">
      <c r="D473" s="50"/>
    </row>
    <row r="474" spans="4:4" x14ac:dyDescent="0.3">
      <c r="D474" s="50"/>
    </row>
    <row r="475" spans="4:4" x14ac:dyDescent="0.3">
      <c r="D475" s="50"/>
    </row>
    <row r="476" spans="4:4" x14ac:dyDescent="0.3">
      <c r="D476" s="50"/>
    </row>
    <row r="477" spans="4:4" x14ac:dyDescent="0.3">
      <c r="D477" s="50"/>
    </row>
    <row r="478" spans="4:4" x14ac:dyDescent="0.3">
      <c r="D478" s="50"/>
    </row>
    <row r="479" spans="4:4" x14ac:dyDescent="0.3">
      <c r="D479" s="50"/>
    </row>
    <row r="480" spans="4:4" x14ac:dyDescent="0.3">
      <c r="D480" s="50"/>
    </row>
    <row r="481" spans="4:4" x14ac:dyDescent="0.3">
      <c r="D481" s="50"/>
    </row>
    <row r="482" spans="4:4" x14ac:dyDescent="0.3">
      <c r="D482" s="50"/>
    </row>
    <row r="483" spans="4:4" x14ac:dyDescent="0.3">
      <c r="D483" s="50"/>
    </row>
    <row r="484" spans="4:4" x14ac:dyDescent="0.3">
      <c r="D484" s="50"/>
    </row>
    <row r="485" spans="4:4" x14ac:dyDescent="0.3">
      <c r="D485" s="50"/>
    </row>
    <row r="486" spans="4:4" x14ac:dyDescent="0.3">
      <c r="D486" s="50"/>
    </row>
    <row r="487" spans="4:4" x14ac:dyDescent="0.3">
      <c r="D487" s="50"/>
    </row>
    <row r="488" spans="4:4" x14ac:dyDescent="0.3">
      <c r="D488" s="50"/>
    </row>
    <row r="489" spans="4:4" x14ac:dyDescent="0.3">
      <c r="D489" s="50"/>
    </row>
    <row r="490" spans="4:4" x14ac:dyDescent="0.3">
      <c r="D490" s="50"/>
    </row>
    <row r="491" spans="4:4" x14ac:dyDescent="0.3">
      <c r="D491" s="50"/>
    </row>
    <row r="492" spans="4:4" x14ac:dyDescent="0.3">
      <c r="D492" s="50"/>
    </row>
    <row r="493" spans="4:4" x14ac:dyDescent="0.3">
      <c r="D493" s="50"/>
    </row>
    <row r="494" spans="4:4" x14ac:dyDescent="0.3">
      <c r="D494" s="50"/>
    </row>
    <row r="495" spans="4:4" x14ac:dyDescent="0.3">
      <c r="D495" s="50"/>
    </row>
    <row r="496" spans="4:4" x14ac:dyDescent="0.3">
      <c r="D496" s="50"/>
    </row>
    <row r="497" spans="4:4" x14ac:dyDescent="0.3">
      <c r="D497" s="50"/>
    </row>
    <row r="498" spans="4:4" x14ac:dyDescent="0.3">
      <c r="D498" s="50"/>
    </row>
    <row r="499" spans="4:4" x14ac:dyDescent="0.3">
      <c r="D499" s="50"/>
    </row>
    <row r="500" spans="4:4" x14ac:dyDescent="0.3">
      <c r="D500" s="50"/>
    </row>
    <row r="501" spans="4:4" x14ac:dyDescent="0.3">
      <c r="D501" s="50"/>
    </row>
    <row r="502" spans="4:4" x14ac:dyDescent="0.3">
      <c r="D502" s="50"/>
    </row>
    <row r="503" spans="4:4" x14ac:dyDescent="0.3">
      <c r="D503" s="50"/>
    </row>
    <row r="504" spans="4:4" x14ac:dyDescent="0.3">
      <c r="D504" s="50"/>
    </row>
    <row r="505" spans="4:4" x14ac:dyDescent="0.3">
      <c r="D505" s="50"/>
    </row>
    <row r="506" spans="4:4" x14ac:dyDescent="0.3">
      <c r="D506" s="50"/>
    </row>
    <row r="507" spans="4:4" x14ac:dyDescent="0.3">
      <c r="D507" s="50"/>
    </row>
    <row r="508" spans="4:4" x14ac:dyDescent="0.3">
      <c r="D508" s="50"/>
    </row>
    <row r="509" spans="4:4" x14ac:dyDescent="0.3">
      <c r="D509" s="50"/>
    </row>
    <row r="510" spans="4:4" x14ac:dyDescent="0.3">
      <c r="D510" s="50"/>
    </row>
    <row r="511" spans="4:4" x14ac:dyDescent="0.3">
      <c r="D511" s="50"/>
    </row>
    <row r="512" spans="4:4" x14ac:dyDescent="0.3">
      <c r="D512" s="50"/>
    </row>
    <row r="513" spans="4:4" x14ac:dyDescent="0.3">
      <c r="D513" s="50"/>
    </row>
    <row r="514" spans="4:4" x14ac:dyDescent="0.3">
      <c r="D514" s="50"/>
    </row>
    <row r="515" spans="4:4" x14ac:dyDescent="0.3">
      <c r="D515" s="50"/>
    </row>
    <row r="516" spans="4:4" x14ac:dyDescent="0.3">
      <c r="D516" s="50"/>
    </row>
    <row r="517" spans="4:4" x14ac:dyDescent="0.3">
      <c r="D517" s="50"/>
    </row>
    <row r="518" spans="4:4" x14ac:dyDescent="0.3">
      <c r="D518" s="50"/>
    </row>
    <row r="519" spans="4:4" x14ac:dyDescent="0.3">
      <c r="D519" s="50"/>
    </row>
    <row r="520" spans="4:4" x14ac:dyDescent="0.3">
      <c r="D520" s="50"/>
    </row>
    <row r="521" spans="4:4" x14ac:dyDescent="0.3">
      <c r="D521" s="50"/>
    </row>
    <row r="522" spans="4:4" x14ac:dyDescent="0.3">
      <c r="D522" s="50"/>
    </row>
    <row r="523" spans="4:4" x14ac:dyDescent="0.3">
      <c r="D523" s="50"/>
    </row>
    <row r="524" spans="4:4" x14ac:dyDescent="0.3">
      <c r="D524" s="50"/>
    </row>
    <row r="525" spans="4:4" x14ac:dyDescent="0.3">
      <c r="D525" s="50"/>
    </row>
    <row r="526" spans="4:4" x14ac:dyDescent="0.3">
      <c r="D526" s="50"/>
    </row>
    <row r="527" spans="4:4" x14ac:dyDescent="0.3">
      <c r="D527" s="50"/>
    </row>
    <row r="528" spans="4:4" x14ac:dyDescent="0.3">
      <c r="D528" s="50"/>
    </row>
    <row r="529" spans="4:4" x14ac:dyDescent="0.3">
      <c r="D529" s="50"/>
    </row>
    <row r="530" spans="4:4" x14ac:dyDescent="0.3">
      <c r="D530" s="50"/>
    </row>
    <row r="531" spans="4:4" x14ac:dyDescent="0.3">
      <c r="D531" s="50"/>
    </row>
    <row r="532" spans="4:4" x14ac:dyDescent="0.3">
      <c r="D532" s="50"/>
    </row>
    <row r="533" spans="4:4" x14ac:dyDescent="0.3">
      <c r="D533" s="50"/>
    </row>
    <row r="534" spans="4:4" x14ac:dyDescent="0.3">
      <c r="D534" s="50"/>
    </row>
    <row r="535" spans="4:4" x14ac:dyDescent="0.3">
      <c r="D535" s="50"/>
    </row>
    <row r="536" spans="4:4" x14ac:dyDescent="0.3">
      <c r="D536" s="50"/>
    </row>
    <row r="537" spans="4:4" x14ac:dyDescent="0.3">
      <c r="D537" s="50"/>
    </row>
    <row r="538" spans="4:4" x14ac:dyDescent="0.3">
      <c r="D538" s="50"/>
    </row>
    <row r="539" spans="4:4" x14ac:dyDescent="0.3">
      <c r="D539" s="50"/>
    </row>
    <row r="540" spans="4:4" x14ac:dyDescent="0.3">
      <c r="D540" s="50"/>
    </row>
    <row r="541" spans="4:4" x14ac:dyDescent="0.3">
      <c r="D541" s="50"/>
    </row>
    <row r="542" spans="4:4" x14ac:dyDescent="0.3">
      <c r="D542" s="50"/>
    </row>
    <row r="543" spans="4:4" x14ac:dyDescent="0.3">
      <c r="D543" s="50"/>
    </row>
    <row r="544" spans="4:4" x14ac:dyDescent="0.3">
      <c r="D544" s="50"/>
    </row>
    <row r="545" spans="4:4" x14ac:dyDescent="0.3">
      <c r="D545" s="50"/>
    </row>
    <row r="546" spans="4:4" x14ac:dyDescent="0.3">
      <c r="D546" s="50"/>
    </row>
    <row r="547" spans="4:4" x14ac:dyDescent="0.3">
      <c r="D547" s="50"/>
    </row>
    <row r="548" spans="4:4" x14ac:dyDescent="0.3">
      <c r="D548" s="50"/>
    </row>
    <row r="549" spans="4:4" x14ac:dyDescent="0.3">
      <c r="D549" s="50"/>
    </row>
    <row r="550" spans="4:4" x14ac:dyDescent="0.3">
      <c r="D550" s="50"/>
    </row>
    <row r="551" spans="4:4" x14ac:dyDescent="0.3">
      <c r="D551" s="50"/>
    </row>
    <row r="552" spans="4:4" x14ac:dyDescent="0.3">
      <c r="D552" s="50"/>
    </row>
    <row r="553" spans="4:4" x14ac:dyDescent="0.3">
      <c r="D553" s="50"/>
    </row>
    <row r="554" spans="4:4" x14ac:dyDescent="0.3">
      <c r="D554" s="50"/>
    </row>
    <row r="555" spans="4:4" x14ac:dyDescent="0.3">
      <c r="D555" s="50"/>
    </row>
    <row r="556" spans="4:4" x14ac:dyDescent="0.3">
      <c r="D556" s="50"/>
    </row>
    <row r="557" spans="4:4" x14ac:dyDescent="0.3">
      <c r="D557" s="50"/>
    </row>
    <row r="558" spans="4:4" x14ac:dyDescent="0.3">
      <c r="D558" s="50"/>
    </row>
  </sheetData>
  <sheetProtection formatCells="0" formatColumns="0" formatRows="0"/>
  <conditionalFormatting sqref="G31">
    <cfRule type="cellIs" dxfId="7" priority="93" stopIfTrue="1" operator="notEqual">
      <formula>0</formula>
    </cfRule>
  </conditionalFormatting>
  <conditionalFormatting sqref="G32">
    <cfRule type="cellIs" dxfId="6" priority="92" stopIfTrue="1" operator="notEqual">
      <formula>0</formula>
    </cfRule>
  </conditionalFormatting>
  <conditionalFormatting sqref="G50">
    <cfRule type="cellIs" dxfId="5" priority="91" stopIfTrue="1" operator="notEqual">
      <formula>0</formula>
    </cfRule>
  </conditionalFormatting>
  <conditionalFormatting sqref="G20">
    <cfRule type="cellIs" dxfId="4" priority="73" stopIfTrue="1" operator="notEqual">
      <formula>0</formula>
    </cfRule>
  </conditionalFormatting>
  <conditionalFormatting sqref="G7">
    <cfRule type="containsText" dxfId="3" priority="71" stopIfTrue="1" operator="containsText" text="Included in error count">
      <formula>NOT(ISERROR(SEARCH("Included in error count",G7)))</formula>
    </cfRule>
    <cfRule type="cellIs" dxfId="2" priority="72" stopIfTrue="1" operator="equal">
      <formula>1</formula>
    </cfRule>
  </conditionalFormatting>
  <conditionalFormatting sqref="G41:G42">
    <cfRule type="containsText" dxfId="1" priority="69" stopIfTrue="1" operator="containsText" text="Included in error count">
      <formula>NOT(ISERROR(SEARCH("Included in error count",G41)))</formula>
    </cfRule>
    <cfRule type="cellIs" dxfId="0"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0F64-99EF-4746-A2E2-01BEA6FF95CC}">
  <dimension ref="A2:K43"/>
  <sheetViews>
    <sheetView workbookViewId="0">
      <selection activeCell="J12" sqref="J12"/>
    </sheetView>
  </sheetViews>
  <sheetFormatPr defaultColWidth="9.109375" defaultRowHeight="14.4" x14ac:dyDescent="0.3"/>
  <cols>
    <col min="1" max="1" width="4.77734375" style="124" customWidth="1"/>
    <col min="2" max="2" width="77.21875" style="124" customWidth="1"/>
    <col min="3" max="3" width="20.21875" style="124" customWidth="1"/>
    <col min="4" max="4" width="3.6640625" style="124" customWidth="1"/>
    <col min="5" max="5" width="20.21875" style="124" customWidth="1"/>
    <col min="6" max="6" width="6.21875" style="124" customWidth="1"/>
    <col min="7" max="7" width="17.33203125" style="124" customWidth="1"/>
    <col min="8" max="8" width="34.77734375" style="124" customWidth="1"/>
    <col min="9" max="9" width="17.109375" style="101" customWidth="1"/>
    <col min="10" max="10" width="21.109375" style="124" customWidth="1"/>
    <col min="11" max="11" width="18.33203125" style="124" customWidth="1"/>
    <col min="12" max="12" width="19.88671875" style="124" customWidth="1"/>
    <col min="13" max="13" width="17.77734375" style="124" customWidth="1"/>
    <col min="14" max="16384" width="9.109375" style="124"/>
  </cols>
  <sheetData>
    <row r="2" spans="1:11" ht="14.4" customHeight="1" x14ac:dyDescent="0.3">
      <c r="B2" s="702" t="s">
        <v>498</v>
      </c>
      <c r="C2" s="702"/>
      <c r="D2" s="702"/>
      <c r="E2" s="702"/>
      <c r="F2" s="516"/>
      <c r="G2" s="517"/>
    </row>
    <row r="4" spans="1:11" ht="15.6" x14ac:dyDescent="0.3">
      <c r="A4" s="517"/>
      <c r="B4" s="518" t="str">
        <f>'Unit Data from Audit Worksheet'!D2</f>
        <v>Select Unit Name from Drop Down List</v>
      </c>
      <c r="C4" s="519">
        <f>'Unit Data from Audit Worksheet'!F5</f>
        <v>2023</v>
      </c>
      <c r="E4" s="520">
        <f>'Unit Data from Audit Worksheet'!F5</f>
        <v>2023</v>
      </c>
    </row>
    <row r="5" spans="1:11" ht="27.6" x14ac:dyDescent="0.4">
      <c r="A5" s="521"/>
      <c r="B5" s="522" t="s">
        <v>499</v>
      </c>
      <c r="C5" s="523" t="s">
        <v>500</v>
      </c>
      <c r="D5" s="521"/>
      <c r="E5" s="524" t="s">
        <v>501</v>
      </c>
      <c r="G5" s="101"/>
      <c r="I5" s="124"/>
    </row>
    <row r="6" spans="1:11" x14ac:dyDescent="0.3">
      <c r="A6" s="517"/>
      <c r="B6" s="525" t="s">
        <v>502</v>
      </c>
      <c r="C6" s="526"/>
      <c r="D6" s="526"/>
      <c r="E6" s="526"/>
      <c r="G6" s="101"/>
      <c r="I6" s="124"/>
    </row>
    <row r="7" spans="1:11" x14ac:dyDescent="0.3">
      <c r="A7" s="517"/>
      <c r="B7" s="527" t="s">
        <v>503</v>
      </c>
      <c r="C7" s="550">
        <f>Import!L38</f>
        <v>0</v>
      </c>
      <c r="D7" s="528"/>
      <c r="E7" s="550">
        <f>C7</f>
        <v>0</v>
      </c>
      <c r="G7" s="529">
        <v>506</v>
      </c>
      <c r="H7" s="530" t="s">
        <v>82</v>
      </c>
      <c r="I7" s="124"/>
    </row>
    <row r="8" spans="1:11" x14ac:dyDescent="0.3">
      <c r="A8" s="517"/>
      <c r="B8" s="527" t="s">
        <v>504</v>
      </c>
      <c r="C8" s="551">
        <f>Import!L39</f>
        <v>0</v>
      </c>
      <c r="D8" s="531"/>
      <c r="E8" s="531"/>
      <c r="G8" s="529">
        <v>536</v>
      </c>
      <c r="H8" s="530" t="s">
        <v>83</v>
      </c>
      <c r="I8" s="124"/>
    </row>
    <row r="9" spans="1:11" x14ac:dyDescent="0.3">
      <c r="A9" s="517"/>
      <c r="B9" s="527" t="s">
        <v>505</v>
      </c>
      <c r="C9" s="552">
        <f>Import!L43</f>
        <v>0</v>
      </c>
      <c r="D9" s="531"/>
      <c r="E9" s="552">
        <f>C9</f>
        <v>0</v>
      </c>
      <c r="G9" s="529">
        <v>4</v>
      </c>
      <c r="H9" s="530" t="s">
        <v>37</v>
      </c>
      <c r="I9" s="124"/>
    </row>
    <row r="10" spans="1:11" x14ac:dyDescent="0.3">
      <c r="A10" s="517"/>
      <c r="B10" s="527" t="s">
        <v>506</v>
      </c>
      <c r="C10" s="553"/>
      <c r="D10" s="531"/>
      <c r="E10" s="552">
        <f>C10</f>
        <v>0</v>
      </c>
      <c r="G10" s="529">
        <v>6</v>
      </c>
      <c r="H10" s="530" t="s">
        <v>96</v>
      </c>
      <c r="I10" s="124"/>
    </row>
    <row r="11" spans="1:11" x14ac:dyDescent="0.3">
      <c r="A11" s="517"/>
      <c r="B11" s="527" t="s">
        <v>507</v>
      </c>
      <c r="C11" s="554">
        <f>Import!L44</f>
        <v>0</v>
      </c>
      <c r="D11" s="532"/>
      <c r="E11" s="552">
        <f>C11</f>
        <v>0</v>
      </c>
      <c r="G11" s="529">
        <v>5</v>
      </c>
      <c r="H11" s="530" t="s">
        <v>38</v>
      </c>
      <c r="I11" s="124"/>
    </row>
    <row r="12" spans="1:11" x14ac:dyDescent="0.3">
      <c r="A12" s="533"/>
      <c r="B12" s="527" t="s">
        <v>508</v>
      </c>
      <c r="C12" s="555">
        <f>C7+C8-SUM(C9:C11)</f>
        <v>0</v>
      </c>
      <c r="E12" s="555">
        <f>E7-SUM(E9:E11)</f>
        <v>0</v>
      </c>
      <c r="G12" s="529" t="s">
        <v>509</v>
      </c>
      <c r="H12" s="534" t="s">
        <v>534</v>
      </c>
      <c r="I12" s="530" t="s">
        <v>536</v>
      </c>
      <c r="J12" s="534" t="s">
        <v>537</v>
      </c>
      <c r="K12" s="535"/>
    </row>
    <row r="13" spans="1:11" x14ac:dyDescent="0.3">
      <c r="A13" s="517"/>
      <c r="B13" s="517"/>
      <c r="C13" s="526"/>
      <c r="D13" s="526"/>
      <c r="E13" s="526"/>
      <c r="G13" s="529"/>
      <c r="H13" s="530"/>
      <c r="I13" s="124"/>
    </row>
    <row r="14" spans="1:11" x14ac:dyDescent="0.3">
      <c r="A14" s="517"/>
      <c r="B14" s="527" t="s">
        <v>510</v>
      </c>
      <c r="C14" s="556">
        <f>Import!L50</f>
        <v>0</v>
      </c>
      <c r="D14" s="526"/>
      <c r="E14" s="526"/>
      <c r="G14" s="529">
        <v>9</v>
      </c>
      <c r="H14" s="530" t="s">
        <v>87</v>
      </c>
      <c r="I14" s="124"/>
    </row>
    <row r="15" spans="1:11" x14ac:dyDescent="0.3">
      <c r="A15" s="517"/>
      <c r="B15" s="527" t="s">
        <v>511</v>
      </c>
      <c r="C15" s="557">
        <f>C14-C12</f>
        <v>0</v>
      </c>
      <c r="D15" s="526"/>
      <c r="E15" s="526"/>
      <c r="G15" s="529" t="s">
        <v>509</v>
      </c>
      <c r="H15" s="534" t="s">
        <v>532</v>
      </c>
      <c r="I15" s="536"/>
    </row>
    <row r="16" spans="1:11" x14ac:dyDescent="0.3">
      <c r="A16" s="517"/>
      <c r="B16" s="537" t="s">
        <v>512</v>
      </c>
      <c r="C16" s="526"/>
      <c r="D16" s="526"/>
      <c r="E16" s="526"/>
      <c r="G16" s="529"/>
      <c r="H16" s="530"/>
      <c r="I16" s="124"/>
    </row>
    <row r="17" spans="1:9" x14ac:dyDescent="0.3">
      <c r="A17" s="538" t="s">
        <v>513</v>
      </c>
      <c r="B17" s="527" t="s">
        <v>514</v>
      </c>
      <c r="C17" s="557">
        <f>Import!L47</f>
        <v>0</v>
      </c>
      <c r="D17" s="526"/>
      <c r="E17" s="526"/>
      <c r="G17" s="529">
        <v>7</v>
      </c>
      <c r="H17" s="530" t="s">
        <v>86</v>
      </c>
      <c r="I17" s="124"/>
    </row>
    <row r="18" spans="1:9" ht="15" thickBot="1" x14ac:dyDescent="0.35">
      <c r="B18" s="527" t="s">
        <v>515</v>
      </c>
      <c r="C18" s="558">
        <f>(C15-SUM(C17:C17))</f>
        <v>0</v>
      </c>
      <c r="D18" s="526"/>
      <c r="E18" s="526"/>
      <c r="G18" s="529" t="s">
        <v>509</v>
      </c>
      <c r="H18" s="534" t="s">
        <v>535</v>
      </c>
      <c r="I18" s="124"/>
    </row>
    <row r="19" spans="1:9" ht="15" thickTop="1" x14ac:dyDescent="0.3">
      <c r="B19" s="517"/>
      <c r="C19" s="526"/>
      <c r="D19" s="526"/>
      <c r="E19" s="526"/>
      <c r="G19" s="529"/>
      <c r="H19" s="530"/>
      <c r="I19" s="124"/>
    </row>
    <row r="20" spans="1:9" ht="15" thickBot="1" x14ac:dyDescent="0.35">
      <c r="B20" s="527" t="s">
        <v>516</v>
      </c>
      <c r="C20" s="559">
        <f>Import!L46</f>
        <v>0</v>
      </c>
      <c r="D20" s="526"/>
      <c r="E20" s="526"/>
      <c r="G20" s="529">
        <v>391</v>
      </c>
      <c r="H20" s="530" t="s">
        <v>85</v>
      </c>
      <c r="I20" s="124"/>
    </row>
    <row r="21" spans="1:9" ht="15.6" thickTop="1" thickBot="1" x14ac:dyDescent="0.35">
      <c r="B21" s="539"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560">
        <f>ABS(C18-C20)</f>
        <v>0</v>
      </c>
      <c r="D21" s="526"/>
      <c r="E21" s="526"/>
      <c r="G21" s="101"/>
      <c r="I21" s="124"/>
    </row>
    <row r="22" spans="1:9" ht="42" customHeight="1" thickTop="1" x14ac:dyDescent="0.3">
      <c r="B22" s="540" t="str">
        <f>IF(C18&gt;C20,"Since Restricted-Stabilization by State Statute was understated, verfiy that the unit did not appropriate fund balance in excess of legal amount available in row 12 above.","")</f>
        <v/>
      </c>
      <c r="C22" s="540"/>
      <c r="D22" s="540"/>
      <c r="E22" s="540"/>
      <c r="F22" s="526"/>
      <c r="G22" s="526"/>
    </row>
    <row r="23" spans="1:9" x14ac:dyDescent="0.3">
      <c r="B23" s="537" t="s">
        <v>517</v>
      </c>
      <c r="C23" s="526"/>
      <c r="D23" s="526"/>
      <c r="E23" s="541" t="s">
        <v>518</v>
      </c>
      <c r="G23" s="101"/>
      <c r="I23" s="124"/>
    </row>
    <row r="24" spans="1:9" x14ac:dyDescent="0.3">
      <c r="B24" s="537"/>
      <c r="C24" s="523" t="s">
        <v>519</v>
      </c>
      <c r="D24" s="526"/>
      <c r="E24" s="523" t="s">
        <v>520</v>
      </c>
      <c r="G24" s="101"/>
      <c r="I24" s="124"/>
    </row>
    <row r="25" spans="1:9" x14ac:dyDescent="0.3">
      <c r="B25" s="525" t="s">
        <v>521</v>
      </c>
      <c r="C25" s="526"/>
      <c r="D25" s="526"/>
      <c r="E25" s="526"/>
      <c r="G25" s="101"/>
      <c r="I25" s="124"/>
    </row>
    <row r="26" spans="1:9" x14ac:dyDescent="0.3">
      <c r="B26" s="527" t="s">
        <v>522</v>
      </c>
      <c r="C26" s="550">
        <f>Import!L53</f>
        <v>0</v>
      </c>
      <c r="D26" s="528"/>
      <c r="E26" s="550">
        <f>C26</f>
        <v>0</v>
      </c>
      <c r="G26" s="542">
        <v>532</v>
      </c>
      <c r="H26" s="543" t="s">
        <v>89</v>
      </c>
      <c r="I26" s="124"/>
    </row>
    <row r="27" spans="1:9" x14ac:dyDescent="0.3">
      <c r="B27" s="525" t="s">
        <v>523</v>
      </c>
      <c r="C27" s="526"/>
      <c r="D27" s="526"/>
      <c r="E27" s="526"/>
      <c r="G27" s="101"/>
      <c r="H27" s="530"/>
      <c r="I27" s="124"/>
    </row>
    <row r="28" spans="1:9" x14ac:dyDescent="0.3">
      <c r="B28" s="527" t="s">
        <v>524</v>
      </c>
      <c r="C28" s="551">
        <f>Import!L55</f>
        <v>0</v>
      </c>
      <c r="D28" s="531"/>
      <c r="E28" s="551">
        <f>C28</f>
        <v>0</v>
      </c>
      <c r="G28" s="542">
        <v>20</v>
      </c>
      <c r="H28" s="530" t="s">
        <v>91</v>
      </c>
      <c r="I28" s="124"/>
    </row>
    <row r="29" spans="1:9" ht="41.4" x14ac:dyDescent="0.3">
      <c r="B29" s="527" t="s">
        <v>525</v>
      </c>
      <c r="C29" s="551"/>
      <c r="D29" s="531"/>
      <c r="E29" s="551">
        <f>C29</f>
        <v>0</v>
      </c>
      <c r="G29" s="542">
        <v>509</v>
      </c>
      <c r="H29" s="544" t="s">
        <v>526</v>
      </c>
      <c r="I29" s="124"/>
    </row>
    <row r="30" spans="1:9" x14ac:dyDescent="0.3">
      <c r="B30" s="527" t="s">
        <v>527</v>
      </c>
      <c r="C30" s="551">
        <f>Import!L56</f>
        <v>0</v>
      </c>
      <c r="D30" s="531"/>
      <c r="E30" s="551">
        <f>C30</f>
        <v>0</v>
      </c>
      <c r="G30" s="542">
        <v>533</v>
      </c>
      <c r="H30" s="530" t="s">
        <v>90</v>
      </c>
      <c r="I30" s="124"/>
    </row>
    <row r="31" spans="1:9" ht="41.4" x14ac:dyDescent="0.3">
      <c r="B31" s="527" t="s">
        <v>528</v>
      </c>
      <c r="C31" s="551"/>
      <c r="D31" s="531"/>
      <c r="E31" s="551">
        <f>C31</f>
        <v>0</v>
      </c>
      <c r="G31" s="542">
        <v>508</v>
      </c>
      <c r="H31" s="544" t="s">
        <v>529</v>
      </c>
      <c r="I31" s="124"/>
    </row>
    <row r="32" spans="1:9" ht="15" thickBot="1" x14ac:dyDescent="0.35">
      <c r="B32" s="545" t="s">
        <v>530</v>
      </c>
      <c r="C32" s="561">
        <f>SUM(C26:C28)-C30</f>
        <v>0</v>
      </c>
      <c r="D32" s="528"/>
      <c r="E32" s="561">
        <f>SUM(E26:E28)-E30</f>
        <v>0</v>
      </c>
      <c r="G32" s="529" t="s">
        <v>509</v>
      </c>
      <c r="H32" s="535" t="s">
        <v>533</v>
      </c>
      <c r="I32" s="124"/>
    </row>
    <row r="33" spans="1:9" ht="15" thickTop="1" x14ac:dyDescent="0.3">
      <c r="B33" s="526"/>
      <c r="C33" s="526"/>
      <c r="D33" s="526"/>
      <c r="E33" s="526"/>
      <c r="G33" s="101"/>
      <c r="I33" s="124"/>
    </row>
    <row r="34" spans="1:9" ht="15" thickBot="1" x14ac:dyDescent="0.35">
      <c r="B34" s="545" t="s">
        <v>531</v>
      </c>
      <c r="C34" s="546" t="e">
        <f>C12/C32</f>
        <v>#DIV/0!</v>
      </c>
      <c r="D34" s="526"/>
      <c r="E34" s="546" t="e">
        <f>E12/E32</f>
        <v>#DIV/0!</v>
      </c>
      <c r="G34" s="101"/>
      <c r="I34" s="124"/>
    </row>
    <row r="35" spans="1:9" ht="15" thickTop="1" x14ac:dyDescent="0.3">
      <c r="C35" s="526"/>
      <c r="D35" s="526"/>
      <c r="E35" s="526"/>
      <c r="G35" s="101"/>
      <c r="I35" s="124"/>
    </row>
    <row r="36" spans="1:9" ht="15.6" x14ac:dyDescent="0.3">
      <c r="A36" s="547"/>
    </row>
    <row r="38" spans="1:9" x14ac:dyDescent="0.3">
      <c r="E38" s="548"/>
    </row>
    <row r="39" spans="1:9" x14ac:dyDescent="0.3">
      <c r="E39" s="549"/>
    </row>
    <row r="40" spans="1:9" x14ac:dyDescent="0.3">
      <c r="E40" s="549"/>
    </row>
    <row r="41" spans="1:9" x14ac:dyDescent="0.3">
      <c r="E41" s="549"/>
    </row>
    <row r="42" spans="1:9" x14ac:dyDescent="0.3">
      <c r="E42" s="549"/>
    </row>
    <row r="43" spans="1:9" x14ac:dyDescent="0.3">
      <c r="E43" s="549"/>
    </row>
  </sheetData>
  <sheetProtection algorithmName="SHA-512" hashValue="l9I3NzOUKyRrU2dhq7qDPktBGzeffCcXdrrr95/BCJYmlI1mDHHdH1AUfRbdWx0jm81flnMOh385YLM9cFhLqA==" saltValue="t1OIaNf0RS7P5xoJuCqDEg==" spinCount="100000" sheet="1" objects="1" scenarios="1"/>
  <mergeCells count="1">
    <mergeCell ref="B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B454D-3766-4F5B-A3F6-BB97B0C950F6}">
  <dimension ref="A1:R72"/>
  <sheetViews>
    <sheetView workbookViewId="0">
      <selection activeCell="C1" sqref="C1"/>
    </sheetView>
  </sheetViews>
  <sheetFormatPr defaultRowHeight="14.4" x14ac:dyDescent="0.3"/>
  <cols>
    <col min="4" max="18" width="20.77734375" customWidth="1"/>
  </cols>
  <sheetData>
    <row r="1" spans="1:18" x14ac:dyDescent="0.3">
      <c r="D1" t="s">
        <v>375</v>
      </c>
      <c r="E1" t="s">
        <v>376</v>
      </c>
      <c r="F1" t="s">
        <v>377</v>
      </c>
      <c r="G1" t="s">
        <v>378</v>
      </c>
      <c r="H1" t="s">
        <v>379</v>
      </c>
      <c r="I1" t="s">
        <v>380</v>
      </c>
      <c r="J1" t="s">
        <v>381</v>
      </c>
      <c r="K1" t="s">
        <v>382</v>
      </c>
      <c r="L1" t="s">
        <v>383</v>
      </c>
      <c r="M1" t="s">
        <v>384</v>
      </c>
      <c r="N1" t="s">
        <v>385</v>
      </c>
      <c r="O1" t="s">
        <v>386</v>
      </c>
      <c r="P1" t="s">
        <v>387</v>
      </c>
      <c r="Q1" t="s">
        <v>388</v>
      </c>
      <c r="R1" t="s">
        <v>389</v>
      </c>
    </row>
    <row r="2" spans="1:18" x14ac:dyDescent="0.3">
      <c r="D2">
        <v>571300</v>
      </c>
      <c r="E2">
        <v>571301</v>
      </c>
      <c r="F2">
        <v>571302</v>
      </c>
      <c r="G2">
        <v>571303</v>
      </c>
      <c r="H2">
        <v>572177</v>
      </c>
      <c r="I2">
        <v>571304</v>
      </c>
      <c r="J2">
        <v>571305</v>
      </c>
      <c r="K2">
        <v>571306</v>
      </c>
      <c r="L2">
        <v>571307</v>
      </c>
      <c r="M2">
        <v>571309</v>
      </c>
      <c r="N2">
        <v>571310</v>
      </c>
      <c r="O2">
        <v>571311</v>
      </c>
      <c r="P2">
        <v>571313</v>
      </c>
      <c r="Q2">
        <v>571315</v>
      </c>
      <c r="R2">
        <v>571316</v>
      </c>
    </row>
    <row r="3" spans="1:18" x14ac:dyDescent="0.3">
      <c r="A3">
        <v>333</v>
      </c>
      <c r="D3">
        <v>1770485</v>
      </c>
      <c r="E3">
        <v>1084117</v>
      </c>
      <c r="F3">
        <v>136425</v>
      </c>
      <c r="G3">
        <v>735399</v>
      </c>
      <c r="H3">
        <v>1027874</v>
      </c>
      <c r="I3">
        <v>13261559</v>
      </c>
      <c r="J3">
        <v>1617815</v>
      </c>
      <c r="K3">
        <v>99402</v>
      </c>
      <c r="L3">
        <v>2003479</v>
      </c>
      <c r="M3">
        <v>126924</v>
      </c>
      <c r="N3">
        <v>1548054</v>
      </c>
      <c r="O3">
        <v>1173696</v>
      </c>
      <c r="P3">
        <v>363081</v>
      </c>
      <c r="Q3">
        <v>732587</v>
      </c>
      <c r="R3">
        <v>364615</v>
      </c>
    </row>
    <row r="4" spans="1:18" x14ac:dyDescent="0.3">
      <c r="A4">
        <v>500</v>
      </c>
      <c r="D4">
        <v>103588</v>
      </c>
      <c r="E4">
        <v>26457</v>
      </c>
      <c r="F4">
        <v>1385997</v>
      </c>
      <c r="G4">
        <v>0</v>
      </c>
      <c r="H4">
        <v>0</v>
      </c>
      <c r="I4">
        <v>21782631</v>
      </c>
      <c r="J4">
        <v>49114</v>
      </c>
      <c r="K4">
        <v>49617</v>
      </c>
      <c r="L4">
        <v>0</v>
      </c>
      <c r="M4">
        <v>1246461</v>
      </c>
      <c r="N4">
        <v>0</v>
      </c>
      <c r="O4">
        <v>0</v>
      </c>
      <c r="P4">
        <v>156889</v>
      </c>
      <c r="Q4">
        <v>53597</v>
      </c>
      <c r="R4">
        <v>0</v>
      </c>
    </row>
    <row r="5" spans="1:18" x14ac:dyDescent="0.3">
      <c r="A5">
        <v>385</v>
      </c>
      <c r="D5">
        <v>2522183</v>
      </c>
      <c r="E5">
        <v>1956448</v>
      </c>
      <c r="F5">
        <v>1665944</v>
      </c>
      <c r="G5">
        <v>1483845</v>
      </c>
      <c r="H5">
        <v>1398457</v>
      </c>
      <c r="I5">
        <v>174995017</v>
      </c>
      <c r="J5">
        <v>3173312</v>
      </c>
      <c r="K5">
        <v>281337</v>
      </c>
      <c r="L5">
        <v>3750927</v>
      </c>
      <c r="M5">
        <v>2240531</v>
      </c>
      <c r="N5">
        <v>4919065</v>
      </c>
      <c r="O5">
        <v>2333592</v>
      </c>
      <c r="P5">
        <v>965098</v>
      </c>
      <c r="Q5">
        <v>1225187</v>
      </c>
      <c r="R5">
        <v>747519</v>
      </c>
    </row>
    <row r="6" spans="1:18" x14ac:dyDescent="0.3">
      <c r="A6">
        <v>575</v>
      </c>
      <c r="D6">
        <v>0</v>
      </c>
      <c r="E6">
        <v>0</v>
      </c>
      <c r="F6">
        <v>0</v>
      </c>
      <c r="G6">
        <v>0</v>
      </c>
      <c r="H6">
        <v>0</v>
      </c>
      <c r="I6">
        <v>0</v>
      </c>
      <c r="J6">
        <v>0</v>
      </c>
      <c r="K6">
        <v>0</v>
      </c>
      <c r="L6">
        <v>0</v>
      </c>
      <c r="M6">
        <v>0</v>
      </c>
      <c r="N6">
        <v>0</v>
      </c>
      <c r="O6">
        <v>0</v>
      </c>
      <c r="P6">
        <v>0</v>
      </c>
      <c r="Q6">
        <v>0</v>
      </c>
      <c r="R6">
        <v>0</v>
      </c>
    </row>
    <row r="7" spans="1:18" x14ac:dyDescent="0.3">
      <c r="A7">
        <v>576</v>
      </c>
      <c r="D7">
        <v>0</v>
      </c>
      <c r="E7">
        <v>0</v>
      </c>
      <c r="F7">
        <v>0</v>
      </c>
      <c r="G7">
        <v>0</v>
      </c>
      <c r="H7">
        <v>0</v>
      </c>
      <c r="I7">
        <v>0</v>
      </c>
      <c r="J7">
        <v>0</v>
      </c>
      <c r="K7">
        <v>0</v>
      </c>
      <c r="L7">
        <v>0</v>
      </c>
      <c r="M7">
        <v>0</v>
      </c>
      <c r="N7">
        <v>0</v>
      </c>
      <c r="O7">
        <v>0</v>
      </c>
      <c r="P7">
        <v>0</v>
      </c>
      <c r="Q7">
        <v>0</v>
      </c>
      <c r="R7">
        <v>0</v>
      </c>
    </row>
    <row r="8" spans="1:18" x14ac:dyDescent="0.3">
      <c r="A8">
        <v>626</v>
      </c>
      <c r="D8">
        <v>0</v>
      </c>
      <c r="E8">
        <v>42910</v>
      </c>
      <c r="F8">
        <v>264259</v>
      </c>
      <c r="G8">
        <v>2184</v>
      </c>
      <c r="H8">
        <v>212597</v>
      </c>
      <c r="I8">
        <v>8011782</v>
      </c>
      <c r="J8">
        <v>130615</v>
      </c>
      <c r="K8">
        <v>9977</v>
      </c>
      <c r="L8">
        <v>215025</v>
      </c>
      <c r="M8">
        <v>9087</v>
      </c>
      <c r="N8">
        <v>37307</v>
      </c>
      <c r="O8">
        <v>97875</v>
      </c>
      <c r="P8">
        <v>8687</v>
      </c>
      <c r="Q8">
        <v>7563</v>
      </c>
      <c r="R8">
        <v>7216</v>
      </c>
    </row>
    <row r="9" spans="1:18" x14ac:dyDescent="0.3">
      <c r="A9">
        <v>627</v>
      </c>
      <c r="D9">
        <v>0</v>
      </c>
      <c r="E9">
        <v>0</v>
      </c>
      <c r="F9">
        <v>0</v>
      </c>
      <c r="G9">
        <v>0</v>
      </c>
      <c r="H9">
        <v>0</v>
      </c>
      <c r="I9">
        <v>0</v>
      </c>
      <c r="J9">
        <v>0</v>
      </c>
      <c r="K9">
        <v>0</v>
      </c>
      <c r="L9">
        <v>0</v>
      </c>
      <c r="M9">
        <v>0</v>
      </c>
      <c r="N9">
        <v>0</v>
      </c>
      <c r="O9">
        <v>0</v>
      </c>
      <c r="P9">
        <v>0</v>
      </c>
      <c r="Q9">
        <v>0</v>
      </c>
      <c r="R9">
        <v>0</v>
      </c>
    </row>
    <row r="10" spans="1:18" x14ac:dyDescent="0.3">
      <c r="A10">
        <v>628</v>
      </c>
      <c r="D10">
        <v>0</v>
      </c>
      <c r="E10">
        <v>0</v>
      </c>
      <c r="F10">
        <v>91305</v>
      </c>
      <c r="G10">
        <v>0</v>
      </c>
      <c r="H10">
        <v>0</v>
      </c>
      <c r="I10">
        <v>1805090</v>
      </c>
      <c r="J10">
        <v>29647</v>
      </c>
      <c r="K10">
        <v>0</v>
      </c>
      <c r="L10">
        <v>0</v>
      </c>
      <c r="M10">
        <v>7919</v>
      </c>
      <c r="N10">
        <v>37307</v>
      </c>
      <c r="O10">
        <v>0</v>
      </c>
      <c r="P10">
        <v>5872</v>
      </c>
      <c r="Q10">
        <v>0</v>
      </c>
      <c r="R10">
        <v>0</v>
      </c>
    </row>
    <row r="11" spans="1:18" x14ac:dyDescent="0.3">
      <c r="A11">
        <v>629</v>
      </c>
      <c r="D11">
        <v>0</v>
      </c>
      <c r="E11">
        <v>0</v>
      </c>
      <c r="F11">
        <v>172954</v>
      </c>
      <c r="G11">
        <v>0</v>
      </c>
      <c r="H11">
        <v>0</v>
      </c>
      <c r="I11">
        <v>0</v>
      </c>
      <c r="J11">
        <v>0</v>
      </c>
      <c r="K11">
        <v>0</v>
      </c>
      <c r="L11">
        <v>0</v>
      </c>
      <c r="M11">
        <v>0</v>
      </c>
      <c r="N11">
        <v>0</v>
      </c>
      <c r="O11">
        <v>0</v>
      </c>
      <c r="P11">
        <v>0</v>
      </c>
      <c r="Q11">
        <v>0</v>
      </c>
      <c r="R11">
        <v>0</v>
      </c>
    </row>
    <row r="12" spans="1:18" x14ac:dyDescent="0.3">
      <c r="A12">
        <v>630</v>
      </c>
      <c r="D12">
        <v>0</v>
      </c>
      <c r="E12">
        <v>0</v>
      </c>
      <c r="F12">
        <v>0</v>
      </c>
      <c r="G12">
        <v>0</v>
      </c>
      <c r="H12">
        <v>0</v>
      </c>
      <c r="I12">
        <v>0</v>
      </c>
      <c r="J12">
        <v>0</v>
      </c>
      <c r="K12">
        <v>0</v>
      </c>
      <c r="L12">
        <v>0</v>
      </c>
      <c r="M12">
        <v>0</v>
      </c>
      <c r="N12">
        <v>0</v>
      </c>
      <c r="O12">
        <v>0</v>
      </c>
      <c r="P12">
        <v>0</v>
      </c>
      <c r="Q12">
        <v>0</v>
      </c>
      <c r="R12">
        <v>0</v>
      </c>
    </row>
    <row r="13" spans="1:18" x14ac:dyDescent="0.3">
      <c r="A13">
        <v>631</v>
      </c>
      <c r="D13">
        <v>0</v>
      </c>
      <c r="E13">
        <v>0</v>
      </c>
      <c r="F13">
        <v>0</v>
      </c>
      <c r="G13">
        <v>0</v>
      </c>
      <c r="H13">
        <v>0</v>
      </c>
      <c r="I13">
        <v>0</v>
      </c>
      <c r="J13">
        <v>0</v>
      </c>
      <c r="K13">
        <v>0</v>
      </c>
      <c r="L13">
        <v>0</v>
      </c>
      <c r="M13">
        <v>0</v>
      </c>
      <c r="N13">
        <v>0</v>
      </c>
      <c r="O13">
        <v>0</v>
      </c>
      <c r="P13">
        <v>0</v>
      </c>
      <c r="Q13">
        <v>0</v>
      </c>
      <c r="R13">
        <v>0</v>
      </c>
    </row>
    <row r="14" spans="1:18" x14ac:dyDescent="0.3">
      <c r="A14">
        <v>338</v>
      </c>
      <c r="D14">
        <v>258861</v>
      </c>
      <c r="E14">
        <v>749049</v>
      </c>
      <c r="F14">
        <v>264814</v>
      </c>
      <c r="G14">
        <v>149665</v>
      </c>
      <c r="H14">
        <v>688287</v>
      </c>
      <c r="I14">
        <v>97815006</v>
      </c>
      <c r="J14">
        <v>792851</v>
      </c>
      <c r="K14">
        <v>112368</v>
      </c>
      <c r="L14">
        <v>1015405</v>
      </c>
      <c r="M14">
        <v>142036</v>
      </c>
      <c r="N14">
        <v>487585</v>
      </c>
      <c r="O14">
        <v>764174</v>
      </c>
      <c r="P14">
        <v>237491</v>
      </c>
      <c r="Q14">
        <v>370278</v>
      </c>
      <c r="R14">
        <v>175777</v>
      </c>
    </row>
    <row r="15" spans="1:18" x14ac:dyDescent="0.3">
      <c r="A15">
        <v>335</v>
      </c>
      <c r="D15">
        <v>0</v>
      </c>
      <c r="E15">
        <v>0</v>
      </c>
      <c r="F15">
        <v>0</v>
      </c>
      <c r="G15">
        <v>0</v>
      </c>
      <c r="H15">
        <v>0</v>
      </c>
      <c r="I15">
        <v>0</v>
      </c>
      <c r="J15">
        <v>0</v>
      </c>
      <c r="K15">
        <v>0</v>
      </c>
      <c r="L15">
        <v>0</v>
      </c>
      <c r="M15">
        <v>0</v>
      </c>
      <c r="N15">
        <v>0</v>
      </c>
      <c r="O15">
        <v>0</v>
      </c>
      <c r="P15">
        <v>0</v>
      </c>
      <c r="Q15">
        <v>0</v>
      </c>
      <c r="R15">
        <v>0</v>
      </c>
    </row>
    <row r="16" spans="1:18" x14ac:dyDescent="0.3">
      <c r="A16">
        <v>252</v>
      </c>
      <c r="D16">
        <v>484147</v>
      </c>
      <c r="E16">
        <v>419980</v>
      </c>
      <c r="F16">
        <v>23454</v>
      </c>
      <c r="G16">
        <v>661840</v>
      </c>
      <c r="H16">
        <v>52339</v>
      </c>
      <c r="I16">
        <v>111028886</v>
      </c>
      <c r="J16">
        <v>924192</v>
      </c>
      <c r="K16">
        <v>45088</v>
      </c>
      <c r="L16">
        <v>1011216</v>
      </c>
      <c r="M16">
        <v>784825</v>
      </c>
      <c r="N16">
        <v>3071361</v>
      </c>
      <c r="O16">
        <v>659597</v>
      </c>
      <c r="P16">
        <v>275288</v>
      </c>
      <c r="Q16">
        <v>270014</v>
      </c>
      <c r="R16">
        <v>279381</v>
      </c>
    </row>
    <row r="17" spans="1:18" x14ac:dyDescent="0.3">
      <c r="A17">
        <v>253</v>
      </c>
      <c r="D17">
        <v>103588</v>
      </c>
      <c r="E17">
        <v>66519</v>
      </c>
      <c r="F17">
        <v>1385997</v>
      </c>
      <c r="G17">
        <v>3407</v>
      </c>
      <c r="H17">
        <v>133928</v>
      </c>
      <c r="I17">
        <v>41759915</v>
      </c>
      <c r="J17">
        <v>124325</v>
      </c>
      <c r="K17">
        <v>63555</v>
      </c>
      <c r="L17">
        <v>629521</v>
      </c>
      <c r="M17">
        <v>1139268</v>
      </c>
      <c r="N17">
        <v>44757</v>
      </c>
      <c r="O17">
        <v>136706</v>
      </c>
      <c r="P17">
        <v>216403</v>
      </c>
      <c r="Q17">
        <v>53597</v>
      </c>
      <c r="R17">
        <v>45990</v>
      </c>
    </row>
    <row r="18" spans="1:18" x14ac:dyDescent="0.3">
      <c r="A18">
        <v>254</v>
      </c>
      <c r="D18">
        <v>1675587</v>
      </c>
      <c r="E18">
        <v>720900</v>
      </c>
      <c r="F18">
        <v>-8321</v>
      </c>
      <c r="G18">
        <v>668933</v>
      </c>
      <c r="H18">
        <v>523903</v>
      </c>
      <c r="I18">
        <v>-75608790</v>
      </c>
      <c r="J18">
        <v>1331944</v>
      </c>
      <c r="K18">
        <v>60326</v>
      </c>
      <c r="L18">
        <v>1094785</v>
      </c>
      <c r="M18">
        <v>174402</v>
      </c>
      <c r="N18">
        <v>1315362</v>
      </c>
      <c r="O18">
        <v>773115</v>
      </c>
      <c r="P18">
        <v>235916</v>
      </c>
      <c r="Q18">
        <v>531298</v>
      </c>
      <c r="R18">
        <v>246371</v>
      </c>
    </row>
    <row r="19" spans="1:18" x14ac:dyDescent="0.3">
      <c r="D19" t="e">
        <v>#N/A</v>
      </c>
      <c r="E19" t="e">
        <v>#N/A</v>
      </c>
      <c r="F19" t="e">
        <v>#N/A</v>
      </c>
      <c r="G19" t="e">
        <v>#N/A</v>
      </c>
      <c r="H19" t="e">
        <v>#N/A</v>
      </c>
      <c r="I19" t="e">
        <v>#N/A</v>
      </c>
      <c r="J19" t="e">
        <v>#N/A</v>
      </c>
      <c r="K19" t="e">
        <v>#N/A</v>
      </c>
      <c r="L19" t="e">
        <v>#N/A</v>
      </c>
      <c r="M19" t="e">
        <v>#N/A</v>
      </c>
      <c r="N19" t="e">
        <v>#N/A</v>
      </c>
      <c r="O19" t="e">
        <v>#N/A</v>
      </c>
      <c r="P19" t="e">
        <v>#N/A</v>
      </c>
      <c r="Q19" t="e">
        <v>#N/A</v>
      </c>
      <c r="R19" t="e">
        <v>#N/A</v>
      </c>
    </row>
    <row r="20" spans="1:18" x14ac:dyDescent="0.3">
      <c r="A20">
        <v>502</v>
      </c>
      <c r="D20">
        <v>0</v>
      </c>
      <c r="E20">
        <v>0</v>
      </c>
      <c r="F20">
        <v>0</v>
      </c>
      <c r="G20">
        <v>0</v>
      </c>
      <c r="H20">
        <v>0</v>
      </c>
      <c r="I20">
        <v>0</v>
      </c>
      <c r="J20">
        <v>0</v>
      </c>
      <c r="K20">
        <v>0</v>
      </c>
      <c r="L20">
        <v>0</v>
      </c>
      <c r="M20">
        <v>0</v>
      </c>
      <c r="N20">
        <v>0</v>
      </c>
      <c r="O20">
        <v>0</v>
      </c>
      <c r="P20">
        <v>0</v>
      </c>
      <c r="Q20">
        <v>0</v>
      </c>
      <c r="R20">
        <v>0</v>
      </c>
    </row>
    <row r="21" spans="1:18" x14ac:dyDescent="0.3">
      <c r="A21">
        <v>503</v>
      </c>
      <c r="D21">
        <v>0</v>
      </c>
      <c r="E21">
        <v>0</v>
      </c>
      <c r="F21">
        <v>0</v>
      </c>
      <c r="G21">
        <v>0</v>
      </c>
      <c r="H21">
        <v>0</v>
      </c>
      <c r="I21">
        <v>0</v>
      </c>
      <c r="J21">
        <v>0</v>
      </c>
      <c r="K21">
        <v>0</v>
      </c>
      <c r="L21">
        <v>0</v>
      </c>
      <c r="M21">
        <v>0</v>
      </c>
      <c r="N21">
        <v>0</v>
      </c>
      <c r="O21">
        <v>0</v>
      </c>
      <c r="P21">
        <v>0</v>
      </c>
      <c r="Q21">
        <v>0</v>
      </c>
      <c r="R21">
        <v>0</v>
      </c>
    </row>
    <row r="22" spans="1:18" x14ac:dyDescent="0.3">
      <c r="D22" t="e">
        <v>#N/A</v>
      </c>
      <c r="E22" t="e">
        <v>#N/A</v>
      </c>
      <c r="F22" t="e">
        <v>#N/A</v>
      </c>
      <c r="G22" t="e">
        <v>#N/A</v>
      </c>
      <c r="H22" t="e">
        <v>#N/A</v>
      </c>
      <c r="I22" t="e">
        <v>#N/A</v>
      </c>
      <c r="J22" t="e">
        <v>#N/A</v>
      </c>
      <c r="K22" t="e">
        <v>#N/A</v>
      </c>
      <c r="L22" t="e">
        <v>#N/A</v>
      </c>
      <c r="M22" t="e">
        <v>#N/A</v>
      </c>
      <c r="N22" t="e">
        <v>#N/A</v>
      </c>
      <c r="O22" t="e">
        <v>#N/A</v>
      </c>
      <c r="P22" t="e">
        <v>#N/A</v>
      </c>
      <c r="Q22" t="e">
        <v>#N/A</v>
      </c>
      <c r="R22" t="e">
        <v>#N/A</v>
      </c>
    </row>
    <row r="23" spans="1:18" x14ac:dyDescent="0.3">
      <c r="A23">
        <v>388</v>
      </c>
      <c r="D23">
        <v>1296768</v>
      </c>
      <c r="E23">
        <v>2643719</v>
      </c>
      <c r="F23">
        <v>899323</v>
      </c>
      <c r="G23">
        <v>963799</v>
      </c>
      <c r="H23">
        <v>2291755</v>
      </c>
      <c r="I23">
        <v>53474139</v>
      </c>
      <c r="J23">
        <v>2173768</v>
      </c>
      <c r="K23">
        <v>446036</v>
      </c>
      <c r="L23">
        <v>3664012</v>
      </c>
      <c r="M23">
        <v>1153431</v>
      </c>
      <c r="N23">
        <v>2137928</v>
      </c>
      <c r="O23">
        <v>2678991</v>
      </c>
      <c r="P23">
        <v>1258432</v>
      </c>
      <c r="Q23">
        <v>1293427</v>
      </c>
      <c r="R23">
        <v>813801</v>
      </c>
    </row>
    <row r="24" spans="1:18" x14ac:dyDescent="0.3">
      <c r="A24">
        <v>339</v>
      </c>
      <c r="D24">
        <v>47556</v>
      </c>
      <c r="E24">
        <v>34259</v>
      </c>
      <c r="F24">
        <v>5326</v>
      </c>
      <c r="G24">
        <v>8231</v>
      </c>
      <c r="H24">
        <v>0</v>
      </c>
      <c r="I24">
        <v>1379760</v>
      </c>
      <c r="J24">
        <v>31735</v>
      </c>
      <c r="K24">
        <v>0</v>
      </c>
      <c r="L24">
        <v>40296</v>
      </c>
      <c r="M24">
        <v>5576</v>
      </c>
      <c r="N24">
        <v>0</v>
      </c>
      <c r="O24">
        <v>36672</v>
      </c>
      <c r="P24">
        <v>0</v>
      </c>
      <c r="Q24">
        <v>3929</v>
      </c>
      <c r="R24">
        <v>139597</v>
      </c>
    </row>
    <row r="25" spans="1:18" x14ac:dyDescent="0.3">
      <c r="A25">
        <v>504</v>
      </c>
      <c r="D25">
        <v>60921</v>
      </c>
      <c r="E25">
        <v>378293</v>
      </c>
      <c r="F25">
        <v>848670</v>
      </c>
      <c r="G25">
        <v>801525</v>
      </c>
      <c r="H25">
        <v>40751</v>
      </c>
      <c r="I25">
        <v>1577113</v>
      </c>
      <c r="J25">
        <v>2371664</v>
      </c>
      <c r="K25">
        <v>406709</v>
      </c>
      <c r="L25">
        <v>587016</v>
      </c>
      <c r="M25">
        <v>62057</v>
      </c>
      <c r="N25">
        <v>1717791</v>
      </c>
      <c r="O25">
        <v>2375210</v>
      </c>
      <c r="P25">
        <v>1161086</v>
      </c>
      <c r="Q25">
        <v>1474064</v>
      </c>
      <c r="R25">
        <v>74855</v>
      </c>
    </row>
    <row r="26" spans="1:18" x14ac:dyDescent="0.3">
      <c r="A26">
        <v>505</v>
      </c>
      <c r="D26">
        <v>0</v>
      </c>
      <c r="E26">
        <v>43672</v>
      </c>
      <c r="F26">
        <v>0</v>
      </c>
      <c r="G26">
        <v>0</v>
      </c>
      <c r="H26">
        <v>0</v>
      </c>
      <c r="I26">
        <v>0</v>
      </c>
      <c r="J26">
        <v>0</v>
      </c>
      <c r="K26">
        <v>0</v>
      </c>
      <c r="L26">
        <v>24465</v>
      </c>
      <c r="M26">
        <v>0</v>
      </c>
      <c r="N26">
        <v>0</v>
      </c>
      <c r="O26">
        <v>0</v>
      </c>
      <c r="P26">
        <v>0</v>
      </c>
      <c r="Q26">
        <v>0</v>
      </c>
      <c r="R26">
        <v>0</v>
      </c>
    </row>
    <row r="27" spans="1:18" x14ac:dyDescent="0.3">
      <c r="A27">
        <v>341</v>
      </c>
      <c r="D27">
        <v>1136723</v>
      </c>
      <c r="E27">
        <v>2014652</v>
      </c>
      <c r="F27">
        <v>9954</v>
      </c>
      <c r="G27">
        <v>82630</v>
      </c>
      <c r="H27">
        <v>2183320</v>
      </c>
      <c r="I27">
        <v>63170981</v>
      </c>
      <c r="J27">
        <v>184979</v>
      </c>
      <c r="K27">
        <v>231</v>
      </c>
      <c r="L27">
        <v>3191123</v>
      </c>
      <c r="M27">
        <v>1051265</v>
      </c>
      <c r="N27">
        <v>158008</v>
      </c>
      <c r="O27">
        <v>339866</v>
      </c>
      <c r="P27">
        <v>22756</v>
      </c>
      <c r="Q27">
        <v>51290</v>
      </c>
      <c r="R27">
        <v>592080</v>
      </c>
    </row>
    <row r="28" spans="1:18" x14ac:dyDescent="0.3">
      <c r="A28">
        <v>386</v>
      </c>
      <c r="D28">
        <v>0</v>
      </c>
      <c r="E28">
        <v>0</v>
      </c>
      <c r="F28">
        <v>0</v>
      </c>
      <c r="G28">
        <v>0</v>
      </c>
      <c r="H28">
        <v>0</v>
      </c>
      <c r="I28">
        <v>0</v>
      </c>
      <c r="J28">
        <v>0</v>
      </c>
      <c r="K28">
        <v>0</v>
      </c>
      <c r="L28">
        <v>0</v>
      </c>
      <c r="M28">
        <v>0</v>
      </c>
      <c r="N28">
        <v>0</v>
      </c>
      <c r="O28">
        <v>0</v>
      </c>
      <c r="P28">
        <v>0</v>
      </c>
      <c r="Q28">
        <v>0</v>
      </c>
      <c r="R28">
        <v>0</v>
      </c>
    </row>
    <row r="29" spans="1:18" x14ac:dyDescent="0.3">
      <c r="A29">
        <v>387</v>
      </c>
      <c r="D29">
        <v>0</v>
      </c>
      <c r="E29">
        <v>0</v>
      </c>
      <c r="F29">
        <v>0</v>
      </c>
      <c r="G29">
        <v>0</v>
      </c>
      <c r="H29">
        <v>0</v>
      </c>
      <c r="I29">
        <v>0</v>
      </c>
      <c r="J29">
        <v>0</v>
      </c>
      <c r="K29">
        <v>0</v>
      </c>
      <c r="L29">
        <v>0</v>
      </c>
      <c r="M29">
        <v>0</v>
      </c>
      <c r="N29">
        <v>0</v>
      </c>
      <c r="O29">
        <v>0</v>
      </c>
      <c r="P29">
        <v>0</v>
      </c>
      <c r="Q29">
        <v>0</v>
      </c>
      <c r="R29">
        <v>0</v>
      </c>
    </row>
    <row r="30" spans="1:18" x14ac:dyDescent="0.3">
      <c r="A30">
        <v>389</v>
      </c>
      <c r="D30">
        <v>0</v>
      </c>
      <c r="E30">
        <v>0</v>
      </c>
      <c r="F30">
        <v>0</v>
      </c>
      <c r="G30">
        <v>0</v>
      </c>
      <c r="H30">
        <v>-32903</v>
      </c>
      <c r="I30">
        <v>0</v>
      </c>
      <c r="J30">
        <v>-421914</v>
      </c>
      <c r="K30">
        <v>0</v>
      </c>
      <c r="L30">
        <v>0</v>
      </c>
      <c r="M30">
        <v>0</v>
      </c>
      <c r="N30">
        <v>0</v>
      </c>
      <c r="O30">
        <v>0</v>
      </c>
      <c r="P30">
        <v>0</v>
      </c>
      <c r="Q30">
        <v>0</v>
      </c>
      <c r="R30">
        <v>0</v>
      </c>
    </row>
    <row r="31" spans="1:18" x14ac:dyDescent="0.3">
      <c r="A31">
        <v>255</v>
      </c>
      <c r="D31">
        <v>-51568</v>
      </c>
      <c r="E31">
        <v>-172843</v>
      </c>
      <c r="F31">
        <v>-35373</v>
      </c>
      <c r="G31">
        <v>-71413</v>
      </c>
      <c r="H31">
        <v>-100587</v>
      </c>
      <c r="I31">
        <v>12653715</v>
      </c>
      <c r="J31">
        <v>-7304</v>
      </c>
      <c r="K31">
        <v>-39096</v>
      </c>
      <c r="L31">
        <v>178888</v>
      </c>
      <c r="M31">
        <v>-34533</v>
      </c>
      <c r="N31">
        <v>-262129</v>
      </c>
      <c r="O31">
        <v>72757</v>
      </c>
      <c r="P31">
        <v>-74590</v>
      </c>
      <c r="Q31">
        <v>235856</v>
      </c>
      <c r="R31">
        <v>-7269</v>
      </c>
    </row>
    <row r="32" spans="1:18" x14ac:dyDescent="0.3">
      <c r="A32">
        <v>376</v>
      </c>
      <c r="D32">
        <v>0</v>
      </c>
      <c r="E32">
        <v>0</v>
      </c>
      <c r="F32">
        <v>0</v>
      </c>
      <c r="G32">
        <v>0</v>
      </c>
      <c r="H32">
        <v>0</v>
      </c>
      <c r="I32">
        <v>0</v>
      </c>
      <c r="J32">
        <v>0</v>
      </c>
      <c r="K32">
        <v>0</v>
      </c>
      <c r="L32">
        <v>49831</v>
      </c>
      <c r="M32">
        <v>0</v>
      </c>
      <c r="N32">
        <v>0</v>
      </c>
      <c r="O32">
        <v>0</v>
      </c>
      <c r="P32">
        <v>0</v>
      </c>
      <c r="Q32">
        <v>0</v>
      </c>
      <c r="R32">
        <v>0</v>
      </c>
    </row>
    <row r="33" spans="1:18" x14ac:dyDescent="0.3">
      <c r="D33" t="e">
        <v>#N/A</v>
      </c>
      <c r="E33" t="e">
        <v>#N/A</v>
      </c>
      <c r="F33" t="e">
        <v>#N/A</v>
      </c>
      <c r="G33" t="e">
        <v>#N/A</v>
      </c>
      <c r="H33" t="e">
        <v>#N/A</v>
      </c>
      <c r="I33" t="e">
        <v>#N/A</v>
      </c>
      <c r="J33" t="e">
        <v>#N/A</v>
      </c>
      <c r="K33" t="e">
        <v>#N/A</v>
      </c>
      <c r="L33" t="e">
        <v>#N/A</v>
      </c>
      <c r="M33" t="e">
        <v>#N/A</v>
      </c>
      <c r="N33" t="e">
        <v>#N/A</v>
      </c>
      <c r="O33" t="e">
        <v>#N/A</v>
      </c>
      <c r="P33" t="e">
        <v>#N/A</v>
      </c>
      <c r="Q33" t="e">
        <v>#N/A</v>
      </c>
      <c r="R33" t="e">
        <v>#N/A</v>
      </c>
    </row>
    <row r="34" spans="1:18" x14ac:dyDescent="0.3">
      <c r="A34">
        <v>592</v>
      </c>
      <c r="D34">
        <v>0</v>
      </c>
      <c r="E34">
        <v>0</v>
      </c>
      <c r="F34">
        <v>0</v>
      </c>
      <c r="G34">
        <v>0</v>
      </c>
      <c r="H34">
        <v>0</v>
      </c>
      <c r="I34">
        <v>0</v>
      </c>
      <c r="J34">
        <v>0</v>
      </c>
      <c r="K34">
        <v>0</v>
      </c>
      <c r="L34">
        <v>0</v>
      </c>
      <c r="M34">
        <v>0</v>
      </c>
      <c r="N34">
        <v>0</v>
      </c>
      <c r="O34">
        <v>0</v>
      </c>
      <c r="P34">
        <v>0</v>
      </c>
      <c r="Q34">
        <v>0</v>
      </c>
      <c r="R34">
        <v>0</v>
      </c>
    </row>
    <row r="35" spans="1:18" x14ac:dyDescent="0.3">
      <c r="A35">
        <v>591</v>
      </c>
      <c r="D35">
        <v>0</v>
      </c>
      <c r="E35">
        <v>0</v>
      </c>
      <c r="F35">
        <v>0</v>
      </c>
      <c r="G35">
        <v>0</v>
      </c>
      <c r="H35">
        <v>0</v>
      </c>
      <c r="I35">
        <v>0</v>
      </c>
      <c r="J35">
        <v>0</v>
      </c>
      <c r="K35">
        <v>0</v>
      </c>
      <c r="L35">
        <v>0</v>
      </c>
      <c r="M35">
        <v>0</v>
      </c>
      <c r="N35">
        <v>0</v>
      </c>
      <c r="O35">
        <v>0</v>
      </c>
      <c r="P35">
        <v>0</v>
      </c>
      <c r="Q35">
        <v>0</v>
      </c>
      <c r="R35">
        <v>0</v>
      </c>
    </row>
    <row r="36" spans="1:18" x14ac:dyDescent="0.3">
      <c r="D36" t="e">
        <v>#N/A</v>
      </c>
      <c r="E36" t="e">
        <v>#N/A</v>
      </c>
      <c r="F36" t="e">
        <v>#N/A</v>
      </c>
      <c r="G36" t="e">
        <v>#N/A</v>
      </c>
      <c r="H36" t="e">
        <v>#N/A</v>
      </c>
      <c r="I36" t="e">
        <v>#N/A</v>
      </c>
      <c r="J36" t="e">
        <v>#N/A</v>
      </c>
      <c r="K36" t="e">
        <v>#N/A</v>
      </c>
      <c r="L36" t="e">
        <v>#N/A</v>
      </c>
      <c r="M36" t="e">
        <v>#N/A</v>
      </c>
      <c r="N36" t="e">
        <v>#N/A</v>
      </c>
      <c r="O36" t="e">
        <v>#N/A</v>
      </c>
      <c r="P36" t="e">
        <v>#N/A</v>
      </c>
      <c r="Q36" t="e">
        <v>#N/A</v>
      </c>
      <c r="R36" t="e">
        <v>#N/A</v>
      </c>
    </row>
    <row r="37" spans="1:18" x14ac:dyDescent="0.3">
      <c r="A37">
        <v>506</v>
      </c>
      <c r="D37">
        <v>1770485</v>
      </c>
      <c r="E37">
        <v>1084117</v>
      </c>
      <c r="F37">
        <v>136425</v>
      </c>
      <c r="G37">
        <v>735399</v>
      </c>
      <c r="H37">
        <v>1027874</v>
      </c>
      <c r="I37">
        <v>11238076</v>
      </c>
      <c r="J37">
        <v>1617815</v>
      </c>
      <c r="K37">
        <v>99402</v>
      </c>
      <c r="L37">
        <v>2003479</v>
      </c>
      <c r="M37">
        <v>126924</v>
      </c>
      <c r="N37">
        <v>1548054</v>
      </c>
      <c r="O37">
        <v>1173696</v>
      </c>
      <c r="P37">
        <v>363081</v>
      </c>
      <c r="Q37">
        <v>732587</v>
      </c>
      <c r="R37">
        <v>364615</v>
      </c>
    </row>
    <row r="38" spans="1:18" x14ac:dyDescent="0.3">
      <c r="A38">
        <v>536</v>
      </c>
      <c r="D38">
        <v>103588</v>
      </c>
      <c r="E38">
        <v>26457</v>
      </c>
      <c r="F38">
        <v>1385997</v>
      </c>
      <c r="G38">
        <v>0</v>
      </c>
      <c r="H38">
        <v>0</v>
      </c>
      <c r="I38">
        <v>0</v>
      </c>
      <c r="J38">
        <v>49114</v>
      </c>
      <c r="K38">
        <v>49617</v>
      </c>
      <c r="L38">
        <v>0</v>
      </c>
      <c r="M38">
        <v>1246461</v>
      </c>
      <c r="N38">
        <v>0</v>
      </c>
      <c r="O38">
        <v>0</v>
      </c>
      <c r="P38">
        <v>156889</v>
      </c>
      <c r="Q38">
        <v>53597</v>
      </c>
      <c r="R38">
        <v>0</v>
      </c>
    </row>
    <row r="39" spans="1:18" x14ac:dyDescent="0.3">
      <c r="A39">
        <v>586</v>
      </c>
      <c r="D39">
        <v>0</v>
      </c>
      <c r="E39">
        <v>0</v>
      </c>
      <c r="F39">
        <v>0</v>
      </c>
      <c r="G39">
        <v>0</v>
      </c>
      <c r="H39">
        <v>0</v>
      </c>
      <c r="I39">
        <v>0</v>
      </c>
      <c r="J39">
        <v>0</v>
      </c>
      <c r="K39">
        <v>0</v>
      </c>
      <c r="L39">
        <v>0</v>
      </c>
      <c r="M39">
        <v>0</v>
      </c>
      <c r="N39">
        <v>0</v>
      </c>
      <c r="O39">
        <v>0</v>
      </c>
      <c r="P39">
        <v>0</v>
      </c>
      <c r="Q39">
        <v>0</v>
      </c>
      <c r="R39">
        <v>0</v>
      </c>
    </row>
    <row r="40" spans="1:18" x14ac:dyDescent="0.3">
      <c r="A40">
        <v>379</v>
      </c>
      <c r="D40">
        <v>1878494</v>
      </c>
      <c r="E40">
        <v>1152643</v>
      </c>
      <c r="F40">
        <v>1534297</v>
      </c>
      <c r="G40">
        <v>738806</v>
      </c>
      <c r="H40">
        <v>1048619</v>
      </c>
      <c r="I40">
        <v>12410268</v>
      </c>
      <c r="J40">
        <v>1815548</v>
      </c>
      <c r="K40">
        <v>175562</v>
      </c>
      <c r="L40">
        <v>2301215</v>
      </c>
      <c r="M40">
        <v>1380344</v>
      </c>
      <c r="N40">
        <v>1592811</v>
      </c>
      <c r="O40">
        <v>1336228</v>
      </c>
      <c r="P40">
        <v>547005</v>
      </c>
      <c r="Q40">
        <v>786184</v>
      </c>
      <c r="R40">
        <v>392210</v>
      </c>
    </row>
    <row r="41" spans="1:18" x14ac:dyDescent="0.3">
      <c r="A41">
        <v>368</v>
      </c>
      <c r="D41">
        <v>0</v>
      </c>
      <c r="E41">
        <v>0</v>
      </c>
      <c r="F41">
        <v>0</v>
      </c>
      <c r="G41">
        <v>0</v>
      </c>
      <c r="H41">
        <v>0</v>
      </c>
      <c r="I41">
        <v>0</v>
      </c>
      <c r="J41">
        <v>0</v>
      </c>
      <c r="K41">
        <v>0</v>
      </c>
      <c r="L41">
        <v>0</v>
      </c>
      <c r="M41">
        <v>0</v>
      </c>
      <c r="N41">
        <v>0</v>
      </c>
      <c r="O41">
        <v>0</v>
      </c>
      <c r="P41">
        <v>0</v>
      </c>
      <c r="Q41">
        <v>0</v>
      </c>
      <c r="R41">
        <v>0</v>
      </c>
    </row>
    <row r="42" spans="1:18" x14ac:dyDescent="0.3">
      <c r="A42">
        <v>4</v>
      </c>
      <c r="D42">
        <v>0</v>
      </c>
      <c r="E42">
        <v>42910</v>
      </c>
      <c r="F42">
        <v>0</v>
      </c>
      <c r="G42">
        <v>0</v>
      </c>
      <c r="H42">
        <v>66465</v>
      </c>
      <c r="I42">
        <v>6034046</v>
      </c>
      <c r="J42">
        <v>73859</v>
      </c>
      <c r="K42">
        <v>9977</v>
      </c>
      <c r="L42">
        <v>196503</v>
      </c>
      <c r="M42">
        <v>1187</v>
      </c>
      <c r="N42">
        <v>0</v>
      </c>
      <c r="O42">
        <v>97875</v>
      </c>
      <c r="P42">
        <v>2815</v>
      </c>
      <c r="Q42">
        <v>7563</v>
      </c>
      <c r="R42">
        <v>7216</v>
      </c>
    </row>
    <row r="43" spans="1:18" x14ac:dyDescent="0.3">
      <c r="A43">
        <v>5</v>
      </c>
      <c r="D43">
        <v>0</v>
      </c>
      <c r="E43">
        <v>0</v>
      </c>
      <c r="F43">
        <v>0</v>
      </c>
      <c r="G43">
        <v>0</v>
      </c>
      <c r="H43">
        <v>0</v>
      </c>
      <c r="I43">
        <v>0</v>
      </c>
      <c r="J43">
        <v>0</v>
      </c>
      <c r="K43">
        <v>0</v>
      </c>
      <c r="L43">
        <v>0</v>
      </c>
      <c r="M43">
        <v>0</v>
      </c>
      <c r="N43">
        <v>0</v>
      </c>
      <c r="O43">
        <v>0</v>
      </c>
      <c r="P43">
        <v>0</v>
      </c>
      <c r="Q43">
        <v>0</v>
      </c>
      <c r="R43">
        <v>0</v>
      </c>
    </row>
    <row r="44" spans="1:18" x14ac:dyDescent="0.3">
      <c r="A44">
        <v>380</v>
      </c>
      <c r="D44">
        <v>0</v>
      </c>
      <c r="E44">
        <v>0</v>
      </c>
      <c r="F44">
        <v>0</v>
      </c>
      <c r="G44">
        <v>0</v>
      </c>
      <c r="H44">
        <v>0</v>
      </c>
      <c r="I44">
        <v>0</v>
      </c>
      <c r="J44">
        <v>0</v>
      </c>
      <c r="K44">
        <v>0</v>
      </c>
      <c r="L44">
        <v>0</v>
      </c>
      <c r="M44">
        <v>0</v>
      </c>
      <c r="N44">
        <v>0</v>
      </c>
      <c r="O44">
        <v>0</v>
      </c>
      <c r="P44">
        <v>0</v>
      </c>
      <c r="Q44">
        <v>0</v>
      </c>
      <c r="R44">
        <v>0</v>
      </c>
    </row>
    <row r="45" spans="1:18" x14ac:dyDescent="0.3">
      <c r="A45">
        <v>391</v>
      </c>
      <c r="D45">
        <v>0</v>
      </c>
      <c r="E45">
        <v>40061</v>
      </c>
      <c r="F45">
        <v>11875</v>
      </c>
      <c r="G45">
        <v>3407</v>
      </c>
      <c r="H45">
        <v>20745</v>
      </c>
      <c r="I45">
        <v>2492583</v>
      </c>
      <c r="J45">
        <v>75211</v>
      </c>
      <c r="K45">
        <v>13939</v>
      </c>
      <c r="L45">
        <v>297736</v>
      </c>
      <c r="M45">
        <v>6959</v>
      </c>
      <c r="N45">
        <v>44757</v>
      </c>
      <c r="O45">
        <v>136706</v>
      </c>
      <c r="P45">
        <v>27035</v>
      </c>
      <c r="Q45">
        <v>0</v>
      </c>
      <c r="R45">
        <v>18163</v>
      </c>
    </row>
    <row r="46" spans="1:18" x14ac:dyDescent="0.3">
      <c r="A46">
        <v>7</v>
      </c>
      <c r="D46">
        <v>4421</v>
      </c>
      <c r="E46">
        <v>0</v>
      </c>
      <c r="F46">
        <v>0</v>
      </c>
      <c r="G46">
        <v>0</v>
      </c>
      <c r="H46">
        <v>0</v>
      </c>
      <c r="I46">
        <v>102129</v>
      </c>
      <c r="J46">
        <v>73408</v>
      </c>
      <c r="K46">
        <v>12604</v>
      </c>
      <c r="L46">
        <v>48258</v>
      </c>
      <c r="M46">
        <v>0</v>
      </c>
      <c r="N46">
        <v>0</v>
      </c>
      <c r="O46">
        <v>0</v>
      </c>
      <c r="P46">
        <v>0</v>
      </c>
      <c r="Q46">
        <v>0</v>
      </c>
      <c r="R46">
        <v>9432</v>
      </c>
    </row>
    <row r="47" spans="1:18" x14ac:dyDescent="0.3">
      <c r="A47">
        <v>645</v>
      </c>
      <c r="D47">
        <v>1638019</v>
      </c>
      <c r="E47">
        <v>0</v>
      </c>
      <c r="F47">
        <v>1385997</v>
      </c>
      <c r="G47">
        <v>0</v>
      </c>
      <c r="H47">
        <v>0</v>
      </c>
      <c r="I47">
        <v>0</v>
      </c>
      <c r="J47">
        <v>362405</v>
      </c>
      <c r="K47">
        <v>0</v>
      </c>
      <c r="L47">
        <v>310712</v>
      </c>
      <c r="M47">
        <v>98204</v>
      </c>
      <c r="N47">
        <v>538980</v>
      </c>
      <c r="O47">
        <v>245521</v>
      </c>
      <c r="P47">
        <v>42256</v>
      </c>
      <c r="Q47">
        <v>27580</v>
      </c>
      <c r="R47">
        <v>187694</v>
      </c>
    </row>
    <row r="48" spans="1:18" x14ac:dyDescent="0.3">
      <c r="A48">
        <v>646</v>
      </c>
      <c r="D48">
        <v>132466</v>
      </c>
      <c r="E48">
        <v>1043215</v>
      </c>
      <c r="F48">
        <v>136425</v>
      </c>
      <c r="G48">
        <v>735399</v>
      </c>
      <c r="H48">
        <v>848226</v>
      </c>
      <c r="I48">
        <v>3781510</v>
      </c>
      <c r="J48">
        <v>1097287</v>
      </c>
      <c r="K48">
        <v>89426</v>
      </c>
      <c r="L48">
        <v>1116221</v>
      </c>
      <c r="M48">
        <v>65452</v>
      </c>
      <c r="N48">
        <v>13140</v>
      </c>
      <c r="O48">
        <v>830300</v>
      </c>
      <c r="P48">
        <v>285531</v>
      </c>
      <c r="Q48">
        <v>571007</v>
      </c>
      <c r="R48">
        <v>141878</v>
      </c>
    </row>
    <row r="49" spans="1:18" x14ac:dyDescent="0.3">
      <c r="A49">
        <v>9</v>
      </c>
      <c r="D49">
        <v>1878494</v>
      </c>
      <c r="E49">
        <v>1109733</v>
      </c>
      <c r="F49">
        <v>1534297</v>
      </c>
      <c r="G49">
        <v>738806</v>
      </c>
      <c r="H49">
        <v>982154</v>
      </c>
      <c r="I49">
        <v>6376222</v>
      </c>
      <c r="J49">
        <v>1741689</v>
      </c>
      <c r="K49">
        <v>165585</v>
      </c>
      <c r="L49">
        <v>2104712</v>
      </c>
      <c r="M49">
        <v>1379157</v>
      </c>
      <c r="N49">
        <v>1592811</v>
      </c>
      <c r="O49">
        <v>1238353</v>
      </c>
      <c r="P49">
        <v>544190</v>
      </c>
      <c r="Q49">
        <v>778621</v>
      </c>
      <c r="R49">
        <v>384994</v>
      </c>
    </row>
    <row r="50" spans="1:18" x14ac:dyDescent="0.3">
      <c r="A50">
        <v>1052</v>
      </c>
      <c r="D50" t="e">
        <v>#N/A</v>
      </c>
      <c r="E50" t="e">
        <v>#N/A</v>
      </c>
      <c r="F50" t="e">
        <v>#N/A</v>
      </c>
      <c r="G50" t="e">
        <v>#N/A</v>
      </c>
      <c r="H50" t="e">
        <v>#N/A</v>
      </c>
      <c r="I50" t="e">
        <v>#N/A</v>
      </c>
      <c r="J50" t="e">
        <v>#N/A</v>
      </c>
      <c r="K50" t="e">
        <v>#N/A</v>
      </c>
      <c r="L50" t="e">
        <v>#N/A</v>
      </c>
      <c r="M50" t="e">
        <v>#N/A</v>
      </c>
      <c r="N50" t="e">
        <v>#N/A</v>
      </c>
      <c r="O50" t="e">
        <v>#N/A</v>
      </c>
      <c r="P50" t="e">
        <v>#N/A</v>
      </c>
      <c r="Q50" t="e">
        <v>#N/A</v>
      </c>
      <c r="R50" t="e">
        <v>#N/A</v>
      </c>
    </row>
    <row r="51" spans="1:18" x14ac:dyDescent="0.3">
      <c r="D51" t="e">
        <v>#N/A</v>
      </c>
      <c r="E51" t="e">
        <v>#N/A</v>
      </c>
      <c r="F51" t="e">
        <v>#N/A</v>
      </c>
      <c r="G51" t="e">
        <v>#N/A</v>
      </c>
      <c r="H51" t="e">
        <v>#N/A</v>
      </c>
      <c r="I51" t="e">
        <v>#N/A</v>
      </c>
      <c r="J51" t="e">
        <v>#N/A</v>
      </c>
      <c r="K51" t="e">
        <v>#N/A</v>
      </c>
      <c r="L51" t="e">
        <v>#N/A</v>
      </c>
      <c r="M51" t="e">
        <v>#N/A</v>
      </c>
      <c r="N51" t="e">
        <v>#N/A</v>
      </c>
      <c r="O51" t="e">
        <v>#N/A</v>
      </c>
      <c r="P51" t="e">
        <v>#N/A</v>
      </c>
      <c r="Q51" t="e">
        <v>#N/A</v>
      </c>
      <c r="R51" t="e">
        <v>#N/A</v>
      </c>
    </row>
    <row r="52" spans="1:18" x14ac:dyDescent="0.3">
      <c r="A52">
        <v>16</v>
      </c>
      <c r="D52">
        <v>1245200</v>
      </c>
      <c r="E52">
        <v>2470876</v>
      </c>
      <c r="F52">
        <v>863950</v>
      </c>
      <c r="G52">
        <v>893016</v>
      </c>
      <c r="H52">
        <v>2183320</v>
      </c>
      <c r="I52">
        <v>41736363</v>
      </c>
      <c r="J52">
        <v>2588378</v>
      </c>
      <c r="K52">
        <v>406940</v>
      </c>
      <c r="L52">
        <v>3818435</v>
      </c>
      <c r="M52">
        <v>1118898</v>
      </c>
      <c r="N52">
        <v>1875799</v>
      </c>
      <c r="O52">
        <v>2751748</v>
      </c>
      <c r="P52">
        <v>1183842</v>
      </c>
      <c r="Q52">
        <v>1529283</v>
      </c>
      <c r="R52">
        <v>806532</v>
      </c>
    </row>
    <row r="53" spans="1:18" x14ac:dyDescent="0.3">
      <c r="A53">
        <v>532</v>
      </c>
      <c r="D53">
        <v>1465747</v>
      </c>
      <c r="E53">
        <v>2523460</v>
      </c>
      <c r="F53">
        <v>855141</v>
      </c>
      <c r="G53">
        <v>833500</v>
      </c>
      <c r="H53">
        <v>2204240</v>
      </c>
      <c r="I53">
        <v>41849756</v>
      </c>
      <c r="J53">
        <v>2157139</v>
      </c>
      <c r="K53">
        <v>426034</v>
      </c>
      <c r="L53">
        <v>3537579</v>
      </c>
      <c r="M53">
        <v>1175136</v>
      </c>
      <c r="N53">
        <v>1966348</v>
      </c>
      <c r="O53">
        <v>2587070</v>
      </c>
      <c r="P53">
        <v>1225823</v>
      </c>
      <c r="Q53">
        <v>1394510</v>
      </c>
      <c r="R53">
        <v>804768</v>
      </c>
    </row>
    <row r="54" spans="1:18" x14ac:dyDescent="0.3">
      <c r="A54">
        <v>17</v>
      </c>
      <c r="D54">
        <v>0</v>
      </c>
      <c r="E54">
        <v>0</v>
      </c>
      <c r="F54">
        <v>0</v>
      </c>
      <c r="G54">
        <v>0</v>
      </c>
      <c r="H54">
        <v>0</v>
      </c>
      <c r="I54">
        <v>0</v>
      </c>
      <c r="J54">
        <v>0</v>
      </c>
      <c r="K54">
        <v>0</v>
      </c>
      <c r="L54">
        <v>0</v>
      </c>
      <c r="M54">
        <v>0</v>
      </c>
      <c r="N54">
        <v>0</v>
      </c>
      <c r="O54">
        <v>0</v>
      </c>
      <c r="P54">
        <v>0</v>
      </c>
      <c r="Q54">
        <v>0</v>
      </c>
      <c r="R54">
        <v>0</v>
      </c>
    </row>
    <row r="55" spans="1:18" x14ac:dyDescent="0.3">
      <c r="A55">
        <v>20</v>
      </c>
      <c r="D55">
        <v>0</v>
      </c>
      <c r="E55">
        <v>0</v>
      </c>
      <c r="F55">
        <v>0</v>
      </c>
      <c r="G55">
        <v>0</v>
      </c>
      <c r="H55">
        <v>0</v>
      </c>
      <c r="I55">
        <v>0</v>
      </c>
      <c r="J55">
        <v>0</v>
      </c>
      <c r="K55">
        <v>0</v>
      </c>
      <c r="L55">
        <v>0</v>
      </c>
      <c r="M55">
        <v>0</v>
      </c>
      <c r="N55">
        <v>0</v>
      </c>
      <c r="O55">
        <v>0</v>
      </c>
      <c r="P55">
        <v>0</v>
      </c>
      <c r="Q55">
        <v>0</v>
      </c>
      <c r="R55">
        <v>0</v>
      </c>
    </row>
    <row r="56" spans="1:18" x14ac:dyDescent="0.3">
      <c r="A56">
        <v>533</v>
      </c>
      <c r="D56">
        <v>0</v>
      </c>
      <c r="E56">
        <v>0</v>
      </c>
      <c r="F56">
        <v>0</v>
      </c>
      <c r="G56">
        <v>0</v>
      </c>
      <c r="H56">
        <v>0</v>
      </c>
      <c r="I56">
        <v>0</v>
      </c>
      <c r="J56">
        <v>0</v>
      </c>
      <c r="K56">
        <v>0</v>
      </c>
      <c r="L56">
        <v>0</v>
      </c>
      <c r="M56">
        <v>0</v>
      </c>
      <c r="N56">
        <v>0</v>
      </c>
      <c r="O56">
        <v>0</v>
      </c>
      <c r="P56">
        <v>0</v>
      </c>
      <c r="Q56">
        <v>0</v>
      </c>
      <c r="R56">
        <v>0</v>
      </c>
    </row>
    <row r="57" spans="1:18" x14ac:dyDescent="0.3">
      <c r="A57">
        <v>22</v>
      </c>
      <c r="D57">
        <v>0</v>
      </c>
      <c r="E57">
        <v>0</v>
      </c>
      <c r="F57">
        <v>0</v>
      </c>
      <c r="G57">
        <v>0</v>
      </c>
      <c r="H57">
        <v>7848</v>
      </c>
      <c r="I57">
        <v>0</v>
      </c>
      <c r="J57">
        <v>0</v>
      </c>
      <c r="K57">
        <v>0</v>
      </c>
      <c r="L57">
        <v>0</v>
      </c>
      <c r="M57">
        <v>0</v>
      </c>
      <c r="N57">
        <v>0</v>
      </c>
      <c r="O57">
        <v>0</v>
      </c>
      <c r="P57">
        <v>0</v>
      </c>
      <c r="Q57">
        <v>0</v>
      </c>
      <c r="R57">
        <v>0</v>
      </c>
    </row>
    <row r="58" spans="1:18" x14ac:dyDescent="0.3">
      <c r="A58">
        <v>23</v>
      </c>
      <c r="D58">
        <v>-220547</v>
      </c>
      <c r="E58">
        <v>-52584</v>
      </c>
      <c r="F58">
        <v>8809</v>
      </c>
      <c r="G58">
        <v>59516</v>
      </c>
      <c r="H58">
        <v>-13072</v>
      </c>
      <c r="I58">
        <v>-113393</v>
      </c>
      <c r="J58">
        <v>431239</v>
      </c>
      <c r="K58">
        <v>-19094</v>
      </c>
      <c r="L58">
        <v>280856</v>
      </c>
      <c r="M58">
        <v>-56238</v>
      </c>
      <c r="N58">
        <v>-90549</v>
      </c>
      <c r="O58">
        <v>164678</v>
      </c>
      <c r="P58">
        <v>-41981</v>
      </c>
      <c r="Q58">
        <v>134773</v>
      </c>
      <c r="R58">
        <v>1764</v>
      </c>
    </row>
    <row r="59" spans="1:18" x14ac:dyDescent="0.3">
      <c r="A59">
        <v>507</v>
      </c>
      <c r="D59">
        <v>0</v>
      </c>
      <c r="E59">
        <v>0</v>
      </c>
      <c r="F59">
        <v>0</v>
      </c>
      <c r="G59">
        <v>0</v>
      </c>
      <c r="H59">
        <v>0</v>
      </c>
      <c r="I59">
        <v>0</v>
      </c>
      <c r="J59">
        <v>0</v>
      </c>
      <c r="K59">
        <v>0</v>
      </c>
      <c r="L59">
        <v>49831</v>
      </c>
      <c r="M59">
        <v>0</v>
      </c>
      <c r="N59">
        <v>0</v>
      </c>
      <c r="O59">
        <v>0</v>
      </c>
      <c r="P59">
        <v>0</v>
      </c>
      <c r="Q59">
        <v>0</v>
      </c>
      <c r="R59">
        <v>0</v>
      </c>
    </row>
    <row r="60" spans="1:18" x14ac:dyDescent="0.3">
      <c r="D60" t="e">
        <v>#N/A</v>
      </c>
      <c r="E60" t="e">
        <v>#N/A</v>
      </c>
      <c r="F60" t="e">
        <v>#N/A</v>
      </c>
      <c r="G60" t="e">
        <v>#N/A</v>
      </c>
      <c r="H60" t="e">
        <v>#N/A</v>
      </c>
      <c r="I60" t="e">
        <v>#N/A</v>
      </c>
      <c r="J60" t="e">
        <v>#N/A</v>
      </c>
      <c r="K60" t="e">
        <v>#N/A</v>
      </c>
      <c r="L60" t="e">
        <v>#N/A</v>
      </c>
      <c r="M60" t="e">
        <v>#N/A</v>
      </c>
      <c r="N60" t="e">
        <v>#N/A</v>
      </c>
      <c r="O60" t="e">
        <v>#N/A</v>
      </c>
      <c r="P60" t="e">
        <v>#N/A</v>
      </c>
      <c r="Q60" t="e">
        <v>#N/A</v>
      </c>
      <c r="R60" t="e">
        <v>#N/A</v>
      </c>
    </row>
    <row r="61" spans="1:18" x14ac:dyDescent="0.3">
      <c r="A61">
        <v>512</v>
      </c>
      <c r="D61">
        <v>85903</v>
      </c>
      <c r="E61">
        <v>0</v>
      </c>
      <c r="F61">
        <v>0</v>
      </c>
      <c r="G61">
        <v>0</v>
      </c>
      <c r="H61">
        <v>0</v>
      </c>
      <c r="I61">
        <v>0</v>
      </c>
      <c r="J61">
        <v>0</v>
      </c>
      <c r="K61">
        <v>0</v>
      </c>
      <c r="L61">
        <v>0</v>
      </c>
      <c r="M61">
        <v>0</v>
      </c>
      <c r="N61">
        <v>0</v>
      </c>
      <c r="O61">
        <v>0</v>
      </c>
      <c r="P61">
        <v>0</v>
      </c>
      <c r="Q61">
        <v>0</v>
      </c>
      <c r="R61">
        <v>0</v>
      </c>
    </row>
    <row r="62" spans="1:18" x14ac:dyDescent="0.3">
      <c r="D62" t="e">
        <v>#N/A</v>
      </c>
      <c r="E62" t="e">
        <v>#N/A</v>
      </c>
      <c r="F62" t="e">
        <v>#N/A</v>
      </c>
      <c r="G62" t="e">
        <v>#N/A</v>
      </c>
      <c r="H62" t="e">
        <v>#N/A</v>
      </c>
      <c r="I62" t="e">
        <v>#N/A</v>
      </c>
      <c r="J62" t="e">
        <v>#N/A</v>
      </c>
      <c r="K62" t="e">
        <v>#N/A</v>
      </c>
      <c r="L62" t="e">
        <v>#N/A</v>
      </c>
      <c r="M62" t="e">
        <v>#N/A</v>
      </c>
      <c r="N62" t="e">
        <v>#N/A</v>
      </c>
      <c r="O62" t="e">
        <v>#N/A</v>
      </c>
      <c r="P62" t="e">
        <v>#N/A</v>
      </c>
      <c r="Q62" t="e">
        <v>#N/A</v>
      </c>
      <c r="R62" t="e">
        <v>#N/A</v>
      </c>
    </row>
    <row r="63" spans="1:18" x14ac:dyDescent="0.3">
      <c r="A63">
        <v>622</v>
      </c>
      <c r="D63">
        <v>225126</v>
      </c>
      <c r="E63">
        <v>582826</v>
      </c>
      <c r="F63">
        <v>172954</v>
      </c>
      <c r="G63">
        <v>120782</v>
      </c>
      <c r="H63">
        <v>460615</v>
      </c>
      <c r="I63">
        <v>8899260</v>
      </c>
      <c r="J63">
        <v>598192</v>
      </c>
      <c r="K63">
        <v>80402</v>
      </c>
      <c r="L63">
        <v>599264</v>
      </c>
      <c r="M63">
        <v>122569</v>
      </c>
      <c r="N63">
        <v>402726</v>
      </c>
      <c r="O63">
        <v>527080</v>
      </c>
      <c r="P63">
        <v>211189</v>
      </c>
      <c r="Q63">
        <v>308387</v>
      </c>
      <c r="R63">
        <v>111134</v>
      </c>
    </row>
    <row r="64" spans="1:18" x14ac:dyDescent="0.3">
      <c r="A64">
        <v>577</v>
      </c>
      <c r="D64">
        <v>0</v>
      </c>
      <c r="E64">
        <v>2</v>
      </c>
      <c r="F64">
        <v>2</v>
      </c>
      <c r="G64">
        <v>2</v>
      </c>
      <c r="H64">
        <v>0</v>
      </c>
      <c r="I64">
        <v>0</v>
      </c>
      <c r="J64">
        <v>2</v>
      </c>
      <c r="K64">
        <v>2</v>
      </c>
      <c r="L64">
        <v>2</v>
      </c>
      <c r="M64">
        <v>2</v>
      </c>
      <c r="N64">
        <v>2</v>
      </c>
      <c r="O64">
        <v>2</v>
      </c>
      <c r="P64">
        <v>0</v>
      </c>
      <c r="Q64">
        <v>2</v>
      </c>
      <c r="R64">
        <v>2</v>
      </c>
    </row>
    <row r="65" spans="1:18" x14ac:dyDescent="0.3">
      <c r="D65" t="e">
        <v>#N/A</v>
      </c>
      <c r="E65" t="e">
        <v>#N/A</v>
      </c>
      <c r="F65" t="e">
        <v>#N/A</v>
      </c>
      <c r="G65" t="e">
        <v>#N/A</v>
      </c>
      <c r="H65" t="e">
        <v>#N/A</v>
      </c>
      <c r="I65" t="e">
        <v>#N/A</v>
      </c>
      <c r="J65" t="e">
        <v>#N/A</v>
      </c>
      <c r="K65" t="e">
        <v>#N/A</v>
      </c>
      <c r="L65" t="e">
        <v>#N/A</v>
      </c>
      <c r="M65" t="e">
        <v>#N/A</v>
      </c>
      <c r="N65" t="e">
        <v>#N/A</v>
      </c>
      <c r="O65" t="e">
        <v>#N/A</v>
      </c>
      <c r="P65" t="e">
        <v>#N/A</v>
      </c>
      <c r="Q65" t="e">
        <v>#N/A</v>
      </c>
      <c r="R65" t="e">
        <v>#N/A</v>
      </c>
    </row>
    <row r="66" spans="1:18" x14ac:dyDescent="0.3">
      <c r="A66">
        <v>547</v>
      </c>
      <c r="D66">
        <v>2</v>
      </c>
      <c r="E66">
        <v>2</v>
      </c>
      <c r="F66">
        <v>2</v>
      </c>
      <c r="G66">
        <v>2</v>
      </c>
      <c r="H66">
        <v>2</v>
      </c>
      <c r="I66">
        <v>3</v>
      </c>
      <c r="J66">
        <v>2</v>
      </c>
      <c r="K66">
        <v>2</v>
      </c>
      <c r="L66">
        <v>2</v>
      </c>
      <c r="M66">
        <v>3</v>
      </c>
      <c r="N66">
        <v>2</v>
      </c>
      <c r="O66">
        <v>2</v>
      </c>
      <c r="P66">
        <v>2</v>
      </c>
      <c r="Q66">
        <v>2</v>
      </c>
      <c r="R66">
        <v>2</v>
      </c>
    </row>
    <row r="67" spans="1:18" x14ac:dyDescent="0.3">
      <c r="A67">
        <v>659</v>
      </c>
      <c r="D67">
        <v>0</v>
      </c>
      <c r="E67">
        <v>0</v>
      </c>
      <c r="F67">
        <v>0</v>
      </c>
      <c r="G67">
        <v>0</v>
      </c>
      <c r="H67">
        <v>0</v>
      </c>
      <c r="I67">
        <v>77270472</v>
      </c>
      <c r="J67">
        <v>0</v>
      </c>
      <c r="K67">
        <v>0</v>
      </c>
      <c r="L67">
        <v>0</v>
      </c>
      <c r="M67">
        <v>0</v>
      </c>
      <c r="N67">
        <v>0</v>
      </c>
      <c r="O67">
        <v>0</v>
      </c>
      <c r="P67">
        <v>0</v>
      </c>
      <c r="Q67">
        <v>0</v>
      </c>
      <c r="R67">
        <v>0</v>
      </c>
    </row>
    <row r="68" spans="1:18" x14ac:dyDescent="0.3">
      <c r="A68">
        <v>660</v>
      </c>
      <c r="D68">
        <v>0</v>
      </c>
      <c r="E68">
        <v>0</v>
      </c>
      <c r="F68">
        <v>0</v>
      </c>
      <c r="G68">
        <v>0</v>
      </c>
      <c r="H68">
        <v>0</v>
      </c>
      <c r="I68">
        <v>0</v>
      </c>
      <c r="J68">
        <v>0</v>
      </c>
      <c r="K68">
        <v>0</v>
      </c>
      <c r="L68">
        <v>0</v>
      </c>
      <c r="M68">
        <v>0</v>
      </c>
      <c r="N68">
        <v>0</v>
      </c>
      <c r="O68">
        <v>0</v>
      </c>
      <c r="P68">
        <v>0</v>
      </c>
      <c r="Q68">
        <v>0</v>
      </c>
      <c r="R68">
        <v>0</v>
      </c>
    </row>
    <row r="69" spans="1:18" x14ac:dyDescent="0.3">
      <c r="A69">
        <v>661</v>
      </c>
      <c r="D69">
        <v>0</v>
      </c>
      <c r="E69">
        <v>0</v>
      </c>
      <c r="F69">
        <v>0</v>
      </c>
      <c r="G69">
        <v>0</v>
      </c>
      <c r="H69">
        <v>0</v>
      </c>
      <c r="I69">
        <v>0</v>
      </c>
      <c r="J69">
        <v>0</v>
      </c>
      <c r="K69">
        <v>0</v>
      </c>
      <c r="L69">
        <v>0</v>
      </c>
      <c r="M69">
        <v>0</v>
      </c>
      <c r="N69">
        <v>0</v>
      </c>
      <c r="O69">
        <v>0</v>
      </c>
      <c r="P69">
        <v>0</v>
      </c>
      <c r="Q69">
        <v>0</v>
      </c>
      <c r="R69">
        <v>0</v>
      </c>
    </row>
    <row r="70" spans="1:18" x14ac:dyDescent="0.3">
      <c r="D70" t="e">
        <v>#N/A</v>
      </c>
      <c r="E70" t="e">
        <v>#N/A</v>
      </c>
      <c r="F70" t="e">
        <v>#N/A</v>
      </c>
      <c r="G70" t="e">
        <v>#N/A</v>
      </c>
      <c r="H70" t="e">
        <v>#N/A</v>
      </c>
      <c r="I70" t="e">
        <v>#N/A</v>
      </c>
      <c r="J70" t="e">
        <v>#N/A</v>
      </c>
      <c r="K70" t="e">
        <v>#N/A</v>
      </c>
      <c r="L70" t="e">
        <v>#N/A</v>
      </c>
      <c r="M70" t="e">
        <v>#N/A</v>
      </c>
      <c r="N70" t="e">
        <v>#N/A</v>
      </c>
      <c r="O70" t="e">
        <v>#N/A</v>
      </c>
      <c r="P70" t="e">
        <v>#N/A</v>
      </c>
      <c r="Q70" t="e">
        <v>#N/A</v>
      </c>
      <c r="R70" t="e">
        <v>#N/A</v>
      </c>
    </row>
    <row r="71" spans="1:18" x14ac:dyDescent="0.3">
      <c r="D71" t="e">
        <v>#N/A</v>
      </c>
      <c r="E71" t="e">
        <v>#N/A</v>
      </c>
      <c r="F71" t="e">
        <v>#N/A</v>
      </c>
      <c r="G71" t="e">
        <v>#N/A</v>
      </c>
      <c r="H71" t="e">
        <v>#N/A</v>
      </c>
      <c r="I71" t="e">
        <v>#N/A</v>
      </c>
      <c r="J71" t="e">
        <v>#N/A</v>
      </c>
      <c r="K71" t="e">
        <v>#N/A</v>
      </c>
      <c r="L71" t="e">
        <v>#N/A</v>
      </c>
      <c r="M71" t="e">
        <v>#N/A</v>
      </c>
      <c r="N71" t="e">
        <v>#N/A</v>
      </c>
      <c r="O71" t="e">
        <v>#N/A</v>
      </c>
      <c r="P71" t="e">
        <v>#N/A</v>
      </c>
      <c r="Q71" t="e">
        <v>#N/A</v>
      </c>
      <c r="R71" t="e">
        <v>#N/A</v>
      </c>
    </row>
    <row r="72" spans="1:18" x14ac:dyDescent="0.3">
      <c r="A72">
        <v>6</v>
      </c>
      <c r="D72">
        <v>0</v>
      </c>
      <c r="E72">
        <v>0</v>
      </c>
      <c r="F72">
        <v>0</v>
      </c>
      <c r="G72">
        <v>0</v>
      </c>
      <c r="H72">
        <v>0</v>
      </c>
      <c r="I72">
        <v>1422521</v>
      </c>
      <c r="J72">
        <v>0</v>
      </c>
      <c r="K72">
        <v>0</v>
      </c>
      <c r="L72">
        <v>0</v>
      </c>
      <c r="M72">
        <v>0</v>
      </c>
      <c r="N72">
        <v>0</v>
      </c>
      <c r="O72">
        <v>0</v>
      </c>
      <c r="P72">
        <v>0</v>
      </c>
      <c r="Q72">
        <v>0</v>
      </c>
      <c r="R72">
        <v>0</v>
      </c>
    </row>
  </sheetData>
  <sheetProtection algorithmName="SHA-512" hashValue="yBcSW7/6tg6dxB53k6Qwfg70ofd7TezyQ1kvxoB+aQXZHg9a9kHkME3Q+KT9+AoH6L4ncvlg4W4hoiYSFvXIew==" saltValue="DkqK1/8kRx9d/HX5u6ZEa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5D64-AD87-4DD1-B377-1C2D4437F4D6}">
  <dimension ref="A1:R72"/>
  <sheetViews>
    <sheetView workbookViewId="0">
      <selection activeCell="C1" sqref="C1"/>
    </sheetView>
  </sheetViews>
  <sheetFormatPr defaultRowHeight="14.4" x14ac:dyDescent="0.3"/>
  <cols>
    <col min="4" max="18" width="20.77734375" customWidth="1"/>
  </cols>
  <sheetData>
    <row r="1" spans="1:18" x14ac:dyDescent="0.3">
      <c r="D1" t="s">
        <v>375</v>
      </c>
      <c r="E1" t="s">
        <v>376</v>
      </c>
      <c r="F1" t="s">
        <v>377</v>
      </c>
      <c r="G1" t="s">
        <v>378</v>
      </c>
      <c r="H1" t="s">
        <v>379</v>
      </c>
      <c r="I1" t="s">
        <v>380</v>
      </c>
      <c r="J1" t="s">
        <v>381</v>
      </c>
      <c r="K1" t="s">
        <v>382</v>
      </c>
      <c r="L1" t="s">
        <v>383</v>
      </c>
      <c r="M1" t="s">
        <v>384</v>
      </c>
      <c r="N1" t="s">
        <v>385</v>
      </c>
      <c r="O1" t="s">
        <v>386</v>
      </c>
      <c r="P1" t="s">
        <v>387</v>
      </c>
      <c r="Q1" t="s">
        <v>388</v>
      </c>
      <c r="R1" t="s">
        <v>389</v>
      </c>
    </row>
    <row r="2" spans="1:18" x14ac:dyDescent="0.3">
      <c r="D2">
        <v>571300</v>
      </c>
      <c r="E2">
        <v>571301</v>
      </c>
      <c r="F2">
        <v>571302</v>
      </c>
      <c r="G2">
        <v>571303</v>
      </c>
      <c r="H2">
        <v>572177</v>
      </c>
      <c r="I2">
        <v>571304</v>
      </c>
      <c r="J2">
        <v>571305</v>
      </c>
      <c r="K2">
        <v>571306</v>
      </c>
      <c r="L2">
        <v>571307</v>
      </c>
      <c r="M2">
        <v>571309</v>
      </c>
      <c r="N2">
        <v>571310</v>
      </c>
      <c r="O2">
        <v>571311</v>
      </c>
      <c r="P2">
        <v>571313</v>
      </c>
      <c r="Q2">
        <v>571315</v>
      </c>
      <c r="R2">
        <v>571316</v>
      </c>
    </row>
    <row r="3" spans="1:18" x14ac:dyDescent="0.3">
      <c r="A3">
        <v>333</v>
      </c>
      <c r="D3" t="e" cm="1">
        <f t="array" ref="D3">_xlfn.XLOOKUP(D$1,'PY1 Data(H)'!#REF!,_xlfn.XLOOKUP($A3,'PY1 Data(H)'!#REF!,'PY1 Data(H)'!#REF!))</f>
        <v>#REF!</v>
      </c>
      <c r="E3" s="124" t="e" cm="1">
        <f t="array" ref="E3">_xlfn.XLOOKUP(E$1,'PY1 Data(H)'!#REF!,_xlfn.XLOOKUP($A3,'PY1 Data(H)'!#REF!,'PY1 Data(H)'!#REF!))</f>
        <v>#REF!</v>
      </c>
      <c r="F3" s="124" t="e" cm="1">
        <f t="array" ref="F3">_xlfn.XLOOKUP(F$1,'PY1 Data(H)'!#REF!,_xlfn.XLOOKUP($A3,'PY1 Data(H)'!#REF!,'PY1 Data(H)'!#REF!))</f>
        <v>#REF!</v>
      </c>
      <c r="G3" s="124" t="e" cm="1">
        <f t="array" ref="G3">_xlfn.XLOOKUP(G$1,'PY1 Data(H)'!#REF!,_xlfn.XLOOKUP($A3,'PY1 Data(H)'!#REF!,'PY1 Data(H)'!#REF!))</f>
        <v>#REF!</v>
      </c>
      <c r="H3" s="124" t="e" cm="1">
        <f t="array" ref="H3">_xlfn.XLOOKUP(H$1,'PY1 Data(H)'!#REF!,_xlfn.XLOOKUP($A3,'PY1 Data(H)'!#REF!,'PY1 Data(H)'!#REF!))</f>
        <v>#REF!</v>
      </c>
      <c r="I3" s="124" t="e" cm="1">
        <f t="array" ref="I3">_xlfn.XLOOKUP(I$1,'PY1 Data(H)'!#REF!,_xlfn.XLOOKUP($A3,'PY1 Data(H)'!#REF!,'PY1 Data(H)'!#REF!))</f>
        <v>#REF!</v>
      </c>
      <c r="J3" s="124" t="e" cm="1">
        <f t="array" ref="J3">_xlfn.XLOOKUP(J$1,'PY1 Data(H)'!#REF!,_xlfn.XLOOKUP($A3,'PY1 Data(H)'!#REF!,'PY1 Data(H)'!#REF!))</f>
        <v>#REF!</v>
      </c>
      <c r="K3" s="124" t="e" cm="1">
        <f t="array" ref="K3">_xlfn.XLOOKUP(K$1,'PY1 Data(H)'!#REF!,_xlfn.XLOOKUP($A3,'PY1 Data(H)'!#REF!,'PY1 Data(H)'!#REF!))</f>
        <v>#REF!</v>
      </c>
      <c r="L3" s="124" t="e" cm="1">
        <f t="array" ref="L3">_xlfn.XLOOKUP(L$1,'PY1 Data(H)'!#REF!,_xlfn.XLOOKUP($A3,'PY1 Data(H)'!#REF!,'PY1 Data(H)'!#REF!))</f>
        <v>#REF!</v>
      </c>
      <c r="M3" s="124" t="e" cm="1">
        <f t="array" ref="M3">_xlfn.XLOOKUP(M$1,'PY1 Data(H)'!#REF!,_xlfn.XLOOKUP($A3,'PY1 Data(H)'!#REF!,'PY1 Data(H)'!#REF!))</f>
        <v>#REF!</v>
      </c>
      <c r="N3" s="124" t="e" cm="1">
        <f t="array" ref="N3">_xlfn.XLOOKUP(N$1,'PY1 Data(H)'!#REF!,_xlfn.XLOOKUP($A3,'PY1 Data(H)'!#REF!,'PY1 Data(H)'!#REF!))</f>
        <v>#REF!</v>
      </c>
      <c r="O3" s="124" t="e" cm="1">
        <f t="array" ref="O3">_xlfn.XLOOKUP(O$1,'PY1 Data(H)'!#REF!,_xlfn.XLOOKUP($A3,'PY1 Data(H)'!#REF!,'PY1 Data(H)'!#REF!))</f>
        <v>#REF!</v>
      </c>
      <c r="P3" s="124" t="e" cm="1">
        <f t="array" ref="P3">_xlfn.XLOOKUP(P$1,'PY1 Data(H)'!#REF!,_xlfn.XLOOKUP($A3,'PY1 Data(H)'!#REF!,'PY1 Data(H)'!#REF!))</f>
        <v>#REF!</v>
      </c>
      <c r="Q3" s="124" t="e" cm="1">
        <f t="array" ref="Q3">_xlfn.XLOOKUP(Q$1,'PY1 Data(H)'!#REF!,_xlfn.XLOOKUP($A3,'PY1 Data(H)'!#REF!,'PY1 Data(H)'!#REF!))</f>
        <v>#REF!</v>
      </c>
      <c r="R3" s="124" t="e" cm="1">
        <f t="array" ref="R3">_xlfn.XLOOKUP(R$1,'PY1 Data(H)'!#REF!,_xlfn.XLOOKUP($A3,'PY1 Data(H)'!#REF!,'PY1 Data(H)'!#REF!))</f>
        <v>#REF!</v>
      </c>
    </row>
    <row r="4" spans="1:18" x14ac:dyDescent="0.3">
      <c r="A4">
        <v>500</v>
      </c>
      <c r="D4" s="124" t="e" cm="1">
        <f t="array" ref="D4">_xlfn.XLOOKUP(D$1,'PY1 Data(H)'!#REF!,_xlfn.XLOOKUP($A4,'PY1 Data(H)'!#REF!,'PY1 Data(H)'!#REF!))</f>
        <v>#REF!</v>
      </c>
      <c r="E4" s="124" t="e" cm="1">
        <f t="array" ref="E4">_xlfn.XLOOKUP(E$1,'PY1 Data(H)'!#REF!,_xlfn.XLOOKUP($A4,'PY1 Data(H)'!#REF!,'PY1 Data(H)'!#REF!))</f>
        <v>#REF!</v>
      </c>
      <c r="F4" s="124" t="e" cm="1">
        <f t="array" ref="F4">_xlfn.XLOOKUP(F$1,'PY1 Data(H)'!#REF!,_xlfn.XLOOKUP($A4,'PY1 Data(H)'!#REF!,'PY1 Data(H)'!#REF!))</f>
        <v>#REF!</v>
      </c>
      <c r="G4" s="124" t="e" cm="1">
        <f t="array" ref="G4">_xlfn.XLOOKUP(G$1,'PY1 Data(H)'!#REF!,_xlfn.XLOOKUP($A4,'PY1 Data(H)'!#REF!,'PY1 Data(H)'!#REF!))</f>
        <v>#REF!</v>
      </c>
      <c r="H4" s="124" t="e" cm="1">
        <f t="array" ref="H4">_xlfn.XLOOKUP(H$1,'PY1 Data(H)'!#REF!,_xlfn.XLOOKUP($A4,'PY1 Data(H)'!#REF!,'PY1 Data(H)'!#REF!))</f>
        <v>#REF!</v>
      </c>
      <c r="I4" s="124" t="e" cm="1">
        <f t="array" ref="I4">_xlfn.XLOOKUP(I$1,'PY1 Data(H)'!#REF!,_xlfn.XLOOKUP($A4,'PY1 Data(H)'!#REF!,'PY1 Data(H)'!#REF!))</f>
        <v>#REF!</v>
      </c>
      <c r="J4" s="124" t="e" cm="1">
        <f t="array" ref="J4">_xlfn.XLOOKUP(J$1,'PY1 Data(H)'!#REF!,_xlfn.XLOOKUP($A4,'PY1 Data(H)'!#REF!,'PY1 Data(H)'!#REF!))</f>
        <v>#REF!</v>
      </c>
      <c r="K4" s="124" t="e" cm="1">
        <f t="array" ref="K4">_xlfn.XLOOKUP(K$1,'PY1 Data(H)'!#REF!,_xlfn.XLOOKUP($A4,'PY1 Data(H)'!#REF!,'PY1 Data(H)'!#REF!))</f>
        <v>#REF!</v>
      </c>
      <c r="L4" s="124" t="e" cm="1">
        <f t="array" ref="L4">_xlfn.XLOOKUP(L$1,'PY1 Data(H)'!#REF!,_xlfn.XLOOKUP($A4,'PY1 Data(H)'!#REF!,'PY1 Data(H)'!#REF!))</f>
        <v>#REF!</v>
      </c>
      <c r="M4" s="124" t="e" cm="1">
        <f t="array" ref="M4">_xlfn.XLOOKUP(M$1,'PY1 Data(H)'!#REF!,_xlfn.XLOOKUP($A4,'PY1 Data(H)'!#REF!,'PY1 Data(H)'!#REF!))</f>
        <v>#REF!</v>
      </c>
      <c r="N4" s="124" t="e" cm="1">
        <f t="array" ref="N4">_xlfn.XLOOKUP(N$1,'PY1 Data(H)'!#REF!,_xlfn.XLOOKUP($A4,'PY1 Data(H)'!#REF!,'PY1 Data(H)'!#REF!))</f>
        <v>#REF!</v>
      </c>
      <c r="O4" s="124" t="e" cm="1">
        <f t="array" ref="O4">_xlfn.XLOOKUP(O$1,'PY1 Data(H)'!#REF!,_xlfn.XLOOKUP($A4,'PY1 Data(H)'!#REF!,'PY1 Data(H)'!#REF!))</f>
        <v>#REF!</v>
      </c>
      <c r="P4" s="124" t="e" cm="1">
        <f t="array" ref="P4">_xlfn.XLOOKUP(P$1,'PY1 Data(H)'!#REF!,_xlfn.XLOOKUP($A4,'PY1 Data(H)'!#REF!,'PY1 Data(H)'!#REF!))</f>
        <v>#REF!</v>
      </c>
      <c r="Q4" s="124" t="e" cm="1">
        <f t="array" ref="Q4">_xlfn.XLOOKUP(Q$1,'PY1 Data(H)'!#REF!,_xlfn.XLOOKUP($A4,'PY1 Data(H)'!#REF!,'PY1 Data(H)'!#REF!))</f>
        <v>#REF!</v>
      </c>
      <c r="R4" s="124" t="e" cm="1">
        <f t="array" ref="R4">_xlfn.XLOOKUP(R$1,'PY1 Data(H)'!#REF!,_xlfn.XLOOKUP($A4,'PY1 Data(H)'!#REF!,'PY1 Data(H)'!#REF!))</f>
        <v>#REF!</v>
      </c>
    </row>
    <row r="5" spans="1:18" x14ac:dyDescent="0.3">
      <c r="A5">
        <v>385</v>
      </c>
      <c r="D5" s="124" t="e" cm="1">
        <f t="array" ref="D5">_xlfn.XLOOKUP(D$1,'PY1 Data(H)'!#REF!,_xlfn.XLOOKUP($A5,'PY1 Data(H)'!#REF!,'PY1 Data(H)'!#REF!))</f>
        <v>#REF!</v>
      </c>
      <c r="E5" s="124" t="e" cm="1">
        <f t="array" ref="E5">_xlfn.XLOOKUP(E$1,'PY1 Data(H)'!#REF!,_xlfn.XLOOKUP($A5,'PY1 Data(H)'!#REF!,'PY1 Data(H)'!#REF!))</f>
        <v>#REF!</v>
      </c>
      <c r="F5" s="124" t="e" cm="1">
        <f t="array" ref="F5">_xlfn.XLOOKUP(F$1,'PY1 Data(H)'!#REF!,_xlfn.XLOOKUP($A5,'PY1 Data(H)'!#REF!,'PY1 Data(H)'!#REF!))</f>
        <v>#REF!</v>
      </c>
      <c r="G5" s="124" t="e" cm="1">
        <f t="array" ref="G5">_xlfn.XLOOKUP(G$1,'PY1 Data(H)'!#REF!,_xlfn.XLOOKUP($A5,'PY1 Data(H)'!#REF!,'PY1 Data(H)'!#REF!))</f>
        <v>#REF!</v>
      </c>
      <c r="H5" s="124" t="e" cm="1">
        <f t="array" ref="H5">_xlfn.XLOOKUP(H$1,'PY1 Data(H)'!#REF!,_xlfn.XLOOKUP($A5,'PY1 Data(H)'!#REF!,'PY1 Data(H)'!#REF!))</f>
        <v>#REF!</v>
      </c>
      <c r="I5" s="124" t="e" cm="1">
        <f t="array" ref="I5">_xlfn.XLOOKUP(I$1,'PY1 Data(H)'!#REF!,_xlfn.XLOOKUP($A5,'PY1 Data(H)'!#REF!,'PY1 Data(H)'!#REF!))</f>
        <v>#REF!</v>
      </c>
      <c r="J5" s="124" t="e" cm="1">
        <f t="array" ref="J5">_xlfn.XLOOKUP(J$1,'PY1 Data(H)'!#REF!,_xlfn.XLOOKUP($A5,'PY1 Data(H)'!#REF!,'PY1 Data(H)'!#REF!))</f>
        <v>#REF!</v>
      </c>
      <c r="K5" s="124" t="e" cm="1">
        <f t="array" ref="K5">_xlfn.XLOOKUP(K$1,'PY1 Data(H)'!#REF!,_xlfn.XLOOKUP($A5,'PY1 Data(H)'!#REF!,'PY1 Data(H)'!#REF!))</f>
        <v>#REF!</v>
      </c>
      <c r="L5" s="124" t="e" cm="1">
        <f t="array" ref="L5">_xlfn.XLOOKUP(L$1,'PY1 Data(H)'!#REF!,_xlfn.XLOOKUP($A5,'PY1 Data(H)'!#REF!,'PY1 Data(H)'!#REF!))</f>
        <v>#REF!</v>
      </c>
      <c r="M5" s="124" t="e" cm="1">
        <f t="array" ref="M5">_xlfn.XLOOKUP(M$1,'PY1 Data(H)'!#REF!,_xlfn.XLOOKUP($A5,'PY1 Data(H)'!#REF!,'PY1 Data(H)'!#REF!))</f>
        <v>#REF!</v>
      </c>
      <c r="N5" s="124" t="e" cm="1">
        <f t="array" ref="N5">_xlfn.XLOOKUP(N$1,'PY1 Data(H)'!#REF!,_xlfn.XLOOKUP($A5,'PY1 Data(H)'!#REF!,'PY1 Data(H)'!#REF!))</f>
        <v>#REF!</v>
      </c>
      <c r="O5" s="124" t="e" cm="1">
        <f t="array" ref="O5">_xlfn.XLOOKUP(O$1,'PY1 Data(H)'!#REF!,_xlfn.XLOOKUP($A5,'PY1 Data(H)'!#REF!,'PY1 Data(H)'!#REF!))</f>
        <v>#REF!</v>
      </c>
      <c r="P5" s="124" t="e" cm="1">
        <f t="array" ref="P5">_xlfn.XLOOKUP(P$1,'PY1 Data(H)'!#REF!,_xlfn.XLOOKUP($A5,'PY1 Data(H)'!#REF!,'PY1 Data(H)'!#REF!))</f>
        <v>#REF!</v>
      </c>
      <c r="Q5" s="124" t="e" cm="1">
        <f t="array" ref="Q5">_xlfn.XLOOKUP(Q$1,'PY1 Data(H)'!#REF!,_xlfn.XLOOKUP($A5,'PY1 Data(H)'!#REF!,'PY1 Data(H)'!#REF!))</f>
        <v>#REF!</v>
      </c>
      <c r="R5" s="124" t="e" cm="1">
        <f t="array" ref="R5">_xlfn.XLOOKUP(R$1,'PY1 Data(H)'!#REF!,_xlfn.XLOOKUP($A5,'PY1 Data(H)'!#REF!,'PY1 Data(H)'!#REF!))</f>
        <v>#REF!</v>
      </c>
    </row>
    <row r="6" spans="1:18" x14ac:dyDescent="0.3">
      <c r="A6">
        <v>575</v>
      </c>
      <c r="D6" s="124" t="e" cm="1">
        <f t="array" ref="D6">_xlfn.XLOOKUP(D$1,'PY1 Data(H)'!#REF!,_xlfn.XLOOKUP($A6,'PY1 Data(H)'!#REF!,'PY1 Data(H)'!#REF!))</f>
        <v>#REF!</v>
      </c>
      <c r="E6" s="124" t="e" cm="1">
        <f t="array" ref="E6">_xlfn.XLOOKUP(E$1,'PY1 Data(H)'!#REF!,_xlfn.XLOOKUP($A6,'PY1 Data(H)'!#REF!,'PY1 Data(H)'!#REF!))</f>
        <v>#REF!</v>
      </c>
      <c r="F6" s="124" t="e" cm="1">
        <f t="array" ref="F6">_xlfn.XLOOKUP(F$1,'PY1 Data(H)'!#REF!,_xlfn.XLOOKUP($A6,'PY1 Data(H)'!#REF!,'PY1 Data(H)'!#REF!))</f>
        <v>#REF!</v>
      </c>
      <c r="G6" s="124" t="e" cm="1">
        <f t="array" ref="G6">_xlfn.XLOOKUP(G$1,'PY1 Data(H)'!#REF!,_xlfn.XLOOKUP($A6,'PY1 Data(H)'!#REF!,'PY1 Data(H)'!#REF!))</f>
        <v>#REF!</v>
      </c>
      <c r="H6" s="124" t="e" cm="1">
        <f t="array" ref="H6">_xlfn.XLOOKUP(H$1,'PY1 Data(H)'!#REF!,_xlfn.XLOOKUP($A6,'PY1 Data(H)'!#REF!,'PY1 Data(H)'!#REF!))</f>
        <v>#REF!</v>
      </c>
      <c r="I6" s="124" t="e" cm="1">
        <f t="array" ref="I6">_xlfn.XLOOKUP(I$1,'PY1 Data(H)'!#REF!,_xlfn.XLOOKUP($A6,'PY1 Data(H)'!#REF!,'PY1 Data(H)'!#REF!))</f>
        <v>#REF!</v>
      </c>
      <c r="J6" s="124" t="e" cm="1">
        <f t="array" ref="J6">_xlfn.XLOOKUP(J$1,'PY1 Data(H)'!#REF!,_xlfn.XLOOKUP($A6,'PY1 Data(H)'!#REF!,'PY1 Data(H)'!#REF!))</f>
        <v>#REF!</v>
      </c>
      <c r="K6" s="124" t="e" cm="1">
        <f t="array" ref="K6">_xlfn.XLOOKUP(K$1,'PY1 Data(H)'!#REF!,_xlfn.XLOOKUP($A6,'PY1 Data(H)'!#REF!,'PY1 Data(H)'!#REF!))</f>
        <v>#REF!</v>
      </c>
      <c r="L6" s="124" t="e" cm="1">
        <f t="array" ref="L6">_xlfn.XLOOKUP(L$1,'PY1 Data(H)'!#REF!,_xlfn.XLOOKUP($A6,'PY1 Data(H)'!#REF!,'PY1 Data(H)'!#REF!))</f>
        <v>#REF!</v>
      </c>
      <c r="M6" s="124" t="e" cm="1">
        <f t="array" ref="M6">_xlfn.XLOOKUP(M$1,'PY1 Data(H)'!#REF!,_xlfn.XLOOKUP($A6,'PY1 Data(H)'!#REF!,'PY1 Data(H)'!#REF!))</f>
        <v>#REF!</v>
      </c>
      <c r="N6" s="124" t="e" cm="1">
        <f t="array" ref="N6">_xlfn.XLOOKUP(N$1,'PY1 Data(H)'!#REF!,_xlfn.XLOOKUP($A6,'PY1 Data(H)'!#REF!,'PY1 Data(H)'!#REF!))</f>
        <v>#REF!</v>
      </c>
      <c r="O6" s="124" t="e" cm="1">
        <f t="array" ref="O6">_xlfn.XLOOKUP(O$1,'PY1 Data(H)'!#REF!,_xlfn.XLOOKUP($A6,'PY1 Data(H)'!#REF!,'PY1 Data(H)'!#REF!))</f>
        <v>#REF!</v>
      </c>
      <c r="P6" s="124" t="e" cm="1">
        <f t="array" ref="P6">_xlfn.XLOOKUP(P$1,'PY1 Data(H)'!#REF!,_xlfn.XLOOKUP($A6,'PY1 Data(H)'!#REF!,'PY1 Data(H)'!#REF!))</f>
        <v>#REF!</v>
      </c>
      <c r="Q6" s="124" t="e" cm="1">
        <f t="array" ref="Q6">_xlfn.XLOOKUP(Q$1,'PY1 Data(H)'!#REF!,_xlfn.XLOOKUP($A6,'PY1 Data(H)'!#REF!,'PY1 Data(H)'!#REF!))</f>
        <v>#REF!</v>
      </c>
      <c r="R6" s="124" t="e" cm="1">
        <f t="array" ref="R6">_xlfn.XLOOKUP(R$1,'PY1 Data(H)'!#REF!,_xlfn.XLOOKUP($A6,'PY1 Data(H)'!#REF!,'PY1 Data(H)'!#REF!))</f>
        <v>#REF!</v>
      </c>
    </row>
    <row r="7" spans="1:18" x14ac:dyDescent="0.3">
      <c r="A7">
        <v>576</v>
      </c>
      <c r="D7" s="124" t="e" cm="1">
        <f t="array" ref="D7">_xlfn.XLOOKUP(D$1,'PY1 Data(H)'!#REF!,_xlfn.XLOOKUP($A7,'PY1 Data(H)'!#REF!,'PY1 Data(H)'!#REF!))</f>
        <v>#REF!</v>
      </c>
      <c r="E7" s="124" t="e" cm="1">
        <f t="array" ref="E7">_xlfn.XLOOKUP(E$1,'PY1 Data(H)'!#REF!,_xlfn.XLOOKUP($A7,'PY1 Data(H)'!#REF!,'PY1 Data(H)'!#REF!))</f>
        <v>#REF!</v>
      </c>
      <c r="F7" s="124" t="e" cm="1">
        <f t="array" ref="F7">_xlfn.XLOOKUP(F$1,'PY1 Data(H)'!#REF!,_xlfn.XLOOKUP($A7,'PY1 Data(H)'!#REF!,'PY1 Data(H)'!#REF!))</f>
        <v>#REF!</v>
      </c>
      <c r="G7" s="124" t="e" cm="1">
        <f t="array" ref="G7">_xlfn.XLOOKUP(G$1,'PY1 Data(H)'!#REF!,_xlfn.XLOOKUP($A7,'PY1 Data(H)'!#REF!,'PY1 Data(H)'!#REF!))</f>
        <v>#REF!</v>
      </c>
      <c r="H7" s="124" t="e" cm="1">
        <f t="array" ref="H7">_xlfn.XLOOKUP(H$1,'PY1 Data(H)'!#REF!,_xlfn.XLOOKUP($A7,'PY1 Data(H)'!#REF!,'PY1 Data(H)'!#REF!))</f>
        <v>#REF!</v>
      </c>
      <c r="I7" s="124" t="e" cm="1">
        <f t="array" ref="I7">_xlfn.XLOOKUP(I$1,'PY1 Data(H)'!#REF!,_xlfn.XLOOKUP($A7,'PY1 Data(H)'!#REF!,'PY1 Data(H)'!#REF!))</f>
        <v>#REF!</v>
      </c>
      <c r="J7" s="124" t="e" cm="1">
        <f t="array" ref="J7">_xlfn.XLOOKUP(J$1,'PY1 Data(H)'!#REF!,_xlfn.XLOOKUP($A7,'PY1 Data(H)'!#REF!,'PY1 Data(H)'!#REF!))</f>
        <v>#REF!</v>
      </c>
      <c r="K7" s="124" t="e" cm="1">
        <f t="array" ref="K7">_xlfn.XLOOKUP(K$1,'PY1 Data(H)'!#REF!,_xlfn.XLOOKUP($A7,'PY1 Data(H)'!#REF!,'PY1 Data(H)'!#REF!))</f>
        <v>#REF!</v>
      </c>
      <c r="L7" s="124" t="e" cm="1">
        <f t="array" ref="L7">_xlfn.XLOOKUP(L$1,'PY1 Data(H)'!#REF!,_xlfn.XLOOKUP($A7,'PY1 Data(H)'!#REF!,'PY1 Data(H)'!#REF!))</f>
        <v>#REF!</v>
      </c>
      <c r="M7" s="124" t="e" cm="1">
        <f t="array" ref="M7">_xlfn.XLOOKUP(M$1,'PY1 Data(H)'!#REF!,_xlfn.XLOOKUP($A7,'PY1 Data(H)'!#REF!,'PY1 Data(H)'!#REF!))</f>
        <v>#REF!</v>
      </c>
      <c r="N7" s="124" t="e" cm="1">
        <f t="array" ref="N7">_xlfn.XLOOKUP(N$1,'PY1 Data(H)'!#REF!,_xlfn.XLOOKUP($A7,'PY1 Data(H)'!#REF!,'PY1 Data(H)'!#REF!))</f>
        <v>#REF!</v>
      </c>
      <c r="O7" s="124" t="e" cm="1">
        <f t="array" ref="O7">_xlfn.XLOOKUP(O$1,'PY1 Data(H)'!#REF!,_xlfn.XLOOKUP($A7,'PY1 Data(H)'!#REF!,'PY1 Data(H)'!#REF!))</f>
        <v>#REF!</v>
      </c>
      <c r="P7" s="124" t="e" cm="1">
        <f t="array" ref="P7">_xlfn.XLOOKUP(P$1,'PY1 Data(H)'!#REF!,_xlfn.XLOOKUP($A7,'PY1 Data(H)'!#REF!,'PY1 Data(H)'!#REF!))</f>
        <v>#REF!</v>
      </c>
      <c r="Q7" s="124" t="e" cm="1">
        <f t="array" ref="Q7">_xlfn.XLOOKUP(Q$1,'PY1 Data(H)'!#REF!,_xlfn.XLOOKUP($A7,'PY1 Data(H)'!#REF!,'PY1 Data(H)'!#REF!))</f>
        <v>#REF!</v>
      </c>
      <c r="R7" s="124" t="e" cm="1">
        <f t="array" ref="R7">_xlfn.XLOOKUP(R$1,'PY1 Data(H)'!#REF!,_xlfn.XLOOKUP($A7,'PY1 Data(H)'!#REF!,'PY1 Data(H)'!#REF!))</f>
        <v>#REF!</v>
      </c>
    </row>
    <row r="8" spans="1:18" x14ac:dyDescent="0.3">
      <c r="A8">
        <v>626</v>
      </c>
      <c r="D8" s="124" t="e" cm="1">
        <f t="array" ref="D8">_xlfn.XLOOKUP(D$1,'PY1 Data(H)'!#REF!,_xlfn.XLOOKUP($A8,'PY1 Data(H)'!#REF!,'PY1 Data(H)'!#REF!))</f>
        <v>#REF!</v>
      </c>
      <c r="E8" s="124" t="e" cm="1">
        <f t="array" ref="E8">_xlfn.XLOOKUP(E$1,'PY1 Data(H)'!#REF!,_xlfn.XLOOKUP($A8,'PY1 Data(H)'!#REF!,'PY1 Data(H)'!#REF!))</f>
        <v>#REF!</v>
      </c>
      <c r="F8" s="124" t="e" cm="1">
        <f t="array" ref="F8">_xlfn.XLOOKUP(F$1,'PY1 Data(H)'!#REF!,_xlfn.XLOOKUP($A8,'PY1 Data(H)'!#REF!,'PY1 Data(H)'!#REF!))</f>
        <v>#REF!</v>
      </c>
      <c r="G8" s="124" t="e" cm="1">
        <f t="array" ref="G8">_xlfn.XLOOKUP(G$1,'PY1 Data(H)'!#REF!,_xlfn.XLOOKUP($A8,'PY1 Data(H)'!#REF!,'PY1 Data(H)'!#REF!))</f>
        <v>#REF!</v>
      </c>
      <c r="H8" s="124" t="e" cm="1">
        <f t="array" ref="H8">_xlfn.XLOOKUP(H$1,'PY1 Data(H)'!#REF!,_xlfn.XLOOKUP($A8,'PY1 Data(H)'!#REF!,'PY1 Data(H)'!#REF!))</f>
        <v>#REF!</v>
      </c>
      <c r="I8" s="124" t="e" cm="1">
        <f t="array" ref="I8">_xlfn.XLOOKUP(I$1,'PY1 Data(H)'!#REF!,_xlfn.XLOOKUP($A8,'PY1 Data(H)'!#REF!,'PY1 Data(H)'!#REF!))</f>
        <v>#REF!</v>
      </c>
      <c r="J8" s="124" t="e" cm="1">
        <f t="array" ref="J8">_xlfn.XLOOKUP(J$1,'PY1 Data(H)'!#REF!,_xlfn.XLOOKUP($A8,'PY1 Data(H)'!#REF!,'PY1 Data(H)'!#REF!))</f>
        <v>#REF!</v>
      </c>
      <c r="K8" s="124" t="e" cm="1">
        <f t="array" ref="K8">_xlfn.XLOOKUP(K$1,'PY1 Data(H)'!#REF!,_xlfn.XLOOKUP($A8,'PY1 Data(H)'!#REF!,'PY1 Data(H)'!#REF!))</f>
        <v>#REF!</v>
      </c>
      <c r="L8" s="124" t="e" cm="1">
        <f t="array" ref="L8">_xlfn.XLOOKUP(L$1,'PY1 Data(H)'!#REF!,_xlfn.XLOOKUP($A8,'PY1 Data(H)'!#REF!,'PY1 Data(H)'!#REF!))</f>
        <v>#REF!</v>
      </c>
      <c r="M8" s="124" t="e" cm="1">
        <f t="array" ref="M8">_xlfn.XLOOKUP(M$1,'PY1 Data(H)'!#REF!,_xlfn.XLOOKUP($A8,'PY1 Data(H)'!#REF!,'PY1 Data(H)'!#REF!))</f>
        <v>#REF!</v>
      </c>
      <c r="N8" s="124" t="e" cm="1">
        <f t="array" ref="N8">_xlfn.XLOOKUP(N$1,'PY1 Data(H)'!#REF!,_xlfn.XLOOKUP($A8,'PY1 Data(H)'!#REF!,'PY1 Data(H)'!#REF!))</f>
        <v>#REF!</v>
      </c>
      <c r="O8" s="124" t="e" cm="1">
        <f t="array" ref="O8">_xlfn.XLOOKUP(O$1,'PY1 Data(H)'!#REF!,_xlfn.XLOOKUP($A8,'PY1 Data(H)'!#REF!,'PY1 Data(H)'!#REF!))</f>
        <v>#REF!</v>
      </c>
      <c r="P8" s="124" t="e" cm="1">
        <f t="array" ref="P8">_xlfn.XLOOKUP(P$1,'PY1 Data(H)'!#REF!,_xlfn.XLOOKUP($A8,'PY1 Data(H)'!#REF!,'PY1 Data(H)'!#REF!))</f>
        <v>#REF!</v>
      </c>
      <c r="Q8" s="124" t="e" cm="1">
        <f t="array" ref="Q8">_xlfn.XLOOKUP(Q$1,'PY1 Data(H)'!#REF!,_xlfn.XLOOKUP($A8,'PY1 Data(H)'!#REF!,'PY1 Data(H)'!#REF!))</f>
        <v>#REF!</v>
      </c>
      <c r="R8" s="124" t="e" cm="1">
        <f t="array" ref="R8">_xlfn.XLOOKUP(R$1,'PY1 Data(H)'!#REF!,_xlfn.XLOOKUP($A8,'PY1 Data(H)'!#REF!,'PY1 Data(H)'!#REF!))</f>
        <v>#REF!</v>
      </c>
    </row>
    <row r="9" spans="1:18" x14ac:dyDescent="0.3">
      <c r="A9">
        <v>627</v>
      </c>
      <c r="D9" s="124" t="e" cm="1">
        <f t="array" ref="D9">_xlfn.XLOOKUP(D$1,'PY1 Data(H)'!#REF!,_xlfn.XLOOKUP($A9,'PY1 Data(H)'!#REF!,'PY1 Data(H)'!#REF!))</f>
        <v>#REF!</v>
      </c>
      <c r="E9" s="124" t="e" cm="1">
        <f t="array" ref="E9">_xlfn.XLOOKUP(E$1,'PY1 Data(H)'!#REF!,_xlfn.XLOOKUP($A9,'PY1 Data(H)'!#REF!,'PY1 Data(H)'!#REF!))</f>
        <v>#REF!</v>
      </c>
      <c r="F9" s="124" t="e" cm="1">
        <f t="array" ref="F9">_xlfn.XLOOKUP(F$1,'PY1 Data(H)'!#REF!,_xlfn.XLOOKUP($A9,'PY1 Data(H)'!#REF!,'PY1 Data(H)'!#REF!))</f>
        <v>#REF!</v>
      </c>
      <c r="G9" s="124" t="e" cm="1">
        <f t="array" ref="G9">_xlfn.XLOOKUP(G$1,'PY1 Data(H)'!#REF!,_xlfn.XLOOKUP($A9,'PY1 Data(H)'!#REF!,'PY1 Data(H)'!#REF!))</f>
        <v>#REF!</v>
      </c>
      <c r="H9" s="124" t="e" cm="1">
        <f t="array" ref="H9">_xlfn.XLOOKUP(H$1,'PY1 Data(H)'!#REF!,_xlfn.XLOOKUP($A9,'PY1 Data(H)'!#REF!,'PY1 Data(H)'!#REF!))</f>
        <v>#REF!</v>
      </c>
      <c r="I9" s="124" t="e" cm="1">
        <f t="array" ref="I9">_xlfn.XLOOKUP(I$1,'PY1 Data(H)'!#REF!,_xlfn.XLOOKUP($A9,'PY1 Data(H)'!#REF!,'PY1 Data(H)'!#REF!))</f>
        <v>#REF!</v>
      </c>
      <c r="J9" s="124" t="e" cm="1">
        <f t="array" ref="J9">_xlfn.XLOOKUP(J$1,'PY1 Data(H)'!#REF!,_xlfn.XLOOKUP($A9,'PY1 Data(H)'!#REF!,'PY1 Data(H)'!#REF!))</f>
        <v>#REF!</v>
      </c>
      <c r="K9" s="124" t="e" cm="1">
        <f t="array" ref="K9">_xlfn.XLOOKUP(K$1,'PY1 Data(H)'!#REF!,_xlfn.XLOOKUP($A9,'PY1 Data(H)'!#REF!,'PY1 Data(H)'!#REF!))</f>
        <v>#REF!</v>
      </c>
      <c r="L9" s="124" t="e" cm="1">
        <f t="array" ref="L9">_xlfn.XLOOKUP(L$1,'PY1 Data(H)'!#REF!,_xlfn.XLOOKUP($A9,'PY1 Data(H)'!#REF!,'PY1 Data(H)'!#REF!))</f>
        <v>#REF!</v>
      </c>
      <c r="M9" s="124" t="e" cm="1">
        <f t="array" ref="M9">_xlfn.XLOOKUP(M$1,'PY1 Data(H)'!#REF!,_xlfn.XLOOKUP($A9,'PY1 Data(H)'!#REF!,'PY1 Data(H)'!#REF!))</f>
        <v>#REF!</v>
      </c>
      <c r="N9" s="124" t="e" cm="1">
        <f t="array" ref="N9">_xlfn.XLOOKUP(N$1,'PY1 Data(H)'!#REF!,_xlfn.XLOOKUP($A9,'PY1 Data(H)'!#REF!,'PY1 Data(H)'!#REF!))</f>
        <v>#REF!</v>
      </c>
      <c r="O9" s="124" t="e" cm="1">
        <f t="array" ref="O9">_xlfn.XLOOKUP(O$1,'PY1 Data(H)'!#REF!,_xlfn.XLOOKUP($A9,'PY1 Data(H)'!#REF!,'PY1 Data(H)'!#REF!))</f>
        <v>#REF!</v>
      </c>
      <c r="P9" s="124" t="e" cm="1">
        <f t="array" ref="P9">_xlfn.XLOOKUP(P$1,'PY1 Data(H)'!#REF!,_xlfn.XLOOKUP($A9,'PY1 Data(H)'!#REF!,'PY1 Data(H)'!#REF!))</f>
        <v>#REF!</v>
      </c>
      <c r="Q9" s="124" t="e" cm="1">
        <f t="array" ref="Q9">_xlfn.XLOOKUP(Q$1,'PY1 Data(H)'!#REF!,_xlfn.XLOOKUP($A9,'PY1 Data(H)'!#REF!,'PY1 Data(H)'!#REF!))</f>
        <v>#REF!</v>
      </c>
      <c r="R9" s="124" t="e" cm="1">
        <f t="array" ref="R9">_xlfn.XLOOKUP(R$1,'PY1 Data(H)'!#REF!,_xlfn.XLOOKUP($A9,'PY1 Data(H)'!#REF!,'PY1 Data(H)'!#REF!))</f>
        <v>#REF!</v>
      </c>
    </row>
    <row r="10" spans="1:18" x14ac:dyDescent="0.3">
      <c r="A10">
        <v>628</v>
      </c>
      <c r="D10" s="124" t="e" cm="1">
        <f t="array" ref="D10">_xlfn.XLOOKUP(D$1,'PY1 Data(H)'!#REF!,_xlfn.XLOOKUP($A10,'PY1 Data(H)'!#REF!,'PY1 Data(H)'!#REF!))</f>
        <v>#REF!</v>
      </c>
      <c r="E10" s="124" t="e" cm="1">
        <f t="array" ref="E10">_xlfn.XLOOKUP(E$1,'PY1 Data(H)'!#REF!,_xlfn.XLOOKUP($A10,'PY1 Data(H)'!#REF!,'PY1 Data(H)'!#REF!))</f>
        <v>#REF!</v>
      </c>
      <c r="F10" s="124" t="e" cm="1">
        <f t="array" ref="F10">_xlfn.XLOOKUP(F$1,'PY1 Data(H)'!#REF!,_xlfn.XLOOKUP($A10,'PY1 Data(H)'!#REF!,'PY1 Data(H)'!#REF!))</f>
        <v>#REF!</v>
      </c>
      <c r="G10" s="124" t="e" cm="1">
        <f t="array" ref="G10">_xlfn.XLOOKUP(G$1,'PY1 Data(H)'!#REF!,_xlfn.XLOOKUP($A10,'PY1 Data(H)'!#REF!,'PY1 Data(H)'!#REF!))</f>
        <v>#REF!</v>
      </c>
      <c r="H10" s="124" t="e" cm="1">
        <f t="array" ref="H10">_xlfn.XLOOKUP(H$1,'PY1 Data(H)'!#REF!,_xlfn.XLOOKUP($A10,'PY1 Data(H)'!#REF!,'PY1 Data(H)'!#REF!))</f>
        <v>#REF!</v>
      </c>
      <c r="I10" s="124" t="e" cm="1">
        <f t="array" ref="I10">_xlfn.XLOOKUP(I$1,'PY1 Data(H)'!#REF!,_xlfn.XLOOKUP($A10,'PY1 Data(H)'!#REF!,'PY1 Data(H)'!#REF!))</f>
        <v>#REF!</v>
      </c>
      <c r="J10" s="124" t="e" cm="1">
        <f t="array" ref="J10">_xlfn.XLOOKUP(J$1,'PY1 Data(H)'!#REF!,_xlfn.XLOOKUP($A10,'PY1 Data(H)'!#REF!,'PY1 Data(H)'!#REF!))</f>
        <v>#REF!</v>
      </c>
      <c r="K10" s="124" t="e" cm="1">
        <f t="array" ref="K10">_xlfn.XLOOKUP(K$1,'PY1 Data(H)'!#REF!,_xlfn.XLOOKUP($A10,'PY1 Data(H)'!#REF!,'PY1 Data(H)'!#REF!))</f>
        <v>#REF!</v>
      </c>
      <c r="L10" s="124" t="e" cm="1">
        <f t="array" ref="L10">_xlfn.XLOOKUP(L$1,'PY1 Data(H)'!#REF!,_xlfn.XLOOKUP($A10,'PY1 Data(H)'!#REF!,'PY1 Data(H)'!#REF!))</f>
        <v>#REF!</v>
      </c>
      <c r="M10" s="124" t="e" cm="1">
        <f t="array" ref="M10">_xlfn.XLOOKUP(M$1,'PY1 Data(H)'!#REF!,_xlfn.XLOOKUP($A10,'PY1 Data(H)'!#REF!,'PY1 Data(H)'!#REF!))</f>
        <v>#REF!</v>
      </c>
      <c r="N10" s="124" t="e" cm="1">
        <f t="array" ref="N10">_xlfn.XLOOKUP(N$1,'PY1 Data(H)'!#REF!,_xlfn.XLOOKUP($A10,'PY1 Data(H)'!#REF!,'PY1 Data(H)'!#REF!))</f>
        <v>#REF!</v>
      </c>
      <c r="O10" s="124" t="e" cm="1">
        <f t="array" ref="O10">_xlfn.XLOOKUP(O$1,'PY1 Data(H)'!#REF!,_xlfn.XLOOKUP($A10,'PY1 Data(H)'!#REF!,'PY1 Data(H)'!#REF!))</f>
        <v>#REF!</v>
      </c>
      <c r="P10" s="124" t="e" cm="1">
        <f t="array" ref="P10">_xlfn.XLOOKUP(P$1,'PY1 Data(H)'!#REF!,_xlfn.XLOOKUP($A10,'PY1 Data(H)'!#REF!,'PY1 Data(H)'!#REF!))</f>
        <v>#REF!</v>
      </c>
      <c r="Q10" s="124" t="e" cm="1">
        <f t="array" ref="Q10">_xlfn.XLOOKUP(Q$1,'PY1 Data(H)'!#REF!,_xlfn.XLOOKUP($A10,'PY1 Data(H)'!#REF!,'PY1 Data(H)'!#REF!))</f>
        <v>#REF!</v>
      </c>
      <c r="R10" s="124" t="e" cm="1">
        <f t="array" ref="R10">_xlfn.XLOOKUP(R$1,'PY1 Data(H)'!#REF!,_xlfn.XLOOKUP($A10,'PY1 Data(H)'!#REF!,'PY1 Data(H)'!#REF!))</f>
        <v>#REF!</v>
      </c>
    </row>
    <row r="11" spans="1:18" x14ac:dyDescent="0.3">
      <c r="A11">
        <v>629</v>
      </c>
      <c r="D11" s="124" t="e" cm="1">
        <f t="array" ref="D11">_xlfn.XLOOKUP(D$1,'PY1 Data(H)'!#REF!,_xlfn.XLOOKUP($A11,'PY1 Data(H)'!#REF!,'PY1 Data(H)'!#REF!))</f>
        <v>#REF!</v>
      </c>
      <c r="E11" s="124" t="e" cm="1">
        <f t="array" ref="E11">_xlfn.XLOOKUP(E$1,'PY1 Data(H)'!#REF!,_xlfn.XLOOKUP($A11,'PY1 Data(H)'!#REF!,'PY1 Data(H)'!#REF!))</f>
        <v>#REF!</v>
      </c>
      <c r="F11" s="124" t="e" cm="1">
        <f t="array" ref="F11">_xlfn.XLOOKUP(F$1,'PY1 Data(H)'!#REF!,_xlfn.XLOOKUP($A11,'PY1 Data(H)'!#REF!,'PY1 Data(H)'!#REF!))</f>
        <v>#REF!</v>
      </c>
      <c r="G11" s="124" t="e" cm="1">
        <f t="array" ref="G11">_xlfn.XLOOKUP(G$1,'PY1 Data(H)'!#REF!,_xlfn.XLOOKUP($A11,'PY1 Data(H)'!#REF!,'PY1 Data(H)'!#REF!))</f>
        <v>#REF!</v>
      </c>
      <c r="H11" s="124" t="e" cm="1">
        <f t="array" ref="H11">_xlfn.XLOOKUP(H$1,'PY1 Data(H)'!#REF!,_xlfn.XLOOKUP($A11,'PY1 Data(H)'!#REF!,'PY1 Data(H)'!#REF!))</f>
        <v>#REF!</v>
      </c>
      <c r="I11" s="124" t="e" cm="1">
        <f t="array" ref="I11">_xlfn.XLOOKUP(I$1,'PY1 Data(H)'!#REF!,_xlfn.XLOOKUP($A11,'PY1 Data(H)'!#REF!,'PY1 Data(H)'!#REF!))</f>
        <v>#REF!</v>
      </c>
      <c r="J11" s="124" t="e" cm="1">
        <f t="array" ref="J11">_xlfn.XLOOKUP(J$1,'PY1 Data(H)'!#REF!,_xlfn.XLOOKUP($A11,'PY1 Data(H)'!#REF!,'PY1 Data(H)'!#REF!))</f>
        <v>#REF!</v>
      </c>
      <c r="K11" s="124" t="e" cm="1">
        <f t="array" ref="K11">_xlfn.XLOOKUP(K$1,'PY1 Data(H)'!#REF!,_xlfn.XLOOKUP($A11,'PY1 Data(H)'!#REF!,'PY1 Data(H)'!#REF!))</f>
        <v>#REF!</v>
      </c>
      <c r="L11" s="124" t="e" cm="1">
        <f t="array" ref="L11">_xlfn.XLOOKUP(L$1,'PY1 Data(H)'!#REF!,_xlfn.XLOOKUP($A11,'PY1 Data(H)'!#REF!,'PY1 Data(H)'!#REF!))</f>
        <v>#REF!</v>
      </c>
      <c r="M11" s="124" t="e" cm="1">
        <f t="array" ref="M11">_xlfn.XLOOKUP(M$1,'PY1 Data(H)'!#REF!,_xlfn.XLOOKUP($A11,'PY1 Data(H)'!#REF!,'PY1 Data(H)'!#REF!))</f>
        <v>#REF!</v>
      </c>
      <c r="N11" s="124" t="e" cm="1">
        <f t="array" ref="N11">_xlfn.XLOOKUP(N$1,'PY1 Data(H)'!#REF!,_xlfn.XLOOKUP($A11,'PY1 Data(H)'!#REF!,'PY1 Data(H)'!#REF!))</f>
        <v>#REF!</v>
      </c>
      <c r="O11" s="124" t="e" cm="1">
        <f t="array" ref="O11">_xlfn.XLOOKUP(O$1,'PY1 Data(H)'!#REF!,_xlfn.XLOOKUP($A11,'PY1 Data(H)'!#REF!,'PY1 Data(H)'!#REF!))</f>
        <v>#REF!</v>
      </c>
      <c r="P11" s="124" t="e" cm="1">
        <f t="array" ref="P11">_xlfn.XLOOKUP(P$1,'PY1 Data(H)'!#REF!,_xlfn.XLOOKUP($A11,'PY1 Data(H)'!#REF!,'PY1 Data(H)'!#REF!))</f>
        <v>#REF!</v>
      </c>
      <c r="Q11" s="124" t="e" cm="1">
        <f t="array" ref="Q11">_xlfn.XLOOKUP(Q$1,'PY1 Data(H)'!#REF!,_xlfn.XLOOKUP($A11,'PY1 Data(H)'!#REF!,'PY1 Data(H)'!#REF!))</f>
        <v>#REF!</v>
      </c>
      <c r="R11" s="124" t="e" cm="1">
        <f t="array" ref="R11">_xlfn.XLOOKUP(R$1,'PY1 Data(H)'!#REF!,_xlfn.XLOOKUP($A11,'PY1 Data(H)'!#REF!,'PY1 Data(H)'!#REF!))</f>
        <v>#REF!</v>
      </c>
    </row>
    <row r="12" spans="1:18" x14ac:dyDescent="0.3">
      <c r="A12">
        <v>630</v>
      </c>
      <c r="D12" s="124" t="e" cm="1">
        <f t="array" ref="D12">_xlfn.XLOOKUP(D$1,'PY1 Data(H)'!#REF!,_xlfn.XLOOKUP($A12,'PY1 Data(H)'!#REF!,'PY1 Data(H)'!#REF!))</f>
        <v>#REF!</v>
      </c>
      <c r="E12" s="124" t="e" cm="1">
        <f t="array" ref="E12">_xlfn.XLOOKUP(E$1,'PY1 Data(H)'!#REF!,_xlfn.XLOOKUP($A12,'PY1 Data(H)'!#REF!,'PY1 Data(H)'!#REF!))</f>
        <v>#REF!</v>
      </c>
      <c r="F12" s="124" t="e" cm="1">
        <f t="array" ref="F12">_xlfn.XLOOKUP(F$1,'PY1 Data(H)'!#REF!,_xlfn.XLOOKUP($A12,'PY1 Data(H)'!#REF!,'PY1 Data(H)'!#REF!))</f>
        <v>#REF!</v>
      </c>
      <c r="G12" s="124" t="e" cm="1">
        <f t="array" ref="G12">_xlfn.XLOOKUP(G$1,'PY1 Data(H)'!#REF!,_xlfn.XLOOKUP($A12,'PY1 Data(H)'!#REF!,'PY1 Data(H)'!#REF!))</f>
        <v>#REF!</v>
      </c>
      <c r="H12" s="124" t="e" cm="1">
        <f t="array" ref="H12">_xlfn.XLOOKUP(H$1,'PY1 Data(H)'!#REF!,_xlfn.XLOOKUP($A12,'PY1 Data(H)'!#REF!,'PY1 Data(H)'!#REF!))</f>
        <v>#REF!</v>
      </c>
      <c r="I12" s="124" t="e" cm="1">
        <f t="array" ref="I12">_xlfn.XLOOKUP(I$1,'PY1 Data(H)'!#REF!,_xlfn.XLOOKUP($A12,'PY1 Data(H)'!#REF!,'PY1 Data(H)'!#REF!))</f>
        <v>#REF!</v>
      </c>
      <c r="J12" s="124" t="e" cm="1">
        <f t="array" ref="J12">_xlfn.XLOOKUP(J$1,'PY1 Data(H)'!#REF!,_xlfn.XLOOKUP($A12,'PY1 Data(H)'!#REF!,'PY1 Data(H)'!#REF!))</f>
        <v>#REF!</v>
      </c>
      <c r="K12" s="124" t="e" cm="1">
        <f t="array" ref="K12">_xlfn.XLOOKUP(K$1,'PY1 Data(H)'!#REF!,_xlfn.XLOOKUP($A12,'PY1 Data(H)'!#REF!,'PY1 Data(H)'!#REF!))</f>
        <v>#REF!</v>
      </c>
      <c r="L12" s="124" t="e" cm="1">
        <f t="array" ref="L12">_xlfn.XLOOKUP(L$1,'PY1 Data(H)'!#REF!,_xlfn.XLOOKUP($A12,'PY1 Data(H)'!#REF!,'PY1 Data(H)'!#REF!))</f>
        <v>#REF!</v>
      </c>
      <c r="M12" s="124" t="e" cm="1">
        <f t="array" ref="M12">_xlfn.XLOOKUP(M$1,'PY1 Data(H)'!#REF!,_xlfn.XLOOKUP($A12,'PY1 Data(H)'!#REF!,'PY1 Data(H)'!#REF!))</f>
        <v>#REF!</v>
      </c>
      <c r="N12" s="124" t="e" cm="1">
        <f t="array" ref="N12">_xlfn.XLOOKUP(N$1,'PY1 Data(H)'!#REF!,_xlfn.XLOOKUP($A12,'PY1 Data(H)'!#REF!,'PY1 Data(H)'!#REF!))</f>
        <v>#REF!</v>
      </c>
      <c r="O12" s="124" t="e" cm="1">
        <f t="array" ref="O12">_xlfn.XLOOKUP(O$1,'PY1 Data(H)'!#REF!,_xlfn.XLOOKUP($A12,'PY1 Data(H)'!#REF!,'PY1 Data(H)'!#REF!))</f>
        <v>#REF!</v>
      </c>
      <c r="P12" s="124" t="e" cm="1">
        <f t="array" ref="P12">_xlfn.XLOOKUP(P$1,'PY1 Data(H)'!#REF!,_xlfn.XLOOKUP($A12,'PY1 Data(H)'!#REF!,'PY1 Data(H)'!#REF!))</f>
        <v>#REF!</v>
      </c>
      <c r="Q12" s="124" t="e" cm="1">
        <f t="array" ref="Q12">_xlfn.XLOOKUP(Q$1,'PY1 Data(H)'!#REF!,_xlfn.XLOOKUP($A12,'PY1 Data(H)'!#REF!,'PY1 Data(H)'!#REF!))</f>
        <v>#REF!</v>
      </c>
      <c r="R12" s="124" t="e" cm="1">
        <f t="array" ref="R12">_xlfn.XLOOKUP(R$1,'PY1 Data(H)'!#REF!,_xlfn.XLOOKUP($A12,'PY1 Data(H)'!#REF!,'PY1 Data(H)'!#REF!))</f>
        <v>#REF!</v>
      </c>
    </row>
    <row r="13" spans="1:18" x14ac:dyDescent="0.3">
      <c r="A13">
        <v>631</v>
      </c>
      <c r="D13" s="124" t="e" cm="1">
        <f t="array" ref="D13">_xlfn.XLOOKUP(D$1,'PY1 Data(H)'!#REF!,_xlfn.XLOOKUP($A13,'PY1 Data(H)'!#REF!,'PY1 Data(H)'!#REF!))</f>
        <v>#REF!</v>
      </c>
      <c r="E13" s="124" t="e" cm="1">
        <f t="array" ref="E13">_xlfn.XLOOKUP(E$1,'PY1 Data(H)'!#REF!,_xlfn.XLOOKUP($A13,'PY1 Data(H)'!#REF!,'PY1 Data(H)'!#REF!))</f>
        <v>#REF!</v>
      </c>
      <c r="F13" s="124" t="e" cm="1">
        <f t="array" ref="F13">_xlfn.XLOOKUP(F$1,'PY1 Data(H)'!#REF!,_xlfn.XLOOKUP($A13,'PY1 Data(H)'!#REF!,'PY1 Data(H)'!#REF!))</f>
        <v>#REF!</v>
      </c>
      <c r="G13" s="124" t="e" cm="1">
        <f t="array" ref="G13">_xlfn.XLOOKUP(G$1,'PY1 Data(H)'!#REF!,_xlfn.XLOOKUP($A13,'PY1 Data(H)'!#REF!,'PY1 Data(H)'!#REF!))</f>
        <v>#REF!</v>
      </c>
      <c r="H13" s="124" t="e" cm="1">
        <f t="array" ref="H13">_xlfn.XLOOKUP(H$1,'PY1 Data(H)'!#REF!,_xlfn.XLOOKUP($A13,'PY1 Data(H)'!#REF!,'PY1 Data(H)'!#REF!))</f>
        <v>#REF!</v>
      </c>
      <c r="I13" s="124" t="e" cm="1">
        <f t="array" ref="I13">_xlfn.XLOOKUP(I$1,'PY1 Data(H)'!#REF!,_xlfn.XLOOKUP($A13,'PY1 Data(H)'!#REF!,'PY1 Data(H)'!#REF!))</f>
        <v>#REF!</v>
      </c>
      <c r="J13" s="124" t="e" cm="1">
        <f t="array" ref="J13">_xlfn.XLOOKUP(J$1,'PY1 Data(H)'!#REF!,_xlfn.XLOOKUP($A13,'PY1 Data(H)'!#REF!,'PY1 Data(H)'!#REF!))</f>
        <v>#REF!</v>
      </c>
      <c r="K13" s="124" t="e" cm="1">
        <f t="array" ref="K13">_xlfn.XLOOKUP(K$1,'PY1 Data(H)'!#REF!,_xlfn.XLOOKUP($A13,'PY1 Data(H)'!#REF!,'PY1 Data(H)'!#REF!))</f>
        <v>#REF!</v>
      </c>
      <c r="L13" s="124" t="e" cm="1">
        <f t="array" ref="L13">_xlfn.XLOOKUP(L$1,'PY1 Data(H)'!#REF!,_xlfn.XLOOKUP($A13,'PY1 Data(H)'!#REF!,'PY1 Data(H)'!#REF!))</f>
        <v>#REF!</v>
      </c>
      <c r="M13" s="124" t="e" cm="1">
        <f t="array" ref="M13">_xlfn.XLOOKUP(M$1,'PY1 Data(H)'!#REF!,_xlfn.XLOOKUP($A13,'PY1 Data(H)'!#REF!,'PY1 Data(H)'!#REF!))</f>
        <v>#REF!</v>
      </c>
      <c r="N13" s="124" t="e" cm="1">
        <f t="array" ref="N13">_xlfn.XLOOKUP(N$1,'PY1 Data(H)'!#REF!,_xlfn.XLOOKUP($A13,'PY1 Data(H)'!#REF!,'PY1 Data(H)'!#REF!))</f>
        <v>#REF!</v>
      </c>
      <c r="O13" s="124" t="e" cm="1">
        <f t="array" ref="O13">_xlfn.XLOOKUP(O$1,'PY1 Data(H)'!#REF!,_xlfn.XLOOKUP($A13,'PY1 Data(H)'!#REF!,'PY1 Data(H)'!#REF!))</f>
        <v>#REF!</v>
      </c>
      <c r="P13" s="124" t="e" cm="1">
        <f t="array" ref="P13">_xlfn.XLOOKUP(P$1,'PY1 Data(H)'!#REF!,_xlfn.XLOOKUP($A13,'PY1 Data(H)'!#REF!,'PY1 Data(H)'!#REF!))</f>
        <v>#REF!</v>
      </c>
      <c r="Q13" s="124" t="e" cm="1">
        <f t="array" ref="Q13">_xlfn.XLOOKUP(Q$1,'PY1 Data(H)'!#REF!,_xlfn.XLOOKUP($A13,'PY1 Data(H)'!#REF!,'PY1 Data(H)'!#REF!))</f>
        <v>#REF!</v>
      </c>
      <c r="R13" s="124" t="e" cm="1">
        <f t="array" ref="R13">_xlfn.XLOOKUP(R$1,'PY1 Data(H)'!#REF!,_xlfn.XLOOKUP($A13,'PY1 Data(H)'!#REF!,'PY1 Data(H)'!#REF!))</f>
        <v>#REF!</v>
      </c>
    </row>
    <row r="14" spans="1:18" x14ac:dyDescent="0.3">
      <c r="A14">
        <v>338</v>
      </c>
      <c r="D14" s="124" t="e" cm="1">
        <f t="array" ref="D14">_xlfn.XLOOKUP(D$1,'PY1 Data(H)'!#REF!,_xlfn.XLOOKUP($A14,'PY1 Data(H)'!#REF!,'PY1 Data(H)'!#REF!))</f>
        <v>#REF!</v>
      </c>
      <c r="E14" s="124" t="e" cm="1">
        <f t="array" ref="E14">_xlfn.XLOOKUP(E$1,'PY1 Data(H)'!#REF!,_xlfn.XLOOKUP($A14,'PY1 Data(H)'!#REF!,'PY1 Data(H)'!#REF!))</f>
        <v>#REF!</v>
      </c>
      <c r="F14" s="124" t="e" cm="1">
        <f t="array" ref="F14">_xlfn.XLOOKUP(F$1,'PY1 Data(H)'!#REF!,_xlfn.XLOOKUP($A14,'PY1 Data(H)'!#REF!,'PY1 Data(H)'!#REF!))</f>
        <v>#REF!</v>
      </c>
      <c r="G14" s="124" t="e" cm="1">
        <f t="array" ref="G14">_xlfn.XLOOKUP(G$1,'PY1 Data(H)'!#REF!,_xlfn.XLOOKUP($A14,'PY1 Data(H)'!#REF!,'PY1 Data(H)'!#REF!))</f>
        <v>#REF!</v>
      </c>
      <c r="H14" s="124" t="e" cm="1">
        <f t="array" ref="H14">_xlfn.XLOOKUP(H$1,'PY1 Data(H)'!#REF!,_xlfn.XLOOKUP($A14,'PY1 Data(H)'!#REF!,'PY1 Data(H)'!#REF!))</f>
        <v>#REF!</v>
      </c>
      <c r="I14" s="124" t="e" cm="1">
        <f t="array" ref="I14">_xlfn.XLOOKUP(I$1,'PY1 Data(H)'!#REF!,_xlfn.XLOOKUP($A14,'PY1 Data(H)'!#REF!,'PY1 Data(H)'!#REF!))</f>
        <v>#REF!</v>
      </c>
      <c r="J14" s="124" t="e" cm="1">
        <f t="array" ref="J14">_xlfn.XLOOKUP(J$1,'PY1 Data(H)'!#REF!,_xlfn.XLOOKUP($A14,'PY1 Data(H)'!#REF!,'PY1 Data(H)'!#REF!))</f>
        <v>#REF!</v>
      </c>
      <c r="K14" s="124" t="e" cm="1">
        <f t="array" ref="K14">_xlfn.XLOOKUP(K$1,'PY1 Data(H)'!#REF!,_xlfn.XLOOKUP($A14,'PY1 Data(H)'!#REF!,'PY1 Data(H)'!#REF!))</f>
        <v>#REF!</v>
      </c>
      <c r="L14" s="124" t="e" cm="1">
        <f t="array" ref="L14">_xlfn.XLOOKUP(L$1,'PY1 Data(H)'!#REF!,_xlfn.XLOOKUP($A14,'PY1 Data(H)'!#REF!,'PY1 Data(H)'!#REF!))</f>
        <v>#REF!</v>
      </c>
      <c r="M14" s="124" t="e" cm="1">
        <f t="array" ref="M14">_xlfn.XLOOKUP(M$1,'PY1 Data(H)'!#REF!,_xlfn.XLOOKUP($A14,'PY1 Data(H)'!#REF!,'PY1 Data(H)'!#REF!))</f>
        <v>#REF!</v>
      </c>
      <c r="N14" s="124" t="e" cm="1">
        <f t="array" ref="N14">_xlfn.XLOOKUP(N$1,'PY1 Data(H)'!#REF!,_xlfn.XLOOKUP($A14,'PY1 Data(H)'!#REF!,'PY1 Data(H)'!#REF!))</f>
        <v>#REF!</v>
      </c>
      <c r="O14" s="124" t="e" cm="1">
        <f t="array" ref="O14">_xlfn.XLOOKUP(O$1,'PY1 Data(H)'!#REF!,_xlfn.XLOOKUP($A14,'PY1 Data(H)'!#REF!,'PY1 Data(H)'!#REF!))</f>
        <v>#REF!</v>
      </c>
      <c r="P14" s="124" t="e" cm="1">
        <f t="array" ref="P14">_xlfn.XLOOKUP(P$1,'PY1 Data(H)'!#REF!,_xlfn.XLOOKUP($A14,'PY1 Data(H)'!#REF!,'PY1 Data(H)'!#REF!))</f>
        <v>#REF!</v>
      </c>
      <c r="Q14" s="124" t="e" cm="1">
        <f t="array" ref="Q14">_xlfn.XLOOKUP(Q$1,'PY1 Data(H)'!#REF!,_xlfn.XLOOKUP($A14,'PY1 Data(H)'!#REF!,'PY1 Data(H)'!#REF!))</f>
        <v>#REF!</v>
      </c>
      <c r="R14" s="124" t="e" cm="1">
        <f t="array" ref="R14">_xlfn.XLOOKUP(R$1,'PY1 Data(H)'!#REF!,_xlfn.XLOOKUP($A14,'PY1 Data(H)'!#REF!,'PY1 Data(H)'!#REF!))</f>
        <v>#REF!</v>
      </c>
    </row>
    <row r="15" spans="1:18" x14ac:dyDescent="0.3">
      <c r="A15">
        <v>335</v>
      </c>
      <c r="D15" s="124" t="e" cm="1">
        <f t="array" ref="D15">_xlfn.XLOOKUP(D$1,'PY1 Data(H)'!#REF!,_xlfn.XLOOKUP($A15,'PY1 Data(H)'!#REF!,'PY1 Data(H)'!#REF!))</f>
        <v>#REF!</v>
      </c>
      <c r="E15" s="124" t="e" cm="1">
        <f t="array" ref="E15">_xlfn.XLOOKUP(E$1,'PY1 Data(H)'!#REF!,_xlfn.XLOOKUP($A15,'PY1 Data(H)'!#REF!,'PY1 Data(H)'!#REF!))</f>
        <v>#REF!</v>
      </c>
      <c r="F15" s="124" t="e" cm="1">
        <f t="array" ref="F15">_xlfn.XLOOKUP(F$1,'PY1 Data(H)'!#REF!,_xlfn.XLOOKUP($A15,'PY1 Data(H)'!#REF!,'PY1 Data(H)'!#REF!))</f>
        <v>#REF!</v>
      </c>
      <c r="G15" s="124" t="e" cm="1">
        <f t="array" ref="G15">_xlfn.XLOOKUP(G$1,'PY1 Data(H)'!#REF!,_xlfn.XLOOKUP($A15,'PY1 Data(H)'!#REF!,'PY1 Data(H)'!#REF!))</f>
        <v>#REF!</v>
      </c>
      <c r="H15" s="124" t="e" cm="1">
        <f t="array" ref="H15">_xlfn.XLOOKUP(H$1,'PY1 Data(H)'!#REF!,_xlfn.XLOOKUP($A15,'PY1 Data(H)'!#REF!,'PY1 Data(H)'!#REF!))</f>
        <v>#REF!</v>
      </c>
      <c r="I15" s="124" t="e" cm="1">
        <f t="array" ref="I15">_xlfn.XLOOKUP(I$1,'PY1 Data(H)'!#REF!,_xlfn.XLOOKUP($A15,'PY1 Data(H)'!#REF!,'PY1 Data(H)'!#REF!))</f>
        <v>#REF!</v>
      </c>
      <c r="J15" s="124" t="e" cm="1">
        <f t="array" ref="J15">_xlfn.XLOOKUP(J$1,'PY1 Data(H)'!#REF!,_xlfn.XLOOKUP($A15,'PY1 Data(H)'!#REF!,'PY1 Data(H)'!#REF!))</f>
        <v>#REF!</v>
      </c>
      <c r="K15" s="124" t="e" cm="1">
        <f t="array" ref="K15">_xlfn.XLOOKUP(K$1,'PY1 Data(H)'!#REF!,_xlfn.XLOOKUP($A15,'PY1 Data(H)'!#REF!,'PY1 Data(H)'!#REF!))</f>
        <v>#REF!</v>
      </c>
      <c r="L15" s="124" t="e" cm="1">
        <f t="array" ref="L15">_xlfn.XLOOKUP(L$1,'PY1 Data(H)'!#REF!,_xlfn.XLOOKUP($A15,'PY1 Data(H)'!#REF!,'PY1 Data(H)'!#REF!))</f>
        <v>#REF!</v>
      </c>
      <c r="M15" s="124" t="e" cm="1">
        <f t="array" ref="M15">_xlfn.XLOOKUP(M$1,'PY1 Data(H)'!#REF!,_xlfn.XLOOKUP($A15,'PY1 Data(H)'!#REF!,'PY1 Data(H)'!#REF!))</f>
        <v>#REF!</v>
      </c>
      <c r="N15" s="124" t="e" cm="1">
        <f t="array" ref="N15">_xlfn.XLOOKUP(N$1,'PY1 Data(H)'!#REF!,_xlfn.XLOOKUP($A15,'PY1 Data(H)'!#REF!,'PY1 Data(H)'!#REF!))</f>
        <v>#REF!</v>
      </c>
      <c r="O15" s="124" t="e" cm="1">
        <f t="array" ref="O15">_xlfn.XLOOKUP(O$1,'PY1 Data(H)'!#REF!,_xlfn.XLOOKUP($A15,'PY1 Data(H)'!#REF!,'PY1 Data(H)'!#REF!))</f>
        <v>#REF!</v>
      </c>
      <c r="P15" s="124" t="e" cm="1">
        <f t="array" ref="P15">_xlfn.XLOOKUP(P$1,'PY1 Data(H)'!#REF!,_xlfn.XLOOKUP($A15,'PY1 Data(H)'!#REF!,'PY1 Data(H)'!#REF!))</f>
        <v>#REF!</v>
      </c>
      <c r="Q15" s="124" t="e" cm="1">
        <f t="array" ref="Q15">_xlfn.XLOOKUP(Q$1,'PY1 Data(H)'!#REF!,_xlfn.XLOOKUP($A15,'PY1 Data(H)'!#REF!,'PY1 Data(H)'!#REF!))</f>
        <v>#REF!</v>
      </c>
      <c r="R15" s="124" t="e" cm="1">
        <f t="array" ref="R15">_xlfn.XLOOKUP(R$1,'PY1 Data(H)'!#REF!,_xlfn.XLOOKUP($A15,'PY1 Data(H)'!#REF!,'PY1 Data(H)'!#REF!))</f>
        <v>#REF!</v>
      </c>
    </row>
    <row r="16" spans="1:18" x14ac:dyDescent="0.3">
      <c r="A16">
        <v>252</v>
      </c>
      <c r="D16" s="124" t="e" cm="1">
        <f t="array" ref="D16">_xlfn.XLOOKUP(D$1,'PY1 Data(H)'!#REF!,_xlfn.XLOOKUP($A16,'PY1 Data(H)'!#REF!,'PY1 Data(H)'!#REF!))</f>
        <v>#REF!</v>
      </c>
      <c r="E16" s="124" t="e" cm="1">
        <f t="array" ref="E16">_xlfn.XLOOKUP(E$1,'PY1 Data(H)'!#REF!,_xlfn.XLOOKUP($A16,'PY1 Data(H)'!#REF!,'PY1 Data(H)'!#REF!))</f>
        <v>#REF!</v>
      </c>
      <c r="F16" s="124" t="e" cm="1">
        <f t="array" ref="F16">_xlfn.XLOOKUP(F$1,'PY1 Data(H)'!#REF!,_xlfn.XLOOKUP($A16,'PY1 Data(H)'!#REF!,'PY1 Data(H)'!#REF!))</f>
        <v>#REF!</v>
      </c>
      <c r="G16" s="124" t="e" cm="1">
        <f t="array" ref="G16">_xlfn.XLOOKUP(G$1,'PY1 Data(H)'!#REF!,_xlfn.XLOOKUP($A16,'PY1 Data(H)'!#REF!,'PY1 Data(H)'!#REF!))</f>
        <v>#REF!</v>
      </c>
      <c r="H16" s="124" t="e" cm="1">
        <f t="array" ref="H16">_xlfn.XLOOKUP(H$1,'PY1 Data(H)'!#REF!,_xlfn.XLOOKUP($A16,'PY1 Data(H)'!#REF!,'PY1 Data(H)'!#REF!))</f>
        <v>#REF!</v>
      </c>
      <c r="I16" s="124" t="e" cm="1">
        <f t="array" ref="I16">_xlfn.XLOOKUP(I$1,'PY1 Data(H)'!#REF!,_xlfn.XLOOKUP($A16,'PY1 Data(H)'!#REF!,'PY1 Data(H)'!#REF!))</f>
        <v>#REF!</v>
      </c>
      <c r="J16" s="124" t="e" cm="1">
        <f t="array" ref="J16">_xlfn.XLOOKUP(J$1,'PY1 Data(H)'!#REF!,_xlfn.XLOOKUP($A16,'PY1 Data(H)'!#REF!,'PY1 Data(H)'!#REF!))</f>
        <v>#REF!</v>
      </c>
      <c r="K16" s="124" t="e" cm="1">
        <f t="array" ref="K16">_xlfn.XLOOKUP(K$1,'PY1 Data(H)'!#REF!,_xlfn.XLOOKUP($A16,'PY1 Data(H)'!#REF!,'PY1 Data(H)'!#REF!))</f>
        <v>#REF!</v>
      </c>
      <c r="L16" s="124" t="e" cm="1">
        <f t="array" ref="L16">_xlfn.XLOOKUP(L$1,'PY1 Data(H)'!#REF!,_xlfn.XLOOKUP($A16,'PY1 Data(H)'!#REF!,'PY1 Data(H)'!#REF!))</f>
        <v>#REF!</v>
      </c>
      <c r="M16" s="124" t="e" cm="1">
        <f t="array" ref="M16">_xlfn.XLOOKUP(M$1,'PY1 Data(H)'!#REF!,_xlfn.XLOOKUP($A16,'PY1 Data(H)'!#REF!,'PY1 Data(H)'!#REF!))</f>
        <v>#REF!</v>
      </c>
      <c r="N16" s="124" t="e" cm="1">
        <f t="array" ref="N16">_xlfn.XLOOKUP(N$1,'PY1 Data(H)'!#REF!,_xlfn.XLOOKUP($A16,'PY1 Data(H)'!#REF!,'PY1 Data(H)'!#REF!))</f>
        <v>#REF!</v>
      </c>
      <c r="O16" s="124" t="e" cm="1">
        <f t="array" ref="O16">_xlfn.XLOOKUP(O$1,'PY1 Data(H)'!#REF!,_xlfn.XLOOKUP($A16,'PY1 Data(H)'!#REF!,'PY1 Data(H)'!#REF!))</f>
        <v>#REF!</v>
      </c>
      <c r="P16" s="124" t="e" cm="1">
        <f t="array" ref="P16">_xlfn.XLOOKUP(P$1,'PY1 Data(H)'!#REF!,_xlfn.XLOOKUP($A16,'PY1 Data(H)'!#REF!,'PY1 Data(H)'!#REF!))</f>
        <v>#REF!</v>
      </c>
      <c r="Q16" s="124" t="e" cm="1">
        <f t="array" ref="Q16">_xlfn.XLOOKUP(Q$1,'PY1 Data(H)'!#REF!,_xlfn.XLOOKUP($A16,'PY1 Data(H)'!#REF!,'PY1 Data(H)'!#REF!))</f>
        <v>#REF!</v>
      </c>
      <c r="R16" s="124" t="e" cm="1">
        <f t="array" ref="R16">_xlfn.XLOOKUP(R$1,'PY1 Data(H)'!#REF!,_xlfn.XLOOKUP($A16,'PY1 Data(H)'!#REF!,'PY1 Data(H)'!#REF!))</f>
        <v>#REF!</v>
      </c>
    </row>
    <row r="17" spans="1:18" x14ac:dyDescent="0.3">
      <c r="A17">
        <v>253</v>
      </c>
      <c r="D17" s="124" t="e" cm="1">
        <f t="array" ref="D17">_xlfn.XLOOKUP(D$1,'PY1 Data(H)'!#REF!,_xlfn.XLOOKUP($A17,'PY1 Data(H)'!#REF!,'PY1 Data(H)'!#REF!))</f>
        <v>#REF!</v>
      </c>
      <c r="E17" s="124" t="e" cm="1">
        <f t="array" ref="E17">_xlfn.XLOOKUP(E$1,'PY1 Data(H)'!#REF!,_xlfn.XLOOKUP($A17,'PY1 Data(H)'!#REF!,'PY1 Data(H)'!#REF!))</f>
        <v>#REF!</v>
      </c>
      <c r="F17" s="124" t="e" cm="1">
        <f t="array" ref="F17">_xlfn.XLOOKUP(F$1,'PY1 Data(H)'!#REF!,_xlfn.XLOOKUP($A17,'PY1 Data(H)'!#REF!,'PY1 Data(H)'!#REF!))</f>
        <v>#REF!</v>
      </c>
      <c r="G17" s="124" t="e" cm="1">
        <f t="array" ref="G17">_xlfn.XLOOKUP(G$1,'PY1 Data(H)'!#REF!,_xlfn.XLOOKUP($A17,'PY1 Data(H)'!#REF!,'PY1 Data(H)'!#REF!))</f>
        <v>#REF!</v>
      </c>
      <c r="H17" s="124" t="e" cm="1">
        <f t="array" ref="H17">_xlfn.XLOOKUP(H$1,'PY1 Data(H)'!#REF!,_xlfn.XLOOKUP($A17,'PY1 Data(H)'!#REF!,'PY1 Data(H)'!#REF!))</f>
        <v>#REF!</v>
      </c>
      <c r="I17" s="124" t="e" cm="1">
        <f t="array" ref="I17">_xlfn.XLOOKUP(I$1,'PY1 Data(H)'!#REF!,_xlfn.XLOOKUP($A17,'PY1 Data(H)'!#REF!,'PY1 Data(H)'!#REF!))</f>
        <v>#REF!</v>
      </c>
      <c r="J17" s="124" t="e" cm="1">
        <f t="array" ref="J17">_xlfn.XLOOKUP(J$1,'PY1 Data(H)'!#REF!,_xlfn.XLOOKUP($A17,'PY1 Data(H)'!#REF!,'PY1 Data(H)'!#REF!))</f>
        <v>#REF!</v>
      </c>
      <c r="K17" s="124" t="e" cm="1">
        <f t="array" ref="K17">_xlfn.XLOOKUP(K$1,'PY1 Data(H)'!#REF!,_xlfn.XLOOKUP($A17,'PY1 Data(H)'!#REF!,'PY1 Data(H)'!#REF!))</f>
        <v>#REF!</v>
      </c>
      <c r="L17" s="124" t="e" cm="1">
        <f t="array" ref="L17">_xlfn.XLOOKUP(L$1,'PY1 Data(H)'!#REF!,_xlfn.XLOOKUP($A17,'PY1 Data(H)'!#REF!,'PY1 Data(H)'!#REF!))</f>
        <v>#REF!</v>
      </c>
      <c r="M17" s="124" t="e" cm="1">
        <f t="array" ref="M17">_xlfn.XLOOKUP(M$1,'PY1 Data(H)'!#REF!,_xlfn.XLOOKUP($A17,'PY1 Data(H)'!#REF!,'PY1 Data(H)'!#REF!))</f>
        <v>#REF!</v>
      </c>
      <c r="N17" s="124" t="e" cm="1">
        <f t="array" ref="N17">_xlfn.XLOOKUP(N$1,'PY1 Data(H)'!#REF!,_xlfn.XLOOKUP($A17,'PY1 Data(H)'!#REF!,'PY1 Data(H)'!#REF!))</f>
        <v>#REF!</v>
      </c>
      <c r="O17" s="124" t="e" cm="1">
        <f t="array" ref="O17">_xlfn.XLOOKUP(O$1,'PY1 Data(H)'!#REF!,_xlfn.XLOOKUP($A17,'PY1 Data(H)'!#REF!,'PY1 Data(H)'!#REF!))</f>
        <v>#REF!</v>
      </c>
      <c r="P17" s="124" t="e" cm="1">
        <f t="array" ref="P17">_xlfn.XLOOKUP(P$1,'PY1 Data(H)'!#REF!,_xlfn.XLOOKUP($A17,'PY1 Data(H)'!#REF!,'PY1 Data(H)'!#REF!))</f>
        <v>#REF!</v>
      </c>
      <c r="Q17" s="124" t="e" cm="1">
        <f t="array" ref="Q17">_xlfn.XLOOKUP(Q$1,'PY1 Data(H)'!#REF!,_xlfn.XLOOKUP($A17,'PY1 Data(H)'!#REF!,'PY1 Data(H)'!#REF!))</f>
        <v>#REF!</v>
      </c>
      <c r="R17" s="124" t="e" cm="1">
        <f t="array" ref="R17">_xlfn.XLOOKUP(R$1,'PY1 Data(H)'!#REF!,_xlfn.XLOOKUP($A17,'PY1 Data(H)'!#REF!,'PY1 Data(H)'!#REF!))</f>
        <v>#REF!</v>
      </c>
    </row>
    <row r="18" spans="1:18" x14ac:dyDescent="0.3">
      <c r="A18">
        <v>254</v>
      </c>
      <c r="D18" s="124" t="e" cm="1">
        <f t="array" ref="D18">_xlfn.XLOOKUP(D$1,'PY1 Data(H)'!#REF!,_xlfn.XLOOKUP($A18,'PY1 Data(H)'!#REF!,'PY1 Data(H)'!#REF!))</f>
        <v>#REF!</v>
      </c>
      <c r="E18" s="124" t="e" cm="1">
        <f t="array" ref="E18">_xlfn.XLOOKUP(E$1,'PY1 Data(H)'!#REF!,_xlfn.XLOOKUP($A18,'PY1 Data(H)'!#REF!,'PY1 Data(H)'!#REF!))</f>
        <v>#REF!</v>
      </c>
      <c r="F18" s="124" t="e" cm="1">
        <f t="array" ref="F18">_xlfn.XLOOKUP(F$1,'PY1 Data(H)'!#REF!,_xlfn.XLOOKUP($A18,'PY1 Data(H)'!#REF!,'PY1 Data(H)'!#REF!))</f>
        <v>#REF!</v>
      </c>
      <c r="G18" s="124" t="e" cm="1">
        <f t="array" ref="G18">_xlfn.XLOOKUP(G$1,'PY1 Data(H)'!#REF!,_xlfn.XLOOKUP($A18,'PY1 Data(H)'!#REF!,'PY1 Data(H)'!#REF!))</f>
        <v>#REF!</v>
      </c>
      <c r="H18" s="124" t="e" cm="1">
        <f t="array" ref="H18">_xlfn.XLOOKUP(H$1,'PY1 Data(H)'!#REF!,_xlfn.XLOOKUP($A18,'PY1 Data(H)'!#REF!,'PY1 Data(H)'!#REF!))</f>
        <v>#REF!</v>
      </c>
      <c r="I18" s="124" t="e" cm="1">
        <f t="array" ref="I18">_xlfn.XLOOKUP(I$1,'PY1 Data(H)'!#REF!,_xlfn.XLOOKUP($A18,'PY1 Data(H)'!#REF!,'PY1 Data(H)'!#REF!))</f>
        <v>#REF!</v>
      </c>
      <c r="J18" s="124" t="e" cm="1">
        <f t="array" ref="J18">_xlfn.XLOOKUP(J$1,'PY1 Data(H)'!#REF!,_xlfn.XLOOKUP($A18,'PY1 Data(H)'!#REF!,'PY1 Data(H)'!#REF!))</f>
        <v>#REF!</v>
      </c>
      <c r="K18" s="124" t="e" cm="1">
        <f t="array" ref="K18">_xlfn.XLOOKUP(K$1,'PY1 Data(H)'!#REF!,_xlfn.XLOOKUP($A18,'PY1 Data(H)'!#REF!,'PY1 Data(H)'!#REF!))</f>
        <v>#REF!</v>
      </c>
      <c r="L18" s="124" t="e" cm="1">
        <f t="array" ref="L18">_xlfn.XLOOKUP(L$1,'PY1 Data(H)'!#REF!,_xlfn.XLOOKUP($A18,'PY1 Data(H)'!#REF!,'PY1 Data(H)'!#REF!))</f>
        <v>#REF!</v>
      </c>
      <c r="M18" s="124" t="e" cm="1">
        <f t="array" ref="M18">_xlfn.XLOOKUP(M$1,'PY1 Data(H)'!#REF!,_xlfn.XLOOKUP($A18,'PY1 Data(H)'!#REF!,'PY1 Data(H)'!#REF!))</f>
        <v>#REF!</v>
      </c>
      <c r="N18" s="124" t="e" cm="1">
        <f t="array" ref="N18">_xlfn.XLOOKUP(N$1,'PY1 Data(H)'!#REF!,_xlfn.XLOOKUP($A18,'PY1 Data(H)'!#REF!,'PY1 Data(H)'!#REF!))</f>
        <v>#REF!</v>
      </c>
      <c r="O18" s="124" t="e" cm="1">
        <f t="array" ref="O18">_xlfn.XLOOKUP(O$1,'PY1 Data(H)'!#REF!,_xlfn.XLOOKUP($A18,'PY1 Data(H)'!#REF!,'PY1 Data(H)'!#REF!))</f>
        <v>#REF!</v>
      </c>
      <c r="P18" s="124" t="e" cm="1">
        <f t="array" ref="P18">_xlfn.XLOOKUP(P$1,'PY1 Data(H)'!#REF!,_xlfn.XLOOKUP($A18,'PY1 Data(H)'!#REF!,'PY1 Data(H)'!#REF!))</f>
        <v>#REF!</v>
      </c>
      <c r="Q18" s="124" t="e" cm="1">
        <f t="array" ref="Q18">_xlfn.XLOOKUP(Q$1,'PY1 Data(H)'!#REF!,_xlfn.XLOOKUP($A18,'PY1 Data(H)'!#REF!,'PY1 Data(H)'!#REF!))</f>
        <v>#REF!</v>
      </c>
      <c r="R18" s="124" t="e" cm="1">
        <f t="array" ref="R18">_xlfn.XLOOKUP(R$1,'PY1 Data(H)'!#REF!,_xlfn.XLOOKUP($A18,'PY1 Data(H)'!#REF!,'PY1 Data(H)'!#REF!))</f>
        <v>#REF!</v>
      </c>
    </row>
    <row r="19" spans="1:18" x14ac:dyDescent="0.3">
      <c r="D19" s="124" t="e" cm="1">
        <f t="array" ref="D19">_xlfn.XLOOKUP(D$1,'PY1 Data(H)'!#REF!,_xlfn.XLOOKUP($A19,'PY1 Data(H)'!#REF!,'PY1 Data(H)'!#REF!))</f>
        <v>#REF!</v>
      </c>
      <c r="E19" s="124" t="e" cm="1">
        <f t="array" ref="E19">_xlfn.XLOOKUP(E$1,'PY1 Data(H)'!#REF!,_xlfn.XLOOKUP($A19,'PY1 Data(H)'!#REF!,'PY1 Data(H)'!#REF!))</f>
        <v>#REF!</v>
      </c>
      <c r="F19" s="124" t="e" cm="1">
        <f t="array" ref="F19">_xlfn.XLOOKUP(F$1,'PY1 Data(H)'!#REF!,_xlfn.XLOOKUP($A19,'PY1 Data(H)'!#REF!,'PY1 Data(H)'!#REF!))</f>
        <v>#REF!</v>
      </c>
      <c r="G19" s="124" t="e" cm="1">
        <f t="array" ref="G19">_xlfn.XLOOKUP(G$1,'PY1 Data(H)'!#REF!,_xlfn.XLOOKUP($A19,'PY1 Data(H)'!#REF!,'PY1 Data(H)'!#REF!))</f>
        <v>#REF!</v>
      </c>
      <c r="H19" s="124" t="e" cm="1">
        <f t="array" ref="H19">_xlfn.XLOOKUP(H$1,'PY1 Data(H)'!#REF!,_xlfn.XLOOKUP($A19,'PY1 Data(H)'!#REF!,'PY1 Data(H)'!#REF!))</f>
        <v>#REF!</v>
      </c>
      <c r="I19" s="124" t="e" cm="1">
        <f t="array" ref="I19">_xlfn.XLOOKUP(I$1,'PY1 Data(H)'!#REF!,_xlfn.XLOOKUP($A19,'PY1 Data(H)'!#REF!,'PY1 Data(H)'!#REF!))</f>
        <v>#REF!</v>
      </c>
      <c r="J19" s="124" t="e" cm="1">
        <f t="array" ref="J19">_xlfn.XLOOKUP(J$1,'PY1 Data(H)'!#REF!,_xlfn.XLOOKUP($A19,'PY1 Data(H)'!#REF!,'PY1 Data(H)'!#REF!))</f>
        <v>#REF!</v>
      </c>
      <c r="K19" s="124" t="e" cm="1">
        <f t="array" ref="K19">_xlfn.XLOOKUP(K$1,'PY1 Data(H)'!#REF!,_xlfn.XLOOKUP($A19,'PY1 Data(H)'!#REF!,'PY1 Data(H)'!#REF!))</f>
        <v>#REF!</v>
      </c>
      <c r="L19" s="124" t="e" cm="1">
        <f t="array" ref="L19">_xlfn.XLOOKUP(L$1,'PY1 Data(H)'!#REF!,_xlfn.XLOOKUP($A19,'PY1 Data(H)'!#REF!,'PY1 Data(H)'!#REF!))</f>
        <v>#REF!</v>
      </c>
      <c r="M19" s="124" t="e" cm="1">
        <f t="array" ref="M19">_xlfn.XLOOKUP(M$1,'PY1 Data(H)'!#REF!,_xlfn.XLOOKUP($A19,'PY1 Data(H)'!#REF!,'PY1 Data(H)'!#REF!))</f>
        <v>#REF!</v>
      </c>
      <c r="N19" s="124" t="e" cm="1">
        <f t="array" ref="N19">_xlfn.XLOOKUP(N$1,'PY1 Data(H)'!#REF!,_xlfn.XLOOKUP($A19,'PY1 Data(H)'!#REF!,'PY1 Data(H)'!#REF!))</f>
        <v>#REF!</v>
      </c>
      <c r="O19" s="124" t="e" cm="1">
        <f t="array" ref="O19">_xlfn.XLOOKUP(O$1,'PY1 Data(H)'!#REF!,_xlfn.XLOOKUP($A19,'PY1 Data(H)'!#REF!,'PY1 Data(H)'!#REF!))</f>
        <v>#REF!</v>
      </c>
      <c r="P19" s="124" t="e" cm="1">
        <f t="array" ref="P19">_xlfn.XLOOKUP(P$1,'PY1 Data(H)'!#REF!,_xlfn.XLOOKUP($A19,'PY1 Data(H)'!#REF!,'PY1 Data(H)'!#REF!))</f>
        <v>#REF!</v>
      </c>
      <c r="Q19" s="124" t="e" cm="1">
        <f t="array" ref="Q19">_xlfn.XLOOKUP(Q$1,'PY1 Data(H)'!#REF!,_xlfn.XLOOKUP($A19,'PY1 Data(H)'!#REF!,'PY1 Data(H)'!#REF!))</f>
        <v>#REF!</v>
      </c>
      <c r="R19" s="124" t="e" cm="1">
        <f t="array" ref="R19">_xlfn.XLOOKUP(R$1,'PY1 Data(H)'!#REF!,_xlfn.XLOOKUP($A19,'PY1 Data(H)'!#REF!,'PY1 Data(H)'!#REF!))</f>
        <v>#REF!</v>
      </c>
    </row>
    <row r="20" spans="1:18" x14ac:dyDescent="0.3">
      <c r="A20">
        <v>502</v>
      </c>
      <c r="D20" s="124" t="e" cm="1">
        <f t="array" ref="D20">_xlfn.XLOOKUP(D$1,'PY1 Data(H)'!#REF!,_xlfn.XLOOKUP($A20,'PY1 Data(H)'!#REF!,'PY1 Data(H)'!#REF!))</f>
        <v>#REF!</v>
      </c>
      <c r="E20" s="124" t="e" cm="1">
        <f t="array" ref="E20">_xlfn.XLOOKUP(E$1,'PY1 Data(H)'!#REF!,_xlfn.XLOOKUP($A20,'PY1 Data(H)'!#REF!,'PY1 Data(H)'!#REF!))</f>
        <v>#REF!</v>
      </c>
      <c r="F20" s="124" t="e" cm="1">
        <f t="array" ref="F20">_xlfn.XLOOKUP(F$1,'PY1 Data(H)'!#REF!,_xlfn.XLOOKUP($A20,'PY1 Data(H)'!#REF!,'PY1 Data(H)'!#REF!))</f>
        <v>#REF!</v>
      </c>
      <c r="G20" s="124" t="e" cm="1">
        <f t="array" ref="G20">_xlfn.XLOOKUP(G$1,'PY1 Data(H)'!#REF!,_xlfn.XLOOKUP($A20,'PY1 Data(H)'!#REF!,'PY1 Data(H)'!#REF!))</f>
        <v>#REF!</v>
      </c>
      <c r="H20" s="124" t="e" cm="1">
        <f t="array" ref="H20">_xlfn.XLOOKUP(H$1,'PY1 Data(H)'!#REF!,_xlfn.XLOOKUP($A20,'PY1 Data(H)'!#REF!,'PY1 Data(H)'!#REF!))</f>
        <v>#REF!</v>
      </c>
      <c r="I20" s="124" t="e" cm="1">
        <f t="array" ref="I20">_xlfn.XLOOKUP(I$1,'PY1 Data(H)'!#REF!,_xlfn.XLOOKUP($A20,'PY1 Data(H)'!#REF!,'PY1 Data(H)'!#REF!))</f>
        <v>#REF!</v>
      </c>
      <c r="J20" s="124" t="e" cm="1">
        <f t="array" ref="J20">_xlfn.XLOOKUP(J$1,'PY1 Data(H)'!#REF!,_xlfn.XLOOKUP($A20,'PY1 Data(H)'!#REF!,'PY1 Data(H)'!#REF!))</f>
        <v>#REF!</v>
      </c>
      <c r="K20" s="124" t="e" cm="1">
        <f t="array" ref="K20">_xlfn.XLOOKUP(K$1,'PY1 Data(H)'!#REF!,_xlfn.XLOOKUP($A20,'PY1 Data(H)'!#REF!,'PY1 Data(H)'!#REF!))</f>
        <v>#REF!</v>
      </c>
      <c r="L20" s="124" t="e" cm="1">
        <f t="array" ref="L20">_xlfn.XLOOKUP(L$1,'PY1 Data(H)'!#REF!,_xlfn.XLOOKUP($A20,'PY1 Data(H)'!#REF!,'PY1 Data(H)'!#REF!))</f>
        <v>#REF!</v>
      </c>
      <c r="M20" s="124" t="e" cm="1">
        <f t="array" ref="M20">_xlfn.XLOOKUP(M$1,'PY1 Data(H)'!#REF!,_xlfn.XLOOKUP($A20,'PY1 Data(H)'!#REF!,'PY1 Data(H)'!#REF!))</f>
        <v>#REF!</v>
      </c>
      <c r="N20" s="124" t="e" cm="1">
        <f t="array" ref="N20">_xlfn.XLOOKUP(N$1,'PY1 Data(H)'!#REF!,_xlfn.XLOOKUP($A20,'PY1 Data(H)'!#REF!,'PY1 Data(H)'!#REF!))</f>
        <v>#REF!</v>
      </c>
      <c r="O20" s="124" t="e" cm="1">
        <f t="array" ref="O20">_xlfn.XLOOKUP(O$1,'PY1 Data(H)'!#REF!,_xlfn.XLOOKUP($A20,'PY1 Data(H)'!#REF!,'PY1 Data(H)'!#REF!))</f>
        <v>#REF!</v>
      </c>
      <c r="P20" s="124" t="e" cm="1">
        <f t="array" ref="P20">_xlfn.XLOOKUP(P$1,'PY1 Data(H)'!#REF!,_xlfn.XLOOKUP($A20,'PY1 Data(H)'!#REF!,'PY1 Data(H)'!#REF!))</f>
        <v>#REF!</v>
      </c>
      <c r="Q20" s="124" t="e" cm="1">
        <f t="array" ref="Q20">_xlfn.XLOOKUP(Q$1,'PY1 Data(H)'!#REF!,_xlfn.XLOOKUP($A20,'PY1 Data(H)'!#REF!,'PY1 Data(H)'!#REF!))</f>
        <v>#REF!</v>
      </c>
      <c r="R20" s="124" t="e" cm="1">
        <f t="array" ref="R20">_xlfn.XLOOKUP(R$1,'PY1 Data(H)'!#REF!,_xlfn.XLOOKUP($A20,'PY1 Data(H)'!#REF!,'PY1 Data(H)'!#REF!))</f>
        <v>#REF!</v>
      </c>
    </row>
    <row r="21" spans="1:18" x14ac:dyDescent="0.3">
      <c r="A21">
        <v>503</v>
      </c>
      <c r="D21" s="124" t="e" cm="1">
        <f t="array" ref="D21">_xlfn.XLOOKUP(D$1,'PY1 Data(H)'!#REF!,_xlfn.XLOOKUP($A21,'PY1 Data(H)'!#REF!,'PY1 Data(H)'!#REF!))</f>
        <v>#REF!</v>
      </c>
      <c r="E21" s="124" t="e" cm="1">
        <f t="array" ref="E21">_xlfn.XLOOKUP(E$1,'PY1 Data(H)'!#REF!,_xlfn.XLOOKUP($A21,'PY1 Data(H)'!#REF!,'PY1 Data(H)'!#REF!))</f>
        <v>#REF!</v>
      </c>
      <c r="F21" s="124" t="e" cm="1">
        <f t="array" ref="F21">_xlfn.XLOOKUP(F$1,'PY1 Data(H)'!#REF!,_xlfn.XLOOKUP($A21,'PY1 Data(H)'!#REF!,'PY1 Data(H)'!#REF!))</f>
        <v>#REF!</v>
      </c>
      <c r="G21" s="124" t="e" cm="1">
        <f t="array" ref="G21">_xlfn.XLOOKUP(G$1,'PY1 Data(H)'!#REF!,_xlfn.XLOOKUP($A21,'PY1 Data(H)'!#REF!,'PY1 Data(H)'!#REF!))</f>
        <v>#REF!</v>
      </c>
      <c r="H21" s="124" t="e" cm="1">
        <f t="array" ref="H21">_xlfn.XLOOKUP(H$1,'PY1 Data(H)'!#REF!,_xlfn.XLOOKUP($A21,'PY1 Data(H)'!#REF!,'PY1 Data(H)'!#REF!))</f>
        <v>#REF!</v>
      </c>
      <c r="I21" s="124" t="e" cm="1">
        <f t="array" ref="I21">_xlfn.XLOOKUP(I$1,'PY1 Data(H)'!#REF!,_xlfn.XLOOKUP($A21,'PY1 Data(H)'!#REF!,'PY1 Data(H)'!#REF!))</f>
        <v>#REF!</v>
      </c>
      <c r="J21" s="124" t="e" cm="1">
        <f t="array" ref="J21">_xlfn.XLOOKUP(J$1,'PY1 Data(H)'!#REF!,_xlfn.XLOOKUP($A21,'PY1 Data(H)'!#REF!,'PY1 Data(H)'!#REF!))</f>
        <v>#REF!</v>
      </c>
      <c r="K21" s="124" t="e" cm="1">
        <f t="array" ref="K21">_xlfn.XLOOKUP(K$1,'PY1 Data(H)'!#REF!,_xlfn.XLOOKUP($A21,'PY1 Data(H)'!#REF!,'PY1 Data(H)'!#REF!))</f>
        <v>#REF!</v>
      </c>
      <c r="L21" s="124" t="e" cm="1">
        <f t="array" ref="L21">_xlfn.XLOOKUP(L$1,'PY1 Data(H)'!#REF!,_xlfn.XLOOKUP($A21,'PY1 Data(H)'!#REF!,'PY1 Data(H)'!#REF!))</f>
        <v>#REF!</v>
      </c>
      <c r="M21" s="124" t="e" cm="1">
        <f t="array" ref="M21">_xlfn.XLOOKUP(M$1,'PY1 Data(H)'!#REF!,_xlfn.XLOOKUP($A21,'PY1 Data(H)'!#REF!,'PY1 Data(H)'!#REF!))</f>
        <v>#REF!</v>
      </c>
      <c r="N21" s="124" t="e" cm="1">
        <f t="array" ref="N21">_xlfn.XLOOKUP(N$1,'PY1 Data(H)'!#REF!,_xlfn.XLOOKUP($A21,'PY1 Data(H)'!#REF!,'PY1 Data(H)'!#REF!))</f>
        <v>#REF!</v>
      </c>
      <c r="O21" s="124" t="e" cm="1">
        <f t="array" ref="O21">_xlfn.XLOOKUP(O$1,'PY1 Data(H)'!#REF!,_xlfn.XLOOKUP($A21,'PY1 Data(H)'!#REF!,'PY1 Data(H)'!#REF!))</f>
        <v>#REF!</v>
      </c>
      <c r="P21" s="124" t="e" cm="1">
        <f t="array" ref="P21">_xlfn.XLOOKUP(P$1,'PY1 Data(H)'!#REF!,_xlfn.XLOOKUP($A21,'PY1 Data(H)'!#REF!,'PY1 Data(H)'!#REF!))</f>
        <v>#REF!</v>
      </c>
      <c r="Q21" s="124" t="e" cm="1">
        <f t="array" ref="Q21">_xlfn.XLOOKUP(Q$1,'PY1 Data(H)'!#REF!,_xlfn.XLOOKUP($A21,'PY1 Data(H)'!#REF!,'PY1 Data(H)'!#REF!))</f>
        <v>#REF!</v>
      </c>
      <c r="R21" s="124" t="e" cm="1">
        <f t="array" ref="R21">_xlfn.XLOOKUP(R$1,'PY1 Data(H)'!#REF!,_xlfn.XLOOKUP($A21,'PY1 Data(H)'!#REF!,'PY1 Data(H)'!#REF!))</f>
        <v>#REF!</v>
      </c>
    </row>
    <row r="22" spans="1:18" x14ac:dyDescent="0.3">
      <c r="D22" s="124" t="e" cm="1">
        <f t="array" ref="D22">_xlfn.XLOOKUP(D$1,'PY1 Data(H)'!#REF!,_xlfn.XLOOKUP($A22,'PY1 Data(H)'!#REF!,'PY1 Data(H)'!#REF!))</f>
        <v>#REF!</v>
      </c>
      <c r="E22" s="124" t="e" cm="1">
        <f t="array" ref="E22">_xlfn.XLOOKUP(E$1,'PY1 Data(H)'!#REF!,_xlfn.XLOOKUP($A22,'PY1 Data(H)'!#REF!,'PY1 Data(H)'!#REF!))</f>
        <v>#REF!</v>
      </c>
      <c r="F22" s="124" t="e" cm="1">
        <f t="array" ref="F22">_xlfn.XLOOKUP(F$1,'PY1 Data(H)'!#REF!,_xlfn.XLOOKUP($A22,'PY1 Data(H)'!#REF!,'PY1 Data(H)'!#REF!))</f>
        <v>#REF!</v>
      </c>
      <c r="G22" s="124" t="e" cm="1">
        <f t="array" ref="G22">_xlfn.XLOOKUP(G$1,'PY1 Data(H)'!#REF!,_xlfn.XLOOKUP($A22,'PY1 Data(H)'!#REF!,'PY1 Data(H)'!#REF!))</f>
        <v>#REF!</v>
      </c>
      <c r="H22" s="124" t="e" cm="1">
        <f t="array" ref="H22">_xlfn.XLOOKUP(H$1,'PY1 Data(H)'!#REF!,_xlfn.XLOOKUP($A22,'PY1 Data(H)'!#REF!,'PY1 Data(H)'!#REF!))</f>
        <v>#REF!</v>
      </c>
      <c r="I22" s="124" t="e" cm="1">
        <f t="array" ref="I22">_xlfn.XLOOKUP(I$1,'PY1 Data(H)'!#REF!,_xlfn.XLOOKUP($A22,'PY1 Data(H)'!#REF!,'PY1 Data(H)'!#REF!))</f>
        <v>#REF!</v>
      </c>
      <c r="J22" s="124" t="e" cm="1">
        <f t="array" ref="J22">_xlfn.XLOOKUP(J$1,'PY1 Data(H)'!#REF!,_xlfn.XLOOKUP($A22,'PY1 Data(H)'!#REF!,'PY1 Data(H)'!#REF!))</f>
        <v>#REF!</v>
      </c>
      <c r="K22" s="124" t="e" cm="1">
        <f t="array" ref="K22">_xlfn.XLOOKUP(K$1,'PY1 Data(H)'!#REF!,_xlfn.XLOOKUP($A22,'PY1 Data(H)'!#REF!,'PY1 Data(H)'!#REF!))</f>
        <v>#REF!</v>
      </c>
      <c r="L22" s="124" t="e" cm="1">
        <f t="array" ref="L22">_xlfn.XLOOKUP(L$1,'PY1 Data(H)'!#REF!,_xlfn.XLOOKUP($A22,'PY1 Data(H)'!#REF!,'PY1 Data(H)'!#REF!))</f>
        <v>#REF!</v>
      </c>
      <c r="M22" s="124" t="e" cm="1">
        <f t="array" ref="M22">_xlfn.XLOOKUP(M$1,'PY1 Data(H)'!#REF!,_xlfn.XLOOKUP($A22,'PY1 Data(H)'!#REF!,'PY1 Data(H)'!#REF!))</f>
        <v>#REF!</v>
      </c>
      <c r="N22" s="124" t="e" cm="1">
        <f t="array" ref="N22">_xlfn.XLOOKUP(N$1,'PY1 Data(H)'!#REF!,_xlfn.XLOOKUP($A22,'PY1 Data(H)'!#REF!,'PY1 Data(H)'!#REF!))</f>
        <v>#REF!</v>
      </c>
      <c r="O22" s="124" t="e" cm="1">
        <f t="array" ref="O22">_xlfn.XLOOKUP(O$1,'PY1 Data(H)'!#REF!,_xlfn.XLOOKUP($A22,'PY1 Data(H)'!#REF!,'PY1 Data(H)'!#REF!))</f>
        <v>#REF!</v>
      </c>
      <c r="P22" s="124" t="e" cm="1">
        <f t="array" ref="P22">_xlfn.XLOOKUP(P$1,'PY1 Data(H)'!#REF!,_xlfn.XLOOKUP($A22,'PY1 Data(H)'!#REF!,'PY1 Data(H)'!#REF!))</f>
        <v>#REF!</v>
      </c>
      <c r="Q22" s="124" t="e" cm="1">
        <f t="array" ref="Q22">_xlfn.XLOOKUP(Q$1,'PY1 Data(H)'!#REF!,_xlfn.XLOOKUP($A22,'PY1 Data(H)'!#REF!,'PY1 Data(H)'!#REF!))</f>
        <v>#REF!</v>
      </c>
      <c r="R22" s="124" t="e" cm="1">
        <f t="array" ref="R22">_xlfn.XLOOKUP(R$1,'PY1 Data(H)'!#REF!,_xlfn.XLOOKUP($A22,'PY1 Data(H)'!#REF!,'PY1 Data(H)'!#REF!))</f>
        <v>#REF!</v>
      </c>
    </row>
    <row r="23" spans="1:18" x14ac:dyDescent="0.3">
      <c r="A23">
        <v>388</v>
      </c>
      <c r="D23" s="124" t="e" cm="1">
        <f t="array" ref="D23">_xlfn.XLOOKUP(D$1,'PY1 Data(H)'!#REF!,_xlfn.XLOOKUP($A23,'PY1 Data(H)'!#REF!,'PY1 Data(H)'!#REF!))</f>
        <v>#REF!</v>
      </c>
      <c r="E23" s="124" t="e" cm="1">
        <f t="array" ref="E23">_xlfn.XLOOKUP(E$1,'PY1 Data(H)'!#REF!,_xlfn.XLOOKUP($A23,'PY1 Data(H)'!#REF!,'PY1 Data(H)'!#REF!))</f>
        <v>#REF!</v>
      </c>
      <c r="F23" s="124" t="e" cm="1">
        <f t="array" ref="F23">_xlfn.XLOOKUP(F$1,'PY1 Data(H)'!#REF!,_xlfn.XLOOKUP($A23,'PY1 Data(H)'!#REF!,'PY1 Data(H)'!#REF!))</f>
        <v>#REF!</v>
      </c>
      <c r="G23" s="124" t="e" cm="1">
        <f t="array" ref="G23">_xlfn.XLOOKUP(G$1,'PY1 Data(H)'!#REF!,_xlfn.XLOOKUP($A23,'PY1 Data(H)'!#REF!,'PY1 Data(H)'!#REF!))</f>
        <v>#REF!</v>
      </c>
      <c r="H23" s="124" t="e" cm="1">
        <f t="array" ref="H23">_xlfn.XLOOKUP(H$1,'PY1 Data(H)'!#REF!,_xlfn.XLOOKUP($A23,'PY1 Data(H)'!#REF!,'PY1 Data(H)'!#REF!))</f>
        <v>#REF!</v>
      </c>
      <c r="I23" s="124" t="e" cm="1">
        <f t="array" ref="I23">_xlfn.XLOOKUP(I$1,'PY1 Data(H)'!#REF!,_xlfn.XLOOKUP($A23,'PY1 Data(H)'!#REF!,'PY1 Data(H)'!#REF!))</f>
        <v>#REF!</v>
      </c>
      <c r="J23" s="124" t="e" cm="1">
        <f t="array" ref="J23">_xlfn.XLOOKUP(J$1,'PY1 Data(H)'!#REF!,_xlfn.XLOOKUP($A23,'PY1 Data(H)'!#REF!,'PY1 Data(H)'!#REF!))</f>
        <v>#REF!</v>
      </c>
      <c r="K23" s="124" t="e" cm="1">
        <f t="array" ref="K23">_xlfn.XLOOKUP(K$1,'PY1 Data(H)'!#REF!,_xlfn.XLOOKUP($A23,'PY1 Data(H)'!#REF!,'PY1 Data(H)'!#REF!))</f>
        <v>#REF!</v>
      </c>
      <c r="L23" s="124" t="e" cm="1">
        <f t="array" ref="L23">_xlfn.XLOOKUP(L$1,'PY1 Data(H)'!#REF!,_xlfn.XLOOKUP($A23,'PY1 Data(H)'!#REF!,'PY1 Data(H)'!#REF!))</f>
        <v>#REF!</v>
      </c>
      <c r="M23" s="124" t="e" cm="1">
        <f t="array" ref="M23">_xlfn.XLOOKUP(M$1,'PY1 Data(H)'!#REF!,_xlfn.XLOOKUP($A23,'PY1 Data(H)'!#REF!,'PY1 Data(H)'!#REF!))</f>
        <v>#REF!</v>
      </c>
      <c r="N23" s="124" t="e" cm="1">
        <f t="array" ref="N23">_xlfn.XLOOKUP(N$1,'PY1 Data(H)'!#REF!,_xlfn.XLOOKUP($A23,'PY1 Data(H)'!#REF!,'PY1 Data(H)'!#REF!))</f>
        <v>#REF!</v>
      </c>
      <c r="O23" s="124" t="e" cm="1">
        <f t="array" ref="O23">_xlfn.XLOOKUP(O$1,'PY1 Data(H)'!#REF!,_xlfn.XLOOKUP($A23,'PY1 Data(H)'!#REF!,'PY1 Data(H)'!#REF!))</f>
        <v>#REF!</v>
      </c>
      <c r="P23" s="124" t="e" cm="1">
        <f t="array" ref="P23">_xlfn.XLOOKUP(P$1,'PY1 Data(H)'!#REF!,_xlfn.XLOOKUP($A23,'PY1 Data(H)'!#REF!,'PY1 Data(H)'!#REF!))</f>
        <v>#REF!</v>
      </c>
      <c r="Q23" s="124" t="e" cm="1">
        <f t="array" ref="Q23">_xlfn.XLOOKUP(Q$1,'PY1 Data(H)'!#REF!,_xlfn.XLOOKUP($A23,'PY1 Data(H)'!#REF!,'PY1 Data(H)'!#REF!))</f>
        <v>#REF!</v>
      </c>
      <c r="R23" s="124" t="e" cm="1">
        <f t="array" ref="R23">_xlfn.XLOOKUP(R$1,'PY1 Data(H)'!#REF!,_xlfn.XLOOKUP($A23,'PY1 Data(H)'!#REF!,'PY1 Data(H)'!#REF!))</f>
        <v>#REF!</v>
      </c>
    </row>
    <row r="24" spans="1:18" x14ac:dyDescent="0.3">
      <c r="A24">
        <v>339</v>
      </c>
      <c r="D24" s="124" t="e" cm="1">
        <f t="array" ref="D24">_xlfn.XLOOKUP(D$1,'PY1 Data(H)'!#REF!,_xlfn.XLOOKUP($A24,'PY1 Data(H)'!#REF!,'PY1 Data(H)'!#REF!))</f>
        <v>#REF!</v>
      </c>
      <c r="E24" s="124" t="e" cm="1">
        <f t="array" ref="E24">_xlfn.XLOOKUP(E$1,'PY1 Data(H)'!#REF!,_xlfn.XLOOKUP($A24,'PY1 Data(H)'!#REF!,'PY1 Data(H)'!#REF!))</f>
        <v>#REF!</v>
      </c>
      <c r="F24" s="124" t="e" cm="1">
        <f t="array" ref="F24">_xlfn.XLOOKUP(F$1,'PY1 Data(H)'!#REF!,_xlfn.XLOOKUP($A24,'PY1 Data(H)'!#REF!,'PY1 Data(H)'!#REF!))</f>
        <v>#REF!</v>
      </c>
      <c r="G24" s="124" t="e" cm="1">
        <f t="array" ref="G24">_xlfn.XLOOKUP(G$1,'PY1 Data(H)'!#REF!,_xlfn.XLOOKUP($A24,'PY1 Data(H)'!#REF!,'PY1 Data(H)'!#REF!))</f>
        <v>#REF!</v>
      </c>
      <c r="H24" s="124" t="e" cm="1">
        <f t="array" ref="H24">_xlfn.XLOOKUP(H$1,'PY1 Data(H)'!#REF!,_xlfn.XLOOKUP($A24,'PY1 Data(H)'!#REF!,'PY1 Data(H)'!#REF!))</f>
        <v>#REF!</v>
      </c>
      <c r="I24" s="124" t="e" cm="1">
        <f t="array" ref="I24">_xlfn.XLOOKUP(I$1,'PY1 Data(H)'!#REF!,_xlfn.XLOOKUP($A24,'PY1 Data(H)'!#REF!,'PY1 Data(H)'!#REF!))</f>
        <v>#REF!</v>
      </c>
      <c r="J24" s="124" t="e" cm="1">
        <f t="array" ref="J24">_xlfn.XLOOKUP(J$1,'PY1 Data(H)'!#REF!,_xlfn.XLOOKUP($A24,'PY1 Data(H)'!#REF!,'PY1 Data(H)'!#REF!))</f>
        <v>#REF!</v>
      </c>
      <c r="K24" s="124" t="e" cm="1">
        <f t="array" ref="K24">_xlfn.XLOOKUP(K$1,'PY1 Data(H)'!#REF!,_xlfn.XLOOKUP($A24,'PY1 Data(H)'!#REF!,'PY1 Data(H)'!#REF!))</f>
        <v>#REF!</v>
      </c>
      <c r="L24" s="124" t="e" cm="1">
        <f t="array" ref="L24">_xlfn.XLOOKUP(L$1,'PY1 Data(H)'!#REF!,_xlfn.XLOOKUP($A24,'PY1 Data(H)'!#REF!,'PY1 Data(H)'!#REF!))</f>
        <v>#REF!</v>
      </c>
      <c r="M24" s="124" t="e" cm="1">
        <f t="array" ref="M24">_xlfn.XLOOKUP(M$1,'PY1 Data(H)'!#REF!,_xlfn.XLOOKUP($A24,'PY1 Data(H)'!#REF!,'PY1 Data(H)'!#REF!))</f>
        <v>#REF!</v>
      </c>
      <c r="N24" s="124" t="e" cm="1">
        <f t="array" ref="N24">_xlfn.XLOOKUP(N$1,'PY1 Data(H)'!#REF!,_xlfn.XLOOKUP($A24,'PY1 Data(H)'!#REF!,'PY1 Data(H)'!#REF!))</f>
        <v>#REF!</v>
      </c>
      <c r="O24" s="124" t="e" cm="1">
        <f t="array" ref="O24">_xlfn.XLOOKUP(O$1,'PY1 Data(H)'!#REF!,_xlfn.XLOOKUP($A24,'PY1 Data(H)'!#REF!,'PY1 Data(H)'!#REF!))</f>
        <v>#REF!</v>
      </c>
      <c r="P24" s="124" t="e" cm="1">
        <f t="array" ref="P24">_xlfn.XLOOKUP(P$1,'PY1 Data(H)'!#REF!,_xlfn.XLOOKUP($A24,'PY1 Data(H)'!#REF!,'PY1 Data(H)'!#REF!))</f>
        <v>#REF!</v>
      </c>
      <c r="Q24" s="124" t="e" cm="1">
        <f t="array" ref="Q24">_xlfn.XLOOKUP(Q$1,'PY1 Data(H)'!#REF!,_xlfn.XLOOKUP($A24,'PY1 Data(H)'!#REF!,'PY1 Data(H)'!#REF!))</f>
        <v>#REF!</v>
      </c>
      <c r="R24" s="124" t="e" cm="1">
        <f t="array" ref="R24">_xlfn.XLOOKUP(R$1,'PY1 Data(H)'!#REF!,_xlfn.XLOOKUP($A24,'PY1 Data(H)'!#REF!,'PY1 Data(H)'!#REF!))</f>
        <v>#REF!</v>
      </c>
    </row>
    <row r="25" spans="1:18" x14ac:dyDescent="0.3">
      <c r="A25">
        <v>504</v>
      </c>
      <c r="D25" s="124" t="e" cm="1">
        <f t="array" ref="D25">_xlfn.XLOOKUP(D$1,'PY1 Data(H)'!#REF!,_xlfn.XLOOKUP($A25,'PY1 Data(H)'!#REF!,'PY1 Data(H)'!#REF!))</f>
        <v>#REF!</v>
      </c>
      <c r="E25" s="124" t="e" cm="1">
        <f t="array" ref="E25">_xlfn.XLOOKUP(E$1,'PY1 Data(H)'!#REF!,_xlfn.XLOOKUP($A25,'PY1 Data(H)'!#REF!,'PY1 Data(H)'!#REF!))</f>
        <v>#REF!</v>
      </c>
      <c r="F25" s="124" t="e" cm="1">
        <f t="array" ref="F25">_xlfn.XLOOKUP(F$1,'PY1 Data(H)'!#REF!,_xlfn.XLOOKUP($A25,'PY1 Data(H)'!#REF!,'PY1 Data(H)'!#REF!))</f>
        <v>#REF!</v>
      </c>
      <c r="G25" s="124" t="e" cm="1">
        <f t="array" ref="G25">_xlfn.XLOOKUP(G$1,'PY1 Data(H)'!#REF!,_xlfn.XLOOKUP($A25,'PY1 Data(H)'!#REF!,'PY1 Data(H)'!#REF!))</f>
        <v>#REF!</v>
      </c>
      <c r="H25" s="124" t="e" cm="1">
        <f t="array" ref="H25">_xlfn.XLOOKUP(H$1,'PY1 Data(H)'!#REF!,_xlfn.XLOOKUP($A25,'PY1 Data(H)'!#REF!,'PY1 Data(H)'!#REF!))</f>
        <v>#REF!</v>
      </c>
      <c r="I25" s="124" t="e" cm="1">
        <f t="array" ref="I25">_xlfn.XLOOKUP(I$1,'PY1 Data(H)'!#REF!,_xlfn.XLOOKUP($A25,'PY1 Data(H)'!#REF!,'PY1 Data(H)'!#REF!))</f>
        <v>#REF!</v>
      </c>
      <c r="J25" s="124" t="e" cm="1">
        <f t="array" ref="J25">_xlfn.XLOOKUP(J$1,'PY1 Data(H)'!#REF!,_xlfn.XLOOKUP($A25,'PY1 Data(H)'!#REF!,'PY1 Data(H)'!#REF!))</f>
        <v>#REF!</v>
      </c>
      <c r="K25" s="124" t="e" cm="1">
        <f t="array" ref="K25">_xlfn.XLOOKUP(K$1,'PY1 Data(H)'!#REF!,_xlfn.XLOOKUP($A25,'PY1 Data(H)'!#REF!,'PY1 Data(H)'!#REF!))</f>
        <v>#REF!</v>
      </c>
      <c r="L25" s="124" t="e" cm="1">
        <f t="array" ref="L25">_xlfn.XLOOKUP(L$1,'PY1 Data(H)'!#REF!,_xlfn.XLOOKUP($A25,'PY1 Data(H)'!#REF!,'PY1 Data(H)'!#REF!))</f>
        <v>#REF!</v>
      </c>
      <c r="M25" s="124" t="e" cm="1">
        <f t="array" ref="M25">_xlfn.XLOOKUP(M$1,'PY1 Data(H)'!#REF!,_xlfn.XLOOKUP($A25,'PY1 Data(H)'!#REF!,'PY1 Data(H)'!#REF!))</f>
        <v>#REF!</v>
      </c>
      <c r="N25" s="124" t="e" cm="1">
        <f t="array" ref="N25">_xlfn.XLOOKUP(N$1,'PY1 Data(H)'!#REF!,_xlfn.XLOOKUP($A25,'PY1 Data(H)'!#REF!,'PY1 Data(H)'!#REF!))</f>
        <v>#REF!</v>
      </c>
      <c r="O25" s="124" t="e" cm="1">
        <f t="array" ref="O25">_xlfn.XLOOKUP(O$1,'PY1 Data(H)'!#REF!,_xlfn.XLOOKUP($A25,'PY1 Data(H)'!#REF!,'PY1 Data(H)'!#REF!))</f>
        <v>#REF!</v>
      </c>
      <c r="P25" s="124" t="e" cm="1">
        <f t="array" ref="P25">_xlfn.XLOOKUP(P$1,'PY1 Data(H)'!#REF!,_xlfn.XLOOKUP($A25,'PY1 Data(H)'!#REF!,'PY1 Data(H)'!#REF!))</f>
        <v>#REF!</v>
      </c>
      <c r="Q25" s="124" t="e" cm="1">
        <f t="array" ref="Q25">_xlfn.XLOOKUP(Q$1,'PY1 Data(H)'!#REF!,_xlfn.XLOOKUP($A25,'PY1 Data(H)'!#REF!,'PY1 Data(H)'!#REF!))</f>
        <v>#REF!</v>
      </c>
      <c r="R25" s="124" t="e" cm="1">
        <f t="array" ref="R25">_xlfn.XLOOKUP(R$1,'PY1 Data(H)'!#REF!,_xlfn.XLOOKUP($A25,'PY1 Data(H)'!#REF!,'PY1 Data(H)'!#REF!))</f>
        <v>#REF!</v>
      </c>
    </row>
    <row r="26" spans="1:18" x14ac:dyDescent="0.3">
      <c r="A26">
        <v>505</v>
      </c>
      <c r="D26" s="124" t="e" cm="1">
        <f t="array" ref="D26">_xlfn.XLOOKUP(D$1,'PY1 Data(H)'!#REF!,_xlfn.XLOOKUP($A26,'PY1 Data(H)'!#REF!,'PY1 Data(H)'!#REF!))</f>
        <v>#REF!</v>
      </c>
      <c r="E26" s="124" t="e" cm="1">
        <f t="array" ref="E26">_xlfn.XLOOKUP(E$1,'PY1 Data(H)'!#REF!,_xlfn.XLOOKUP($A26,'PY1 Data(H)'!#REF!,'PY1 Data(H)'!#REF!))</f>
        <v>#REF!</v>
      </c>
      <c r="F26" s="124" t="e" cm="1">
        <f t="array" ref="F26">_xlfn.XLOOKUP(F$1,'PY1 Data(H)'!#REF!,_xlfn.XLOOKUP($A26,'PY1 Data(H)'!#REF!,'PY1 Data(H)'!#REF!))</f>
        <v>#REF!</v>
      </c>
      <c r="G26" s="124" t="e" cm="1">
        <f t="array" ref="G26">_xlfn.XLOOKUP(G$1,'PY1 Data(H)'!#REF!,_xlfn.XLOOKUP($A26,'PY1 Data(H)'!#REF!,'PY1 Data(H)'!#REF!))</f>
        <v>#REF!</v>
      </c>
      <c r="H26" s="124" t="e" cm="1">
        <f t="array" ref="H26">_xlfn.XLOOKUP(H$1,'PY1 Data(H)'!#REF!,_xlfn.XLOOKUP($A26,'PY1 Data(H)'!#REF!,'PY1 Data(H)'!#REF!))</f>
        <v>#REF!</v>
      </c>
      <c r="I26" s="124" t="e" cm="1">
        <f t="array" ref="I26">_xlfn.XLOOKUP(I$1,'PY1 Data(H)'!#REF!,_xlfn.XLOOKUP($A26,'PY1 Data(H)'!#REF!,'PY1 Data(H)'!#REF!))</f>
        <v>#REF!</v>
      </c>
      <c r="J26" s="124" t="e" cm="1">
        <f t="array" ref="J26">_xlfn.XLOOKUP(J$1,'PY1 Data(H)'!#REF!,_xlfn.XLOOKUP($A26,'PY1 Data(H)'!#REF!,'PY1 Data(H)'!#REF!))</f>
        <v>#REF!</v>
      </c>
      <c r="K26" s="124" t="e" cm="1">
        <f t="array" ref="K26">_xlfn.XLOOKUP(K$1,'PY1 Data(H)'!#REF!,_xlfn.XLOOKUP($A26,'PY1 Data(H)'!#REF!,'PY1 Data(H)'!#REF!))</f>
        <v>#REF!</v>
      </c>
      <c r="L26" s="124" t="e" cm="1">
        <f t="array" ref="L26">_xlfn.XLOOKUP(L$1,'PY1 Data(H)'!#REF!,_xlfn.XLOOKUP($A26,'PY1 Data(H)'!#REF!,'PY1 Data(H)'!#REF!))</f>
        <v>#REF!</v>
      </c>
      <c r="M26" s="124" t="e" cm="1">
        <f t="array" ref="M26">_xlfn.XLOOKUP(M$1,'PY1 Data(H)'!#REF!,_xlfn.XLOOKUP($A26,'PY1 Data(H)'!#REF!,'PY1 Data(H)'!#REF!))</f>
        <v>#REF!</v>
      </c>
      <c r="N26" s="124" t="e" cm="1">
        <f t="array" ref="N26">_xlfn.XLOOKUP(N$1,'PY1 Data(H)'!#REF!,_xlfn.XLOOKUP($A26,'PY1 Data(H)'!#REF!,'PY1 Data(H)'!#REF!))</f>
        <v>#REF!</v>
      </c>
      <c r="O26" s="124" t="e" cm="1">
        <f t="array" ref="O26">_xlfn.XLOOKUP(O$1,'PY1 Data(H)'!#REF!,_xlfn.XLOOKUP($A26,'PY1 Data(H)'!#REF!,'PY1 Data(H)'!#REF!))</f>
        <v>#REF!</v>
      </c>
      <c r="P26" s="124" t="e" cm="1">
        <f t="array" ref="P26">_xlfn.XLOOKUP(P$1,'PY1 Data(H)'!#REF!,_xlfn.XLOOKUP($A26,'PY1 Data(H)'!#REF!,'PY1 Data(H)'!#REF!))</f>
        <v>#REF!</v>
      </c>
      <c r="Q26" s="124" t="e" cm="1">
        <f t="array" ref="Q26">_xlfn.XLOOKUP(Q$1,'PY1 Data(H)'!#REF!,_xlfn.XLOOKUP($A26,'PY1 Data(H)'!#REF!,'PY1 Data(H)'!#REF!))</f>
        <v>#REF!</v>
      </c>
      <c r="R26" s="124" t="e" cm="1">
        <f t="array" ref="R26">_xlfn.XLOOKUP(R$1,'PY1 Data(H)'!#REF!,_xlfn.XLOOKUP($A26,'PY1 Data(H)'!#REF!,'PY1 Data(H)'!#REF!))</f>
        <v>#REF!</v>
      </c>
    </row>
    <row r="27" spans="1:18" x14ac:dyDescent="0.3">
      <c r="A27">
        <v>341</v>
      </c>
      <c r="D27" s="124" t="e" cm="1">
        <f t="array" ref="D27">_xlfn.XLOOKUP(D$1,'PY1 Data(H)'!#REF!,_xlfn.XLOOKUP($A27,'PY1 Data(H)'!#REF!,'PY1 Data(H)'!#REF!))</f>
        <v>#REF!</v>
      </c>
      <c r="E27" s="124" t="e" cm="1">
        <f t="array" ref="E27">_xlfn.XLOOKUP(E$1,'PY1 Data(H)'!#REF!,_xlfn.XLOOKUP($A27,'PY1 Data(H)'!#REF!,'PY1 Data(H)'!#REF!))</f>
        <v>#REF!</v>
      </c>
      <c r="F27" s="124" t="e" cm="1">
        <f t="array" ref="F27">_xlfn.XLOOKUP(F$1,'PY1 Data(H)'!#REF!,_xlfn.XLOOKUP($A27,'PY1 Data(H)'!#REF!,'PY1 Data(H)'!#REF!))</f>
        <v>#REF!</v>
      </c>
      <c r="G27" s="124" t="e" cm="1">
        <f t="array" ref="G27">_xlfn.XLOOKUP(G$1,'PY1 Data(H)'!#REF!,_xlfn.XLOOKUP($A27,'PY1 Data(H)'!#REF!,'PY1 Data(H)'!#REF!))</f>
        <v>#REF!</v>
      </c>
      <c r="H27" s="124" t="e" cm="1">
        <f t="array" ref="H27">_xlfn.XLOOKUP(H$1,'PY1 Data(H)'!#REF!,_xlfn.XLOOKUP($A27,'PY1 Data(H)'!#REF!,'PY1 Data(H)'!#REF!))</f>
        <v>#REF!</v>
      </c>
      <c r="I27" s="124" t="e" cm="1">
        <f t="array" ref="I27">_xlfn.XLOOKUP(I$1,'PY1 Data(H)'!#REF!,_xlfn.XLOOKUP($A27,'PY1 Data(H)'!#REF!,'PY1 Data(H)'!#REF!))</f>
        <v>#REF!</v>
      </c>
      <c r="J27" s="124" t="e" cm="1">
        <f t="array" ref="J27">_xlfn.XLOOKUP(J$1,'PY1 Data(H)'!#REF!,_xlfn.XLOOKUP($A27,'PY1 Data(H)'!#REF!,'PY1 Data(H)'!#REF!))</f>
        <v>#REF!</v>
      </c>
      <c r="K27" s="124" t="e" cm="1">
        <f t="array" ref="K27">_xlfn.XLOOKUP(K$1,'PY1 Data(H)'!#REF!,_xlfn.XLOOKUP($A27,'PY1 Data(H)'!#REF!,'PY1 Data(H)'!#REF!))</f>
        <v>#REF!</v>
      </c>
      <c r="L27" s="124" t="e" cm="1">
        <f t="array" ref="L27">_xlfn.XLOOKUP(L$1,'PY1 Data(H)'!#REF!,_xlfn.XLOOKUP($A27,'PY1 Data(H)'!#REF!,'PY1 Data(H)'!#REF!))</f>
        <v>#REF!</v>
      </c>
      <c r="M27" s="124" t="e" cm="1">
        <f t="array" ref="M27">_xlfn.XLOOKUP(M$1,'PY1 Data(H)'!#REF!,_xlfn.XLOOKUP($A27,'PY1 Data(H)'!#REF!,'PY1 Data(H)'!#REF!))</f>
        <v>#REF!</v>
      </c>
      <c r="N27" s="124" t="e" cm="1">
        <f t="array" ref="N27">_xlfn.XLOOKUP(N$1,'PY1 Data(H)'!#REF!,_xlfn.XLOOKUP($A27,'PY1 Data(H)'!#REF!,'PY1 Data(H)'!#REF!))</f>
        <v>#REF!</v>
      </c>
      <c r="O27" s="124" t="e" cm="1">
        <f t="array" ref="O27">_xlfn.XLOOKUP(O$1,'PY1 Data(H)'!#REF!,_xlfn.XLOOKUP($A27,'PY1 Data(H)'!#REF!,'PY1 Data(H)'!#REF!))</f>
        <v>#REF!</v>
      </c>
      <c r="P27" s="124" t="e" cm="1">
        <f t="array" ref="P27">_xlfn.XLOOKUP(P$1,'PY1 Data(H)'!#REF!,_xlfn.XLOOKUP($A27,'PY1 Data(H)'!#REF!,'PY1 Data(H)'!#REF!))</f>
        <v>#REF!</v>
      </c>
      <c r="Q27" s="124" t="e" cm="1">
        <f t="array" ref="Q27">_xlfn.XLOOKUP(Q$1,'PY1 Data(H)'!#REF!,_xlfn.XLOOKUP($A27,'PY1 Data(H)'!#REF!,'PY1 Data(H)'!#REF!))</f>
        <v>#REF!</v>
      </c>
      <c r="R27" s="124" t="e" cm="1">
        <f t="array" ref="R27">_xlfn.XLOOKUP(R$1,'PY1 Data(H)'!#REF!,_xlfn.XLOOKUP($A27,'PY1 Data(H)'!#REF!,'PY1 Data(H)'!#REF!))</f>
        <v>#REF!</v>
      </c>
    </row>
    <row r="28" spans="1:18" x14ac:dyDescent="0.3">
      <c r="A28">
        <v>386</v>
      </c>
      <c r="D28" s="124" t="e" cm="1">
        <f t="array" ref="D28">_xlfn.XLOOKUP(D$1,'PY1 Data(H)'!#REF!,_xlfn.XLOOKUP($A28,'PY1 Data(H)'!#REF!,'PY1 Data(H)'!#REF!))</f>
        <v>#REF!</v>
      </c>
      <c r="E28" s="124" t="e" cm="1">
        <f t="array" ref="E28">_xlfn.XLOOKUP(E$1,'PY1 Data(H)'!#REF!,_xlfn.XLOOKUP($A28,'PY1 Data(H)'!#REF!,'PY1 Data(H)'!#REF!))</f>
        <v>#REF!</v>
      </c>
      <c r="F28" s="124" t="e" cm="1">
        <f t="array" ref="F28">_xlfn.XLOOKUP(F$1,'PY1 Data(H)'!#REF!,_xlfn.XLOOKUP($A28,'PY1 Data(H)'!#REF!,'PY1 Data(H)'!#REF!))</f>
        <v>#REF!</v>
      </c>
      <c r="G28" s="124" t="e" cm="1">
        <f t="array" ref="G28">_xlfn.XLOOKUP(G$1,'PY1 Data(H)'!#REF!,_xlfn.XLOOKUP($A28,'PY1 Data(H)'!#REF!,'PY1 Data(H)'!#REF!))</f>
        <v>#REF!</v>
      </c>
      <c r="H28" s="124" t="e" cm="1">
        <f t="array" ref="H28">_xlfn.XLOOKUP(H$1,'PY1 Data(H)'!#REF!,_xlfn.XLOOKUP($A28,'PY1 Data(H)'!#REF!,'PY1 Data(H)'!#REF!))</f>
        <v>#REF!</v>
      </c>
      <c r="I28" s="124" t="e" cm="1">
        <f t="array" ref="I28">_xlfn.XLOOKUP(I$1,'PY1 Data(H)'!#REF!,_xlfn.XLOOKUP($A28,'PY1 Data(H)'!#REF!,'PY1 Data(H)'!#REF!))</f>
        <v>#REF!</v>
      </c>
      <c r="J28" s="124" t="e" cm="1">
        <f t="array" ref="J28">_xlfn.XLOOKUP(J$1,'PY1 Data(H)'!#REF!,_xlfn.XLOOKUP($A28,'PY1 Data(H)'!#REF!,'PY1 Data(H)'!#REF!))</f>
        <v>#REF!</v>
      </c>
      <c r="K28" s="124" t="e" cm="1">
        <f t="array" ref="K28">_xlfn.XLOOKUP(K$1,'PY1 Data(H)'!#REF!,_xlfn.XLOOKUP($A28,'PY1 Data(H)'!#REF!,'PY1 Data(H)'!#REF!))</f>
        <v>#REF!</v>
      </c>
      <c r="L28" s="124" t="e" cm="1">
        <f t="array" ref="L28">_xlfn.XLOOKUP(L$1,'PY1 Data(H)'!#REF!,_xlfn.XLOOKUP($A28,'PY1 Data(H)'!#REF!,'PY1 Data(H)'!#REF!))</f>
        <v>#REF!</v>
      </c>
      <c r="M28" s="124" t="e" cm="1">
        <f t="array" ref="M28">_xlfn.XLOOKUP(M$1,'PY1 Data(H)'!#REF!,_xlfn.XLOOKUP($A28,'PY1 Data(H)'!#REF!,'PY1 Data(H)'!#REF!))</f>
        <v>#REF!</v>
      </c>
      <c r="N28" s="124" t="e" cm="1">
        <f t="array" ref="N28">_xlfn.XLOOKUP(N$1,'PY1 Data(H)'!#REF!,_xlfn.XLOOKUP($A28,'PY1 Data(H)'!#REF!,'PY1 Data(H)'!#REF!))</f>
        <v>#REF!</v>
      </c>
      <c r="O28" s="124" t="e" cm="1">
        <f t="array" ref="O28">_xlfn.XLOOKUP(O$1,'PY1 Data(H)'!#REF!,_xlfn.XLOOKUP($A28,'PY1 Data(H)'!#REF!,'PY1 Data(H)'!#REF!))</f>
        <v>#REF!</v>
      </c>
      <c r="P28" s="124" t="e" cm="1">
        <f t="array" ref="P28">_xlfn.XLOOKUP(P$1,'PY1 Data(H)'!#REF!,_xlfn.XLOOKUP($A28,'PY1 Data(H)'!#REF!,'PY1 Data(H)'!#REF!))</f>
        <v>#REF!</v>
      </c>
      <c r="Q28" s="124" t="e" cm="1">
        <f t="array" ref="Q28">_xlfn.XLOOKUP(Q$1,'PY1 Data(H)'!#REF!,_xlfn.XLOOKUP($A28,'PY1 Data(H)'!#REF!,'PY1 Data(H)'!#REF!))</f>
        <v>#REF!</v>
      </c>
      <c r="R28" s="124" t="e" cm="1">
        <f t="array" ref="R28">_xlfn.XLOOKUP(R$1,'PY1 Data(H)'!#REF!,_xlfn.XLOOKUP($A28,'PY1 Data(H)'!#REF!,'PY1 Data(H)'!#REF!))</f>
        <v>#REF!</v>
      </c>
    </row>
    <row r="29" spans="1:18" x14ac:dyDescent="0.3">
      <c r="A29">
        <v>387</v>
      </c>
      <c r="D29" s="124" t="e" cm="1">
        <f t="array" ref="D29">_xlfn.XLOOKUP(D$1,'PY1 Data(H)'!#REF!,_xlfn.XLOOKUP($A29,'PY1 Data(H)'!#REF!,'PY1 Data(H)'!#REF!))</f>
        <v>#REF!</v>
      </c>
      <c r="E29" s="124" t="e" cm="1">
        <f t="array" ref="E29">_xlfn.XLOOKUP(E$1,'PY1 Data(H)'!#REF!,_xlfn.XLOOKUP($A29,'PY1 Data(H)'!#REF!,'PY1 Data(H)'!#REF!))</f>
        <v>#REF!</v>
      </c>
      <c r="F29" s="124" t="e" cm="1">
        <f t="array" ref="F29">_xlfn.XLOOKUP(F$1,'PY1 Data(H)'!#REF!,_xlfn.XLOOKUP($A29,'PY1 Data(H)'!#REF!,'PY1 Data(H)'!#REF!))</f>
        <v>#REF!</v>
      </c>
      <c r="G29" s="124" t="e" cm="1">
        <f t="array" ref="G29">_xlfn.XLOOKUP(G$1,'PY1 Data(H)'!#REF!,_xlfn.XLOOKUP($A29,'PY1 Data(H)'!#REF!,'PY1 Data(H)'!#REF!))</f>
        <v>#REF!</v>
      </c>
      <c r="H29" s="124" t="e" cm="1">
        <f t="array" ref="H29">_xlfn.XLOOKUP(H$1,'PY1 Data(H)'!#REF!,_xlfn.XLOOKUP($A29,'PY1 Data(H)'!#REF!,'PY1 Data(H)'!#REF!))</f>
        <v>#REF!</v>
      </c>
      <c r="I29" s="124" t="e" cm="1">
        <f t="array" ref="I29">_xlfn.XLOOKUP(I$1,'PY1 Data(H)'!#REF!,_xlfn.XLOOKUP($A29,'PY1 Data(H)'!#REF!,'PY1 Data(H)'!#REF!))</f>
        <v>#REF!</v>
      </c>
      <c r="J29" s="124" t="e" cm="1">
        <f t="array" ref="J29">_xlfn.XLOOKUP(J$1,'PY1 Data(H)'!#REF!,_xlfn.XLOOKUP($A29,'PY1 Data(H)'!#REF!,'PY1 Data(H)'!#REF!))</f>
        <v>#REF!</v>
      </c>
      <c r="K29" s="124" t="e" cm="1">
        <f t="array" ref="K29">_xlfn.XLOOKUP(K$1,'PY1 Data(H)'!#REF!,_xlfn.XLOOKUP($A29,'PY1 Data(H)'!#REF!,'PY1 Data(H)'!#REF!))</f>
        <v>#REF!</v>
      </c>
      <c r="L29" s="124" t="e" cm="1">
        <f t="array" ref="L29">_xlfn.XLOOKUP(L$1,'PY1 Data(H)'!#REF!,_xlfn.XLOOKUP($A29,'PY1 Data(H)'!#REF!,'PY1 Data(H)'!#REF!))</f>
        <v>#REF!</v>
      </c>
      <c r="M29" s="124" t="e" cm="1">
        <f t="array" ref="M29">_xlfn.XLOOKUP(M$1,'PY1 Data(H)'!#REF!,_xlfn.XLOOKUP($A29,'PY1 Data(H)'!#REF!,'PY1 Data(H)'!#REF!))</f>
        <v>#REF!</v>
      </c>
      <c r="N29" s="124" t="e" cm="1">
        <f t="array" ref="N29">_xlfn.XLOOKUP(N$1,'PY1 Data(H)'!#REF!,_xlfn.XLOOKUP($A29,'PY1 Data(H)'!#REF!,'PY1 Data(H)'!#REF!))</f>
        <v>#REF!</v>
      </c>
      <c r="O29" s="124" t="e" cm="1">
        <f t="array" ref="O29">_xlfn.XLOOKUP(O$1,'PY1 Data(H)'!#REF!,_xlfn.XLOOKUP($A29,'PY1 Data(H)'!#REF!,'PY1 Data(H)'!#REF!))</f>
        <v>#REF!</v>
      </c>
      <c r="P29" s="124" t="e" cm="1">
        <f t="array" ref="P29">_xlfn.XLOOKUP(P$1,'PY1 Data(H)'!#REF!,_xlfn.XLOOKUP($A29,'PY1 Data(H)'!#REF!,'PY1 Data(H)'!#REF!))</f>
        <v>#REF!</v>
      </c>
      <c r="Q29" s="124" t="e" cm="1">
        <f t="array" ref="Q29">_xlfn.XLOOKUP(Q$1,'PY1 Data(H)'!#REF!,_xlfn.XLOOKUP($A29,'PY1 Data(H)'!#REF!,'PY1 Data(H)'!#REF!))</f>
        <v>#REF!</v>
      </c>
      <c r="R29" s="124" t="e" cm="1">
        <f t="array" ref="R29">_xlfn.XLOOKUP(R$1,'PY1 Data(H)'!#REF!,_xlfn.XLOOKUP($A29,'PY1 Data(H)'!#REF!,'PY1 Data(H)'!#REF!))</f>
        <v>#REF!</v>
      </c>
    </row>
    <row r="30" spans="1:18" x14ac:dyDescent="0.3">
      <c r="A30">
        <v>389</v>
      </c>
      <c r="D30" s="124" t="e" cm="1">
        <f t="array" ref="D30">_xlfn.XLOOKUP(D$1,'PY1 Data(H)'!#REF!,_xlfn.XLOOKUP($A30,'PY1 Data(H)'!#REF!,'PY1 Data(H)'!#REF!))</f>
        <v>#REF!</v>
      </c>
      <c r="E30" s="124" t="e" cm="1">
        <f t="array" ref="E30">_xlfn.XLOOKUP(E$1,'PY1 Data(H)'!#REF!,_xlfn.XLOOKUP($A30,'PY1 Data(H)'!#REF!,'PY1 Data(H)'!#REF!))</f>
        <v>#REF!</v>
      </c>
      <c r="F30" s="124" t="e" cm="1">
        <f t="array" ref="F30">_xlfn.XLOOKUP(F$1,'PY1 Data(H)'!#REF!,_xlfn.XLOOKUP($A30,'PY1 Data(H)'!#REF!,'PY1 Data(H)'!#REF!))</f>
        <v>#REF!</v>
      </c>
      <c r="G30" s="124" t="e" cm="1">
        <f t="array" ref="G30">_xlfn.XLOOKUP(G$1,'PY1 Data(H)'!#REF!,_xlfn.XLOOKUP($A30,'PY1 Data(H)'!#REF!,'PY1 Data(H)'!#REF!))</f>
        <v>#REF!</v>
      </c>
      <c r="H30" s="124" t="e" cm="1">
        <f t="array" ref="H30">_xlfn.XLOOKUP(H$1,'PY1 Data(H)'!#REF!,_xlfn.XLOOKUP($A30,'PY1 Data(H)'!#REF!,'PY1 Data(H)'!#REF!))</f>
        <v>#REF!</v>
      </c>
      <c r="I30" s="124" t="e" cm="1">
        <f t="array" ref="I30">_xlfn.XLOOKUP(I$1,'PY1 Data(H)'!#REF!,_xlfn.XLOOKUP($A30,'PY1 Data(H)'!#REF!,'PY1 Data(H)'!#REF!))</f>
        <v>#REF!</v>
      </c>
      <c r="J30" s="124" t="e" cm="1">
        <f t="array" ref="J30">_xlfn.XLOOKUP(J$1,'PY1 Data(H)'!#REF!,_xlfn.XLOOKUP($A30,'PY1 Data(H)'!#REF!,'PY1 Data(H)'!#REF!))</f>
        <v>#REF!</v>
      </c>
      <c r="K30" s="124" t="e" cm="1">
        <f t="array" ref="K30">_xlfn.XLOOKUP(K$1,'PY1 Data(H)'!#REF!,_xlfn.XLOOKUP($A30,'PY1 Data(H)'!#REF!,'PY1 Data(H)'!#REF!))</f>
        <v>#REF!</v>
      </c>
      <c r="L30" s="124" t="e" cm="1">
        <f t="array" ref="L30">_xlfn.XLOOKUP(L$1,'PY1 Data(H)'!#REF!,_xlfn.XLOOKUP($A30,'PY1 Data(H)'!#REF!,'PY1 Data(H)'!#REF!))</f>
        <v>#REF!</v>
      </c>
      <c r="M30" s="124" t="e" cm="1">
        <f t="array" ref="M30">_xlfn.XLOOKUP(M$1,'PY1 Data(H)'!#REF!,_xlfn.XLOOKUP($A30,'PY1 Data(H)'!#REF!,'PY1 Data(H)'!#REF!))</f>
        <v>#REF!</v>
      </c>
      <c r="N30" s="124" t="e" cm="1">
        <f t="array" ref="N30">_xlfn.XLOOKUP(N$1,'PY1 Data(H)'!#REF!,_xlfn.XLOOKUP($A30,'PY1 Data(H)'!#REF!,'PY1 Data(H)'!#REF!))</f>
        <v>#REF!</v>
      </c>
      <c r="O30" s="124" t="e" cm="1">
        <f t="array" ref="O30">_xlfn.XLOOKUP(O$1,'PY1 Data(H)'!#REF!,_xlfn.XLOOKUP($A30,'PY1 Data(H)'!#REF!,'PY1 Data(H)'!#REF!))</f>
        <v>#REF!</v>
      </c>
      <c r="P30" s="124" t="e" cm="1">
        <f t="array" ref="P30">_xlfn.XLOOKUP(P$1,'PY1 Data(H)'!#REF!,_xlfn.XLOOKUP($A30,'PY1 Data(H)'!#REF!,'PY1 Data(H)'!#REF!))</f>
        <v>#REF!</v>
      </c>
      <c r="Q30" s="124" t="e" cm="1">
        <f t="array" ref="Q30">_xlfn.XLOOKUP(Q$1,'PY1 Data(H)'!#REF!,_xlfn.XLOOKUP($A30,'PY1 Data(H)'!#REF!,'PY1 Data(H)'!#REF!))</f>
        <v>#REF!</v>
      </c>
      <c r="R30" s="124" t="e" cm="1">
        <f t="array" ref="R30">_xlfn.XLOOKUP(R$1,'PY1 Data(H)'!#REF!,_xlfn.XLOOKUP($A30,'PY1 Data(H)'!#REF!,'PY1 Data(H)'!#REF!))</f>
        <v>#REF!</v>
      </c>
    </row>
    <row r="31" spans="1:18" x14ac:dyDescent="0.3">
      <c r="A31">
        <v>255</v>
      </c>
      <c r="D31" s="124" t="e" cm="1">
        <f t="array" ref="D31">_xlfn.XLOOKUP(D$1,'PY1 Data(H)'!#REF!,_xlfn.XLOOKUP($A31,'PY1 Data(H)'!#REF!,'PY1 Data(H)'!#REF!))</f>
        <v>#REF!</v>
      </c>
      <c r="E31" s="124" t="e" cm="1">
        <f t="array" ref="E31">_xlfn.XLOOKUP(E$1,'PY1 Data(H)'!#REF!,_xlfn.XLOOKUP($A31,'PY1 Data(H)'!#REF!,'PY1 Data(H)'!#REF!))</f>
        <v>#REF!</v>
      </c>
      <c r="F31" s="124" t="e" cm="1">
        <f t="array" ref="F31">_xlfn.XLOOKUP(F$1,'PY1 Data(H)'!#REF!,_xlfn.XLOOKUP($A31,'PY1 Data(H)'!#REF!,'PY1 Data(H)'!#REF!))</f>
        <v>#REF!</v>
      </c>
      <c r="G31" s="124" t="e" cm="1">
        <f t="array" ref="G31">_xlfn.XLOOKUP(G$1,'PY1 Data(H)'!#REF!,_xlfn.XLOOKUP($A31,'PY1 Data(H)'!#REF!,'PY1 Data(H)'!#REF!))</f>
        <v>#REF!</v>
      </c>
      <c r="H31" s="124" t="e" cm="1">
        <f t="array" ref="H31">_xlfn.XLOOKUP(H$1,'PY1 Data(H)'!#REF!,_xlfn.XLOOKUP($A31,'PY1 Data(H)'!#REF!,'PY1 Data(H)'!#REF!))</f>
        <v>#REF!</v>
      </c>
      <c r="I31" s="124" t="e" cm="1">
        <f t="array" ref="I31">_xlfn.XLOOKUP(I$1,'PY1 Data(H)'!#REF!,_xlfn.XLOOKUP($A31,'PY1 Data(H)'!#REF!,'PY1 Data(H)'!#REF!))</f>
        <v>#REF!</v>
      </c>
      <c r="J31" s="124" t="e" cm="1">
        <f t="array" ref="J31">_xlfn.XLOOKUP(J$1,'PY1 Data(H)'!#REF!,_xlfn.XLOOKUP($A31,'PY1 Data(H)'!#REF!,'PY1 Data(H)'!#REF!))</f>
        <v>#REF!</v>
      </c>
      <c r="K31" s="124" t="e" cm="1">
        <f t="array" ref="K31">_xlfn.XLOOKUP(K$1,'PY1 Data(H)'!#REF!,_xlfn.XLOOKUP($A31,'PY1 Data(H)'!#REF!,'PY1 Data(H)'!#REF!))</f>
        <v>#REF!</v>
      </c>
      <c r="L31" s="124" t="e" cm="1">
        <f t="array" ref="L31">_xlfn.XLOOKUP(L$1,'PY1 Data(H)'!#REF!,_xlfn.XLOOKUP($A31,'PY1 Data(H)'!#REF!,'PY1 Data(H)'!#REF!))</f>
        <v>#REF!</v>
      </c>
      <c r="M31" s="124" t="e" cm="1">
        <f t="array" ref="M31">_xlfn.XLOOKUP(M$1,'PY1 Data(H)'!#REF!,_xlfn.XLOOKUP($A31,'PY1 Data(H)'!#REF!,'PY1 Data(H)'!#REF!))</f>
        <v>#REF!</v>
      </c>
      <c r="N31" s="124" t="e" cm="1">
        <f t="array" ref="N31">_xlfn.XLOOKUP(N$1,'PY1 Data(H)'!#REF!,_xlfn.XLOOKUP($A31,'PY1 Data(H)'!#REF!,'PY1 Data(H)'!#REF!))</f>
        <v>#REF!</v>
      </c>
      <c r="O31" s="124" t="e" cm="1">
        <f t="array" ref="O31">_xlfn.XLOOKUP(O$1,'PY1 Data(H)'!#REF!,_xlfn.XLOOKUP($A31,'PY1 Data(H)'!#REF!,'PY1 Data(H)'!#REF!))</f>
        <v>#REF!</v>
      </c>
      <c r="P31" s="124" t="e" cm="1">
        <f t="array" ref="P31">_xlfn.XLOOKUP(P$1,'PY1 Data(H)'!#REF!,_xlfn.XLOOKUP($A31,'PY1 Data(H)'!#REF!,'PY1 Data(H)'!#REF!))</f>
        <v>#REF!</v>
      </c>
      <c r="Q31" s="124" t="e" cm="1">
        <f t="array" ref="Q31">_xlfn.XLOOKUP(Q$1,'PY1 Data(H)'!#REF!,_xlfn.XLOOKUP($A31,'PY1 Data(H)'!#REF!,'PY1 Data(H)'!#REF!))</f>
        <v>#REF!</v>
      </c>
      <c r="R31" s="124" t="e" cm="1">
        <f t="array" ref="R31">_xlfn.XLOOKUP(R$1,'PY1 Data(H)'!#REF!,_xlfn.XLOOKUP($A31,'PY1 Data(H)'!#REF!,'PY1 Data(H)'!#REF!))</f>
        <v>#REF!</v>
      </c>
    </row>
    <row r="32" spans="1:18" x14ac:dyDescent="0.3">
      <c r="A32">
        <v>376</v>
      </c>
      <c r="D32" s="124" t="e" cm="1">
        <f t="array" ref="D32">_xlfn.XLOOKUP(D$1,'PY1 Data(H)'!#REF!,_xlfn.XLOOKUP($A32,'PY1 Data(H)'!#REF!,'PY1 Data(H)'!#REF!))</f>
        <v>#REF!</v>
      </c>
      <c r="E32" s="124" t="e" cm="1">
        <f t="array" ref="E32">_xlfn.XLOOKUP(E$1,'PY1 Data(H)'!#REF!,_xlfn.XLOOKUP($A32,'PY1 Data(H)'!#REF!,'PY1 Data(H)'!#REF!))</f>
        <v>#REF!</v>
      </c>
      <c r="F32" s="124" t="e" cm="1">
        <f t="array" ref="F32">_xlfn.XLOOKUP(F$1,'PY1 Data(H)'!#REF!,_xlfn.XLOOKUP($A32,'PY1 Data(H)'!#REF!,'PY1 Data(H)'!#REF!))</f>
        <v>#REF!</v>
      </c>
      <c r="G32" s="124" t="e" cm="1">
        <f t="array" ref="G32">_xlfn.XLOOKUP(G$1,'PY1 Data(H)'!#REF!,_xlfn.XLOOKUP($A32,'PY1 Data(H)'!#REF!,'PY1 Data(H)'!#REF!))</f>
        <v>#REF!</v>
      </c>
      <c r="H32" s="124" t="e" cm="1">
        <f t="array" ref="H32">_xlfn.XLOOKUP(H$1,'PY1 Data(H)'!#REF!,_xlfn.XLOOKUP($A32,'PY1 Data(H)'!#REF!,'PY1 Data(H)'!#REF!))</f>
        <v>#REF!</v>
      </c>
      <c r="I32" s="124" t="e" cm="1">
        <f t="array" ref="I32">_xlfn.XLOOKUP(I$1,'PY1 Data(H)'!#REF!,_xlfn.XLOOKUP($A32,'PY1 Data(H)'!#REF!,'PY1 Data(H)'!#REF!))</f>
        <v>#REF!</v>
      </c>
      <c r="J32" s="124" t="e" cm="1">
        <f t="array" ref="J32">_xlfn.XLOOKUP(J$1,'PY1 Data(H)'!#REF!,_xlfn.XLOOKUP($A32,'PY1 Data(H)'!#REF!,'PY1 Data(H)'!#REF!))</f>
        <v>#REF!</v>
      </c>
      <c r="K32" s="124" t="e" cm="1">
        <f t="array" ref="K32">_xlfn.XLOOKUP(K$1,'PY1 Data(H)'!#REF!,_xlfn.XLOOKUP($A32,'PY1 Data(H)'!#REF!,'PY1 Data(H)'!#REF!))</f>
        <v>#REF!</v>
      </c>
      <c r="L32" s="124" t="e" cm="1">
        <f t="array" ref="L32">_xlfn.XLOOKUP(L$1,'PY1 Data(H)'!#REF!,_xlfn.XLOOKUP($A32,'PY1 Data(H)'!#REF!,'PY1 Data(H)'!#REF!))</f>
        <v>#REF!</v>
      </c>
      <c r="M32" s="124" t="e" cm="1">
        <f t="array" ref="M32">_xlfn.XLOOKUP(M$1,'PY1 Data(H)'!#REF!,_xlfn.XLOOKUP($A32,'PY1 Data(H)'!#REF!,'PY1 Data(H)'!#REF!))</f>
        <v>#REF!</v>
      </c>
      <c r="N32" s="124" t="e" cm="1">
        <f t="array" ref="N32">_xlfn.XLOOKUP(N$1,'PY1 Data(H)'!#REF!,_xlfn.XLOOKUP($A32,'PY1 Data(H)'!#REF!,'PY1 Data(H)'!#REF!))</f>
        <v>#REF!</v>
      </c>
      <c r="O32" s="124" t="e" cm="1">
        <f t="array" ref="O32">_xlfn.XLOOKUP(O$1,'PY1 Data(H)'!#REF!,_xlfn.XLOOKUP($A32,'PY1 Data(H)'!#REF!,'PY1 Data(H)'!#REF!))</f>
        <v>#REF!</v>
      </c>
      <c r="P32" s="124" t="e" cm="1">
        <f t="array" ref="P32">_xlfn.XLOOKUP(P$1,'PY1 Data(H)'!#REF!,_xlfn.XLOOKUP($A32,'PY1 Data(H)'!#REF!,'PY1 Data(H)'!#REF!))</f>
        <v>#REF!</v>
      </c>
      <c r="Q32" s="124" t="e" cm="1">
        <f t="array" ref="Q32">_xlfn.XLOOKUP(Q$1,'PY1 Data(H)'!#REF!,_xlfn.XLOOKUP($A32,'PY1 Data(H)'!#REF!,'PY1 Data(H)'!#REF!))</f>
        <v>#REF!</v>
      </c>
      <c r="R32" s="124" t="e" cm="1">
        <f t="array" ref="R32">_xlfn.XLOOKUP(R$1,'PY1 Data(H)'!#REF!,_xlfn.XLOOKUP($A32,'PY1 Data(H)'!#REF!,'PY1 Data(H)'!#REF!))</f>
        <v>#REF!</v>
      </c>
    </row>
    <row r="33" spans="1:18" x14ac:dyDescent="0.3">
      <c r="D33" s="124" t="e" cm="1">
        <f t="array" ref="D33">_xlfn.XLOOKUP(D$1,'PY1 Data(H)'!#REF!,_xlfn.XLOOKUP($A33,'PY1 Data(H)'!#REF!,'PY1 Data(H)'!#REF!))</f>
        <v>#REF!</v>
      </c>
      <c r="E33" s="124" t="e" cm="1">
        <f t="array" ref="E33">_xlfn.XLOOKUP(E$1,'PY1 Data(H)'!#REF!,_xlfn.XLOOKUP($A33,'PY1 Data(H)'!#REF!,'PY1 Data(H)'!#REF!))</f>
        <v>#REF!</v>
      </c>
      <c r="F33" s="124" t="e" cm="1">
        <f t="array" ref="F33">_xlfn.XLOOKUP(F$1,'PY1 Data(H)'!#REF!,_xlfn.XLOOKUP($A33,'PY1 Data(H)'!#REF!,'PY1 Data(H)'!#REF!))</f>
        <v>#REF!</v>
      </c>
      <c r="G33" s="124" t="e" cm="1">
        <f t="array" ref="G33">_xlfn.XLOOKUP(G$1,'PY1 Data(H)'!#REF!,_xlfn.XLOOKUP($A33,'PY1 Data(H)'!#REF!,'PY1 Data(H)'!#REF!))</f>
        <v>#REF!</v>
      </c>
      <c r="H33" s="124" t="e" cm="1">
        <f t="array" ref="H33">_xlfn.XLOOKUP(H$1,'PY1 Data(H)'!#REF!,_xlfn.XLOOKUP($A33,'PY1 Data(H)'!#REF!,'PY1 Data(H)'!#REF!))</f>
        <v>#REF!</v>
      </c>
      <c r="I33" s="124" t="e" cm="1">
        <f t="array" ref="I33">_xlfn.XLOOKUP(I$1,'PY1 Data(H)'!#REF!,_xlfn.XLOOKUP($A33,'PY1 Data(H)'!#REF!,'PY1 Data(H)'!#REF!))</f>
        <v>#REF!</v>
      </c>
      <c r="J33" s="124" t="e" cm="1">
        <f t="array" ref="J33">_xlfn.XLOOKUP(J$1,'PY1 Data(H)'!#REF!,_xlfn.XLOOKUP($A33,'PY1 Data(H)'!#REF!,'PY1 Data(H)'!#REF!))</f>
        <v>#REF!</v>
      </c>
      <c r="K33" s="124" t="e" cm="1">
        <f t="array" ref="K33">_xlfn.XLOOKUP(K$1,'PY1 Data(H)'!#REF!,_xlfn.XLOOKUP($A33,'PY1 Data(H)'!#REF!,'PY1 Data(H)'!#REF!))</f>
        <v>#REF!</v>
      </c>
      <c r="L33" s="124" t="e" cm="1">
        <f t="array" ref="L33">_xlfn.XLOOKUP(L$1,'PY1 Data(H)'!#REF!,_xlfn.XLOOKUP($A33,'PY1 Data(H)'!#REF!,'PY1 Data(H)'!#REF!))</f>
        <v>#REF!</v>
      </c>
      <c r="M33" s="124" t="e" cm="1">
        <f t="array" ref="M33">_xlfn.XLOOKUP(M$1,'PY1 Data(H)'!#REF!,_xlfn.XLOOKUP($A33,'PY1 Data(H)'!#REF!,'PY1 Data(H)'!#REF!))</f>
        <v>#REF!</v>
      </c>
      <c r="N33" s="124" t="e" cm="1">
        <f t="array" ref="N33">_xlfn.XLOOKUP(N$1,'PY1 Data(H)'!#REF!,_xlfn.XLOOKUP($A33,'PY1 Data(H)'!#REF!,'PY1 Data(H)'!#REF!))</f>
        <v>#REF!</v>
      </c>
      <c r="O33" s="124" t="e" cm="1">
        <f t="array" ref="O33">_xlfn.XLOOKUP(O$1,'PY1 Data(H)'!#REF!,_xlfn.XLOOKUP($A33,'PY1 Data(H)'!#REF!,'PY1 Data(H)'!#REF!))</f>
        <v>#REF!</v>
      </c>
      <c r="P33" s="124" t="e" cm="1">
        <f t="array" ref="P33">_xlfn.XLOOKUP(P$1,'PY1 Data(H)'!#REF!,_xlfn.XLOOKUP($A33,'PY1 Data(H)'!#REF!,'PY1 Data(H)'!#REF!))</f>
        <v>#REF!</v>
      </c>
      <c r="Q33" s="124" t="e" cm="1">
        <f t="array" ref="Q33">_xlfn.XLOOKUP(Q$1,'PY1 Data(H)'!#REF!,_xlfn.XLOOKUP($A33,'PY1 Data(H)'!#REF!,'PY1 Data(H)'!#REF!))</f>
        <v>#REF!</v>
      </c>
      <c r="R33" s="124" t="e" cm="1">
        <f t="array" ref="R33">_xlfn.XLOOKUP(R$1,'PY1 Data(H)'!#REF!,_xlfn.XLOOKUP($A33,'PY1 Data(H)'!#REF!,'PY1 Data(H)'!#REF!))</f>
        <v>#REF!</v>
      </c>
    </row>
    <row r="34" spans="1:18" x14ac:dyDescent="0.3">
      <c r="A34">
        <v>592</v>
      </c>
      <c r="D34" s="124" t="e" cm="1">
        <f t="array" ref="D34">_xlfn.XLOOKUP(D$1,'PY1 Data(H)'!#REF!,_xlfn.XLOOKUP($A34,'PY1 Data(H)'!#REF!,'PY1 Data(H)'!#REF!))</f>
        <v>#REF!</v>
      </c>
      <c r="E34" s="124" t="e" cm="1">
        <f t="array" ref="E34">_xlfn.XLOOKUP(E$1,'PY1 Data(H)'!#REF!,_xlfn.XLOOKUP($A34,'PY1 Data(H)'!#REF!,'PY1 Data(H)'!#REF!))</f>
        <v>#REF!</v>
      </c>
      <c r="F34" s="124" t="e" cm="1">
        <f t="array" ref="F34">_xlfn.XLOOKUP(F$1,'PY1 Data(H)'!#REF!,_xlfn.XLOOKUP($A34,'PY1 Data(H)'!#REF!,'PY1 Data(H)'!#REF!))</f>
        <v>#REF!</v>
      </c>
      <c r="G34" s="124" t="e" cm="1">
        <f t="array" ref="G34">_xlfn.XLOOKUP(G$1,'PY1 Data(H)'!#REF!,_xlfn.XLOOKUP($A34,'PY1 Data(H)'!#REF!,'PY1 Data(H)'!#REF!))</f>
        <v>#REF!</v>
      </c>
      <c r="H34" s="124" t="e" cm="1">
        <f t="array" ref="H34">_xlfn.XLOOKUP(H$1,'PY1 Data(H)'!#REF!,_xlfn.XLOOKUP($A34,'PY1 Data(H)'!#REF!,'PY1 Data(H)'!#REF!))</f>
        <v>#REF!</v>
      </c>
      <c r="I34" s="124" t="e" cm="1">
        <f t="array" ref="I34">_xlfn.XLOOKUP(I$1,'PY1 Data(H)'!#REF!,_xlfn.XLOOKUP($A34,'PY1 Data(H)'!#REF!,'PY1 Data(H)'!#REF!))</f>
        <v>#REF!</v>
      </c>
      <c r="J34" s="124" t="e" cm="1">
        <f t="array" ref="J34">_xlfn.XLOOKUP(J$1,'PY1 Data(H)'!#REF!,_xlfn.XLOOKUP($A34,'PY1 Data(H)'!#REF!,'PY1 Data(H)'!#REF!))</f>
        <v>#REF!</v>
      </c>
      <c r="K34" s="124" t="e" cm="1">
        <f t="array" ref="K34">_xlfn.XLOOKUP(K$1,'PY1 Data(H)'!#REF!,_xlfn.XLOOKUP($A34,'PY1 Data(H)'!#REF!,'PY1 Data(H)'!#REF!))</f>
        <v>#REF!</v>
      </c>
      <c r="L34" s="124" t="e" cm="1">
        <f t="array" ref="L34">_xlfn.XLOOKUP(L$1,'PY1 Data(H)'!#REF!,_xlfn.XLOOKUP($A34,'PY1 Data(H)'!#REF!,'PY1 Data(H)'!#REF!))</f>
        <v>#REF!</v>
      </c>
      <c r="M34" s="124" t="e" cm="1">
        <f t="array" ref="M34">_xlfn.XLOOKUP(M$1,'PY1 Data(H)'!#REF!,_xlfn.XLOOKUP($A34,'PY1 Data(H)'!#REF!,'PY1 Data(H)'!#REF!))</f>
        <v>#REF!</v>
      </c>
      <c r="N34" s="124" t="e" cm="1">
        <f t="array" ref="N34">_xlfn.XLOOKUP(N$1,'PY1 Data(H)'!#REF!,_xlfn.XLOOKUP($A34,'PY1 Data(H)'!#REF!,'PY1 Data(H)'!#REF!))</f>
        <v>#REF!</v>
      </c>
      <c r="O34" s="124" t="e" cm="1">
        <f t="array" ref="O34">_xlfn.XLOOKUP(O$1,'PY1 Data(H)'!#REF!,_xlfn.XLOOKUP($A34,'PY1 Data(H)'!#REF!,'PY1 Data(H)'!#REF!))</f>
        <v>#REF!</v>
      </c>
      <c r="P34" s="124" t="e" cm="1">
        <f t="array" ref="P34">_xlfn.XLOOKUP(P$1,'PY1 Data(H)'!#REF!,_xlfn.XLOOKUP($A34,'PY1 Data(H)'!#REF!,'PY1 Data(H)'!#REF!))</f>
        <v>#REF!</v>
      </c>
      <c r="Q34" s="124" t="e" cm="1">
        <f t="array" ref="Q34">_xlfn.XLOOKUP(Q$1,'PY1 Data(H)'!#REF!,_xlfn.XLOOKUP($A34,'PY1 Data(H)'!#REF!,'PY1 Data(H)'!#REF!))</f>
        <v>#REF!</v>
      </c>
      <c r="R34" s="124" t="e" cm="1">
        <f t="array" ref="R34">_xlfn.XLOOKUP(R$1,'PY1 Data(H)'!#REF!,_xlfn.XLOOKUP($A34,'PY1 Data(H)'!#REF!,'PY1 Data(H)'!#REF!))</f>
        <v>#REF!</v>
      </c>
    </row>
    <row r="35" spans="1:18" x14ac:dyDescent="0.3">
      <c r="A35">
        <v>591</v>
      </c>
      <c r="D35" s="124" t="e" cm="1">
        <f t="array" ref="D35">_xlfn.XLOOKUP(D$1,'PY1 Data(H)'!#REF!,_xlfn.XLOOKUP($A35,'PY1 Data(H)'!#REF!,'PY1 Data(H)'!#REF!))</f>
        <v>#REF!</v>
      </c>
      <c r="E35" s="124" t="e" cm="1">
        <f t="array" ref="E35">_xlfn.XLOOKUP(E$1,'PY1 Data(H)'!#REF!,_xlfn.XLOOKUP($A35,'PY1 Data(H)'!#REF!,'PY1 Data(H)'!#REF!))</f>
        <v>#REF!</v>
      </c>
      <c r="F35" s="124" t="e" cm="1">
        <f t="array" ref="F35">_xlfn.XLOOKUP(F$1,'PY1 Data(H)'!#REF!,_xlfn.XLOOKUP($A35,'PY1 Data(H)'!#REF!,'PY1 Data(H)'!#REF!))</f>
        <v>#REF!</v>
      </c>
      <c r="G35" s="124" t="e" cm="1">
        <f t="array" ref="G35">_xlfn.XLOOKUP(G$1,'PY1 Data(H)'!#REF!,_xlfn.XLOOKUP($A35,'PY1 Data(H)'!#REF!,'PY1 Data(H)'!#REF!))</f>
        <v>#REF!</v>
      </c>
      <c r="H35" s="124" t="e" cm="1">
        <f t="array" ref="H35">_xlfn.XLOOKUP(H$1,'PY1 Data(H)'!#REF!,_xlfn.XLOOKUP($A35,'PY1 Data(H)'!#REF!,'PY1 Data(H)'!#REF!))</f>
        <v>#REF!</v>
      </c>
      <c r="I35" s="124" t="e" cm="1">
        <f t="array" ref="I35">_xlfn.XLOOKUP(I$1,'PY1 Data(H)'!#REF!,_xlfn.XLOOKUP($A35,'PY1 Data(H)'!#REF!,'PY1 Data(H)'!#REF!))</f>
        <v>#REF!</v>
      </c>
      <c r="J35" s="124" t="e" cm="1">
        <f t="array" ref="J35">_xlfn.XLOOKUP(J$1,'PY1 Data(H)'!#REF!,_xlfn.XLOOKUP($A35,'PY1 Data(H)'!#REF!,'PY1 Data(H)'!#REF!))</f>
        <v>#REF!</v>
      </c>
      <c r="K35" s="124" t="e" cm="1">
        <f t="array" ref="K35">_xlfn.XLOOKUP(K$1,'PY1 Data(H)'!#REF!,_xlfn.XLOOKUP($A35,'PY1 Data(H)'!#REF!,'PY1 Data(H)'!#REF!))</f>
        <v>#REF!</v>
      </c>
      <c r="L35" s="124" t="e" cm="1">
        <f t="array" ref="L35">_xlfn.XLOOKUP(L$1,'PY1 Data(H)'!#REF!,_xlfn.XLOOKUP($A35,'PY1 Data(H)'!#REF!,'PY1 Data(H)'!#REF!))</f>
        <v>#REF!</v>
      </c>
      <c r="M35" s="124" t="e" cm="1">
        <f t="array" ref="M35">_xlfn.XLOOKUP(M$1,'PY1 Data(H)'!#REF!,_xlfn.XLOOKUP($A35,'PY1 Data(H)'!#REF!,'PY1 Data(H)'!#REF!))</f>
        <v>#REF!</v>
      </c>
      <c r="N35" s="124" t="e" cm="1">
        <f t="array" ref="N35">_xlfn.XLOOKUP(N$1,'PY1 Data(H)'!#REF!,_xlfn.XLOOKUP($A35,'PY1 Data(H)'!#REF!,'PY1 Data(H)'!#REF!))</f>
        <v>#REF!</v>
      </c>
      <c r="O35" s="124" t="e" cm="1">
        <f t="array" ref="O35">_xlfn.XLOOKUP(O$1,'PY1 Data(H)'!#REF!,_xlfn.XLOOKUP($A35,'PY1 Data(H)'!#REF!,'PY1 Data(H)'!#REF!))</f>
        <v>#REF!</v>
      </c>
      <c r="P35" s="124" t="e" cm="1">
        <f t="array" ref="P35">_xlfn.XLOOKUP(P$1,'PY1 Data(H)'!#REF!,_xlfn.XLOOKUP($A35,'PY1 Data(H)'!#REF!,'PY1 Data(H)'!#REF!))</f>
        <v>#REF!</v>
      </c>
      <c r="Q35" s="124" t="e" cm="1">
        <f t="array" ref="Q35">_xlfn.XLOOKUP(Q$1,'PY1 Data(H)'!#REF!,_xlfn.XLOOKUP($A35,'PY1 Data(H)'!#REF!,'PY1 Data(H)'!#REF!))</f>
        <v>#REF!</v>
      </c>
      <c r="R35" s="124" t="e" cm="1">
        <f t="array" ref="R35">_xlfn.XLOOKUP(R$1,'PY1 Data(H)'!#REF!,_xlfn.XLOOKUP($A35,'PY1 Data(H)'!#REF!,'PY1 Data(H)'!#REF!))</f>
        <v>#REF!</v>
      </c>
    </row>
    <row r="36" spans="1:18" x14ac:dyDescent="0.3">
      <c r="D36" s="124" t="e" cm="1">
        <f t="array" ref="D36">_xlfn.XLOOKUP(D$1,'PY1 Data(H)'!#REF!,_xlfn.XLOOKUP($A36,'PY1 Data(H)'!#REF!,'PY1 Data(H)'!#REF!))</f>
        <v>#REF!</v>
      </c>
      <c r="E36" s="124" t="e" cm="1">
        <f t="array" ref="E36">_xlfn.XLOOKUP(E$1,'PY1 Data(H)'!#REF!,_xlfn.XLOOKUP($A36,'PY1 Data(H)'!#REF!,'PY1 Data(H)'!#REF!))</f>
        <v>#REF!</v>
      </c>
      <c r="F36" s="124" t="e" cm="1">
        <f t="array" ref="F36">_xlfn.XLOOKUP(F$1,'PY1 Data(H)'!#REF!,_xlfn.XLOOKUP($A36,'PY1 Data(H)'!#REF!,'PY1 Data(H)'!#REF!))</f>
        <v>#REF!</v>
      </c>
      <c r="G36" s="124" t="e" cm="1">
        <f t="array" ref="G36">_xlfn.XLOOKUP(G$1,'PY1 Data(H)'!#REF!,_xlfn.XLOOKUP($A36,'PY1 Data(H)'!#REF!,'PY1 Data(H)'!#REF!))</f>
        <v>#REF!</v>
      </c>
      <c r="H36" s="124" t="e" cm="1">
        <f t="array" ref="H36">_xlfn.XLOOKUP(H$1,'PY1 Data(H)'!#REF!,_xlfn.XLOOKUP($A36,'PY1 Data(H)'!#REF!,'PY1 Data(H)'!#REF!))</f>
        <v>#REF!</v>
      </c>
      <c r="I36" s="124" t="e" cm="1">
        <f t="array" ref="I36">_xlfn.XLOOKUP(I$1,'PY1 Data(H)'!#REF!,_xlfn.XLOOKUP($A36,'PY1 Data(H)'!#REF!,'PY1 Data(H)'!#REF!))</f>
        <v>#REF!</v>
      </c>
      <c r="J36" s="124" t="e" cm="1">
        <f t="array" ref="J36">_xlfn.XLOOKUP(J$1,'PY1 Data(H)'!#REF!,_xlfn.XLOOKUP($A36,'PY1 Data(H)'!#REF!,'PY1 Data(H)'!#REF!))</f>
        <v>#REF!</v>
      </c>
      <c r="K36" s="124" t="e" cm="1">
        <f t="array" ref="K36">_xlfn.XLOOKUP(K$1,'PY1 Data(H)'!#REF!,_xlfn.XLOOKUP($A36,'PY1 Data(H)'!#REF!,'PY1 Data(H)'!#REF!))</f>
        <v>#REF!</v>
      </c>
      <c r="L36" s="124" t="e" cm="1">
        <f t="array" ref="L36">_xlfn.XLOOKUP(L$1,'PY1 Data(H)'!#REF!,_xlfn.XLOOKUP($A36,'PY1 Data(H)'!#REF!,'PY1 Data(H)'!#REF!))</f>
        <v>#REF!</v>
      </c>
      <c r="M36" s="124" t="e" cm="1">
        <f t="array" ref="M36">_xlfn.XLOOKUP(M$1,'PY1 Data(H)'!#REF!,_xlfn.XLOOKUP($A36,'PY1 Data(H)'!#REF!,'PY1 Data(H)'!#REF!))</f>
        <v>#REF!</v>
      </c>
      <c r="N36" s="124" t="e" cm="1">
        <f t="array" ref="N36">_xlfn.XLOOKUP(N$1,'PY1 Data(H)'!#REF!,_xlfn.XLOOKUP($A36,'PY1 Data(H)'!#REF!,'PY1 Data(H)'!#REF!))</f>
        <v>#REF!</v>
      </c>
      <c r="O36" s="124" t="e" cm="1">
        <f t="array" ref="O36">_xlfn.XLOOKUP(O$1,'PY1 Data(H)'!#REF!,_xlfn.XLOOKUP($A36,'PY1 Data(H)'!#REF!,'PY1 Data(H)'!#REF!))</f>
        <v>#REF!</v>
      </c>
      <c r="P36" s="124" t="e" cm="1">
        <f t="array" ref="P36">_xlfn.XLOOKUP(P$1,'PY1 Data(H)'!#REF!,_xlfn.XLOOKUP($A36,'PY1 Data(H)'!#REF!,'PY1 Data(H)'!#REF!))</f>
        <v>#REF!</v>
      </c>
      <c r="Q36" s="124" t="e" cm="1">
        <f t="array" ref="Q36">_xlfn.XLOOKUP(Q$1,'PY1 Data(H)'!#REF!,_xlfn.XLOOKUP($A36,'PY1 Data(H)'!#REF!,'PY1 Data(H)'!#REF!))</f>
        <v>#REF!</v>
      </c>
      <c r="R36" s="124" t="e" cm="1">
        <f t="array" ref="R36">_xlfn.XLOOKUP(R$1,'PY1 Data(H)'!#REF!,_xlfn.XLOOKUP($A36,'PY1 Data(H)'!#REF!,'PY1 Data(H)'!#REF!))</f>
        <v>#REF!</v>
      </c>
    </row>
    <row r="37" spans="1:18" x14ac:dyDescent="0.3">
      <c r="A37">
        <v>506</v>
      </c>
      <c r="D37" s="124" t="e" cm="1">
        <f t="array" ref="D37">_xlfn.XLOOKUP(D$1,'PY1 Data(H)'!#REF!,_xlfn.XLOOKUP($A37,'PY1 Data(H)'!#REF!,'PY1 Data(H)'!#REF!))</f>
        <v>#REF!</v>
      </c>
      <c r="E37" s="124" t="e" cm="1">
        <f t="array" ref="E37">_xlfn.XLOOKUP(E$1,'PY1 Data(H)'!#REF!,_xlfn.XLOOKUP($A37,'PY1 Data(H)'!#REF!,'PY1 Data(H)'!#REF!))</f>
        <v>#REF!</v>
      </c>
      <c r="F37" s="124" t="e" cm="1">
        <f t="array" ref="F37">_xlfn.XLOOKUP(F$1,'PY1 Data(H)'!#REF!,_xlfn.XLOOKUP($A37,'PY1 Data(H)'!#REF!,'PY1 Data(H)'!#REF!))</f>
        <v>#REF!</v>
      </c>
      <c r="G37" s="124" t="e" cm="1">
        <f t="array" ref="G37">_xlfn.XLOOKUP(G$1,'PY1 Data(H)'!#REF!,_xlfn.XLOOKUP($A37,'PY1 Data(H)'!#REF!,'PY1 Data(H)'!#REF!))</f>
        <v>#REF!</v>
      </c>
      <c r="H37" s="124" t="e" cm="1">
        <f t="array" ref="H37">_xlfn.XLOOKUP(H$1,'PY1 Data(H)'!#REF!,_xlfn.XLOOKUP($A37,'PY1 Data(H)'!#REF!,'PY1 Data(H)'!#REF!))</f>
        <v>#REF!</v>
      </c>
      <c r="I37" s="124" t="e" cm="1">
        <f t="array" ref="I37">_xlfn.XLOOKUP(I$1,'PY1 Data(H)'!#REF!,_xlfn.XLOOKUP($A37,'PY1 Data(H)'!#REF!,'PY1 Data(H)'!#REF!))</f>
        <v>#REF!</v>
      </c>
      <c r="J37" s="124" t="e" cm="1">
        <f t="array" ref="J37">_xlfn.XLOOKUP(J$1,'PY1 Data(H)'!#REF!,_xlfn.XLOOKUP($A37,'PY1 Data(H)'!#REF!,'PY1 Data(H)'!#REF!))</f>
        <v>#REF!</v>
      </c>
      <c r="K37" s="124" t="e" cm="1">
        <f t="array" ref="K37">_xlfn.XLOOKUP(K$1,'PY1 Data(H)'!#REF!,_xlfn.XLOOKUP($A37,'PY1 Data(H)'!#REF!,'PY1 Data(H)'!#REF!))</f>
        <v>#REF!</v>
      </c>
      <c r="L37" s="124" t="e" cm="1">
        <f t="array" ref="L37">_xlfn.XLOOKUP(L$1,'PY1 Data(H)'!#REF!,_xlfn.XLOOKUP($A37,'PY1 Data(H)'!#REF!,'PY1 Data(H)'!#REF!))</f>
        <v>#REF!</v>
      </c>
      <c r="M37" s="124" t="e" cm="1">
        <f t="array" ref="M37">_xlfn.XLOOKUP(M$1,'PY1 Data(H)'!#REF!,_xlfn.XLOOKUP($A37,'PY1 Data(H)'!#REF!,'PY1 Data(H)'!#REF!))</f>
        <v>#REF!</v>
      </c>
      <c r="N37" s="124" t="e" cm="1">
        <f t="array" ref="N37">_xlfn.XLOOKUP(N$1,'PY1 Data(H)'!#REF!,_xlfn.XLOOKUP($A37,'PY1 Data(H)'!#REF!,'PY1 Data(H)'!#REF!))</f>
        <v>#REF!</v>
      </c>
      <c r="O37" s="124" t="e" cm="1">
        <f t="array" ref="O37">_xlfn.XLOOKUP(O$1,'PY1 Data(H)'!#REF!,_xlfn.XLOOKUP($A37,'PY1 Data(H)'!#REF!,'PY1 Data(H)'!#REF!))</f>
        <v>#REF!</v>
      </c>
      <c r="P37" s="124" t="e" cm="1">
        <f t="array" ref="P37">_xlfn.XLOOKUP(P$1,'PY1 Data(H)'!#REF!,_xlfn.XLOOKUP($A37,'PY1 Data(H)'!#REF!,'PY1 Data(H)'!#REF!))</f>
        <v>#REF!</v>
      </c>
      <c r="Q37" s="124" t="e" cm="1">
        <f t="array" ref="Q37">_xlfn.XLOOKUP(Q$1,'PY1 Data(H)'!#REF!,_xlfn.XLOOKUP($A37,'PY1 Data(H)'!#REF!,'PY1 Data(H)'!#REF!))</f>
        <v>#REF!</v>
      </c>
      <c r="R37" s="124" t="e" cm="1">
        <f t="array" ref="R37">_xlfn.XLOOKUP(R$1,'PY1 Data(H)'!#REF!,_xlfn.XLOOKUP($A37,'PY1 Data(H)'!#REF!,'PY1 Data(H)'!#REF!))</f>
        <v>#REF!</v>
      </c>
    </row>
    <row r="38" spans="1:18" x14ac:dyDescent="0.3">
      <c r="A38">
        <v>536</v>
      </c>
      <c r="D38" s="124" t="e" cm="1">
        <f t="array" ref="D38">_xlfn.XLOOKUP(D$1,'PY1 Data(H)'!#REF!,_xlfn.XLOOKUP($A38,'PY1 Data(H)'!#REF!,'PY1 Data(H)'!#REF!))</f>
        <v>#REF!</v>
      </c>
      <c r="E38" s="124" t="e" cm="1">
        <f t="array" ref="E38">_xlfn.XLOOKUP(E$1,'PY1 Data(H)'!#REF!,_xlfn.XLOOKUP($A38,'PY1 Data(H)'!#REF!,'PY1 Data(H)'!#REF!))</f>
        <v>#REF!</v>
      </c>
      <c r="F38" s="124" t="e" cm="1">
        <f t="array" ref="F38">_xlfn.XLOOKUP(F$1,'PY1 Data(H)'!#REF!,_xlfn.XLOOKUP($A38,'PY1 Data(H)'!#REF!,'PY1 Data(H)'!#REF!))</f>
        <v>#REF!</v>
      </c>
      <c r="G38" s="124" t="e" cm="1">
        <f t="array" ref="G38">_xlfn.XLOOKUP(G$1,'PY1 Data(H)'!#REF!,_xlfn.XLOOKUP($A38,'PY1 Data(H)'!#REF!,'PY1 Data(H)'!#REF!))</f>
        <v>#REF!</v>
      </c>
      <c r="H38" s="124" t="e" cm="1">
        <f t="array" ref="H38">_xlfn.XLOOKUP(H$1,'PY1 Data(H)'!#REF!,_xlfn.XLOOKUP($A38,'PY1 Data(H)'!#REF!,'PY1 Data(H)'!#REF!))</f>
        <v>#REF!</v>
      </c>
      <c r="I38" s="124" t="e" cm="1">
        <f t="array" ref="I38">_xlfn.XLOOKUP(I$1,'PY1 Data(H)'!#REF!,_xlfn.XLOOKUP($A38,'PY1 Data(H)'!#REF!,'PY1 Data(H)'!#REF!))</f>
        <v>#REF!</v>
      </c>
      <c r="J38" s="124" t="e" cm="1">
        <f t="array" ref="J38">_xlfn.XLOOKUP(J$1,'PY1 Data(H)'!#REF!,_xlfn.XLOOKUP($A38,'PY1 Data(H)'!#REF!,'PY1 Data(H)'!#REF!))</f>
        <v>#REF!</v>
      </c>
      <c r="K38" s="124" t="e" cm="1">
        <f t="array" ref="K38">_xlfn.XLOOKUP(K$1,'PY1 Data(H)'!#REF!,_xlfn.XLOOKUP($A38,'PY1 Data(H)'!#REF!,'PY1 Data(H)'!#REF!))</f>
        <v>#REF!</v>
      </c>
      <c r="L38" s="124" t="e" cm="1">
        <f t="array" ref="L38">_xlfn.XLOOKUP(L$1,'PY1 Data(H)'!#REF!,_xlfn.XLOOKUP($A38,'PY1 Data(H)'!#REF!,'PY1 Data(H)'!#REF!))</f>
        <v>#REF!</v>
      </c>
      <c r="M38" s="124" t="e" cm="1">
        <f t="array" ref="M38">_xlfn.XLOOKUP(M$1,'PY1 Data(H)'!#REF!,_xlfn.XLOOKUP($A38,'PY1 Data(H)'!#REF!,'PY1 Data(H)'!#REF!))</f>
        <v>#REF!</v>
      </c>
      <c r="N38" s="124" t="e" cm="1">
        <f t="array" ref="N38">_xlfn.XLOOKUP(N$1,'PY1 Data(H)'!#REF!,_xlfn.XLOOKUP($A38,'PY1 Data(H)'!#REF!,'PY1 Data(H)'!#REF!))</f>
        <v>#REF!</v>
      </c>
      <c r="O38" s="124" t="e" cm="1">
        <f t="array" ref="O38">_xlfn.XLOOKUP(O$1,'PY1 Data(H)'!#REF!,_xlfn.XLOOKUP($A38,'PY1 Data(H)'!#REF!,'PY1 Data(H)'!#REF!))</f>
        <v>#REF!</v>
      </c>
      <c r="P38" s="124" t="e" cm="1">
        <f t="array" ref="P38">_xlfn.XLOOKUP(P$1,'PY1 Data(H)'!#REF!,_xlfn.XLOOKUP($A38,'PY1 Data(H)'!#REF!,'PY1 Data(H)'!#REF!))</f>
        <v>#REF!</v>
      </c>
      <c r="Q38" s="124" t="e" cm="1">
        <f t="array" ref="Q38">_xlfn.XLOOKUP(Q$1,'PY1 Data(H)'!#REF!,_xlfn.XLOOKUP($A38,'PY1 Data(H)'!#REF!,'PY1 Data(H)'!#REF!))</f>
        <v>#REF!</v>
      </c>
      <c r="R38" s="124" t="e" cm="1">
        <f t="array" ref="R38">_xlfn.XLOOKUP(R$1,'PY1 Data(H)'!#REF!,_xlfn.XLOOKUP($A38,'PY1 Data(H)'!#REF!,'PY1 Data(H)'!#REF!))</f>
        <v>#REF!</v>
      </c>
    </row>
    <row r="39" spans="1:18" x14ac:dyDescent="0.3">
      <c r="A39">
        <v>586</v>
      </c>
      <c r="D39" s="124" t="e" cm="1">
        <f t="array" ref="D39">_xlfn.XLOOKUP(D$1,'PY1 Data(H)'!#REF!,_xlfn.XLOOKUP($A39,'PY1 Data(H)'!#REF!,'PY1 Data(H)'!#REF!))</f>
        <v>#REF!</v>
      </c>
      <c r="E39" s="124" t="e" cm="1">
        <f t="array" ref="E39">_xlfn.XLOOKUP(E$1,'PY1 Data(H)'!#REF!,_xlfn.XLOOKUP($A39,'PY1 Data(H)'!#REF!,'PY1 Data(H)'!#REF!))</f>
        <v>#REF!</v>
      </c>
      <c r="F39" s="124" t="e" cm="1">
        <f t="array" ref="F39">_xlfn.XLOOKUP(F$1,'PY1 Data(H)'!#REF!,_xlfn.XLOOKUP($A39,'PY1 Data(H)'!#REF!,'PY1 Data(H)'!#REF!))</f>
        <v>#REF!</v>
      </c>
      <c r="G39" s="124" t="e" cm="1">
        <f t="array" ref="G39">_xlfn.XLOOKUP(G$1,'PY1 Data(H)'!#REF!,_xlfn.XLOOKUP($A39,'PY1 Data(H)'!#REF!,'PY1 Data(H)'!#REF!))</f>
        <v>#REF!</v>
      </c>
      <c r="H39" s="124" t="e" cm="1">
        <f t="array" ref="H39">_xlfn.XLOOKUP(H$1,'PY1 Data(H)'!#REF!,_xlfn.XLOOKUP($A39,'PY1 Data(H)'!#REF!,'PY1 Data(H)'!#REF!))</f>
        <v>#REF!</v>
      </c>
      <c r="I39" s="124" t="e" cm="1">
        <f t="array" ref="I39">_xlfn.XLOOKUP(I$1,'PY1 Data(H)'!#REF!,_xlfn.XLOOKUP($A39,'PY1 Data(H)'!#REF!,'PY1 Data(H)'!#REF!))</f>
        <v>#REF!</v>
      </c>
      <c r="J39" s="124" t="e" cm="1">
        <f t="array" ref="J39">_xlfn.XLOOKUP(J$1,'PY1 Data(H)'!#REF!,_xlfn.XLOOKUP($A39,'PY1 Data(H)'!#REF!,'PY1 Data(H)'!#REF!))</f>
        <v>#REF!</v>
      </c>
      <c r="K39" s="124" t="e" cm="1">
        <f t="array" ref="K39">_xlfn.XLOOKUP(K$1,'PY1 Data(H)'!#REF!,_xlfn.XLOOKUP($A39,'PY1 Data(H)'!#REF!,'PY1 Data(H)'!#REF!))</f>
        <v>#REF!</v>
      </c>
      <c r="L39" s="124" t="e" cm="1">
        <f t="array" ref="L39">_xlfn.XLOOKUP(L$1,'PY1 Data(H)'!#REF!,_xlfn.XLOOKUP($A39,'PY1 Data(H)'!#REF!,'PY1 Data(H)'!#REF!))</f>
        <v>#REF!</v>
      </c>
      <c r="M39" s="124" t="e" cm="1">
        <f t="array" ref="M39">_xlfn.XLOOKUP(M$1,'PY1 Data(H)'!#REF!,_xlfn.XLOOKUP($A39,'PY1 Data(H)'!#REF!,'PY1 Data(H)'!#REF!))</f>
        <v>#REF!</v>
      </c>
      <c r="N39" s="124" t="e" cm="1">
        <f t="array" ref="N39">_xlfn.XLOOKUP(N$1,'PY1 Data(H)'!#REF!,_xlfn.XLOOKUP($A39,'PY1 Data(H)'!#REF!,'PY1 Data(H)'!#REF!))</f>
        <v>#REF!</v>
      </c>
      <c r="O39" s="124" t="e" cm="1">
        <f t="array" ref="O39">_xlfn.XLOOKUP(O$1,'PY1 Data(H)'!#REF!,_xlfn.XLOOKUP($A39,'PY1 Data(H)'!#REF!,'PY1 Data(H)'!#REF!))</f>
        <v>#REF!</v>
      </c>
      <c r="P39" s="124" t="e" cm="1">
        <f t="array" ref="P39">_xlfn.XLOOKUP(P$1,'PY1 Data(H)'!#REF!,_xlfn.XLOOKUP($A39,'PY1 Data(H)'!#REF!,'PY1 Data(H)'!#REF!))</f>
        <v>#REF!</v>
      </c>
      <c r="Q39" s="124" t="e" cm="1">
        <f t="array" ref="Q39">_xlfn.XLOOKUP(Q$1,'PY1 Data(H)'!#REF!,_xlfn.XLOOKUP($A39,'PY1 Data(H)'!#REF!,'PY1 Data(H)'!#REF!))</f>
        <v>#REF!</v>
      </c>
      <c r="R39" s="124" t="e" cm="1">
        <f t="array" ref="R39">_xlfn.XLOOKUP(R$1,'PY1 Data(H)'!#REF!,_xlfn.XLOOKUP($A39,'PY1 Data(H)'!#REF!,'PY1 Data(H)'!#REF!))</f>
        <v>#REF!</v>
      </c>
    </row>
    <row r="40" spans="1:18" x14ac:dyDescent="0.3">
      <c r="A40">
        <v>379</v>
      </c>
      <c r="D40" s="124" t="e" cm="1">
        <f t="array" ref="D40">_xlfn.XLOOKUP(D$1,'PY1 Data(H)'!#REF!,_xlfn.XLOOKUP($A40,'PY1 Data(H)'!#REF!,'PY1 Data(H)'!#REF!))</f>
        <v>#REF!</v>
      </c>
      <c r="E40" s="124" t="e" cm="1">
        <f t="array" ref="E40">_xlfn.XLOOKUP(E$1,'PY1 Data(H)'!#REF!,_xlfn.XLOOKUP($A40,'PY1 Data(H)'!#REF!,'PY1 Data(H)'!#REF!))</f>
        <v>#REF!</v>
      </c>
      <c r="F40" s="124" t="e" cm="1">
        <f t="array" ref="F40">_xlfn.XLOOKUP(F$1,'PY1 Data(H)'!#REF!,_xlfn.XLOOKUP($A40,'PY1 Data(H)'!#REF!,'PY1 Data(H)'!#REF!))</f>
        <v>#REF!</v>
      </c>
      <c r="G40" s="124" t="e" cm="1">
        <f t="array" ref="G40">_xlfn.XLOOKUP(G$1,'PY1 Data(H)'!#REF!,_xlfn.XLOOKUP($A40,'PY1 Data(H)'!#REF!,'PY1 Data(H)'!#REF!))</f>
        <v>#REF!</v>
      </c>
      <c r="H40" s="124" t="e" cm="1">
        <f t="array" ref="H40">_xlfn.XLOOKUP(H$1,'PY1 Data(H)'!#REF!,_xlfn.XLOOKUP($A40,'PY1 Data(H)'!#REF!,'PY1 Data(H)'!#REF!))</f>
        <v>#REF!</v>
      </c>
      <c r="I40" s="124" t="e" cm="1">
        <f t="array" ref="I40">_xlfn.XLOOKUP(I$1,'PY1 Data(H)'!#REF!,_xlfn.XLOOKUP($A40,'PY1 Data(H)'!#REF!,'PY1 Data(H)'!#REF!))</f>
        <v>#REF!</v>
      </c>
      <c r="J40" s="124" t="e" cm="1">
        <f t="array" ref="J40">_xlfn.XLOOKUP(J$1,'PY1 Data(H)'!#REF!,_xlfn.XLOOKUP($A40,'PY1 Data(H)'!#REF!,'PY1 Data(H)'!#REF!))</f>
        <v>#REF!</v>
      </c>
      <c r="K40" s="124" t="e" cm="1">
        <f t="array" ref="K40">_xlfn.XLOOKUP(K$1,'PY1 Data(H)'!#REF!,_xlfn.XLOOKUP($A40,'PY1 Data(H)'!#REF!,'PY1 Data(H)'!#REF!))</f>
        <v>#REF!</v>
      </c>
      <c r="L40" s="124" t="e" cm="1">
        <f t="array" ref="L40">_xlfn.XLOOKUP(L$1,'PY1 Data(H)'!#REF!,_xlfn.XLOOKUP($A40,'PY1 Data(H)'!#REF!,'PY1 Data(H)'!#REF!))</f>
        <v>#REF!</v>
      </c>
      <c r="M40" s="124" t="e" cm="1">
        <f t="array" ref="M40">_xlfn.XLOOKUP(M$1,'PY1 Data(H)'!#REF!,_xlfn.XLOOKUP($A40,'PY1 Data(H)'!#REF!,'PY1 Data(H)'!#REF!))</f>
        <v>#REF!</v>
      </c>
      <c r="N40" s="124" t="e" cm="1">
        <f t="array" ref="N40">_xlfn.XLOOKUP(N$1,'PY1 Data(H)'!#REF!,_xlfn.XLOOKUP($A40,'PY1 Data(H)'!#REF!,'PY1 Data(H)'!#REF!))</f>
        <v>#REF!</v>
      </c>
      <c r="O40" s="124" t="e" cm="1">
        <f t="array" ref="O40">_xlfn.XLOOKUP(O$1,'PY1 Data(H)'!#REF!,_xlfn.XLOOKUP($A40,'PY1 Data(H)'!#REF!,'PY1 Data(H)'!#REF!))</f>
        <v>#REF!</v>
      </c>
      <c r="P40" s="124" t="e" cm="1">
        <f t="array" ref="P40">_xlfn.XLOOKUP(P$1,'PY1 Data(H)'!#REF!,_xlfn.XLOOKUP($A40,'PY1 Data(H)'!#REF!,'PY1 Data(H)'!#REF!))</f>
        <v>#REF!</v>
      </c>
      <c r="Q40" s="124" t="e" cm="1">
        <f t="array" ref="Q40">_xlfn.XLOOKUP(Q$1,'PY1 Data(H)'!#REF!,_xlfn.XLOOKUP($A40,'PY1 Data(H)'!#REF!,'PY1 Data(H)'!#REF!))</f>
        <v>#REF!</v>
      </c>
      <c r="R40" s="124" t="e" cm="1">
        <f t="array" ref="R40">_xlfn.XLOOKUP(R$1,'PY1 Data(H)'!#REF!,_xlfn.XLOOKUP($A40,'PY1 Data(H)'!#REF!,'PY1 Data(H)'!#REF!))</f>
        <v>#REF!</v>
      </c>
    </row>
    <row r="41" spans="1:18" x14ac:dyDescent="0.3">
      <c r="A41">
        <v>368</v>
      </c>
      <c r="D41" s="124" t="e" cm="1">
        <f t="array" ref="D41">_xlfn.XLOOKUP(D$1,'PY1 Data(H)'!#REF!,_xlfn.XLOOKUP($A41,'PY1 Data(H)'!#REF!,'PY1 Data(H)'!#REF!))</f>
        <v>#REF!</v>
      </c>
      <c r="E41" s="124" t="e" cm="1">
        <f t="array" ref="E41">_xlfn.XLOOKUP(E$1,'PY1 Data(H)'!#REF!,_xlfn.XLOOKUP($A41,'PY1 Data(H)'!#REF!,'PY1 Data(H)'!#REF!))</f>
        <v>#REF!</v>
      </c>
      <c r="F41" s="124" t="e" cm="1">
        <f t="array" ref="F41">_xlfn.XLOOKUP(F$1,'PY1 Data(H)'!#REF!,_xlfn.XLOOKUP($A41,'PY1 Data(H)'!#REF!,'PY1 Data(H)'!#REF!))</f>
        <v>#REF!</v>
      </c>
      <c r="G41" s="124" t="e" cm="1">
        <f t="array" ref="G41">_xlfn.XLOOKUP(G$1,'PY1 Data(H)'!#REF!,_xlfn.XLOOKUP($A41,'PY1 Data(H)'!#REF!,'PY1 Data(H)'!#REF!))</f>
        <v>#REF!</v>
      </c>
      <c r="H41" s="124" t="e" cm="1">
        <f t="array" ref="H41">_xlfn.XLOOKUP(H$1,'PY1 Data(H)'!#REF!,_xlfn.XLOOKUP($A41,'PY1 Data(H)'!#REF!,'PY1 Data(H)'!#REF!))</f>
        <v>#REF!</v>
      </c>
      <c r="I41" s="124" t="e" cm="1">
        <f t="array" ref="I41">_xlfn.XLOOKUP(I$1,'PY1 Data(H)'!#REF!,_xlfn.XLOOKUP($A41,'PY1 Data(H)'!#REF!,'PY1 Data(H)'!#REF!))</f>
        <v>#REF!</v>
      </c>
      <c r="J41" s="124" t="e" cm="1">
        <f t="array" ref="J41">_xlfn.XLOOKUP(J$1,'PY1 Data(H)'!#REF!,_xlfn.XLOOKUP($A41,'PY1 Data(H)'!#REF!,'PY1 Data(H)'!#REF!))</f>
        <v>#REF!</v>
      </c>
      <c r="K41" s="124" t="e" cm="1">
        <f t="array" ref="K41">_xlfn.XLOOKUP(K$1,'PY1 Data(H)'!#REF!,_xlfn.XLOOKUP($A41,'PY1 Data(H)'!#REF!,'PY1 Data(H)'!#REF!))</f>
        <v>#REF!</v>
      </c>
      <c r="L41" s="124" t="e" cm="1">
        <f t="array" ref="L41">_xlfn.XLOOKUP(L$1,'PY1 Data(H)'!#REF!,_xlfn.XLOOKUP($A41,'PY1 Data(H)'!#REF!,'PY1 Data(H)'!#REF!))</f>
        <v>#REF!</v>
      </c>
      <c r="M41" s="124" t="e" cm="1">
        <f t="array" ref="M41">_xlfn.XLOOKUP(M$1,'PY1 Data(H)'!#REF!,_xlfn.XLOOKUP($A41,'PY1 Data(H)'!#REF!,'PY1 Data(H)'!#REF!))</f>
        <v>#REF!</v>
      </c>
      <c r="N41" s="124" t="e" cm="1">
        <f t="array" ref="N41">_xlfn.XLOOKUP(N$1,'PY1 Data(H)'!#REF!,_xlfn.XLOOKUP($A41,'PY1 Data(H)'!#REF!,'PY1 Data(H)'!#REF!))</f>
        <v>#REF!</v>
      </c>
      <c r="O41" s="124" t="e" cm="1">
        <f t="array" ref="O41">_xlfn.XLOOKUP(O$1,'PY1 Data(H)'!#REF!,_xlfn.XLOOKUP($A41,'PY1 Data(H)'!#REF!,'PY1 Data(H)'!#REF!))</f>
        <v>#REF!</v>
      </c>
      <c r="P41" s="124" t="e" cm="1">
        <f t="array" ref="P41">_xlfn.XLOOKUP(P$1,'PY1 Data(H)'!#REF!,_xlfn.XLOOKUP($A41,'PY1 Data(H)'!#REF!,'PY1 Data(H)'!#REF!))</f>
        <v>#REF!</v>
      </c>
      <c r="Q41" s="124" t="e" cm="1">
        <f t="array" ref="Q41">_xlfn.XLOOKUP(Q$1,'PY1 Data(H)'!#REF!,_xlfn.XLOOKUP($A41,'PY1 Data(H)'!#REF!,'PY1 Data(H)'!#REF!))</f>
        <v>#REF!</v>
      </c>
      <c r="R41" s="124" t="e" cm="1">
        <f t="array" ref="R41">_xlfn.XLOOKUP(R$1,'PY1 Data(H)'!#REF!,_xlfn.XLOOKUP($A41,'PY1 Data(H)'!#REF!,'PY1 Data(H)'!#REF!))</f>
        <v>#REF!</v>
      </c>
    </row>
    <row r="42" spans="1:18" x14ac:dyDescent="0.3">
      <c r="A42">
        <v>4</v>
      </c>
      <c r="D42" s="124" t="e" cm="1">
        <f t="array" ref="D42">_xlfn.XLOOKUP(D$1,'PY1 Data(H)'!#REF!,_xlfn.XLOOKUP($A42,'PY1 Data(H)'!#REF!,'PY1 Data(H)'!#REF!))</f>
        <v>#REF!</v>
      </c>
      <c r="E42" s="124" t="e" cm="1">
        <f t="array" ref="E42">_xlfn.XLOOKUP(E$1,'PY1 Data(H)'!#REF!,_xlfn.XLOOKUP($A42,'PY1 Data(H)'!#REF!,'PY1 Data(H)'!#REF!))</f>
        <v>#REF!</v>
      </c>
      <c r="F42" s="124" t="e" cm="1">
        <f t="array" ref="F42">_xlfn.XLOOKUP(F$1,'PY1 Data(H)'!#REF!,_xlfn.XLOOKUP($A42,'PY1 Data(H)'!#REF!,'PY1 Data(H)'!#REF!))</f>
        <v>#REF!</v>
      </c>
      <c r="G42" s="124" t="e" cm="1">
        <f t="array" ref="G42">_xlfn.XLOOKUP(G$1,'PY1 Data(H)'!#REF!,_xlfn.XLOOKUP($A42,'PY1 Data(H)'!#REF!,'PY1 Data(H)'!#REF!))</f>
        <v>#REF!</v>
      </c>
      <c r="H42" s="124" t="e" cm="1">
        <f t="array" ref="H42">_xlfn.XLOOKUP(H$1,'PY1 Data(H)'!#REF!,_xlfn.XLOOKUP($A42,'PY1 Data(H)'!#REF!,'PY1 Data(H)'!#REF!))</f>
        <v>#REF!</v>
      </c>
      <c r="I42" s="124" t="e" cm="1">
        <f t="array" ref="I42">_xlfn.XLOOKUP(I$1,'PY1 Data(H)'!#REF!,_xlfn.XLOOKUP($A42,'PY1 Data(H)'!#REF!,'PY1 Data(H)'!#REF!))</f>
        <v>#REF!</v>
      </c>
      <c r="J42" s="124" t="e" cm="1">
        <f t="array" ref="J42">_xlfn.XLOOKUP(J$1,'PY1 Data(H)'!#REF!,_xlfn.XLOOKUP($A42,'PY1 Data(H)'!#REF!,'PY1 Data(H)'!#REF!))</f>
        <v>#REF!</v>
      </c>
      <c r="K42" s="124" t="e" cm="1">
        <f t="array" ref="K42">_xlfn.XLOOKUP(K$1,'PY1 Data(H)'!#REF!,_xlfn.XLOOKUP($A42,'PY1 Data(H)'!#REF!,'PY1 Data(H)'!#REF!))</f>
        <v>#REF!</v>
      </c>
      <c r="L42" s="124" t="e" cm="1">
        <f t="array" ref="L42">_xlfn.XLOOKUP(L$1,'PY1 Data(H)'!#REF!,_xlfn.XLOOKUP($A42,'PY1 Data(H)'!#REF!,'PY1 Data(H)'!#REF!))</f>
        <v>#REF!</v>
      </c>
      <c r="M42" s="124" t="e" cm="1">
        <f t="array" ref="M42">_xlfn.XLOOKUP(M$1,'PY1 Data(H)'!#REF!,_xlfn.XLOOKUP($A42,'PY1 Data(H)'!#REF!,'PY1 Data(H)'!#REF!))</f>
        <v>#REF!</v>
      </c>
      <c r="N42" s="124" t="e" cm="1">
        <f t="array" ref="N42">_xlfn.XLOOKUP(N$1,'PY1 Data(H)'!#REF!,_xlfn.XLOOKUP($A42,'PY1 Data(H)'!#REF!,'PY1 Data(H)'!#REF!))</f>
        <v>#REF!</v>
      </c>
      <c r="O42" s="124" t="e" cm="1">
        <f t="array" ref="O42">_xlfn.XLOOKUP(O$1,'PY1 Data(H)'!#REF!,_xlfn.XLOOKUP($A42,'PY1 Data(H)'!#REF!,'PY1 Data(H)'!#REF!))</f>
        <v>#REF!</v>
      </c>
      <c r="P42" s="124" t="e" cm="1">
        <f t="array" ref="P42">_xlfn.XLOOKUP(P$1,'PY1 Data(H)'!#REF!,_xlfn.XLOOKUP($A42,'PY1 Data(H)'!#REF!,'PY1 Data(H)'!#REF!))</f>
        <v>#REF!</v>
      </c>
      <c r="Q42" s="124" t="e" cm="1">
        <f t="array" ref="Q42">_xlfn.XLOOKUP(Q$1,'PY1 Data(H)'!#REF!,_xlfn.XLOOKUP($A42,'PY1 Data(H)'!#REF!,'PY1 Data(H)'!#REF!))</f>
        <v>#REF!</v>
      </c>
      <c r="R42" s="124" t="e" cm="1">
        <f t="array" ref="R42">_xlfn.XLOOKUP(R$1,'PY1 Data(H)'!#REF!,_xlfn.XLOOKUP($A42,'PY1 Data(H)'!#REF!,'PY1 Data(H)'!#REF!))</f>
        <v>#REF!</v>
      </c>
    </row>
    <row r="43" spans="1:18" x14ac:dyDescent="0.3">
      <c r="A43">
        <v>5</v>
      </c>
      <c r="D43" s="124" t="e" cm="1">
        <f t="array" ref="D43">_xlfn.XLOOKUP(D$1,'PY1 Data(H)'!#REF!,_xlfn.XLOOKUP($A43,'PY1 Data(H)'!#REF!,'PY1 Data(H)'!#REF!))</f>
        <v>#REF!</v>
      </c>
      <c r="E43" s="124" t="e" cm="1">
        <f t="array" ref="E43">_xlfn.XLOOKUP(E$1,'PY1 Data(H)'!#REF!,_xlfn.XLOOKUP($A43,'PY1 Data(H)'!#REF!,'PY1 Data(H)'!#REF!))</f>
        <v>#REF!</v>
      </c>
      <c r="F43" s="124" t="e" cm="1">
        <f t="array" ref="F43">_xlfn.XLOOKUP(F$1,'PY1 Data(H)'!#REF!,_xlfn.XLOOKUP($A43,'PY1 Data(H)'!#REF!,'PY1 Data(H)'!#REF!))</f>
        <v>#REF!</v>
      </c>
      <c r="G43" s="124" t="e" cm="1">
        <f t="array" ref="G43">_xlfn.XLOOKUP(G$1,'PY1 Data(H)'!#REF!,_xlfn.XLOOKUP($A43,'PY1 Data(H)'!#REF!,'PY1 Data(H)'!#REF!))</f>
        <v>#REF!</v>
      </c>
      <c r="H43" s="124" t="e" cm="1">
        <f t="array" ref="H43">_xlfn.XLOOKUP(H$1,'PY1 Data(H)'!#REF!,_xlfn.XLOOKUP($A43,'PY1 Data(H)'!#REF!,'PY1 Data(H)'!#REF!))</f>
        <v>#REF!</v>
      </c>
      <c r="I43" s="124" t="e" cm="1">
        <f t="array" ref="I43">_xlfn.XLOOKUP(I$1,'PY1 Data(H)'!#REF!,_xlfn.XLOOKUP($A43,'PY1 Data(H)'!#REF!,'PY1 Data(H)'!#REF!))</f>
        <v>#REF!</v>
      </c>
      <c r="J43" s="124" t="e" cm="1">
        <f t="array" ref="J43">_xlfn.XLOOKUP(J$1,'PY1 Data(H)'!#REF!,_xlfn.XLOOKUP($A43,'PY1 Data(H)'!#REF!,'PY1 Data(H)'!#REF!))</f>
        <v>#REF!</v>
      </c>
      <c r="K43" s="124" t="e" cm="1">
        <f t="array" ref="K43">_xlfn.XLOOKUP(K$1,'PY1 Data(H)'!#REF!,_xlfn.XLOOKUP($A43,'PY1 Data(H)'!#REF!,'PY1 Data(H)'!#REF!))</f>
        <v>#REF!</v>
      </c>
      <c r="L43" s="124" t="e" cm="1">
        <f t="array" ref="L43">_xlfn.XLOOKUP(L$1,'PY1 Data(H)'!#REF!,_xlfn.XLOOKUP($A43,'PY1 Data(H)'!#REF!,'PY1 Data(H)'!#REF!))</f>
        <v>#REF!</v>
      </c>
      <c r="M43" s="124" t="e" cm="1">
        <f t="array" ref="M43">_xlfn.XLOOKUP(M$1,'PY1 Data(H)'!#REF!,_xlfn.XLOOKUP($A43,'PY1 Data(H)'!#REF!,'PY1 Data(H)'!#REF!))</f>
        <v>#REF!</v>
      </c>
      <c r="N43" s="124" t="e" cm="1">
        <f t="array" ref="N43">_xlfn.XLOOKUP(N$1,'PY1 Data(H)'!#REF!,_xlfn.XLOOKUP($A43,'PY1 Data(H)'!#REF!,'PY1 Data(H)'!#REF!))</f>
        <v>#REF!</v>
      </c>
      <c r="O43" s="124" t="e" cm="1">
        <f t="array" ref="O43">_xlfn.XLOOKUP(O$1,'PY1 Data(H)'!#REF!,_xlfn.XLOOKUP($A43,'PY1 Data(H)'!#REF!,'PY1 Data(H)'!#REF!))</f>
        <v>#REF!</v>
      </c>
      <c r="P43" s="124" t="e" cm="1">
        <f t="array" ref="P43">_xlfn.XLOOKUP(P$1,'PY1 Data(H)'!#REF!,_xlfn.XLOOKUP($A43,'PY1 Data(H)'!#REF!,'PY1 Data(H)'!#REF!))</f>
        <v>#REF!</v>
      </c>
      <c r="Q43" s="124" t="e" cm="1">
        <f t="array" ref="Q43">_xlfn.XLOOKUP(Q$1,'PY1 Data(H)'!#REF!,_xlfn.XLOOKUP($A43,'PY1 Data(H)'!#REF!,'PY1 Data(H)'!#REF!))</f>
        <v>#REF!</v>
      </c>
      <c r="R43" s="124" t="e" cm="1">
        <f t="array" ref="R43">_xlfn.XLOOKUP(R$1,'PY1 Data(H)'!#REF!,_xlfn.XLOOKUP($A43,'PY1 Data(H)'!#REF!,'PY1 Data(H)'!#REF!))</f>
        <v>#REF!</v>
      </c>
    </row>
    <row r="44" spans="1:18" x14ac:dyDescent="0.3">
      <c r="A44">
        <v>380</v>
      </c>
      <c r="D44" s="124" t="e" cm="1">
        <f t="array" ref="D44">_xlfn.XLOOKUP(D$1,'PY1 Data(H)'!#REF!,_xlfn.XLOOKUP($A44,'PY1 Data(H)'!#REF!,'PY1 Data(H)'!#REF!))</f>
        <v>#REF!</v>
      </c>
      <c r="E44" s="124" t="e" cm="1">
        <f t="array" ref="E44">_xlfn.XLOOKUP(E$1,'PY1 Data(H)'!#REF!,_xlfn.XLOOKUP($A44,'PY1 Data(H)'!#REF!,'PY1 Data(H)'!#REF!))</f>
        <v>#REF!</v>
      </c>
      <c r="F44" s="124" t="e" cm="1">
        <f t="array" ref="F44">_xlfn.XLOOKUP(F$1,'PY1 Data(H)'!#REF!,_xlfn.XLOOKUP($A44,'PY1 Data(H)'!#REF!,'PY1 Data(H)'!#REF!))</f>
        <v>#REF!</v>
      </c>
      <c r="G44" s="124" t="e" cm="1">
        <f t="array" ref="G44">_xlfn.XLOOKUP(G$1,'PY1 Data(H)'!#REF!,_xlfn.XLOOKUP($A44,'PY1 Data(H)'!#REF!,'PY1 Data(H)'!#REF!))</f>
        <v>#REF!</v>
      </c>
      <c r="H44" s="124" t="e" cm="1">
        <f t="array" ref="H44">_xlfn.XLOOKUP(H$1,'PY1 Data(H)'!#REF!,_xlfn.XLOOKUP($A44,'PY1 Data(H)'!#REF!,'PY1 Data(H)'!#REF!))</f>
        <v>#REF!</v>
      </c>
      <c r="I44" s="124" t="e" cm="1">
        <f t="array" ref="I44">_xlfn.XLOOKUP(I$1,'PY1 Data(H)'!#REF!,_xlfn.XLOOKUP($A44,'PY1 Data(H)'!#REF!,'PY1 Data(H)'!#REF!))</f>
        <v>#REF!</v>
      </c>
      <c r="J44" s="124" t="e" cm="1">
        <f t="array" ref="J44">_xlfn.XLOOKUP(J$1,'PY1 Data(H)'!#REF!,_xlfn.XLOOKUP($A44,'PY1 Data(H)'!#REF!,'PY1 Data(H)'!#REF!))</f>
        <v>#REF!</v>
      </c>
      <c r="K44" s="124" t="e" cm="1">
        <f t="array" ref="K44">_xlfn.XLOOKUP(K$1,'PY1 Data(H)'!#REF!,_xlfn.XLOOKUP($A44,'PY1 Data(H)'!#REF!,'PY1 Data(H)'!#REF!))</f>
        <v>#REF!</v>
      </c>
      <c r="L44" s="124" t="e" cm="1">
        <f t="array" ref="L44">_xlfn.XLOOKUP(L$1,'PY1 Data(H)'!#REF!,_xlfn.XLOOKUP($A44,'PY1 Data(H)'!#REF!,'PY1 Data(H)'!#REF!))</f>
        <v>#REF!</v>
      </c>
      <c r="M44" s="124" t="e" cm="1">
        <f t="array" ref="M44">_xlfn.XLOOKUP(M$1,'PY1 Data(H)'!#REF!,_xlfn.XLOOKUP($A44,'PY1 Data(H)'!#REF!,'PY1 Data(H)'!#REF!))</f>
        <v>#REF!</v>
      </c>
      <c r="N44" s="124" t="e" cm="1">
        <f t="array" ref="N44">_xlfn.XLOOKUP(N$1,'PY1 Data(H)'!#REF!,_xlfn.XLOOKUP($A44,'PY1 Data(H)'!#REF!,'PY1 Data(H)'!#REF!))</f>
        <v>#REF!</v>
      </c>
      <c r="O44" s="124" t="e" cm="1">
        <f t="array" ref="O44">_xlfn.XLOOKUP(O$1,'PY1 Data(H)'!#REF!,_xlfn.XLOOKUP($A44,'PY1 Data(H)'!#REF!,'PY1 Data(H)'!#REF!))</f>
        <v>#REF!</v>
      </c>
      <c r="P44" s="124" t="e" cm="1">
        <f t="array" ref="P44">_xlfn.XLOOKUP(P$1,'PY1 Data(H)'!#REF!,_xlfn.XLOOKUP($A44,'PY1 Data(H)'!#REF!,'PY1 Data(H)'!#REF!))</f>
        <v>#REF!</v>
      </c>
      <c r="Q44" s="124" t="e" cm="1">
        <f t="array" ref="Q44">_xlfn.XLOOKUP(Q$1,'PY1 Data(H)'!#REF!,_xlfn.XLOOKUP($A44,'PY1 Data(H)'!#REF!,'PY1 Data(H)'!#REF!))</f>
        <v>#REF!</v>
      </c>
      <c r="R44" s="124" t="e" cm="1">
        <f t="array" ref="R44">_xlfn.XLOOKUP(R$1,'PY1 Data(H)'!#REF!,_xlfn.XLOOKUP($A44,'PY1 Data(H)'!#REF!,'PY1 Data(H)'!#REF!))</f>
        <v>#REF!</v>
      </c>
    </row>
    <row r="45" spans="1:18" x14ac:dyDescent="0.3">
      <c r="A45">
        <v>391</v>
      </c>
      <c r="D45" s="124" t="e" cm="1">
        <f t="array" ref="D45">_xlfn.XLOOKUP(D$1,'PY1 Data(H)'!#REF!,_xlfn.XLOOKUP($A45,'PY1 Data(H)'!#REF!,'PY1 Data(H)'!#REF!))</f>
        <v>#REF!</v>
      </c>
      <c r="E45" s="124" t="e" cm="1">
        <f t="array" ref="E45">_xlfn.XLOOKUP(E$1,'PY1 Data(H)'!#REF!,_xlfn.XLOOKUP($A45,'PY1 Data(H)'!#REF!,'PY1 Data(H)'!#REF!))</f>
        <v>#REF!</v>
      </c>
      <c r="F45" s="124" t="e" cm="1">
        <f t="array" ref="F45">_xlfn.XLOOKUP(F$1,'PY1 Data(H)'!#REF!,_xlfn.XLOOKUP($A45,'PY1 Data(H)'!#REF!,'PY1 Data(H)'!#REF!))</f>
        <v>#REF!</v>
      </c>
      <c r="G45" s="124" t="e" cm="1">
        <f t="array" ref="G45">_xlfn.XLOOKUP(G$1,'PY1 Data(H)'!#REF!,_xlfn.XLOOKUP($A45,'PY1 Data(H)'!#REF!,'PY1 Data(H)'!#REF!))</f>
        <v>#REF!</v>
      </c>
      <c r="H45" s="124" t="e" cm="1">
        <f t="array" ref="H45">_xlfn.XLOOKUP(H$1,'PY1 Data(H)'!#REF!,_xlfn.XLOOKUP($A45,'PY1 Data(H)'!#REF!,'PY1 Data(H)'!#REF!))</f>
        <v>#REF!</v>
      </c>
      <c r="I45" s="124" t="e" cm="1">
        <f t="array" ref="I45">_xlfn.XLOOKUP(I$1,'PY1 Data(H)'!#REF!,_xlfn.XLOOKUP($A45,'PY1 Data(H)'!#REF!,'PY1 Data(H)'!#REF!))</f>
        <v>#REF!</v>
      </c>
      <c r="J45" s="124" t="e" cm="1">
        <f t="array" ref="J45">_xlfn.XLOOKUP(J$1,'PY1 Data(H)'!#REF!,_xlfn.XLOOKUP($A45,'PY1 Data(H)'!#REF!,'PY1 Data(H)'!#REF!))</f>
        <v>#REF!</v>
      </c>
      <c r="K45" s="124" t="e" cm="1">
        <f t="array" ref="K45">_xlfn.XLOOKUP(K$1,'PY1 Data(H)'!#REF!,_xlfn.XLOOKUP($A45,'PY1 Data(H)'!#REF!,'PY1 Data(H)'!#REF!))</f>
        <v>#REF!</v>
      </c>
      <c r="L45" s="124" t="e" cm="1">
        <f t="array" ref="L45">_xlfn.XLOOKUP(L$1,'PY1 Data(H)'!#REF!,_xlfn.XLOOKUP($A45,'PY1 Data(H)'!#REF!,'PY1 Data(H)'!#REF!))</f>
        <v>#REF!</v>
      </c>
      <c r="M45" s="124" t="e" cm="1">
        <f t="array" ref="M45">_xlfn.XLOOKUP(M$1,'PY1 Data(H)'!#REF!,_xlfn.XLOOKUP($A45,'PY1 Data(H)'!#REF!,'PY1 Data(H)'!#REF!))</f>
        <v>#REF!</v>
      </c>
      <c r="N45" s="124" t="e" cm="1">
        <f t="array" ref="N45">_xlfn.XLOOKUP(N$1,'PY1 Data(H)'!#REF!,_xlfn.XLOOKUP($A45,'PY1 Data(H)'!#REF!,'PY1 Data(H)'!#REF!))</f>
        <v>#REF!</v>
      </c>
      <c r="O45" s="124" t="e" cm="1">
        <f t="array" ref="O45">_xlfn.XLOOKUP(O$1,'PY1 Data(H)'!#REF!,_xlfn.XLOOKUP($A45,'PY1 Data(H)'!#REF!,'PY1 Data(H)'!#REF!))</f>
        <v>#REF!</v>
      </c>
      <c r="P45" s="124" t="e" cm="1">
        <f t="array" ref="P45">_xlfn.XLOOKUP(P$1,'PY1 Data(H)'!#REF!,_xlfn.XLOOKUP($A45,'PY1 Data(H)'!#REF!,'PY1 Data(H)'!#REF!))</f>
        <v>#REF!</v>
      </c>
      <c r="Q45" s="124" t="e" cm="1">
        <f t="array" ref="Q45">_xlfn.XLOOKUP(Q$1,'PY1 Data(H)'!#REF!,_xlfn.XLOOKUP($A45,'PY1 Data(H)'!#REF!,'PY1 Data(H)'!#REF!))</f>
        <v>#REF!</v>
      </c>
      <c r="R45" s="124" t="e" cm="1">
        <f t="array" ref="R45">_xlfn.XLOOKUP(R$1,'PY1 Data(H)'!#REF!,_xlfn.XLOOKUP($A45,'PY1 Data(H)'!#REF!,'PY1 Data(H)'!#REF!))</f>
        <v>#REF!</v>
      </c>
    </row>
    <row r="46" spans="1:18" x14ac:dyDescent="0.3">
      <c r="A46">
        <v>7</v>
      </c>
      <c r="D46" s="124" t="e" cm="1">
        <f t="array" ref="D46">_xlfn.XLOOKUP(D$1,'PY1 Data(H)'!#REF!,_xlfn.XLOOKUP($A46,'PY1 Data(H)'!#REF!,'PY1 Data(H)'!#REF!))</f>
        <v>#REF!</v>
      </c>
      <c r="E46" s="124" t="e" cm="1">
        <f t="array" ref="E46">_xlfn.XLOOKUP(E$1,'PY1 Data(H)'!#REF!,_xlfn.XLOOKUP($A46,'PY1 Data(H)'!#REF!,'PY1 Data(H)'!#REF!))</f>
        <v>#REF!</v>
      </c>
      <c r="F46" s="124" t="e" cm="1">
        <f t="array" ref="F46">_xlfn.XLOOKUP(F$1,'PY1 Data(H)'!#REF!,_xlfn.XLOOKUP($A46,'PY1 Data(H)'!#REF!,'PY1 Data(H)'!#REF!))</f>
        <v>#REF!</v>
      </c>
      <c r="G46" s="124" t="e" cm="1">
        <f t="array" ref="G46">_xlfn.XLOOKUP(G$1,'PY1 Data(H)'!#REF!,_xlfn.XLOOKUP($A46,'PY1 Data(H)'!#REF!,'PY1 Data(H)'!#REF!))</f>
        <v>#REF!</v>
      </c>
      <c r="H46" s="124" t="e" cm="1">
        <f t="array" ref="H46">_xlfn.XLOOKUP(H$1,'PY1 Data(H)'!#REF!,_xlfn.XLOOKUP($A46,'PY1 Data(H)'!#REF!,'PY1 Data(H)'!#REF!))</f>
        <v>#REF!</v>
      </c>
      <c r="I46" s="124" t="e" cm="1">
        <f t="array" ref="I46">_xlfn.XLOOKUP(I$1,'PY1 Data(H)'!#REF!,_xlfn.XLOOKUP($A46,'PY1 Data(H)'!#REF!,'PY1 Data(H)'!#REF!))</f>
        <v>#REF!</v>
      </c>
      <c r="J46" s="124" t="e" cm="1">
        <f t="array" ref="J46">_xlfn.XLOOKUP(J$1,'PY1 Data(H)'!#REF!,_xlfn.XLOOKUP($A46,'PY1 Data(H)'!#REF!,'PY1 Data(H)'!#REF!))</f>
        <v>#REF!</v>
      </c>
      <c r="K46" s="124" t="e" cm="1">
        <f t="array" ref="K46">_xlfn.XLOOKUP(K$1,'PY1 Data(H)'!#REF!,_xlfn.XLOOKUP($A46,'PY1 Data(H)'!#REF!,'PY1 Data(H)'!#REF!))</f>
        <v>#REF!</v>
      </c>
      <c r="L46" s="124" t="e" cm="1">
        <f t="array" ref="L46">_xlfn.XLOOKUP(L$1,'PY1 Data(H)'!#REF!,_xlfn.XLOOKUP($A46,'PY1 Data(H)'!#REF!,'PY1 Data(H)'!#REF!))</f>
        <v>#REF!</v>
      </c>
      <c r="M46" s="124" t="e" cm="1">
        <f t="array" ref="M46">_xlfn.XLOOKUP(M$1,'PY1 Data(H)'!#REF!,_xlfn.XLOOKUP($A46,'PY1 Data(H)'!#REF!,'PY1 Data(H)'!#REF!))</f>
        <v>#REF!</v>
      </c>
      <c r="N46" s="124" t="e" cm="1">
        <f t="array" ref="N46">_xlfn.XLOOKUP(N$1,'PY1 Data(H)'!#REF!,_xlfn.XLOOKUP($A46,'PY1 Data(H)'!#REF!,'PY1 Data(H)'!#REF!))</f>
        <v>#REF!</v>
      </c>
      <c r="O46" s="124" t="e" cm="1">
        <f t="array" ref="O46">_xlfn.XLOOKUP(O$1,'PY1 Data(H)'!#REF!,_xlfn.XLOOKUP($A46,'PY1 Data(H)'!#REF!,'PY1 Data(H)'!#REF!))</f>
        <v>#REF!</v>
      </c>
      <c r="P46" s="124" t="e" cm="1">
        <f t="array" ref="P46">_xlfn.XLOOKUP(P$1,'PY1 Data(H)'!#REF!,_xlfn.XLOOKUP($A46,'PY1 Data(H)'!#REF!,'PY1 Data(H)'!#REF!))</f>
        <v>#REF!</v>
      </c>
      <c r="Q46" s="124" t="e" cm="1">
        <f t="array" ref="Q46">_xlfn.XLOOKUP(Q$1,'PY1 Data(H)'!#REF!,_xlfn.XLOOKUP($A46,'PY1 Data(H)'!#REF!,'PY1 Data(H)'!#REF!))</f>
        <v>#REF!</v>
      </c>
      <c r="R46" s="124" t="e" cm="1">
        <f t="array" ref="R46">_xlfn.XLOOKUP(R$1,'PY1 Data(H)'!#REF!,_xlfn.XLOOKUP($A46,'PY1 Data(H)'!#REF!,'PY1 Data(H)'!#REF!))</f>
        <v>#REF!</v>
      </c>
    </row>
    <row r="47" spans="1:18" x14ac:dyDescent="0.3">
      <c r="A47">
        <v>645</v>
      </c>
      <c r="D47" s="124" t="e" cm="1">
        <f t="array" ref="D47">_xlfn.XLOOKUP(D$1,'PY1 Data(H)'!#REF!,_xlfn.XLOOKUP($A47,'PY1 Data(H)'!#REF!,'PY1 Data(H)'!#REF!))</f>
        <v>#REF!</v>
      </c>
      <c r="E47" s="124" t="e" cm="1">
        <f t="array" ref="E47">_xlfn.XLOOKUP(E$1,'PY1 Data(H)'!#REF!,_xlfn.XLOOKUP($A47,'PY1 Data(H)'!#REF!,'PY1 Data(H)'!#REF!))</f>
        <v>#REF!</v>
      </c>
      <c r="F47" s="124" t="e" cm="1">
        <f t="array" ref="F47">_xlfn.XLOOKUP(F$1,'PY1 Data(H)'!#REF!,_xlfn.XLOOKUP($A47,'PY1 Data(H)'!#REF!,'PY1 Data(H)'!#REF!))</f>
        <v>#REF!</v>
      </c>
      <c r="G47" s="124" t="e" cm="1">
        <f t="array" ref="G47">_xlfn.XLOOKUP(G$1,'PY1 Data(H)'!#REF!,_xlfn.XLOOKUP($A47,'PY1 Data(H)'!#REF!,'PY1 Data(H)'!#REF!))</f>
        <v>#REF!</v>
      </c>
      <c r="H47" s="124" t="e" cm="1">
        <f t="array" ref="H47">_xlfn.XLOOKUP(H$1,'PY1 Data(H)'!#REF!,_xlfn.XLOOKUP($A47,'PY1 Data(H)'!#REF!,'PY1 Data(H)'!#REF!))</f>
        <v>#REF!</v>
      </c>
      <c r="I47" s="124" t="e" cm="1">
        <f t="array" ref="I47">_xlfn.XLOOKUP(I$1,'PY1 Data(H)'!#REF!,_xlfn.XLOOKUP($A47,'PY1 Data(H)'!#REF!,'PY1 Data(H)'!#REF!))</f>
        <v>#REF!</v>
      </c>
      <c r="J47" s="124" t="e" cm="1">
        <f t="array" ref="J47">_xlfn.XLOOKUP(J$1,'PY1 Data(H)'!#REF!,_xlfn.XLOOKUP($A47,'PY1 Data(H)'!#REF!,'PY1 Data(H)'!#REF!))</f>
        <v>#REF!</v>
      </c>
      <c r="K47" s="124" t="e" cm="1">
        <f t="array" ref="K47">_xlfn.XLOOKUP(K$1,'PY1 Data(H)'!#REF!,_xlfn.XLOOKUP($A47,'PY1 Data(H)'!#REF!,'PY1 Data(H)'!#REF!))</f>
        <v>#REF!</v>
      </c>
      <c r="L47" s="124" t="e" cm="1">
        <f t="array" ref="L47">_xlfn.XLOOKUP(L$1,'PY1 Data(H)'!#REF!,_xlfn.XLOOKUP($A47,'PY1 Data(H)'!#REF!,'PY1 Data(H)'!#REF!))</f>
        <v>#REF!</v>
      </c>
      <c r="M47" s="124" t="e" cm="1">
        <f t="array" ref="M47">_xlfn.XLOOKUP(M$1,'PY1 Data(H)'!#REF!,_xlfn.XLOOKUP($A47,'PY1 Data(H)'!#REF!,'PY1 Data(H)'!#REF!))</f>
        <v>#REF!</v>
      </c>
      <c r="N47" s="124" t="e" cm="1">
        <f t="array" ref="N47">_xlfn.XLOOKUP(N$1,'PY1 Data(H)'!#REF!,_xlfn.XLOOKUP($A47,'PY1 Data(H)'!#REF!,'PY1 Data(H)'!#REF!))</f>
        <v>#REF!</v>
      </c>
      <c r="O47" s="124" t="e" cm="1">
        <f t="array" ref="O47">_xlfn.XLOOKUP(O$1,'PY1 Data(H)'!#REF!,_xlfn.XLOOKUP($A47,'PY1 Data(H)'!#REF!,'PY1 Data(H)'!#REF!))</f>
        <v>#REF!</v>
      </c>
      <c r="P47" s="124" t="e" cm="1">
        <f t="array" ref="P47">_xlfn.XLOOKUP(P$1,'PY1 Data(H)'!#REF!,_xlfn.XLOOKUP($A47,'PY1 Data(H)'!#REF!,'PY1 Data(H)'!#REF!))</f>
        <v>#REF!</v>
      </c>
      <c r="Q47" s="124" t="e" cm="1">
        <f t="array" ref="Q47">_xlfn.XLOOKUP(Q$1,'PY1 Data(H)'!#REF!,_xlfn.XLOOKUP($A47,'PY1 Data(H)'!#REF!,'PY1 Data(H)'!#REF!))</f>
        <v>#REF!</v>
      </c>
      <c r="R47" s="124" t="e" cm="1">
        <f t="array" ref="R47">_xlfn.XLOOKUP(R$1,'PY1 Data(H)'!#REF!,_xlfn.XLOOKUP($A47,'PY1 Data(H)'!#REF!,'PY1 Data(H)'!#REF!))</f>
        <v>#REF!</v>
      </c>
    </row>
    <row r="48" spans="1:18" x14ac:dyDescent="0.3">
      <c r="A48">
        <v>646</v>
      </c>
      <c r="D48" s="124" t="e" cm="1">
        <f t="array" ref="D48">_xlfn.XLOOKUP(D$1,'PY1 Data(H)'!#REF!,_xlfn.XLOOKUP($A48,'PY1 Data(H)'!#REF!,'PY1 Data(H)'!#REF!))</f>
        <v>#REF!</v>
      </c>
      <c r="E48" s="124" t="e" cm="1">
        <f t="array" ref="E48">_xlfn.XLOOKUP(E$1,'PY1 Data(H)'!#REF!,_xlfn.XLOOKUP($A48,'PY1 Data(H)'!#REF!,'PY1 Data(H)'!#REF!))</f>
        <v>#REF!</v>
      </c>
      <c r="F48" s="124" t="e" cm="1">
        <f t="array" ref="F48">_xlfn.XLOOKUP(F$1,'PY1 Data(H)'!#REF!,_xlfn.XLOOKUP($A48,'PY1 Data(H)'!#REF!,'PY1 Data(H)'!#REF!))</f>
        <v>#REF!</v>
      </c>
      <c r="G48" s="124" t="e" cm="1">
        <f t="array" ref="G48">_xlfn.XLOOKUP(G$1,'PY1 Data(H)'!#REF!,_xlfn.XLOOKUP($A48,'PY1 Data(H)'!#REF!,'PY1 Data(H)'!#REF!))</f>
        <v>#REF!</v>
      </c>
      <c r="H48" s="124" t="e" cm="1">
        <f t="array" ref="H48">_xlfn.XLOOKUP(H$1,'PY1 Data(H)'!#REF!,_xlfn.XLOOKUP($A48,'PY1 Data(H)'!#REF!,'PY1 Data(H)'!#REF!))</f>
        <v>#REF!</v>
      </c>
      <c r="I48" s="124" t="e" cm="1">
        <f t="array" ref="I48">_xlfn.XLOOKUP(I$1,'PY1 Data(H)'!#REF!,_xlfn.XLOOKUP($A48,'PY1 Data(H)'!#REF!,'PY1 Data(H)'!#REF!))</f>
        <v>#REF!</v>
      </c>
      <c r="J48" s="124" t="e" cm="1">
        <f t="array" ref="J48">_xlfn.XLOOKUP(J$1,'PY1 Data(H)'!#REF!,_xlfn.XLOOKUP($A48,'PY1 Data(H)'!#REF!,'PY1 Data(H)'!#REF!))</f>
        <v>#REF!</v>
      </c>
      <c r="K48" s="124" t="e" cm="1">
        <f t="array" ref="K48">_xlfn.XLOOKUP(K$1,'PY1 Data(H)'!#REF!,_xlfn.XLOOKUP($A48,'PY1 Data(H)'!#REF!,'PY1 Data(H)'!#REF!))</f>
        <v>#REF!</v>
      </c>
      <c r="L48" s="124" t="e" cm="1">
        <f t="array" ref="L48">_xlfn.XLOOKUP(L$1,'PY1 Data(H)'!#REF!,_xlfn.XLOOKUP($A48,'PY1 Data(H)'!#REF!,'PY1 Data(H)'!#REF!))</f>
        <v>#REF!</v>
      </c>
      <c r="M48" s="124" t="e" cm="1">
        <f t="array" ref="M48">_xlfn.XLOOKUP(M$1,'PY1 Data(H)'!#REF!,_xlfn.XLOOKUP($A48,'PY1 Data(H)'!#REF!,'PY1 Data(H)'!#REF!))</f>
        <v>#REF!</v>
      </c>
      <c r="N48" s="124" t="e" cm="1">
        <f t="array" ref="N48">_xlfn.XLOOKUP(N$1,'PY1 Data(H)'!#REF!,_xlfn.XLOOKUP($A48,'PY1 Data(H)'!#REF!,'PY1 Data(H)'!#REF!))</f>
        <v>#REF!</v>
      </c>
      <c r="O48" s="124" t="e" cm="1">
        <f t="array" ref="O48">_xlfn.XLOOKUP(O$1,'PY1 Data(H)'!#REF!,_xlfn.XLOOKUP($A48,'PY1 Data(H)'!#REF!,'PY1 Data(H)'!#REF!))</f>
        <v>#REF!</v>
      </c>
      <c r="P48" s="124" t="e" cm="1">
        <f t="array" ref="P48">_xlfn.XLOOKUP(P$1,'PY1 Data(H)'!#REF!,_xlfn.XLOOKUP($A48,'PY1 Data(H)'!#REF!,'PY1 Data(H)'!#REF!))</f>
        <v>#REF!</v>
      </c>
      <c r="Q48" s="124" t="e" cm="1">
        <f t="array" ref="Q48">_xlfn.XLOOKUP(Q$1,'PY1 Data(H)'!#REF!,_xlfn.XLOOKUP($A48,'PY1 Data(H)'!#REF!,'PY1 Data(H)'!#REF!))</f>
        <v>#REF!</v>
      </c>
      <c r="R48" s="124" t="e" cm="1">
        <f t="array" ref="R48">_xlfn.XLOOKUP(R$1,'PY1 Data(H)'!#REF!,_xlfn.XLOOKUP($A48,'PY1 Data(H)'!#REF!,'PY1 Data(H)'!#REF!))</f>
        <v>#REF!</v>
      </c>
    </row>
    <row r="49" spans="1:18" x14ac:dyDescent="0.3">
      <c r="A49">
        <v>9</v>
      </c>
      <c r="D49" s="124" t="e" cm="1">
        <f t="array" ref="D49">_xlfn.XLOOKUP(D$1,'PY1 Data(H)'!#REF!,_xlfn.XLOOKUP($A49,'PY1 Data(H)'!#REF!,'PY1 Data(H)'!#REF!))</f>
        <v>#REF!</v>
      </c>
      <c r="E49" s="124" t="e" cm="1">
        <f t="array" ref="E49">_xlfn.XLOOKUP(E$1,'PY1 Data(H)'!#REF!,_xlfn.XLOOKUP($A49,'PY1 Data(H)'!#REF!,'PY1 Data(H)'!#REF!))</f>
        <v>#REF!</v>
      </c>
      <c r="F49" s="124" t="e" cm="1">
        <f t="array" ref="F49">_xlfn.XLOOKUP(F$1,'PY1 Data(H)'!#REF!,_xlfn.XLOOKUP($A49,'PY1 Data(H)'!#REF!,'PY1 Data(H)'!#REF!))</f>
        <v>#REF!</v>
      </c>
      <c r="G49" s="124" t="e" cm="1">
        <f t="array" ref="G49">_xlfn.XLOOKUP(G$1,'PY1 Data(H)'!#REF!,_xlfn.XLOOKUP($A49,'PY1 Data(H)'!#REF!,'PY1 Data(H)'!#REF!))</f>
        <v>#REF!</v>
      </c>
      <c r="H49" s="124" t="e" cm="1">
        <f t="array" ref="H49">_xlfn.XLOOKUP(H$1,'PY1 Data(H)'!#REF!,_xlfn.XLOOKUP($A49,'PY1 Data(H)'!#REF!,'PY1 Data(H)'!#REF!))</f>
        <v>#REF!</v>
      </c>
      <c r="I49" s="124" t="e" cm="1">
        <f t="array" ref="I49">_xlfn.XLOOKUP(I$1,'PY1 Data(H)'!#REF!,_xlfn.XLOOKUP($A49,'PY1 Data(H)'!#REF!,'PY1 Data(H)'!#REF!))</f>
        <v>#REF!</v>
      </c>
      <c r="J49" s="124" t="e" cm="1">
        <f t="array" ref="J49">_xlfn.XLOOKUP(J$1,'PY1 Data(H)'!#REF!,_xlfn.XLOOKUP($A49,'PY1 Data(H)'!#REF!,'PY1 Data(H)'!#REF!))</f>
        <v>#REF!</v>
      </c>
      <c r="K49" s="124" t="e" cm="1">
        <f t="array" ref="K49">_xlfn.XLOOKUP(K$1,'PY1 Data(H)'!#REF!,_xlfn.XLOOKUP($A49,'PY1 Data(H)'!#REF!,'PY1 Data(H)'!#REF!))</f>
        <v>#REF!</v>
      </c>
      <c r="L49" s="124" t="e" cm="1">
        <f t="array" ref="L49">_xlfn.XLOOKUP(L$1,'PY1 Data(H)'!#REF!,_xlfn.XLOOKUP($A49,'PY1 Data(H)'!#REF!,'PY1 Data(H)'!#REF!))</f>
        <v>#REF!</v>
      </c>
      <c r="M49" s="124" t="e" cm="1">
        <f t="array" ref="M49">_xlfn.XLOOKUP(M$1,'PY1 Data(H)'!#REF!,_xlfn.XLOOKUP($A49,'PY1 Data(H)'!#REF!,'PY1 Data(H)'!#REF!))</f>
        <v>#REF!</v>
      </c>
      <c r="N49" s="124" t="e" cm="1">
        <f t="array" ref="N49">_xlfn.XLOOKUP(N$1,'PY1 Data(H)'!#REF!,_xlfn.XLOOKUP($A49,'PY1 Data(H)'!#REF!,'PY1 Data(H)'!#REF!))</f>
        <v>#REF!</v>
      </c>
      <c r="O49" s="124" t="e" cm="1">
        <f t="array" ref="O49">_xlfn.XLOOKUP(O$1,'PY1 Data(H)'!#REF!,_xlfn.XLOOKUP($A49,'PY1 Data(H)'!#REF!,'PY1 Data(H)'!#REF!))</f>
        <v>#REF!</v>
      </c>
      <c r="P49" s="124" t="e" cm="1">
        <f t="array" ref="P49">_xlfn.XLOOKUP(P$1,'PY1 Data(H)'!#REF!,_xlfn.XLOOKUP($A49,'PY1 Data(H)'!#REF!,'PY1 Data(H)'!#REF!))</f>
        <v>#REF!</v>
      </c>
      <c r="Q49" s="124" t="e" cm="1">
        <f t="array" ref="Q49">_xlfn.XLOOKUP(Q$1,'PY1 Data(H)'!#REF!,_xlfn.XLOOKUP($A49,'PY1 Data(H)'!#REF!,'PY1 Data(H)'!#REF!))</f>
        <v>#REF!</v>
      </c>
      <c r="R49" s="124" t="e" cm="1">
        <f t="array" ref="R49">_xlfn.XLOOKUP(R$1,'PY1 Data(H)'!#REF!,_xlfn.XLOOKUP($A49,'PY1 Data(H)'!#REF!,'PY1 Data(H)'!#REF!))</f>
        <v>#REF!</v>
      </c>
    </row>
    <row r="50" spans="1:18" x14ac:dyDescent="0.3">
      <c r="A50">
        <v>1052</v>
      </c>
      <c r="D50" s="124" t="e" cm="1">
        <f t="array" ref="D50">_xlfn.XLOOKUP(D$1,'PY1 Data(H)'!#REF!,_xlfn.XLOOKUP($A50,'PY1 Data(H)'!#REF!,'PY1 Data(H)'!#REF!))</f>
        <v>#REF!</v>
      </c>
      <c r="E50" s="124" t="e" cm="1">
        <f t="array" ref="E50">_xlfn.XLOOKUP(E$1,'PY1 Data(H)'!#REF!,_xlfn.XLOOKUP($A50,'PY1 Data(H)'!#REF!,'PY1 Data(H)'!#REF!))</f>
        <v>#REF!</v>
      </c>
      <c r="F50" s="124" t="e" cm="1">
        <f t="array" ref="F50">_xlfn.XLOOKUP(F$1,'PY1 Data(H)'!#REF!,_xlfn.XLOOKUP($A50,'PY1 Data(H)'!#REF!,'PY1 Data(H)'!#REF!))</f>
        <v>#REF!</v>
      </c>
      <c r="G50" s="124" t="e" cm="1">
        <f t="array" ref="G50">_xlfn.XLOOKUP(G$1,'PY1 Data(H)'!#REF!,_xlfn.XLOOKUP($A50,'PY1 Data(H)'!#REF!,'PY1 Data(H)'!#REF!))</f>
        <v>#REF!</v>
      </c>
      <c r="H50" s="124" t="e" cm="1">
        <f t="array" ref="H50">_xlfn.XLOOKUP(H$1,'PY1 Data(H)'!#REF!,_xlfn.XLOOKUP($A50,'PY1 Data(H)'!#REF!,'PY1 Data(H)'!#REF!))</f>
        <v>#REF!</v>
      </c>
      <c r="I50" s="124" t="e" cm="1">
        <f t="array" ref="I50">_xlfn.XLOOKUP(I$1,'PY1 Data(H)'!#REF!,_xlfn.XLOOKUP($A50,'PY1 Data(H)'!#REF!,'PY1 Data(H)'!#REF!))</f>
        <v>#REF!</v>
      </c>
      <c r="J50" s="124" t="e" cm="1">
        <f t="array" ref="J50">_xlfn.XLOOKUP(J$1,'PY1 Data(H)'!#REF!,_xlfn.XLOOKUP($A50,'PY1 Data(H)'!#REF!,'PY1 Data(H)'!#REF!))</f>
        <v>#REF!</v>
      </c>
      <c r="K50" s="124" t="e" cm="1">
        <f t="array" ref="K50">_xlfn.XLOOKUP(K$1,'PY1 Data(H)'!#REF!,_xlfn.XLOOKUP($A50,'PY1 Data(H)'!#REF!,'PY1 Data(H)'!#REF!))</f>
        <v>#REF!</v>
      </c>
      <c r="L50" s="124" t="e" cm="1">
        <f t="array" ref="L50">_xlfn.XLOOKUP(L$1,'PY1 Data(H)'!#REF!,_xlfn.XLOOKUP($A50,'PY1 Data(H)'!#REF!,'PY1 Data(H)'!#REF!))</f>
        <v>#REF!</v>
      </c>
      <c r="M50" s="124" t="e" cm="1">
        <f t="array" ref="M50">_xlfn.XLOOKUP(M$1,'PY1 Data(H)'!#REF!,_xlfn.XLOOKUP($A50,'PY1 Data(H)'!#REF!,'PY1 Data(H)'!#REF!))</f>
        <v>#REF!</v>
      </c>
      <c r="N50" s="124" t="e" cm="1">
        <f t="array" ref="N50">_xlfn.XLOOKUP(N$1,'PY1 Data(H)'!#REF!,_xlfn.XLOOKUP($A50,'PY1 Data(H)'!#REF!,'PY1 Data(H)'!#REF!))</f>
        <v>#REF!</v>
      </c>
      <c r="O50" s="124" t="e" cm="1">
        <f t="array" ref="O50">_xlfn.XLOOKUP(O$1,'PY1 Data(H)'!#REF!,_xlfn.XLOOKUP($A50,'PY1 Data(H)'!#REF!,'PY1 Data(H)'!#REF!))</f>
        <v>#REF!</v>
      </c>
      <c r="P50" s="124" t="e" cm="1">
        <f t="array" ref="P50">_xlfn.XLOOKUP(P$1,'PY1 Data(H)'!#REF!,_xlfn.XLOOKUP($A50,'PY1 Data(H)'!#REF!,'PY1 Data(H)'!#REF!))</f>
        <v>#REF!</v>
      </c>
      <c r="Q50" s="124" t="e" cm="1">
        <f t="array" ref="Q50">_xlfn.XLOOKUP(Q$1,'PY1 Data(H)'!#REF!,_xlfn.XLOOKUP($A50,'PY1 Data(H)'!#REF!,'PY1 Data(H)'!#REF!))</f>
        <v>#REF!</v>
      </c>
      <c r="R50" s="124" t="e" cm="1">
        <f t="array" ref="R50">_xlfn.XLOOKUP(R$1,'PY1 Data(H)'!#REF!,_xlfn.XLOOKUP($A50,'PY1 Data(H)'!#REF!,'PY1 Data(H)'!#REF!))</f>
        <v>#REF!</v>
      </c>
    </row>
    <row r="51" spans="1:18" x14ac:dyDescent="0.3">
      <c r="D51" s="124" t="e" cm="1">
        <f t="array" ref="D51">_xlfn.XLOOKUP(D$1,'PY1 Data(H)'!#REF!,_xlfn.XLOOKUP($A51,'PY1 Data(H)'!#REF!,'PY1 Data(H)'!#REF!))</f>
        <v>#REF!</v>
      </c>
      <c r="E51" s="124" t="e" cm="1">
        <f t="array" ref="E51">_xlfn.XLOOKUP(E$1,'PY1 Data(H)'!#REF!,_xlfn.XLOOKUP($A51,'PY1 Data(H)'!#REF!,'PY1 Data(H)'!#REF!))</f>
        <v>#REF!</v>
      </c>
      <c r="F51" s="124" t="e" cm="1">
        <f t="array" ref="F51">_xlfn.XLOOKUP(F$1,'PY1 Data(H)'!#REF!,_xlfn.XLOOKUP($A51,'PY1 Data(H)'!#REF!,'PY1 Data(H)'!#REF!))</f>
        <v>#REF!</v>
      </c>
      <c r="G51" s="124" t="e" cm="1">
        <f t="array" ref="G51">_xlfn.XLOOKUP(G$1,'PY1 Data(H)'!#REF!,_xlfn.XLOOKUP($A51,'PY1 Data(H)'!#REF!,'PY1 Data(H)'!#REF!))</f>
        <v>#REF!</v>
      </c>
      <c r="H51" s="124" t="e" cm="1">
        <f t="array" ref="H51">_xlfn.XLOOKUP(H$1,'PY1 Data(H)'!#REF!,_xlfn.XLOOKUP($A51,'PY1 Data(H)'!#REF!,'PY1 Data(H)'!#REF!))</f>
        <v>#REF!</v>
      </c>
      <c r="I51" s="124" t="e" cm="1">
        <f t="array" ref="I51">_xlfn.XLOOKUP(I$1,'PY1 Data(H)'!#REF!,_xlfn.XLOOKUP($A51,'PY1 Data(H)'!#REF!,'PY1 Data(H)'!#REF!))</f>
        <v>#REF!</v>
      </c>
      <c r="J51" s="124" t="e" cm="1">
        <f t="array" ref="J51">_xlfn.XLOOKUP(J$1,'PY1 Data(H)'!#REF!,_xlfn.XLOOKUP($A51,'PY1 Data(H)'!#REF!,'PY1 Data(H)'!#REF!))</f>
        <v>#REF!</v>
      </c>
      <c r="K51" s="124" t="e" cm="1">
        <f t="array" ref="K51">_xlfn.XLOOKUP(K$1,'PY1 Data(H)'!#REF!,_xlfn.XLOOKUP($A51,'PY1 Data(H)'!#REF!,'PY1 Data(H)'!#REF!))</f>
        <v>#REF!</v>
      </c>
      <c r="L51" s="124" t="e" cm="1">
        <f t="array" ref="L51">_xlfn.XLOOKUP(L$1,'PY1 Data(H)'!#REF!,_xlfn.XLOOKUP($A51,'PY1 Data(H)'!#REF!,'PY1 Data(H)'!#REF!))</f>
        <v>#REF!</v>
      </c>
      <c r="M51" s="124" t="e" cm="1">
        <f t="array" ref="M51">_xlfn.XLOOKUP(M$1,'PY1 Data(H)'!#REF!,_xlfn.XLOOKUP($A51,'PY1 Data(H)'!#REF!,'PY1 Data(H)'!#REF!))</f>
        <v>#REF!</v>
      </c>
      <c r="N51" s="124" t="e" cm="1">
        <f t="array" ref="N51">_xlfn.XLOOKUP(N$1,'PY1 Data(H)'!#REF!,_xlfn.XLOOKUP($A51,'PY1 Data(H)'!#REF!,'PY1 Data(H)'!#REF!))</f>
        <v>#REF!</v>
      </c>
      <c r="O51" s="124" t="e" cm="1">
        <f t="array" ref="O51">_xlfn.XLOOKUP(O$1,'PY1 Data(H)'!#REF!,_xlfn.XLOOKUP($A51,'PY1 Data(H)'!#REF!,'PY1 Data(H)'!#REF!))</f>
        <v>#REF!</v>
      </c>
      <c r="P51" s="124" t="e" cm="1">
        <f t="array" ref="P51">_xlfn.XLOOKUP(P$1,'PY1 Data(H)'!#REF!,_xlfn.XLOOKUP($A51,'PY1 Data(H)'!#REF!,'PY1 Data(H)'!#REF!))</f>
        <v>#REF!</v>
      </c>
      <c r="Q51" s="124" t="e" cm="1">
        <f t="array" ref="Q51">_xlfn.XLOOKUP(Q$1,'PY1 Data(H)'!#REF!,_xlfn.XLOOKUP($A51,'PY1 Data(H)'!#REF!,'PY1 Data(H)'!#REF!))</f>
        <v>#REF!</v>
      </c>
      <c r="R51" s="124" t="e" cm="1">
        <f t="array" ref="R51">_xlfn.XLOOKUP(R$1,'PY1 Data(H)'!#REF!,_xlfn.XLOOKUP($A51,'PY1 Data(H)'!#REF!,'PY1 Data(H)'!#REF!))</f>
        <v>#REF!</v>
      </c>
    </row>
    <row r="52" spans="1:18" x14ac:dyDescent="0.3">
      <c r="A52">
        <v>16</v>
      </c>
      <c r="D52" s="124" t="e" cm="1">
        <f t="array" ref="D52">_xlfn.XLOOKUP(D$1,'PY1 Data(H)'!#REF!,_xlfn.XLOOKUP($A52,'PY1 Data(H)'!#REF!,'PY1 Data(H)'!#REF!))</f>
        <v>#REF!</v>
      </c>
      <c r="E52" s="124" t="e" cm="1">
        <f t="array" ref="E52">_xlfn.XLOOKUP(E$1,'PY1 Data(H)'!#REF!,_xlfn.XLOOKUP($A52,'PY1 Data(H)'!#REF!,'PY1 Data(H)'!#REF!))</f>
        <v>#REF!</v>
      </c>
      <c r="F52" s="124" t="e" cm="1">
        <f t="array" ref="F52">_xlfn.XLOOKUP(F$1,'PY1 Data(H)'!#REF!,_xlfn.XLOOKUP($A52,'PY1 Data(H)'!#REF!,'PY1 Data(H)'!#REF!))</f>
        <v>#REF!</v>
      </c>
      <c r="G52" s="124" t="e" cm="1">
        <f t="array" ref="G52">_xlfn.XLOOKUP(G$1,'PY1 Data(H)'!#REF!,_xlfn.XLOOKUP($A52,'PY1 Data(H)'!#REF!,'PY1 Data(H)'!#REF!))</f>
        <v>#REF!</v>
      </c>
      <c r="H52" s="124" t="e" cm="1">
        <f t="array" ref="H52">_xlfn.XLOOKUP(H$1,'PY1 Data(H)'!#REF!,_xlfn.XLOOKUP($A52,'PY1 Data(H)'!#REF!,'PY1 Data(H)'!#REF!))</f>
        <v>#REF!</v>
      </c>
      <c r="I52" s="124" t="e" cm="1">
        <f t="array" ref="I52">_xlfn.XLOOKUP(I$1,'PY1 Data(H)'!#REF!,_xlfn.XLOOKUP($A52,'PY1 Data(H)'!#REF!,'PY1 Data(H)'!#REF!))</f>
        <v>#REF!</v>
      </c>
      <c r="J52" s="124" t="e" cm="1">
        <f t="array" ref="J52">_xlfn.XLOOKUP(J$1,'PY1 Data(H)'!#REF!,_xlfn.XLOOKUP($A52,'PY1 Data(H)'!#REF!,'PY1 Data(H)'!#REF!))</f>
        <v>#REF!</v>
      </c>
      <c r="K52" s="124" t="e" cm="1">
        <f t="array" ref="K52">_xlfn.XLOOKUP(K$1,'PY1 Data(H)'!#REF!,_xlfn.XLOOKUP($A52,'PY1 Data(H)'!#REF!,'PY1 Data(H)'!#REF!))</f>
        <v>#REF!</v>
      </c>
      <c r="L52" s="124" t="e" cm="1">
        <f t="array" ref="L52">_xlfn.XLOOKUP(L$1,'PY1 Data(H)'!#REF!,_xlfn.XLOOKUP($A52,'PY1 Data(H)'!#REF!,'PY1 Data(H)'!#REF!))</f>
        <v>#REF!</v>
      </c>
      <c r="M52" s="124" t="e" cm="1">
        <f t="array" ref="M52">_xlfn.XLOOKUP(M$1,'PY1 Data(H)'!#REF!,_xlfn.XLOOKUP($A52,'PY1 Data(H)'!#REF!,'PY1 Data(H)'!#REF!))</f>
        <v>#REF!</v>
      </c>
      <c r="N52" s="124" t="e" cm="1">
        <f t="array" ref="N52">_xlfn.XLOOKUP(N$1,'PY1 Data(H)'!#REF!,_xlfn.XLOOKUP($A52,'PY1 Data(H)'!#REF!,'PY1 Data(H)'!#REF!))</f>
        <v>#REF!</v>
      </c>
      <c r="O52" s="124" t="e" cm="1">
        <f t="array" ref="O52">_xlfn.XLOOKUP(O$1,'PY1 Data(H)'!#REF!,_xlfn.XLOOKUP($A52,'PY1 Data(H)'!#REF!,'PY1 Data(H)'!#REF!))</f>
        <v>#REF!</v>
      </c>
      <c r="P52" s="124" t="e" cm="1">
        <f t="array" ref="P52">_xlfn.XLOOKUP(P$1,'PY1 Data(H)'!#REF!,_xlfn.XLOOKUP($A52,'PY1 Data(H)'!#REF!,'PY1 Data(H)'!#REF!))</f>
        <v>#REF!</v>
      </c>
      <c r="Q52" s="124" t="e" cm="1">
        <f t="array" ref="Q52">_xlfn.XLOOKUP(Q$1,'PY1 Data(H)'!#REF!,_xlfn.XLOOKUP($A52,'PY1 Data(H)'!#REF!,'PY1 Data(H)'!#REF!))</f>
        <v>#REF!</v>
      </c>
      <c r="R52" s="124" t="e" cm="1">
        <f t="array" ref="R52">_xlfn.XLOOKUP(R$1,'PY1 Data(H)'!#REF!,_xlfn.XLOOKUP($A52,'PY1 Data(H)'!#REF!,'PY1 Data(H)'!#REF!))</f>
        <v>#REF!</v>
      </c>
    </row>
    <row r="53" spans="1:18" x14ac:dyDescent="0.3">
      <c r="A53">
        <v>532</v>
      </c>
      <c r="D53" s="124" t="e" cm="1">
        <f t="array" ref="D53">_xlfn.XLOOKUP(D$1,'PY1 Data(H)'!#REF!,_xlfn.XLOOKUP($A53,'PY1 Data(H)'!#REF!,'PY1 Data(H)'!#REF!))</f>
        <v>#REF!</v>
      </c>
      <c r="E53" s="124" t="e" cm="1">
        <f t="array" ref="E53">_xlfn.XLOOKUP(E$1,'PY1 Data(H)'!#REF!,_xlfn.XLOOKUP($A53,'PY1 Data(H)'!#REF!,'PY1 Data(H)'!#REF!))</f>
        <v>#REF!</v>
      </c>
      <c r="F53" s="124" t="e" cm="1">
        <f t="array" ref="F53">_xlfn.XLOOKUP(F$1,'PY1 Data(H)'!#REF!,_xlfn.XLOOKUP($A53,'PY1 Data(H)'!#REF!,'PY1 Data(H)'!#REF!))</f>
        <v>#REF!</v>
      </c>
      <c r="G53" s="124" t="e" cm="1">
        <f t="array" ref="G53">_xlfn.XLOOKUP(G$1,'PY1 Data(H)'!#REF!,_xlfn.XLOOKUP($A53,'PY1 Data(H)'!#REF!,'PY1 Data(H)'!#REF!))</f>
        <v>#REF!</v>
      </c>
      <c r="H53" s="124" t="e" cm="1">
        <f t="array" ref="H53">_xlfn.XLOOKUP(H$1,'PY1 Data(H)'!#REF!,_xlfn.XLOOKUP($A53,'PY1 Data(H)'!#REF!,'PY1 Data(H)'!#REF!))</f>
        <v>#REF!</v>
      </c>
      <c r="I53" s="124" t="e" cm="1">
        <f t="array" ref="I53">_xlfn.XLOOKUP(I$1,'PY1 Data(H)'!#REF!,_xlfn.XLOOKUP($A53,'PY1 Data(H)'!#REF!,'PY1 Data(H)'!#REF!))</f>
        <v>#REF!</v>
      </c>
      <c r="J53" s="124" t="e" cm="1">
        <f t="array" ref="J53">_xlfn.XLOOKUP(J$1,'PY1 Data(H)'!#REF!,_xlfn.XLOOKUP($A53,'PY1 Data(H)'!#REF!,'PY1 Data(H)'!#REF!))</f>
        <v>#REF!</v>
      </c>
      <c r="K53" s="124" t="e" cm="1">
        <f t="array" ref="K53">_xlfn.XLOOKUP(K$1,'PY1 Data(H)'!#REF!,_xlfn.XLOOKUP($A53,'PY1 Data(H)'!#REF!,'PY1 Data(H)'!#REF!))</f>
        <v>#REF!</v>
      </c>
      <c r="L53" s="124" t="e" cm="1">
        <f t="array" ref="L53">_xlfn.XLOOKUP(L$1,'PY1 Data(H)'!#REF!,_xlfn.XLOOKUP($A53,'PY1 Data(H)'!#REF!,'PY1 Data(H)'!#REF!))</f>
        <v>#REF!</v>
      </c>
      <c r="M53" s="124" t="e" cm="1">
        <f t="array" ref="M53">_xlfn.XLOOKUP(M$1,'PY1 Data(H)'!#REF!,_xlfn.XLOOKUP($A53,'PY1 Data(H)'!#REF!,'PY1 Data(H)'!#REF!))</f>
        <v>#REF!</v>
      </c>
      <c r="N53" s="124" t="e" cm="1">
        <f t="array" ref="N53">_xlfn.XLOOKUP(N$1,'PY1 Data(H)'!#REF!,_xlfn.XLOOKUP($A53,'PY1 Data(H)'!#REF!,'PY1 Data(H)'!#REF!))</f>
        <v>#REF!</v>
      </c>
      <c r="O53" s="124" t="e" cm="1">
        <f t="array" ref="O53">_xlfn.XLOOKUP(O$1,'PY1 Data(H)'!#REF!,_xlfn.XLOOKUP($A53,'PY1 Data(H)'!#REF!,'PY1 Data(H)'!#REF!))</f>
        <v>#REF!</v>
      </c>
      <c r="P53" s="124" t="e" cm="1">
        <f t="array" ref="P53">_xlfn.XLOOKUP(P$1,'PY1 Data(H)'!#REF!,_xlfn.XLOOKUP($A53,'PY1 Data(H)'!#REF!,'PY1 Data(H)'!#REF!))</f>
        <v>#REF!</v>
      </c>
      <c r="Q53" s="124" t="e" cm="1">
        <f t="array" ref="Q53">_xlfn.XLOOKUP(Q$1,'PY1 Data(H)'!#REF!,_xlfn.XLOOKUP($A53,'PY1 Data(H)'!#REF!,'PY1 Data(H)'!#REF!))</f>
        <v>#REF!</v>
      </c>
      <c r="R53" s="124" t="e" cm="1">
        <f t="array" ref="R53">_xlfn.XLOOKUP(R$1,'PY1 Data(H)'!#REF!,_xlfn.XLOOKUP($A53,'PY1 Data(H)'!#REF!,'PY1 Data(H)'!#REF!))</f>
        <v>#REF!</v>
      </c>
    </row>
    <row r="54" spans="1:18" x14ac:dyDescent="0.3">
      <c r="A54">
        <v>17</v>
      </c>
      <c r="D54" s="124" t="e" cm="1">
        <f t="array" ref="D54">_xlfn.XLOOKUP(D$1,'PY1 Data(H)'!#REF!,_xlfn.XLOOKUP($A54,'PY1 Data(H)'!#REF!,'PY1 Data(H)'!#REF!))</f>
        <v>#REF!</v>
      </c>
      <c r="E54" s="124" t="e" cm="1">
        <f t="array" ref="E54">_xlfn.XLOOKUP(E$1,'PY1 Data(H)'!#REF!,_xlfn.XLOOKUP($A54,'PY1 Data(H)'!#REF!,'PY1 Data(H)'!#REF!))</f>
        <v>#REF!</v>
      </c>
      <c r="F54" s="124" t="e" cm="1">
        <f t="array" ref="F54">_xlfn.XLOOKUP(F$1,'PY1 Data(H)'!#REF!,_xlfn.XLOOKUP($A54,'PY1 Data(H)'!#REF!,'PY1 Data(H)'!#REF!))</f>
        <v>#REF!</v>
      </c>
      <c r="G54" s="124" t="e" cm="1">
        <f t="array" ref="G54">_xlfn.XLOOKUP(G$1,'PY1 Data(H)'!#REF!,_xlfn.XLOOKUP($A54,'PY1 Data(H)'!#REF!,'PY1 Data(H)'!#REF!))</f>
        <v>#REF!</v>
      </c>
      <c r="H54" s="124" t="e" cm="1">
        <f t="array" ref="H54">_xlfn.XLOOKUP(H$1,'PY1 Data(H)'!#REF!,_xlfn.XLOOKUP($A54,'PY1 Data(H)'!#REF!,'PY1 Data(H)'!#REF!))</f>
        <v>#REF!</v>
      </c>
      <c r="I54" s="124" t="e" cm="1">
        <f t="array" ref="I54">_xlfn.XLOOKUP(I$1,'PY1 Data(H)'!#REF!,_xlfn.XLOOKUP($A54,'PY1 Data(H)'!#REF!,'PY1 Data(H)'!#REF!))</f>
        <v>#REF!</v>
      </c>
      <c r="J54" s="124" t="e" cm="1">
        <f t="array" ref="J54">_xlfn.XLOOKUP(J$1,'PY1 Data(H)'!#REF!,_xlfn.XLOOKUP($A54,'PY1 Data(H)'!#REF!,'PY1 Data(H)'!#REF!))</f>
        <v>#REF!</v>
      </c>
      <c r="K54" s="124" t="e" cm="1">
        <f t="array" ref="K54">_xlfn.XLOOKUP(K$1,'PY1 Data(H)'!#REF!,_xlfn.XLOOKUP($A54,'PY1 Data(H)'!#REF!,'PY1 Data(H)'!#REF!))</f>
        <v>#REF!</v>
      </c>
      <c r="L54" s="124" t="e" cm="1">
        <f t="array" ref="L54">_xlfn.XLOOKUP(L$1,'PY1 Data(H)'!#REF!,_xlfn.XLOOKUP($A54,'PY1 Data(H)'!#REF!,'PY1 Data(H)'!#REF!))</f>
        <v>#REF!</v>
      </c>
      <c r="M54" s="124" t="e" cm="1">
        <f t="array" ref="M54">_xlfn.XLOOKUP(M$1,'PY1 Data(H)'!#REF!,_xlfn.XLOOKUP($A54,'PY1 Data(H)'!#REF!,'PY1 Data(H)'!#REF!))</f>
        <v>#REF!</v>
      </c>
      <c r="N54" s="124" t="e" cm="1">
        <f t="array" ref="N54">_xlfn.XLOOKUP(N$1,'PY1 Data(H)'!#REF!,_xlfn.XLOOKUP($A54,'PY1 Data(H)'!#REF!,'PY1 Data(H)'!#REF!))</f>
        <v>#REF!</v>
      </c>
      <c r="O54" s="124" t="e" cm="1">
        <f t="array" ref="O54">_xlfn.XLOOKUP(O$1,'PY1 Data(H)'!#REF!,_xlfn.XLOOKUP($A54,'PY1 Data(H)'!#REF!,'PY1 Data(H)'!#REF!))</f>
        <v>#REF!</v>
      </c>
      <c r="P54" s="124" t="e" cm="1">
        <f t="array" ref="P54">_xlfn.XLOOKUP(P$1,'PY1 Data(H)'!#REF!,_xlfn.XLOOKUP($A54,'PY1 Data(H)'!#REF!,'PY1 Data(H)'!#REF!))</f>
        <v>#REF!</v>
      </c>
      <c r="Q54" s="124" t="e" cm="1">
        <f t="array" ref="Q54">_xlfn.XLOOKUP(Q$1,'PY1 Data(H)'!#REF!,_xlfn.XLOOKUP($A54,'PY1 Data(H)'!#REF!,'PY1 Data(H)'!#REF!))</f>
        <v>#REF!</v>
      </c>
      <c r="R54" s="124" t="e" cm="1">
        <f t="array" ref="R54">_xlfn.XLOOKUP(R$1,'PY1 Data(H)'!#REF!,_xlfn.XLOOKUP($A54,'PY1 Data(H)'!#REF!,'PY1 Data(H)'!#REF!))</f>
        <v>#REF!</v>
      </c>
    </row>
    <row r="55" spans="1:18" x14ac:dyDescent="0.3">
      <c r="A55">
        <v>20</v>
      </c>
      <c r="D55" s="124" t="e" cm="1">
        <f t="array" ref="D55">_xlfn.XLOOKUP(D$1,'PY1 Data(H)'!#REF!,_xlfn.XLOOKUP($A55,'PY1 Data(H)'!#REF!,'PY1 Data(H)'!#REF!))</f>
        <v>#REF!</v>
      </c>
      <c r="E55" s="124" t="e" cm="1">
        <f t="array" ref="E55">_xlfn.XLOOKUP(E$1,'PY1 Data(H)'!#REF!,_xlfn.XLOOKUP($A55,'PY1 Data(H)'!#REF!,'PY1 Data(H)'!#REF!))</f>
        <v>#REF!</v>
      </c>
      <c r="F55" s="124" t="e" cm="1">
        <f t="array" ref="F55">_xlfn.XLOOKUP(F$1,'PY1 Data(H)'!#REF!,_xlfn.XLOOKUP($A55,'PY1 Data(H)'!#REF!,'PY1 Data(H)'!#REF!))</f>
        <v>#REF!</v>
      </c>
      <c r="G55" s="124" t="e" cm="1">
        <f t="array" ref="G55">_xlfn.XLOOKUP(G$1,'PY1 Data(H)'!#REF!,_xlfn.XLOOKUP($A55,'PY1 Data(H)'!#REF!,'PY1 Data(H)'!#REF!))</f>
        <v>#REF!</v>
      </c>
      <c r="H55" s="124" t="e" cm="1">
        <f t="array" ref="H55">_xlfn.XLOOKUP(H$1,'PY1 Data(H)'!#REF!,_xlfn.XLOOKUP($A55,'PY1 Data(H)'!#REF!,'PY1 Data(H)'!#REF!))</f>
        <v>#REF!</v>
      </c>
      <c r="I55" s="124" t="e" cm="1">
        <f t="array" ref="I55">_xlfn.XLOOKUP(I$1,'PY1 Data(H)'!#REF!,_xlfn.XLOOKUP($A55,'PY1 Data(H)'!#REF!,'PY1 Data(H)'!#REF!))</f>
        <v>#REF!</v>
      </c>
      <c r="J55" s="124" t="e" cm="1">
        <f t="array" ref="J55">_xlfn.XLOOKUP(J$1,'PY1 Data(H)'!#REF!,_xlfn.XLOOKUP($A55,'PY1 Data(H)'!#REF!,'PY1 Data(H)'!#REF!))</f>
        <v>#REF!</v>
      </c>
      <c r="K55" s="124" t="e" cm="1">
        <f t="array" ref="K55">_xlfn.XLOOKUP(K$1,'PY1 Data(H)'!#REF!,_xlfn.XLOOKUP($A55,'PY1 Data(H)'!#REF!,'PY1 Data(H)'!#REF!))</f>
        <v>#REF!</v>
      </c>
      <c r="L55" s="124" t="e" cm="1">
        <f t="array" ref="L55">_xlfn.XLOOKUP(L$1,'PY1 Data(H)'!#REF!,_xlfn.XLOOKUP($A55,'PY1 Data(H)'!#REF!,'PY1 Data(H)'!#REF!))</f>
        <v>#REF!</v>
      </c>
      <c r="M55" s="124" t="e" cm="1">
        <f t="array" ref="M55">_xlfn.XLOOKUP(M$1,'PY1 Data(H)'!#REF!,_xlfn.XLOOKUP($A55,'PY1 Data(H)'!#REF!,'PY1 Data(H)'!#REF!))</f>
        <v>#REF!</v>
      </c>
      <c r="N55" s="124" t="e" cm="1">
        <f t="array" ref="N55">_xlfn.XLOOKUP(N$1,'PY1 Data(H)'!#REF!,_xlfn.XLOOKUP($A55,'PY1 Data(H)'!#REF!,'PY1 Data(H)'!#REF!))</f>
        <v>#REF!</v>
      </c>
      <c r="O55" s="124" t="e" cm="1">
        <f t="array" ref="O55">_xlfn.XLOOKUP(O$1,'PY1 Data(H)'!#REF!,_xlfn.XLOOKUP($A55,'PY1 Data(H)'!#REF!,'PY1 Data(H)'!#REF!))</f>
        <v>#REF!</v>
      </c>
      <c r="P55" s="124" t="e" cm="1">
        <f t="array" ref="P55">_xlfn.XLOOKUP(P$1,'PY1 Data(H)'!#REF!,_xlfn.XLOOKUP($A55,'PY1 Data(H)'!#REF!,'PY1 Data(H)'!#REF!))</f>
        <v>#REF!</v>
      </c>
      <c r="Q55" s="124" t="e" cm="1">
        <f t="array" ref="Q55">_xlfn.XLOOKUP(Q$1,'PY1 Data(H)'!#REF!,_xlfn.XLOOKUP($A55,'PY1 Data(H)'!#REF!,'PY1 Data(H)'!#REF!))</f>
        <v>#REF!</v>
      </c>
      <c r="R55" s="124" t="e" cm="1">
        <f t="array" ref="R55">_xlfn.XLOOKUP(R$1,'PY1 Data(H)'!#REF!,_xlfn.XLOOKUP($A55,'PY1 Data(H)'!#REF!,'PY1 Data(H)'!#REF!))</f>
        <v>#REF!</v>
      </c>
    </row>
    <row r="56" spans="1:18" x14ac:dyDescent="0.3">
      <c r="A56">
        <v>533</v>
      </c>
      <c r="D56" s="124" t="e" cm="1">
        <f t="array" ref="D56">_xlfn.XLOOKUP(D$1,'PY1 Data(H)'!#REF!,_xlfn.XLOOKUP($A56,'PY1 Data(H)'!#REF!,'PY1 Data(H)'!#REF!))</f>
        <v>#REF!</v>
      </c>
      <c r="E56" s="124" t="e" cm="1">
        <f t="array" ref="E56">_xlfn.XLOOKUP(E$1,'PY1 Data(H)'!#REF!,_xlfn.XLOOKUP($A56,'PY1 Data(H)'!#REF!,'PY1 Data(H)'!#REF!))</f>
        <v>#REF!</v>
      </c>
      <c r="F56" s="124" t="e" cm="1">
        <f t="array" ref="F56">_xlfn.XLOOKUP(F$1,'PY1 Data(H)'!#REF!,_xlfn.XLOOKUP($A56,'PY1 Data(H)'!#REF!,'PY1 Data(H)'!#REF!))</f>
        <v>#REF!</v>
      </c>
      <c r="G56" s="124" t="e" cm="1">
        <f t="array" ref="G56">_xlfn.XLOOKUP(G$1,'PY1 Data(H)'!#REF!,_xlfn.XLOOKUP($A56,'PY1 Data(H)'!#REF!,'PY1 Data(H)'!#REF!))</f>
        <v>#REF!</v>
      </c>
      <c r="H56" s="124" t="e" cm="1">
        <f t="array" ref="H56">_xlfn.XLOOKUP(H$1,'PY1 Data(H)'!#REF!,_xlfn.XLOOKUP($A56,'PY1 Data(H)'!#REF!,'PY1 Data(H)'!#REF!))</f>
        <v>#REF!</v>
      </c>
      <c r="I56" s="124" t="e" cm="1">
        <f t="array" ref="I56">_xlfn.XLOOKUP(I$1,'PY1 Data(H)'!#REF!,_xlfn.XLOOKUP($A56,'PY1 Data(H)'!#REF!,'PY1 Data(H)'!#REF!))</f>
        <v>#REF!</v>
      </c>
      <c r="J56" s="124" t="e" cm="1">
        <f t="array" ref="J56">_xlfn.XLOOKUP(J$1,'PY1 Data(H)'!#REF!,_xlfn.XLOOKUP($A56,'PY1 Data(H)'!#REF!,'PY1 Data(H)'!#REF!))</f>
        <v>#REF!</v>
      </c>
      <c r="K56" s="124" t="e" cm="1">
        <f t="array" ref="K56">_xlfn.XLOOKUP(K$1,'PY1 Data(H)'!#REF!,_xlfn.XLOOKUP($A56,'PY1 Data(H)'!#REF!,'PY1 Data(H)'!#REF!))</f>
        <v>#REF!</v>
      </c>
      <c r="L56" s="124" t="e" cm="1">
        <f t="array" ref="L56">_xlfn.XLOOKUP(L$1,'PY1 Data(H)'!#REF!,_xlfn.XLOOKUP($A56,'PY1 Data(H)'!#REF!,'PY1 Data(H)'!#REF!))</f>
        <v>#REF!</v>
      </c>
      <c r="M56" s="124" t="e" cm="1">
        <f t="array" ref="M56">_xlfn.XLOOKUP(M$1,'PY1 Data(H)'!#REF!,_xlfn.XLOOKUP($A56,'PY1 Data(H)'!#REF!,'PY1 Data(H)'!#REF!))</f>
        <v>#REF!</v>
      </c>
      <c r="N56" s="124" t="e" cm="1">
        <f t="array" ref="N56">_xlfn.XLOOKUP(N$1,'PY1 Data(H)'!#REF!,_xlfn.XLOOKUP($A56,'PY1 Data(H)'!#REF!,'PY1 Data(H)'!#REF!))</f>
        <v>#REF!</v>
      </c>
      <c r="O56" s="124" t="e" cm="1">
        <f t="array" ref="O56">_xlfn.XLOOKUP(O$1,'PY1 Data(H)'!#REF!,_xlfn.XLOOKUP($A56,'PY1 Data(H)'!#REF!,'PY1 Data(H)'!#REF!))</f>
        <v>#REF!</v>
      </c>
      <c r="P56" s="124" t="e" cm="1">
        <f t="array" ref="P56">_xlfn.XLOOKUP(P$1,'PY1 Data(H)'!#REF!,_xlfn.XLOOKUP($A56,'PY1 Data(H)'!#REF!,'PY1 Data(H)'!#REF!))</f>
        <v>#REF!</v>
      </c>
      <c r="Q56" s="124" t="e" cm="1">
        <f t="array" ref="Q56">_xlfn.XLOOKUP(Q$1,'PY1 Data(H)'!#REF!,_xlfn.XLOOKUP($A56,'PY1 Data(H)'!#REF!,'PY1 Data(H)'!#REF!))</f>
        <v>#REF!</v>
      </c>
      <c r="R56" s="124" t="e" cm="1">
        <f t="array" ref="R56">_xlfn.XLOOKUP(R$1,'PY1 Data(H)'!#REF!,_xlfn.XLOOKUP($A56,'PY1 Data(H)'!#REF!,'PY1 Data(H)'!#REF!))</f>
        <v>#REF!</v>
      </c>
    </row>
    <row r="57" spans="1:18" x14ac:dyDescent="0.3">
      <c r="A57">
        <v>22</v>
      </c>
      <c r="D57" s="124" t="e" cm="1">
        <f t="array" ref="D57">_xlfn.XLOOKUP(D$1,'PY1 Data(H)'!#REF!,_xlfn.XLOOKUP($A57,'PY1 Data(H)'!#REF!,'PY1 Data(H)'!#REF!))</f>
        <v>#REF!</v>
      </c>
      <c r="E57" s="124" t="e" cm="1">
        <f t="array" ref="E57">_xlfn.XLOOKUP(E$1,'PY1 Data(H)'!#REF!,_xlfn.XLOOKUP($A57,'PY1 Data(H)'!#REF!,'PY1 Data(H)'!#REF!))</f>
        <v>#REF!</v>
      </c>
      <c r="F57" s="124" t="e" cm="1">
        <f t="array" ref="F57">_xlfn.XLOOKUP(F$1,'PY1 Data(H)'!#REF!,_xlfn.XLOOKUP($A57,'PY1 Data(H)'!#REF!,'PY1 Data(H)'!#REF!))</f>
        <v>#REF!</v>
      </c>
      <c r="G57" s="124" t="e" cm="1">
        <f t="array" ref="G57">_xlfn.XLOOKUP(G$1,'PY1 Data(H)'!#REF!,_xlfn.XLOOKUP($A57,'PY1 Data(H)'!#REF!,'PY1 Data(H)'!#REF!))</f>
        <v>#REF!</v>
      </c>
      <c r="H57" s="124" t="e" cm="1">
        <f t="array" ref="H57">_xlfn.XLOOKUP(H$1,'PY1 Data(H)'!#REF!,_xlfn.XLOOKUP($A57,'PY1 Data(H)'!#REF!,'PY1 Data(H)'!#REF!))</f>
        <v>#REF!</v>
      </c>
      <c r="I57" s="124" t="e" cm="1">
        <f t="array" ref="I57">_xlfn.XLOOKUP(I$1,'PY1 Data(H)'!#REF!,_xlfn.XLOOKUP($A57,'PY1 Data(H)'!#REF!,'PY1 Data(H)'!#REF!))</f>
        <v>#REF!</v>
      </c>
      <c r="J57" s="124" t="e" cm="1">
        <f t="array" ref="J57">_xlfn.XLOOKUP(J$1,'PY1 Data(H)'!#REF!,_xlfn.XLOOKUP($A57,'PY1 Data(H)'!#REF!,'PY1 Data(H)'!#REF!))</f>
        <v>#REF!</v>
      </c>
      <c r="K57" s="124" t="e" cm="1">
        <f t="array" ref="K57">_xlfn.XLOOKUP(K$1,'PY1 Data(H)'!#REF!,_xlfn.XLOOKUP($A57,'PY1 Data(H)'!#REF!,'PY1 Data(H)'!#REF!))</f>
        <v>#REF!</v>
      </c>
      <c r="L57" s="124" t="e" cm="1">
        <f t="array" ref="L57">_xlfn.XLOOKUP(L$1,'PY1 Data(H)'!#REF!,_xlfn.XLOOKUP($A57,'PY1 Data(H)'!#REF!,'PY1 Data(H)'!#REF!))</f>
        <v>#REF!</v>
      </c>
      <c r="M57" s="124" t="e" cm="1">
        <f t="array" ref="M57">_xlfn.XLOOKUP(M$1,'PY1 Data(H)'!#REF!,_xlfn.XLOOKUP($A57,'PY1 Data(H)'!#REF!,'PY1 Data(H)'!#REF!))</f>
        <v>#REF!</v>
      </c>
      <c r="N57" s="124" t="e" cm="1">
        <f t="array" ref="N57">_xlfn.XLOOKUP(N$1,'PY1 Data(H)'!#REF!,_xlfn.XLOOKUP($A57,'PY1 Data(H)'!#REF!,'PY1 Data(H)'!#REF!))</f>
        <v>#REF!</v>
      </c>
      <c r="O57" s="124" t="e" cm="1">
        <f t="array" ref="O57">_xlfn.XLOOKUP(O$1,'PY1 Data(H)'!#REF!,_xlfn.XLOOKUP($A57,'PY1 Data(H)'!#REF!,'PY1 Data(H)'!#REF!))</f>
        <v>#REF!</v>
      </c>
      <c r="P57" s="124" t="e" cm="1">
        <f t="array" ref="P57">_xlfn.XLOOKUP(P$1,'PY1 Data(H)'!#REF!,_xlfn.XLOOKUP($A57,'PY1 Data(H)'!#REF!,'PY1 Data(H)'!#REF!))</f>
        <v>#REF!</v>
      </c>
      <c r="Q57" s="124" t="e" cm="1">
        <f t="array" ref="Q57">_xlfn.XLOOKUP(Q$1,'PY1 Data(H)'!#REF!,_xlfn.XLOOKUP($A57,'PY1 Data(H)'!#REF!,'PY1 Data(H)'!#REF!))</f>
        <v>#REF!</v>
      </c>
      <c r="R57" s="124" t="e" cm="1">
        <f t="array" ref="R57">_xlfn.XLOOKUP(R$1,'PY1 Data(H)'!#REF!,_xlfn.XLOOKUP($A57,'PY1 Data(H)'!#REF!,'PY1 Data(H)'!#REF!))</f>
        <v>#REF!</v>
      </c>
    </row>
    <row r="58" spans="1:18" x14ac:dyDescent="0.3">
      <c r="A58">
        <v>23</v>
      </c>
      <c r="D58" s="124" t="e" cm="1">
        <f t="array" ref="D58">_xlfn.XLOOKUP(D$1,'PY1 Data(H)'!#REF!,_xlfn.XLOOKUP($A58,'PY1 Data(H)'!#REF!,'PY1 Data(H)'!#REF!))</f>
        <v>#REF!</v>
      </c>
      <c r="E58" s="124" t="e" cm="1">
        <f t="array" ref="E58">_xlfn.XLOOKUP(E$1,'PY1 Data(H)'!#REF!,_xlfn.XLOOKUP($A58,'PY1 Data(H)'!#REF!,'PY1 Data(H)'!#REF!))</f>
        <v>#REF!</v>
      </c>
      <c r="F58" s="124" t="e" cm="1">
        <f t="array" ref="F58">_xlfn.XLOOKUP(F$1,'PY1 Data(H)'!#REF!,_xlfn.XLOOKUP($A58,'PY1 Data(H)'!#REF!,'PY1 Data(H)'!#REF!))</f>
        <v>#REF!</v>
      </c>
      <c r="G58" s="124" t="e" cm="1">
        <f t="array" ref="G58">_xlfn.XLOOKUP(G$1,'PY1 Data(H)'!#REF!,_xlfn.XLOOKUP($A58,'PY1 Data(H)'!#REF!,'PY1 Data(H)'!#REF!))</f>
        <v>#REF!</v>
      </c>
      <c r="H58" s="124" t="e" cm="1">
        <f t="array" ref="H58">_xlfn.XLOOKUP(H$1,'PY1 Data(H)'!#REF!,_xlfn.XLOOKUP($A58,'PY1 Data(H)'!#REF!,'PY1 Data(H)'!#REF!))</f>
        <v>#REF!</v>
      </c>
      <c r="I58" s="124" t="e" cm="1">
        <f t="array" ref="I58">_xlfn.XLOOKUP(I$1,'PY1 Data(H)'!#REF!,_xlfn.XLOOKUP($A58,'PY1 Data(H)'!#REF!,'PY1 Data(H)'!#REF!))</f>
        <v>#REF!</v>
      </c>
      <c r="J58" s="124" t="e" cm="1">
        <f t="array" ref="J58">_xlfn.XLOOKUP(J$1,'PY1 Data(H)'!#REF!,_xlfn.XLOOKUP($A58,'PY1 Data(H)'!#REF!,'PY1 Data(H)'!#REF!))</f>
        <v>#REF!</v>
      </c>
      <c r="K58" s="124" t="e" cm="1">
        <f t="array" ref="K58">_xlfn.XLOOKUP(K$1,'PY1 Data(H)'!#REF!,_xlfn.XLOOKUP($A58,'PY1 Data(H)'!#REF!,'PY1 Data(H)'!#REF!))</f>
        <v>#REF!</v>
      </c>
      <c r="L58" s="124" t="e" cm="1">
        <f t="array" ref="L58">_xlfn.XLOOKUP(L$1,'PY1 Data(H)'!#REF!,_xlfn.XLOOKUP($A58,'PY1 Data(H)'!#REF!,'PY1 Data(H)'!#REF!))</f>
        <v>#REF!</v>
      </c>
      <c r="M58" s="124" t="e" cm="1">
        <f t="array" ref="M58">_xlfn.XLOOKUP(M$1,'PY1 Data(H)'!#REF!,_xlfn.XLOOKUP($A58,'PY1 Data(H)'!#REF!,'PY1 Data(H)'!#REF!))</f>
        <v>#REF!</v>
      </c>
      <c r="N58" s="124" t="e" cm="1">
        <f t="array" ref="N58">_xlfn.XLOOKUP(N$1,'PY1 Data(H)'!#REF!,_xlfn.XLOOKUP($A58,'PY1 Data(H)'!#REF!,'PY1 Data(H)'!#REF!))</f>
        <v>#REF!</v>
      </c>
      <c r="O58" s="124" t="e" cm="1">
        <f t="array" ref="O58">_xlfn.XLOOKUP(O$1,'PY1 Data(H)'!#REF!,_xlfn.XLOOKUP($A58,'PY1 Data(H)'!#REF!,'PY1 Data(H)'!#REF!))</f>
        <v>#REF!</v>
      </c>
      <c r="P58" s="124" t="e" cm="1">
        <f t="array" ref="P58">_xlfn.XLOOKUP(P$1,'PY1 Data(H)'!#REF!,_xlfn.XLOOKUP($A58,'PY1 Data(H)'!#REF!,'PY1 Data(H)'!#REF!))</f>
        <v>#REF!</v>
      </c>
      <c r="Q58" s="124" t="e" cm="1">
        <f t="array" ref="Q58">_xlfn.XLOOKUP(Q$1,'PY1 Data(H)'!#REF!,_xlfn.XLOOKUP($A58,'PY1 Data(H)'!#REF!,'PY1 Data(H)'!#REF!))</f>
        <v>#REF!</v>
      </c>
      <c r="R58" s="124" t="e" cm="1">
        <f t="array" ref="R58">_xlfn.XLOOKUP(R$1,'PY1 Data(H)'!#REF!,_xlfn.XLOOKUP($A58,'PY1 Data(H)'!#REF!,'PY1 Data(H)'!#REF!))</f>
        <v>#REF!</v>
      </c>
    </row>
    <row r="59" spans="1:18" x14ac:dyDescent="0.3">
      <c r="A59">
        <v>507</v>
      </c>
      <c r="D59" s="124" t="e" cm="1">
        <f t="array" ref="D59">_xlfn.XLOOKUP(D$1,'PY1 Data(H)'!#REF!,_xlfn.XLOOKUP($A59,'PY1 Data(H)'!#REF!,'PY1 Data(H)'!#REF!))</f>
        <v>#REF!</v>
      </c>
      <c r="E59" s="124" t="e" cm="1">
        <f t="array" ref="E59">_xlfn.XLOOKUP(E$1,'PY1 Data(H)'!#REF!,_xlfn.XLOOKUP($A59,'PY1 Data(H)'!#REF!,'PY1 Data(H)'!#REF!))</f>
        <v>#REF!</v>
      </c>
      <c r="F59" s="124" t="e" cm="1">
        <f t="array" ref="F59">_xlfn.XLOOKUP(F$1,'PY1 Data(H)'!#REF!,_xlfn.XLOOKUP($A59,'PY1 Data(H)'!#REF!,'PY1 Data(H)'!#REF!))</f>
        <v>#REF!</v>
      </c>
      <c r="G59" s="124" t="e" cm="1">
        <f t="array" ref="G59">_xlfn.XLOOKUP(G$1,'PY1 Data(H)'!#REF!,_xlfn.XLOOKUP($A59,'PY1 Data(H)'!#REF!,'PY1 Data(H)'!#REF!))</f>
        <v>#REF!</v>
      </c>
      <c r="H59" s="124" t="e" cm="1">
        <f t="array" ref="H59">_xlfn.XLOOKUP(H$1,'PY1 Data(H)'!#REF!,_xlfn.XLOOKUP($A59,'PY1 Data(H)'!#REF!,'PY1 Data(H)'!#REF!))</f>
        <v>#REF!</v>
      </c>
      <c r="I59" s="124" t="e" cm="1">
        <f t="array" ref="I59">_xlfn.XLOOKUP(I$1,'PY1 Data(H)'!#REF!,_xlfn.XLOOKUP($A59,'PY1 Data(H)'!#REF!,'PY1 Data(H)'!#REF!))</f>
        <v>#REF!</v>
      </c>
      <c r="J59" s="124" t="e" cm="1">
        <f t="array" ref="J59">_xlfn.XLOOKUP(J$1,'PY1 Data(H)'!#REF!,_xlfn.XLOOKUP($A59,'PY1 Data(H)'!#REF!,'PY1 Data(H)'!#REF!))</f>
        <v>#REF!</v>
      </c>
      <c r="K59" s="124" t="e" cm="1">
        <f t="array" ref="K59">_xlfn.XLOOKUP(K$1,'PY1 Data(H)'!#REF!,_xlfn.XLOOKUP($A59,'PY1 Data(H)'!#REF!,'PY1 Data(H)'!#REF!))</f>
        <v>#REF!</v>
      </c>
      <c r="L59" s="124" t="e" cm="1">
        <f t="array" ref="L59">_xlfn.XLOOKUP(L$1,'PY1 Data(H)'!#REF!,_xlfn.XLOOKUP($A59,'PY1 Data(H)'!#REF!,'PY1 Data(H)'!#REF!))</f>
        <v>#REF!</v>
      </c>
      <c r="M59" s="124" t="e" cm="1">
        <f t="array" ref="M59">_xlfn.XLOOKUP(M$1,'PY1 Data(H)'!#REF!,_xlfn.XLOOKUP($A59,'PY1 Data(H)'!#REF!,'PY1 Data(H)'!#REF!))</f>
        <v>#REF!</v>
      </c>
      <c r="N59" s="124" t="e" cm="1">
        <f t="array" ref="N59">_xlfn.XLOOKUP(N$1,'PY1 Data(H)'!#REF!,_xlfn.XLOOKUP($A59,'PY1 Data(H)'!#REF!,'PY1 Data(H)'!#REF!))</f>
        <v>#REF!</v>
      </c>
      <c r="O59" s="124" t="e" cm="1">
        <f t="array" ref="O59">_xlfn.XLOOKUP(O$1,'PY1 Data(H)'!#REF!,_xlfn.XLOOKUP($A59,'PY1 Data(H)'!#REF!,'PY1 Data(H)'!#REF!))</f>
        <v>#REF!</v>
      </c>
      <c r="P59" s="124" t="e" cm="1">
        <f t="array" ref="P59">_xlfn.XLOOKUP(P$1,'PY1 Data(H)'!#REF!,_xlfn.XLOOKUP($A59,'PY1 Data(H)'!#REF!,'PY1 Data(H)'!#REF!))</f>
        <v>#REF!</v>
      </c>
      <c r="Q59" s="124" t="e" cm="1">
        <f t="array" ref="Q59">_xlfn.XLOOKUP(Q$1,'PY1 Data(H)'!#REF!,_xlfn.XLOOKUP($A59,'PY1 Data(H)'!#REF!,'PY1 Data(H)'!#REF!))</f>
        <v>#REF!</v>
      </c>
      <c r="R59" s="124" t="e" cm="1">
        <f t="array" ref="R59">_xlfn.XLOOKUP(R$1,'PY1 Data(H)'!#REF!,_xlfn.XLOOKUP($A59,'PY1 Data(H)'!#REF!,'PY1 Data(H)'!#REF!))</f>
        <v>#REF!</v>
      </c>
    </row>
    <row r="60" spans="1:18" x14ac:dyDescent="0.3">
      <c r="D60" s="124" t="e" cm="1">
        <f t="array" ref="D60">_xlfn.XLOOKUP(D$1,'PY1 Data(H)'!#REF!,_xlfn.XLOOKUP($A60,'PY1 Data(H)'!#REF!,'PY1 Data(H)'!#REF!))</f>
        <v>#REF!</v>
      </c>
      <c r="E60" s="124" t="e" cm="1">
        <f t="array" ref="E60">_xlfn.XLOOKUP(E$1,'PY1 Data(H)'!#REF!,_xlfn.XLOOKUP($A60,'PY1 Data(H)'!#REF!,'PY1 Data(H)'!#REF!))</f>
        <v>#REF!</v>
      </c>
      <c r="F60" s="124" t="e" cm="1">
        <f t="array" ref="F60">_xlfn.XLOOKUP(F$1,'PY1 Data(H)'!#REF!,_xlfn.XLOOKUP($A60,'PY1 Data(H)'!#REF!,'PY1 Data(H)'!#REF!))</f>
        <v>#REF!</v>
      </c>
      <c r="G60" s="124" t="e" cm="1">
        <f t="array" ref="G60">_xlfn.XLOOKUP(G$1,'PY1 Data(H)'!#REF!,_xlfn.XLOOKUP($A60,'PY1 Data(H)'!#REF!,'PY1 Data(H)'!#REF!))</f>
        <v>#REF!</v>
      </c>
      <c r="H60" s="124" t="e" cm="1">
        <f t="array" ref="H60">_xlfn.XLOOKUP(H$1,'PY1 Data(H)'!#REF!,_xlfn.XLOOKUP($A60,'PY1 Data(H)'!#REF!,'PY1 Data(H)'!#REF!))</f>
        <v>#REF!</v>
      </c>
      <c r="I60" s="124" t="e" cm="1">
        <f t="array" ref="I60">_xlfn.XLOOKUP(I$1,'PY1 Data(H)'!#REF!,_xlfn.XLOOKUP($A60,'PY1 Data(H)'!#REF!,'PY1 Data(H)'!#REF!))</f>
        <v>#REF!</v>
      </c>
      <c r="J60" s="124" t="e" cm="1">
        <f t="array" ref="J60">_xlfn.XLOOKUP(J$1,'PY1 Data(H)'!#REF!,_xlfn.XLOOKUP($A60,'PY1 Data(H)'!#REF!,'PY1 Data(H)'!#REF!))</f>
        <v>#REF!</v>
      </c>
      <c r="K60" s="124" t="e" cm="1">
        <f t="array" ref="K60">_xlfn.XLOOKUP(K$1,'PY1 Data(H)'!#REF!,_xlfn.XLOOKUP($A60,'PY1 Data(H)'!#REF!,'PY1 Data(H)'!#REF!))</f>
        <v>#REF!</v>
      </c>
      <c r="L60" s="124" t="e" cm="1">
        <f t="array" ref="L60">_xlfn.XLOOKUP(L$1,'PY1 Data(H)'!#REF!,_xlfn.XLOOKUP($A60,'PY1 Data(H)'!#REF!,'PY1 Data(H)'!#REF!))</f>
        <v>#REF!</v>
      </c>
      <c r="M60" s="124" t="e" cm="1">
        <f t="array" ref="M60">_xlfn.XLOOKUP(M$1,'PY1 Data(H)'!#REF!,_xlfn.XLOOKUP($A60,'PY1 Data(H)'!#REF!,'PY1 Data(H)'!#REF!))</f>
        <v>#REF!</v>
      </c>
      <c r="N60" s="124" t="e" cm="1">
        <f t="array" ref="N60">_xlfn.XLOOKUP(N$1,'PY1 Data(H)'!#REF!,_xlfn.XLOOKUP($A60,'PY1 Data(H)'!#REF!,'PY1 Data(H)'!#REF!))</f>
        <v>#REF!</v>
      </c>
      <c r="O60" s="124" t="e" cm="1">
        <f t="array" ref="O60">_xlfn.XLOOKUP(O$1,'PY1 Data(H)'!#REF!,_xlfn.XLOOKUP($A60,'PY1 Data(H)'!#REF!,'PY1 Data(H)'!#REF!))</f>
        <v>#REF!</v>
      </c>
      <c r="P60" s="124" t="e" cm="1">
        <f t="array" ref="P60">_xlfn.XLOOKUP(P$1,'PY1 Data(H)'!#REF!,_xlfn.XLOOKUP($A60,'PY1 Data(H)'!#REF!,'PY1 Data(H)'!#REF!))</f>
        <v>#REF!</v>
      </c>
      <c r="Q60" s="124" t="e" cm="1">
        <f t="array" ref="Q60">_xlfn.XLOOKUP(Q$1,'PY1 Data(H)'!#REF!,_xlfn.XLOOKUP($A60,'PY1 Data(H)'!#REF!,'PY1 Data(H)'!#REF!))</f>
        <v>#REF!</v>
      </c>
      <c r="R60" s="124" t="e" cm="1">
        <f t="array" ref="R60">_xlfn.XLOOKUP(R$1,'PY1 Data(H)'!#REF!,_xlfn.XLOOKUP($A60,'PY1 Data(H)'!#REF!,'PY1 Data(H)'!#REF!))</f>
        <v>#REF!</v>
      </c>
    </row>
    <row r="61" spans="1:18" x14ac:dyDescent="0.3">
      <c r="A61">
        <v>512</v>
      </c>
      <c r="D61" s="124" t="e" cm="1">
        <f t="array" ref="D61">_xlfn.XLOOKUP(D$1,'PY1 Data(H)'!#REF!,_xlfn.XLOOKUP($A61,'PY1 Data(H)'!#REF!,'PY1 Data(H)'!#REF!))</f>
        <v>#REF!</v>
      </c>
      <c r="E61" s="124" t="e" cm="1">
        <f t="array" ref="E61">_xlfn.XLOOKUP(E$1,'PY1 Data(H)'!#REF!,_xlfn.XLOOKUP($A61,'PY1 Data(H)'!#REF!,'PY1 Data(H)'!#REF!))</f>
        <v>#REF!</v>
      </c>
      <c r="F61" s="124" t="e" cm="1">
        <f t="array" ref="F61">_xlfn.XLOOKUP(F$1,'PY1 Data(H)'!#REF!,_xlfn.XLOOKUP($A61,'PY1 Data(H)'!#REF!,'PY1 Data(H)'!#REF!))</f>
        <v>#REF!</v>
      </c>
      <c r="G61" s="124" t="e" cm="1">
        <f t="array" ref="G61">_xlfn.XLOOKUP(G$1,'PY1 Data(H)'!#REF!,_xlfn.XLOOKUP($A61,'PY1 Data(H)'!#REF!,'PY1 Data(H)'!#REF!))</f>
        <v>#REF!</v>
      </c>
      <c r="H61" s="124" t="e" cm="1">
        <f t="array" ref="H61">_xlfn.XLOOKUP(H$1,'PY1 Data(H)'!#REF!,_xlfn.XLOOKUP($A61,'PY1 Data(H)'!#REF!,'PY1 Data(H)'!#REF!))</f>
        <v>#REF!</v>
      </c>
      <c r="I61" s="124" t="e" cm="1">
        <f t="array" ref="I61">_xlfn.XLOOKUP(I$1,'PY1 Data(H)'!#REF!,_xlfn.XLOOKUP($A61,'PY1 Data(H)'!#REF!,'PY1 Data(H)'!#REF!))</f>
        <v>#REF!</v>
      </c>
      <c r="J61" s="124" t="e" cm="1">
        <f t="array" ref="J61">_xlfn.XLOOKUP(J$1,'PY1 Data(H)'!#REF!,_xlfn.XLOOKUP($A61,'PY1 Data(H)'!#REF!,'PY1 Data(H)'!#REF!))</f>
        <v>#REF!</v>
      </c>
      <c r="K61" s="124" t="e" cm="1">
        <f t="array" ref="K61">_xlfn.XLOOKUP(K$1,'PY1 Data(H)'!#REF!,_xlfn.XLOOKUP($A61,'PY1 Data(H)'!#REF!,'PY1 Data(H)'!#REF!))</f>
        <v>#REF!</v>
      </c>
      <c r="L61" s="124" t="e" cm="1">
        <f t="array" ref="L61">_xlfn.XLOOKUP(L$1,'PY1 Data(H)'!#REF!,_xlfn.XLOOKUP($A61,'PY1 Data(H)'!#REF!,'PY1 Data(H)'!#REF!))</f>
        <v>#REF!</v>
      </c>
      <c r="M61" s="124" t="e" cm="1">
        <f t="array" ref="M61">_xlfn.XLOOKUP(M$1,'PY1 Data(H)'!#REF!,_xlfn.XLOOKUP($A61,'PY1 Data(H)'!#REF!,'PY1 Data(H)'!#REF!))</f>
        <v>#REF!</v>
      </c>
      <c r="N61" s="124" t="e" cm="1">
        <f t="array" ref="N61">_xlfn.XLOOKUP(N$1,'PY1 Data(H)'!#REF!,_xlfn.XLOOKUP($A61,'PY1 Data(H)'!#REF!,'PY1 Data(H)'!#REF!))</f>
        <v>#REF!</v>
      </c>
      <c r="O61" s="124" t="e" cm="1">
        <f t="array" ref="O61">_xlfn.XLOOKUP(O$1,'PY1 Data(H)'!#REF!,_xlfn.XLOOKUP($A61,'PY1 Data(H)'!#REF!,'PY1 Data(H)'!#REF!))</f>
        <v>#REF!</v>
      </c>
      <c r="P61" s="124" t="e" cm="1">
        <f t="array" ref="P61">_xlfn.XLOOKUP(P$1,'PY1 Data(H)'!#REF!,_xlfn.XLOOKUP($A61,'PY1 Data(H)'!#REF!,'PY1 Data(H)'!#REF!))</f>
        <v>#REF!</v>
      </c>
      <c r="Q61" s="124" t="e" cm="1">
        <f t="array" ref="Q61">_xlfn.XLOOKUP(Q$1,'PY1 Data(H)'!#REF!,_xlfn.XLOOKUP($A61,'PY1 Data(H)'!#REF!,'PY1 Data(H)'!#REF!))</f>
        <v>#REF!</v>
      </c>
      <c r="R61" s="124" t="e" cm="1">
        <f t="array" ref="R61">_xlfn.XLOOKUP(R$1,'PY1 Data(H)'!#REF!,_xlfn.XLOOKUP($A61,'PY1 Data(H)'!#REF!,'PY1 Data(H)'!#REF!))</f>
        <v>#REF!</v>
      </c>
    </row>
    <row r="62" spans="1:18" x14ac:dyDescent="0.3">
      <c r="D62" s="124" t="e" cm="1">
        <f t="array" ref="D62">_xlfn.XLOOKUP(D$1,'PY1 Data(H)'!#REF!,_xlfn.XLOOKUP($A62,'PY1 Data(H)'!#REF!,'PY1 Data(H)'!#REF!))</f>
        <v>#REF!</v>
      </c>
      <c r="E62" s="124" t="e" cm="1">
        <f t="array" ref="E62">_xlfn.XLOOKUP(E$1,'PY1 Data(H)'!#REF!,_xlfn.XLOOKUP($A62,'PY1 Data(H)'!#REF!,'PY1 Data(H)'!#REF!))</f>
        <v>#REF!</v>
      </c>
      <c r="F62" s="124" t="e" cm="1">
        <f t="array" ref="F62">_xlfn.XLOOKUP(F$1,'PY1 Data(H)'!#REF!,_xlfn.XLOOKUP($A62,'PY1 Data(H)'!#REF!,'PY1 Data(H)'!#REF!))</f>
        <v>#REF!</v>
      </c>
      <c r="G62" s="124" t="e" cm="1">
        <f t="array" ref="G62">_xlfn.XLOOKUP(G$1,'PY1 Data(H)'!#REF!,_xlfn.XLOOKUP($A62,'PY1 Data(H)'!#REF!,'PY1 Data(H)'!#REF!))</f>
        <v>#REF!</v>
      </c>
      <c r="H62" s="124" t="e" cm="1">
        <f t="array" ref="H62">_xlfn.XLOOKUP(H$1,'PY1 Data(H)'!#REF!,_xlfn.XLOOKUP($A62,'PY1 Data(H)'!#REF!,'PY1 Data(H)'!#REF!))</f>
        <v>#REF!</v>
      </c>
      <c r="I62" s="124" t="e" cm="1">
        <f t="array" ref="I62">_xlfn.XLOOKUP(I$1,'PY1 Data(H)'!#REF!,_xlfn.XLOOKUP($A62,'PY1 Data(H)'!#REF!,'PY1 Data(H)'!#REF!))</f>
        <v>#REF!</v>
      </c>
      <c r="J62" s="124" t="e" cm="1">
        <f t="array" ref="J62">_xlfn.XLOOKUP(J$1,'PY1 Data(H)'!#REF!,_xlfn.XLOOKUP($A62,'PY1 Data(H)'!#REF!,'PY1 Data(H)'!#REF!))</f>
        <v>#REF!</v>
      </c>
      <c r="K62" s="124" t="e" cm="1">
        <f t="array" ref="K62">_xlfn.XLOOKUP(K$1,'PY1 Data(H)'!#REF!,_xlfn.XLOOKUP($A62,'PY1 Data(H)'!#REF!,'PY1 Data(H)'!#REF!))</f>
        <v>#REF!</v>
      </c>
      <c r="L62" s="124" t="e" cm="1">
        <f t="array" ref="L62">_xlfn.XLOOKUP(L$1,'PY1 Data(H)'!#REF!,_xlfn.XLOOKUP($A62,'PY1 Data(H)'!#REF!,'PY1 Data(H)'!#REF!))</f>
        <v>#REF!</v>
      </c>
      <c r="M62" s="124" t="e" cm="1">
        <f t="array" ref="M62">_xlfn.XLOOKUP(M$1,'PY1 Data(H)'!#REF!,_xlfn.XLOOKUP($A62,'PY1 Data(H)'!#REF!,'PY1 Data(H)'!#REF!))</f>
        <v>#REF!</v>
      </c>
      <c r="N62" s="124" t="e" cm="1">
        <f t="array" ref="N62">_xlfn.XLOOKUP(N$1,'PY1 Data(H)'!#REF!,_xlfn.XLOOKUP($A62,'PY1 Data(H)'!#REF!,'PY1 Data(H)'!#REF!))</f>
        <v>#REF!</v>
      </c>
      <c r="O62" s="124" t="e" cm="1">
        <f t="array" ref="O62">_xlfn.XLOOKUP(O$1,'PY1 Data(H)'!#REF!,_xlfn.XLOOKUP($A62,'PY1 Data(H)'!#REF!,'PY1 Data(H)'!#REF!))</f>
        <v>#REF!</v>
      </c>
      <c r="P62" s="124" t="e" cm="1">
        <f t="array" ref="P62">_xlfn.XLOOKUP(P$1,'PY1 Data(H)'!#REF!,_xlfn.XLOOKUP($A62,'PY1 Data(H)'!#REF!,'PY1 Data(H)'!#REF!))</f>
        <v>#REF!</v>
      </c>
      <c r="Q62" s="124" t="e" cm="1">
        <f t="array" ref="Q62">_xlfn.XLOOKUP(Q$1,'PY1 Data(H)'!#REF!,_xlfn.XLOOKUP($A62,'PY1 Data(H)'!#REF!,'PY1 Data(H)'!#REF!))</f>
        <v>#REF!</v>
      </c>
      <c r="R62" s="124" t="e" cm="1">
        <f t="array" ref="R62">_xlfn.XLOOKUP(R$1,'PY1 Data(H)'!#REF!,_xlfn.XLOOKUP($A62,'PY1 Data(H)'!#REF!,'PY1 Data(H)'!#REF!))</f>
        <v>#REF!</v>
      </c>
    </row>
    <row r="63" spans="1:18" x14ac:dyDescent="0.3">
      <c r="A63">
        <v>622</v>
      </c>
      <c r="D63" s="124" t="e" cm="1">
        <f t="array" ref="D63">_xlfn.XLOOKUP(D$1,'PY1 Data(H)'!#REF!,_xlfn.XLOOKUP($A63,'PY1 Data(H)'!#REF!,'PY1 Data(H)'!#REF!))</f>
        <v>#REF!</v>
      </c>
      <c r="E63" s="124" t="e" cm="1">
        <f t="array" ref="E63">_xlfn.XLOOKUP(E$1,'PY1 Data(H)'!#REF!,_xlfn.XLOOKUP($A63,'PY1 Data(H)'!#REF!,'PY1 Data(H)'!#REF!))</f>
        <v>#REF!</v>
      </c>
      <c r="F63" s="124" t="e" cm="1">
        <f t="array" ref="F63">_xlfn.XLOOKUP(F$1,'PY1 Data(H)'!#REF!,_xlfn.XLOOKUP($A63,'PY1 Data(H)'!#REF!,'PY1 Data(H)'!#REF!))</f>
        <v>#REF!</v>
      </c>
      <c r="G63" s="124" t="e" cm="1">
        <f t="array" ref="G63">_xlfn.XLOOKUP(G$1,'PY1 Data(H)'!#REF!,_xlfn.XLOOKUP($A63,'PY1 Data(H)'!#REF!,'PY1 Data(H)'!#REF!))</f>
        <v>#REF!</v>
      </c>
      <c r="H63" s="124" t="e" cm="1">
        <f t="array" ref="H63">_xlfn.XLOOKUP(H$1,'PY1 Data(H)'!#REF!,_xlfn.XLOOKUP($A63,'PY1 Data(H)'!#REF!,'PY1 Data(H)'!#REF!))</f>
        <v>#REF!</v>
      </c>
      <c r="I63" s="124" t="e" cm="1">
        <f t="array" ref="I63">_xlfn.XLOOKUP(I$1,'PY1 Data(H)'!#REF!,_xlfn.XLOOKUP($A63,'PY1 Data(H)'!#REF!,'PY1 Data(H)'!#REF!))</f>
        <v>#REF!</v>
      </c>
      <c r="J63" s="124" t="e" cm="1">
        <f t="array" ref="J63">_xlfn.XLOOKUP(J$1,'PY1 Data(H)'!#REF!,_xlfn.XLOOKUP($A63,'PY1 Data(H)'!#REF!,'PY1 Data(H)'!#REF!))</f>
        <v>#REF!</v>
      </c>
      <c r="K63" s="124" t="e" cm="1">
        <f t="array" ref="K63">_xlfn.XLOOKUP(K$1,'PY1 Data(H)'!#REF!,_xlfn.XLOOKUP($A63,'PY1 Data(H)'!#REF!,'PY1 Data(H)'!#REF!))</f>
        <v>#REF!</v>
      </c>
      <c r="L63" s="124" t="e" cm="1">
        <f t="array" ref="L63">_xlfn.XLOOKUP(L$1,'PY1 Data(H)'!#REF!,_xlfn.XLOOKUP($A63,'PY1 Data(H)'!#REF!,'PY1 Data(H)'!#REF!))</f>
        <v>#REF!</v>
      </c>
      <c r="M63" s="124" t="e" cm="1">
        <f t="array" ref="M63">_xlfn.XLOOKUP(M$1,'PY1 Data(H)'!#REF!,_xlfn.XLOOKUP($A63,'PY1 Data(H)'!#REF!,'PY1 Data(H)'!#REF!))</f>
        <v>#REF!</v>
      </c>
      <c r="N63" s="124" t="e" cm="1">
        <f t="array" ref="N63">_xlfn.XLOOKUP(N$1,'PY1 Data(H)'!#REF!,_xlfn.XLOOKUP($A63,'PY1 Data(H)'!#REF!,'PY1 Data(H)'!#REF!))</f>
        <v>#REF!</v>
      </c>
      <c r="O63" s="124" t="e" cm="1">
        <f t="array" ref="O63">_xlfn.XLOOKUP(O$1,'PY1 Data(H)'!#REF!,_xlfn.XLOOKUP($A63,'PY1 Data(H)'!#REF!,'PY1 Data(H)'!#REF!))</f>
        <v>#REF!</v>
      </c>
      <c r="P63" s="124" t="e" cm="1">
        <f t="array" ref="P63">_xlfn.XLOOKUP(P$1,'PY1 Data(H)'!#REF!,_xlfn.XLOOKUP($A63,'PY1 Data(H)'!#REF!,'PY1 Data(H)'!#REF!))</f>
        <v>#REF!</v>
      </c>
      <c r="Q63" s="124" t="e" cm="1">
        <f t="array" ref="Q63">_xlfn.XLOOKUP(Q$1,'PY1 Data(H)'!#REF!,_xlfn.XLOOKUP($A63,'PY1 Data(H)'!#REF!,'PY1 Data(H)'!#REF!))</f>
        <v>#REF!</v>
      </c>
      <c r="R63" s="124" t="e" cm="1">
        <f t="array" ref="R63">_xlfn.XLOOKUP(R$1,'PY1 Data(H)'!#REF!,_xlfn.XLOOKUP($A63,'PY1 Data(H)'!#REF!,'PY1 Data(H)'!#REF!))</f>
        <v>#REF!</v>
      </c>
    </row>
    <row r="64" spans="1:18" x14ac:dyDescent="0.3">
      <c r="A64">
        <v>577</v>
      </c>
      <c r="D64" s="124" t="e" cm="1">
        <f t="array" ref="D64">_xlfn.XLOOKUP(D$1,'PY1 Data(H)'!#REF!,_xlfn.XLOOKUP($A64,'PY1 Data(H)'!#REF!,'PY1 Data(H)'!#REF!))</f>
        <v>#REF!</v>
      </c>
      <c r="E64" s="124" t="e" cm="1">
        <f t="array" ref="E64">_xlfn.XLOOKUP(E$1,'PY1 Data(H)'!#REF!,_xlfn.XLOOKUP($A64,'PY1 Data(H)'!#REF!,'PY1 Data(H)'!#REF!))</f>
        <v>#REF!</v>
      </c>
      <c r="F64" s="124" t="e" cm="1">
        <f t="array" ref="F64">_xlfn.XLOOKUP(F$1,'PY1 Data(H)'!#REF!,_xlfn.XLOOKUP($A64,'PY1 Data(H)'!#REF!,'PY1 Data(H)'!#REF!))</f>
        <v>#REF!</v>
      </c>
      <c r="G64" s="124" t="e" cm="1">
        <f t="array" ref="G64">_xlfn.XLOOKUP(G$1,'PY1 Data(H)'!#REF!,_xlfn.XLOOKUP($A64,'PY1 Data(H)'!#REF!,'PY1 Data(H)'!#REF!))</f>
        <v>#REF!</v>
      </c>
      <c r="H64" s="124" t="e" cm="1">
        <f t="array" ref="H64">_xlfn.XLOOKUP(H$1,'PY1 Data(H)'!#REF!,_xlfn.XLOOKUP($A64,'PY1 Data(H)'!#REF!,'PY1 Data(H)'!#REF!))</f>
        <v>#REF!</v>
      </c>
      <c r="I64" s="124" t="e" cm="1">
        <f t="array" ref="I64">_xlfn.XLOOKUP(I$1,'PY1 Data(H)'!#REF!,_xlfn.XLOOKUP($A64,'PY1 Data(H)'!#REF!,'PY1 Data(H)'!#REF!))</f>
        <v>#REF!</v>
      </c>
      <c r="J64" s="124" t="e" cm="1">
        <f t="array" ref="J64">_xlfn.XLOOKUP(J$1,'PY1 Data(H)'!#REF!,_xlfn.XLOOKUP($A64,'PY1 Data(H)'!#REF!,'PY1 Data(H)'!#REF!))</f>
        <v>#REF!</v>
      </c>
      <c r="K64" s="124" t="e" cm="1">
        <f t="array" ref="K64">_xlfn.XLOOKUP(K$1,'PY1 Data(H)'!#REF!,_xlfn.XLOOKUP($A64,'PY1 Data(H)'!#REF!,'PY1 Data(H)'!#REF!))</f>
        <v>#REF!</v>
      </c>
      <c r="L64" s="124" t="e" cm="1">
        <f t="array" ref="L64">_xlfn.XLOOKUP(L$1,'PY1 Data(H)'!#REF!,_xlfn.XLOOKUP($A64,'PY1 Data(H)'!#REF!,'PY1 Data(H)'!#REF!))</f>
        <v>#REF!</v>
      </c>
      <c r="M64" s="124" t="e" cm="1">
        <f t="array" ref="M64">_xlfn.XLOOKUP(M$1,'PY1 Data(H)'!#REF!,_xlfn.XLOOKUP($A64,'PY1 Data(H)'!#REF!,'PY1 Data(H)'!#REF!))</f>
        <v>#REF!</v>
      </c>
      <c r="N64" s="124" t="e" cm="1">
        <f t="array" ref="N64">_xlfn.XLOOKUP(N$1,'PY1 Data(H)'!#REF!,_xlfn.XLOOKUP($A64,'PY1 Data(H)'!#REF!,'PY1 Data(H)'!#REF!))</f>
        <v>#REF!</v>
      </c>
      <c r="O64" s="124" t="e" cm="1">
        <f t="array" ref="O64">_xlfn.XLOOKUP(O$1,'PY1 Data(H)'!#REF!,_xlfn.XLOOKUP($A64,'PY1 Data(H)'!#REF!,'PY1 Data(H)'!#REF!))</f>
        <v>#REF!</v>
      </c>
      <c r="P64" s="124" t="e" cm="1">
        <f t="array" ref="P64">_xlfn.XLOOKUP(P$1,'PY1 Data(H)'!#REF!,_xlfn.XLOOKUP($A64,'PY1 Data(H)'!#REF!,'PY1 Data(H)'!#REF!))</f>
        <v>#REF!</v>
      </c>
      <c r="Q64" s="124" t="e" cm="1">
        <f t="array" ref="Q64">_xlfn.XLOOKUP(Q$1,'PY1 Data(H)'!#REF!,_xlfn.XLOOKUP($A64,'PY1 Data(H)'!#REF!,'PY1 Data(H)'!#REF!))</f>
        <v>#REF!</v>
      </c>
      <c r="R64" s="124" t="e" cm="1">
        <f t="array" ref="R64">_xlfn.XLOOKUP(R$1,'PY1 Data(H)'!#REF!,_xlfn.XLOOKUP($A64,'PY1 Data(H)'!#REF!,'PY1 Data(H)'!#REF!))</f>
        <v>#REF!</v>
      </c>
    </row>
    <row r="65" spans="1:18" x14ac:dyDescent="0.3">
      <c r="D65" s="124" t="e" cm="1">
        <f t="array" ref="D65">_xlfn.XLOOKUP(D$1,'PY1 Data(H)'!#REF!,_xlfn.XLOOKUP($A65,'PY1 Data(H)'!#REF!,'PY1 Data(H)'!#REF!))</f>
        <v>#REF!</v>
      </c>
      <c r="E65" s="124" t="e" cm="1">
        <f t="array" ref="E65">_xlfn.XLOOKUP(E$1,'PY1 Data(H)'!#REF!,_xlfn.XLOOKUP($A65,'PY1 Data(H)'!#REF!,'PY1 Data(H)'!#REF!))</f>
        <v>#REF!</v>
      </c>
      <c r="F65" s="124" t="e" cm="1">
        <f t="array" ref="F65">_xlfn.XLOOKUP(F$1,'PY1 Data(H)'!#REF!,_xlfn.XLOOKUP($A65,'PY1 Data(H)'!#REF!,'PY1 Data(H)'!#REF!))</f>
        <v>#REF!</v>
      </c>
      <c r="G65" s="124" t="e" cm="1">
        <f t="array" ref="G65">_xlfn.XLOOKUP(G$1,'PY1 Data(H)'!#REF!,_xlfn.XLOOKUP($A65,'PY1 Data(H)'!#REF!,'PY1 Data(H)'!#REF!))</f>
        <v>#REF!</v>
      </c>
      <c r="H65" s="124" t="e" cm="1">
        <f t="array" ref="H65">_xlfn.XLOOKUP(H$1,'PY1 Data(H)'!#REF!,_xlfn.XLOOKUP($A65,'PY1 Data(H)'!#REF!,'PY1 Data(H)'!#REF!))</f>
        <v>#REF!</v>
      </c>
      <c r="I65" s="124" t="e" cm="1">
        <f t="array" ref="I65">_xlfn.XLOOKUP(I$1,'PY1 Data(H)'!#REF!,_xlfn.XLOOKUP($A65,'PY1 Data(H)'!#REF!,'PY1 Data(H)'!#REF!))</f>
        <v>#REF!</v>
      </c>
      <c r="J65" s="124" t="e" cm="1">
        <f t="array" ref="J65">_xlfn.XLOOKUP(J$1,'PY1 Data(H)'!#REF!,_xlfn.XLOOKUP($A65,'PY1 Data(H)'!#REF!,'PY1 Data(H)'!#REF!))</f>
        <v>#REF!</v>
      </c>
      <c r="K65" s="124" t="e" cm="1">
        <f t="array" ref="K65">_xlfn.XLOOKUP(K$1,'PY1 Data(H)'!#REF!,_xlfn.XLOOKUP($A65,'PY1 Data(H)'!#REF!,'PY1 Data(H)'!#REF!))</f>
        <v>#REF!</v>
      </c>
      <c r="L65" s="124" t="e" cm="1">
        <f t="array" ref="L65">_xlfn.XLOOKUP(L$1,'PY1 Data(H)'!#REF!,_xlfn.XLOOKUP($A65,'PY1 Data(H)'!#REF!,'PY1 Data(H)'!#REF!))</f>
        <v>#REF!</v>
      </c>
      <c r="M65" s="124" t="e" cm="1">
        <f t="array" ref="M65">_xlfn.XLOOKUP(M$1,'PY1 Data(H)'!#REF!,_xlfn.XLOOKUP($A65,'PY1 Data(H)'!#REF!,'PY1 Data(H)'!#REF!))</f>
        <v>#REF!</v>
      </c>
      <c r="N65" s="124" t="e" cm="1">
        <f t="array" ref="N65">_xlfn.XLOOKUP(N$1,'PY1 Data(H)'!#REF!,_xlfn.XLOOKUP($A65,'PY1 Data(H)'!#REF!,'PY1 Data(H)'!#REF!))</f>
        <v>#REF!</v>
      </c>
      <c r="O65" s="124" t="e" cm="1">
        <f t="array" ref="O65">_xlfn.XLOOKUP(O$1,'PY1 Data(H)'!#REF!,_xlfn.XLOOKUP($A65,'PY1 Data(H)'!#REF!,'PY1 Data(H)'!#REF!))</f>
        <v>#REF!</v>
      </c>
      <c r="P65" s="124" t="e" cm="1">
        <f t="array" ref="P65">_xlfn.XLOOKUP(P$1,'PY1 Data(H)'!#REF!,_xlfn.XLOOKUP($A65,'PY1 Data(H)'!#REF!,'PY1 Data(H)'!#REF!))</f>
        <v>#REF!</v>
      </c>
      <c r="Q65" s="124" t="e" cm="1">
        <f t="array" ref="Q65">_xlfn.XLOOKUP(Q$1,'PY1 Data(H)'!#REF!,_xlfn.XLOOKUP($A65,'PY1 Data(H)'!#REF!,'PY1 Data(H)'!#REF!))</f>
        <v>#REF!</v>
      </c>
      <c r="R65" s="124" t="e" cm="1">
        <f t="array" ref="R65">_xlfn.XLOOKUP(R$1,'PY1 Data(H)'!#REF!,_xlfn.XLOOKUP($A65,'PY1 Data(H)'!#REF!,'PY1 Data(H)'!#REF!))</f>
        <v>#REF!</v>
      </c>
    </row>
    <row r="66" spans="1:18" x14ac:dyDescent="0.3">
      <c r="A66">
        <v>547</v>
      </c>
      <c r="D66" s="124" t="e" cm="1">
        <f t="array" ref="D66">_xlfn.XLOOKUP(D$1,'PY1 Data(H)'!#REF!,_xlfn.XLOOKUP($A66,'PY1 Data(H)'!#REF!,'PY1 Data(H)'!#REF!))</f>
        <v>#REF!</v>
      </c>
      <c r="E66" s="124" t="e" cm="1">
        <f t="array" ref="E66">_xlfn.XLOOKUP(E$1,'PY1 Data(H)'!#REF!,_xlfn.XLOOKUP($A66,'PY1 Data(H)'!#REF!,'PY1 Data(H)'!#REF!))</f>
        <v>#REF!</v>
      </c>
      <c r="F66" s="124" t="e" cm="1">
        <f t="array" ref="F66">_xlfn.XLOOKUP(F$1,'PY1 Data(H)'!#REF!,_xlfn.XLOOKUP($A66,'PY1 Data(H)'!#REF!,'PY1 Data(H)'!#REF!))</f>
        <v>#REF!</v>
      </c>
      <c r="G66" s="124" t="e" cm="1">
        <f t="array" ref="G66">_xlfn.XLOOKUP(G$1,'PY1 Data(H)'!#REF!,_xlfn.XLOOKUP($A66,'PY1 Data(H)'!#REF!,'PY1 Data(H)'!#REF!))</f>
        <v>#REF!</v>
      </c>
      <c r="H66" s="124" t="e" cm="1">
        <f t="array" ref="H66">_xlfn.XLOOKUP(H$1,'PY1 Data(H)'!#REF!,_xlfn.XLOOKUP($A66,'PY1 Data(H)'!#REF!,'PY1 Data(H)'!#REF!))</f>
        <v>#REF!</v>
      </c>
      <c r="I66" s="124" t="e" cm="1">
        <f t="array" ref="I66">_xlfn.XLOOKUP(I$1,'PY1 Data(H)'!#REF!,_xlfn.XLOOKUP($A66,'PY1 Data(H)'!#REF!,'PY1 Data(H)'!#REF!))</f>
        <v>#REF!</v>
      </c>
      <c r="J66" s="124" t="e" cm="1">
        <f t="array" ref="J66">_xlfn.XLOOKUP(J$1,'PY1 Data(H)'!#REF!,_xlfn.XLOOKUP($A66,'PY1 Data(H)'!#REF!,'PY1 Data(H)'!#REF!))</f>
        <v>#REF!</v>
      </c>
      <c r="K66" s="124" t="e" cm="1">
        <f t="array" ref="K66">_xlfn.XLOOKUP(K$1,'PY1 Data(H)'!#REF!,_xlfn.XLOOKUP($A66,'PY1 Data(H)'!#REF!,'PY1 Data(H)'!#REF!))</f>
        <v>#REF!</v>
      </c>
      <c r="L66" s="124" t="e" cm="1">
        <f t="array" ref="L66">_xlfn.XLOOKUP(L$1,'PY1 Data(H)'!#REF!,_xlfn.XLOOKUP($A66,'PY1 Data(H)'!#REF!,'PY1 Data(H)'!#REF!))</f>
        <v>#REF!</v>
      </c>
      <c r="M66" s="124" t="e" cm="1">
        <f t="array" ref="M66">_xlfn.XLOOKUP(M$1,'PY1 Data(H)'!#REF!,_xlfn.XLOOKUP($A66,'PY1 Data(H)'!#REF!,'PY1 Data(H)'!#REF!))</f>
        <v>#REF!</v>
      </c>
      <c r="N66" s="124" t="e" cm="1">
        <f t="array" ref="N66">_xlfn.XLOOKUP(N$1,'PY1 Data(H)'!#REF!,_xlfn.XLOOKUP($A66,'PY1 Data(H)'!#REF!,'PY1 Data(H)'!#REF!))</f>
        <v>#REF!</v>
      </c>
      <c r="O66" s="124" t="e" cm="1">
        <f t="array" ref="O66">_xlfn.XLOOKUP(O$1,'PY1 Data(H)'!#REF!,_xlfn.XLOOKUP($A66,'PY1 Data(H)'!#REF!,'PY1 Data(H)'!#REF!))</f>
        <v>#REF!</v>
      </c>
      <c r="P66" s="124" t="e" cm="1">
        <f t="array" ref="P66">_xlfn.XLOOKUP(P$1,'PY1 Data(H)'!#REF!,_xlfn.XLOOKUP($A66,'PY1 Data(H)'!#REF!,'PY1 Data(H)'!#REF!))</f>
        <v>#REF!</v>
      </c>
      <c r="Q66" s="124" t="e" cm="1">
        <f t="array" ref="Q66">_xlfn.XLOOKUP(Q$1,'PY1 Data(H)'!#REF!,_xlfn.XLOOKUP($A66,'PY1 Data(H)'!#REF!,'PY1 Data(H)'!#REF!))</f>
        <v>#REF!</v>
      </c>
      <c r="R66" s="124" t="e" cm="1">
        <f t="array" ref="R66">_xlfn.XLOOKUP(R$1,'PY1 Data(H)'!#REF!,_xlfn.XLOOKUP($A66,'PY1 Data(H)'!#REF!,'PY1 Data(H)'!#REF!))</f>
        <v>#REF!</v>
      </c>
    </row>
    <row r="67" spans="1:18" x14ac:dyDescent="0.3">
      <c r="A67">
        <v>659</v>
      </c>
      <c r="D67" s="124" t="e" cm="1">
        <f t="array" ref="D67">_xlfn.XLOOKUP(D$1,'PY1 Data(H)'!#REF!,_xlfn.XLOOKUP($A67,'PY1 Data(H)'!#REF!,'PY1 Data(H)'!#REF!))</f>
        <v>#REF!</v>
      </c>
      <c r="E67" s="124" t="e" cm="1">
        <f t="array" ref="E67">_xlfn.XLOOKUP(E$1,'PY1 Data(H)'!#REF!,_xlfn.XLOOKUP($A67,'PY1 Data(H)'!#REF!,'PY1 Data(H)'!#REF!))</f>
        <v>#REF!</v>
      </c>
      <c r="F67" s="124" t="e" cm="1">
        <f t="array" ref="F67">_xlfn.XLOOKUP(F$1,'PY1 Data(H)'!#REF!,_xlfn.XLOOKUP($A67,'PY1 Data(H)'!#REF!,'PY1 Data(H)'!#REF!))</f>
        <v>#REF!</v>
      </c>
      <c r="G67" s="124" t="e" cm="1">
        <f t="array" ref="G67">_xlfn.XLOOKUP(G$1,'PY1 Data(H)'!#REF!,_xlfn.XLOOKUP($A67,'PY1 Data(H)'!#REF!,'PY1 Data(H)'!#REF!))</f>
        <v>#REF!</v>
      </c>
      <c r="H67" s="124" t="e" cm="1">
        <f t="array" ref="H67">_xlfn.XLOOKUP(H$1,'PY1 Data(H)'!#REF!,_xlfn.XLOOKUP($A67,'PY1 Data(H)'!#REF!,'PY1 Data(H)'!#REF!))</f>
        <v>#REF!</v>
      </c>
      <c r="I67" s="124" t="e" cm="1">
        <f t="array" ref="I67">_xlfn.XLOOKUP(I$1,'PY1 Data(H)'!#REF!,_xlfn.XLOOKUP($A67,'PY1 Data(H)'!#REF!,'PY1 Data(H)'!#REF!))</f>
        <v>#REF!</v>
      </c>
      <c r="J67" s="124" t="e" cm="1">
        <f t="array" ref="J67">_xlfn.XLOOKUP(J$1,'PY1 Data(H)'!#REF!,_xlfn.XLOOKUP($A67,'PY1 Data(H)'!#REF!,'PY1 Data(H)'!#REF!))</f>
        <v>#REF!</v>
      </c>
      <c r="K67" s="124" t="e" cm="1">
        <f t="array" ref="K67">_xlfn.XLOOKUP(K$1,'PY1 Data(H)'!#REF!,_xlfn.XLOOKUP($A67,'PY1 Data(H)'!#REF!,'PY1 Data(H)'!#REF!))</f>
        <v>#REF!</v>
      </c>
      <c r="L67" s="124" t="e" cm="1">
        <f t="array" ref="L67">_xlfn.XLOOKUP(L$1,'PY1 Data(H)'!#REF!,_xlfn.XLOOKUP($A67,'PY1 Data(H)'!#REF!,'PY1 Data(H)'!#REF!))</f>
        <v>#REF!</v>
      </c>
      <c r="M67" s="124" t="e" cm="1">
        <f t="array" ref="M67">_xlfn.XLOOKUP(M$1,'PY1 Data(H)'!#REF!,_xlfn.XLOOKUP($A67,'PY1 Data(H)'!#REF!,'PY1 Data(H)'!#REF!))</f>
        <v>#REF!</v>
      </c>
      <c r="N67" s="124" t="e" cm="1">
        <f t="array" ref="N67">_xlfn.XLOOKUP(N$1,'PY1 Data(H)'!#REF!,_xlfn.XLOOKUP($A67,'PY1 Data(H)'!#REF!,'PY1 Data(H)'!#REF!))</f>
        <v>#REF!</v>
      </c>
      <c r="O67" s="124" t="e" cm="1">
        <f t="array" ref="O67">_xlfn.XLOOKUP(O$1,'PY1 Data(H)'!#REF!,_xlfn.XLOOKUP($A67,'PY1 Data(H)'!#REF!,'PY1 Data(H)'!#REF!))</f>
        <v>#REF!</v>
      </c>
      <c r="P67" s="124" t="e" cm="1">
        <f t="array" ref="P67">_xlfn.XLOOKUP(P$1,'PY1 Data(H)'!#REF!,_xlfn.XLOOKUP($A67,'PY1 Data(H)'!#REF!,'PY1 Data(H)'!#REF!))</f>
        <v>#REF!</v>
      </c>
      <c r="Q67" s="124" t="e" cm="1">
        <f t="array" ref="Q67">_xlfn.XLOOKUP(Q$1,'PY1 Data(H)'!#REF!,_xlfn.XLOOKUP($A67,'PY1 Data(H)'!#REF!,'PY1 Data(H)'!#REF!))</f>
        <v>#REF!</v>
      </c>
      <c r="R67" s="124" t="e" cm="1">
        <f t="array" ref="R67">_xlfn.XLOOKUP(R$1,'PY1 Data(H)'!#REF!,_xlfn.XLOOKUP($A67,'PY1 Data(H)'!#REF!,'PY1 Data(H)'!#REF!))</f>
        <v>#REF!</v>
      </c>
    </row>
    <row r="68" spans="1:18" x14ac:dyDescent="0.3">
      <c r="A68">
        <v>660</v>
      </c>
      <c r="D68" s="124" t="e" cm="1">
        <f t="array" ref="D68">_xlfn.XLOOKUP(D$1,'PY1 Data(H)'!#REF!,_xlfn.XLOOKUP($A68,'PY1 Data(H)'!#REF!,'PY1 Data(H)'!#REF!))</f>
        <v>#REF!</v>
      </c>
      <c r="E68" s="124" t="e" cm="1">
        <f t="array" ref="E68">_xlfn.XLOOKUP(E$1,'PY1 Data(H)'!#REF!,_xlfn.XLOOKUP($A68,'PY1 Data(H)'!#REF!,'PY1 Data(H)'!#REF!))</f>
        <v>#REF!</v>
      </c>
      <c r="F68" s="124" t="e" cm="1">
        <f t="array" ref="F68">_xlfn.XLOOKUP(F$1,'PY1 Data(H)'!#REF!,_xlfn.XLOOKUP($A68,'PY1 Data(H)'!#REF!,'PY1 Data(H)'!#REF!))</f>
        <v>#REF!</v>
      </c>
      <c r="G68" s="124" t="e" cm="1">
        <f t="array" ref="G68">_xlfn.XLOOKUP(G$1,'PY1 Data(H)'!#REF!,_xlfn.XLOOKUP($A68,'PY1 Data(H)'!#REF!,'PY1 Data(H)'!#REF!))</f>
        <v>#REF!</v>
      </c>
      <c r="H68" s="124" t="e" cm="1">
        <f t="array" ref="H68">_xlfn.XLOOKUP(H$1,'PY1 Data(H)'!#REF!,_xlfn.XLOOKUP($A68,'PY1 Data(H)'!#REF!,'PY1 Data(H)'!#REF!))</f>
        <v>#REF!</v>
      </c>
      <c r="I68" s="124" t="e" cm="1">
        <f t="array" ref="I68">_xlfn.XLOOKUP(I$1,'PY1 Data(H)'!#REF!,_xlfn.XLOOKUP($A68,'PY1 Data(H)'!#REF!,'PY1 Data(H)'!#REF!))</f>
        <v>#REF!</v>
      </c>
      <c r="J68" s="124" t="e" cm="1">
        <f t="array" ref="J68">_xlfn.XLOOKUP(J$1,'PY1 Data(H)'!#REF!,_xlfn.XLOOKUP($A68,'PY1 Data(H)'!#REF!,'PY1 Data(H)'!#REF!))</f>
        <v>#REF!</v>
      </c>
      <c r="K68" s="124" t="e" cm="1">
        <f t="array" ref="K68">_xlfn.XLOOKUP(K$1,'PY1 Data(H)'!#REF!,_xlfn.XLOOKUP($A68,'PY1 Data(H)'!#REF!,'PY1 Data(H)'!#REF!))</f>
        <v>#REF!</v>
      </c>
      <c r="L68" s="124" t="e" cm="1">
        <f t="array" ref="L68">_xlfn.XLOOKUP(L$1,'PY1 Data(H)'!#REF!,_xlfn.XLOOKUP($A68,'PY1 Data(H)'!#REF!,'PY1 Data(H)'!#REF!))</f>
        <v>#REF!</v>
      </c>
      <c r="M68" s="124" t="e" cm="1">
        <f t="array" ref="M68">_xlfn.XLOOKUP(M$1,'PY1 Data(H)'!#REF!,_xlfn.XLOOKUP($A68,'PY1 Data(H)'!#REF!,'PY1 Data(H)'!#REF!))</f>
        <v>#REF!</v>
      </c>
      <c r="N68" s="124" t="e" cm="1">
        <f t="array" ref="N68">_xlfn.XLOOKUP(N$1,'PY1 Data(H)'!#REF!,_xlfn.XLOOKUP($A68,'PY1 Data(H)'!#REF!,'PY1 Data(H)'!#REF!))</f>
        <v>#REF!</v>
      </c>
      <c r="O68" s="124" t="e" cm="1">
        <f t="array" ref="O68">_xlfn.XLOOKUP(O$1,'PY1 Data(H)'!#REF!,_xlfn.XLOOKUP($A68,'PY1 Data(H)'!#REF!,'PY1 Data(H)'!#REF!))</f>
        <v>#REF!</v>
      </c>
      <c r="P68" s="124" t="e" cm="1">
        <f t="array" ref="P68">_xlfn.XLOOKUP(P$1,'PY1 Data(H)'!#REF!,_xlfn.XLOOKUP($A68,'PY1 Data(H)'!#REF!,'PY1 Data(H)'!#REF!))</f>
        <v>#REF!</v>
      </c>
      <c r="Q68" s="124" t="e" cm="1">
        <f t="array" ref="Q68">_xlfn.XLOOKUP(Q$1,'PY1 Data(H)'!#REF!,_xlfn.XLOOKUP($A68,'PY1 Data(H)'!#REF!,'PY1 Data(H)'!#REF!))</f>
        <v>#REF!</v>
      </c>
      <c r="R68" s="124" t="e" cm="1">
        <f t="array" ref="R68">_xlfn.XLOOKUP(R$1,'PY1 Data(H)'!#REF!,_xlfn.XLOOKUP($A68,'PY1 Data(H)'!#REF!,'PY1 Data(H)'!#REF!))</f>
        <v>#REF!</v>
      </c>
    </row>
    <row r="69" spans="1:18" x14ac:dyDescent="0.3">
      <c r="A69">
        <v>661</v>
      </c>
      <c r="D69" s="124" t="e" cm="1">
        <f t="array" ref="D69">_xlfn.XLOOKUP(D$1,'PY1 Data(H)'!#REF!,_xlfn.XLOOKUP($A69,'PY1 Data(H)'!#REF!,'PY1 Data(H)'!#REF!))</f>
        <v>#REF!</v>
      </c>
      <c r="E69" s="124" t="e" cm="1">
        <f t="array" ref="E69">_xlfn.XLOOKUP(E$1,'PY1 Data(H)'!#REF!,_xlfn.XLOOKUP($A69,'PY1 Data(H)'!#REF!,'PY1 Data(H)'!#REF!))</f>
        <v>#REF!</v>
      </c>
      <c r="F69" s="124" t="e" cm="1">
        <f t="array" ref="F69">_xlfn.XLOOKUP(F$1,'PY1 Data(H)'!#REF!,_xlfn.XLOOKUP($A69,'PY1 Data(H)'!#REF!,'PY1 Data(H)'!#REF!))</f>
        <v>#REF!</v>
      </c>
      <c r="G69" s="124" t="e" cm="1">
        <f t="array" ref="G69">_xlfn.XLOOKUP(G$1,'PY1 Data(H)'!#REF!,_xlfn.XLOOKUP($A69,'PY1 Data(H)'!#REF!,'PY1 Data(H)'!#REF!))</f>
        <v>#REF!</v>
      </c>
      <c r="H69" s="124" t="e" cm="1">
        <f t="array" ref="H69">_xlfn.XLOOKUP(H$1,'PY1 Data(H)'!#REF!,_xlfn.XLOOKUP($A69,'PY1 Data(H)'!#REF!,'PY1 Data(H)'!#REF!))</f>
        <v>#REF!</v>
      </c>
      <c r="I69" s="124" t="e" cm="1">
        <f t="array" ref="I69">_xlfn.XLOOKUP(I$1,'PY1 Data(H)'!#REF!,_xlfn.XLOOKUP($A69,'PY1 Data(H)'!#REF!,'PY1 Data(H)'!#REF!))</f>
        <v>#REF!</v>
      </c>
      <c r="J69" s="124" t="e" cm="1">
        <f t="array" ref="J69">_xlfn.XLOOKUP(J$1,'PY1 Data(H)'!#REF!,_xlfn.XLOOKUP($A69,'PY1 Data(H)'!#REF!,'PY1 Data(H)'!#REF!))</f>
        <v>#REF!</v>
      </c>
      <c r="K69" s="124" t="e" cm="1">
        <f t="array" ref="K69">_xlfn.XLOOKUP(K$1,'PY1 Data(H)'!#REF!,_xlfn.XLOOKUP($A69,'PY1 Data(H)'!#REF!,'PY1 Data(H)'!#REF!))</f>
        <v>#REF!</v>
      </c>
      <c r="L69" s="124" t="e" cm="1">
        <f t="array" ref="L69">_xlfn.XLOOKUP(L$1,'PY1 Data(H)'!#REF!,_xlfn.XLOOKUP($A69,'PY1 Data(H)'!#REF!,'PY1 Data(H)'!#REF!))</f>
        <v>#REF!</v>
      </c>
      <c r="M69" s="124" t="e" cm="1">
        <f t="array" ref="M69">_xlfn.XLOOKUP(M$1,'PY1 Data(H)'!#REF!,_xlfn.XLOOKUP($A69,'PY1 Data(H)'!#REF!,'PY1 Data(H)'!#REF!))</f>
        <v>#REF!</v>
      </c>
      <c r="N69" s="124" t="e" cm="1">
        <f t="array" ref="N69">_xlfn.XLOOKUP(N$1,'PY1 Data(H)'!#REF!,_xlfn.XLOOKUP($A69,'PY1 Data(H)'!#REF!,'PY1 Data(H)'!#REF!))</f>
        <v>#REF!</v>
      </c>
      <c r="O69" s="124" t="e" cm="1">
        <f t="array" ref="O69">_xlfn.XLOOKUP(O$1,'PY1 Data(H)'!#REF!,_xlfn.XLOOKUP($A69,'PY1 Data(H)'!#REF!,'PY1 Data(H)'!#REF!))</f>
        <v>#REF!</v>
      </c>
      <c r="P69" s="124" t="e" cm="1">
        <f t="array" ref="P69">_xlfn.XLOOKUP(P$1,'PY1 Data(H)'!#REF!,_xlfn.XLOOKUP($A69,'PY1 Data(H)'!#REF!,'PY1 Data(H)'!#REF!))</f>
        <v>#REF!</v>
      </c>
      <c r="Q69" s="124" t="e" cm="1">
        <f t="array" ref="Q69">_xlfn.XLOOKUP(Q$1,'PY1 Data(H)'!#REF!,_xlfn.XLOOKUP($A69,'PY1 Data(H)'!#REF!,'PY1 Data(H)'!#REF!))</f>
        <v>#REF!</v>
      </c>
      <c r="R69" s="124" t="e" cm="1">
        <f t="array" ref="R69">_xlfn.XLOOKUP(R$1,'PY1 Data(H)'!#REF!,_xlfn.XLOOKUP($A69,'PY1 Data(H)'!#REF!,'PY1 Data(H)'!#REF!))</f>
        <v>#REF!</v>
      </c>
    </row>
    <row r="70" spans="1:18" x14ac:dyDescent="0.3">
      <c r="D70" s="124" t="e" cm="1">
        <f t="array" ref="D70">_xlfn.XLOOKUP(D$1,'PY1 Data(H)'!#REF!,_xlfn.XLOOKUP($A70,'PY1 Data(H)'!#REF!,'PY1 Data(H)'!#REF!))</f>
        <v>#REF!</v>
      </c>
      <c r="E70" s="124" t="e" cm="1">
        <f t="array" ref="E70">_xlfn.XLOOKUP(E$1,'PY1 Data(H)'!#REF!,_xlfn.XLOOKUP($A70,'PY1 Data(H)'!#REF!,'PY1 Data(H)'!#REF!))</f>
        <v>#REF!</v>
      </c>
      <c r="F70" s="124" t="e" cm="1">
        <f t="array" ref="F70">_xlfn.XLOOKUP(F$1,'PY1 Data(H)'!#REF!,_xlfn.XLOOKUP($A70,'PY1 Data(H)'!#REF!,'PY1 Data(H)'!#REF!))</f>
        <v>#REF!</v>
      </c>
      <c r="G70" s="124" t="e" cm="1">
        <f t="array" ref="G70">_xlfn.XLOOKUP(G$1,'PY1 Data(H)'!#REF!,_xlfn.XLOOKUP($A70,'PY1 Data(H)'!#REF!,'PY1 Data(H)'!#REF!))</f>
        <v>#REF!</v>
      </c>
      <c r="H70" s="124" t="e" cm="1">
        <f t="array" ref="H70">_xlfn.XLOOKUP(H$1,'PY1 Data(H)'!#REF!,_xlfn.XLOOKUP($A70,'PY1 Data(H)'!#REF!,'PY1 Data(H)'!#REF!))</f>
        <v>#REF!</v>
      </c>
      <c r="I70" s="124" t="e" cm="1">
        <f t="array" ref="I70">_xlfn.XLOOKUP(I$1,'PY1 Data(H)'!#REF!,_xlfn.XLOOKUP($A70,'PY1 Data(H)'!#REF!,'PY1 Data(H)'!#REF!))</f>
        <v>#REF!</v>
      </c>
      <c r="J70" s="124" t="e" cm="1">
        <f t="array" ref="J70">_xlfn.XLOOKUP(J$1,'PY1 Data(H)'!#REF!,_xlfn.XLOOKUP($A70,'PY1 Data(H)'!#REF!,'PY1 Data(H)'!#REF!))</f>
        <v>#REF!</v>
      </c>
      <c r="K70" s="124" t="e" cm="1">
        <f t="array" ref="K70">_xlfn.XLOOKUP(K$1,'PY1 Data(H)'!#REF!,_xlfn.XLOOKUP($A70,'PY1 Data(H)'!#REF!,'PY1 Data(H)'!#REF!))</f>
        <v>#REF!</v>
      </c>
      <c r="L70" s="124" t="e" cm="1">
        <f t="array" ref="L70">_xlfn.XLOOKUP(L$1,'PY1 Data(H)'!#REF!,_xlfn.XLOOKUP($A70,'PY1 Data(H)'!#REF!,'PY1 Data(H)'!#REF!))</f>
        <v>#REF!</v>
      </c>
      <c r="M70" s="124" t="e" cm="1">
        <f t="array" ref="M70">_xlfn.XLOOKUP(M$1,'PY1 Data(H)'!#REF!,_xlfn.XLOOKUP($A70,'PY1 Data(H)'!#REF!,'PY1 Data(H)'!#REF!))</f>
        <v>#REF!</v>
      </c>
      <c r="N70" s="124" t="e" cm="1">
        <f t="array" ref="N70">_xlfn.XLOOKUP(N$1,'PY1 Data(H)'!#REF!,_xlfn.XLOOKUP($A70,'PY1 Data(H)'!#REF!,'PY1 Data(H)'!#REF!))</f>
        <v>#REF!</v>
      </c>
      <c r="O70" s="124" t="e" cm="1">
        <f t="array" ref="O70">_xlfn.XLOOKUP(O$1,'PY1 Data(H)'!#REF!,_xlfn.XLOOKUP($A70,'PY1 Data(H)'!#REF!,'PY1 Data(H)'!#REF!))</f>
        <v>#REF!</v>
      </c>
      <c r="P70" s="124" t="e" cm="1">
        <f t="array" ref="P70">_xlfn.XLOOKUP(P$1,'PY1 Data(H)'!#REF!,_xlfn.XLOOKUP($A70,'PY1 Data(H)'!#REF!,'PY1 Data(H)'!#REF!))</f>
        <v>#REF!</v>
      </c>
      <c r="Q70" s="124" t="e" cm="1">
        <f t="array" ref="Q70">_xlfn.XLOOKUP(Q$1,'PY1 Data(H)'!#REF!,_xlfn.XLOOKUP($A70,'PY1 Data(H)'!#REF!,'PY1 Data(H)'!#REF!))</f>
        <v>#REF!</v>
      </c>
      <c r="R70" s="124" t="e" cm="1">
        <f t="array" ref="R70">_xlfn.XLOOKUP(R$1,'PY1 Data(H)'!#REF!,_xlfn.XLOOKUP($A70,'PY1 Data(H)'!#REF!,'PY1 Data(H)'!#REF!))</f>
        <v>#REF!</v>
      </c>
    </row>
    <row r="71" spans="1:18" x14ac:dyDescent="0.3">
      <c r="D71" s="124" t="e" cm="1">
        <f t="array" ref="D71">_xlfn.XLOOKUP(D$1,'PY1 Data(H)'!#REF!,_xlfn.XLOOKUP($A71,'PY1 Data(H)'!#REF!,'PY1 Data(H)'!#REF!))</f>
        <v>#REF!</v>
      </c>
      <c r="E71" s="124" t="e" cm="1">
        <f t="array" ref="E71">_xlfn.XLOOKUP(E$1,'PY1 Data(H)'!#REF!,_xlfn.XLOOKUP($A71,'PY1 Data(H)'!#REF!,'PY1 Data(H)'!#REF!))</f>
        <v>#REF!</v>
      </c>
      <c r="F71" s="124" t="e" cm="1">
        <f t="array" ref="F71">_xlfn.XLOOKUP(F$1,'PY1 Data(H)'!#REF!,_xlfn.XLOOKUP($A71,'PY1 Data(H)'!#REF!,'PY1 Data(H)'!#REF!))</f>
        <v>#REF!</v>
      </c>
      <c r="G71" s="124" t="e" cm="1">
        <f t="array" ref="G71">_xlfn.XLOOKUP(G$1,'PY1 Data(H)'!#REF!,_xlfn.XLOOKUP($A71,'PY1 Data(H)'!#REF!,'PY1 Data(H)'!#REF!))</f>
        <v>#REF!</v>
      </c>
      <c r="H71" s="124" t="e" cm="1">
        <f t="array" ref="H71">_xlfn.XLOOKUP(H$1,'PY1 Data(H)'!#REF!,_xlfn.XLOOKUP($A71,'PY1 Data(H)'!#REF!,'PY1 Data(H)'!#REF!))</f>
        <v>#REF!</v>
      </c>
      <c r="I71" s="124" t="e" cm="1">
        <f t="array" ref="I71">_xlfn.XLOOKUP(I$1,'PY1 Data(H)'!#REF!,_xlfn.XLOOKUP($A71,'PY1 Data(H)'!#REF!,'PY1 Data(H)'!#REF!))</f>
        <v>#REF!</v>
      </c>
      <c r="J71" s="124" t="e" cm="1">
        <f t="array" ref="J71">_xlfn.XLOOKUP(J$1,'PY1 Data(H)'!#REF!,_xlfn.XLOOKUP($A71,'PY1 Data(H)'!#REF!,'PY1 Data(H)'!#REF!))</f>
        <v>#REF!</v>
      </c>
      <c r="K71" s="124" t="e" cm="1">
        <f t="array" ref="K71">_xlfn.XLOOKUP(K$1,'PY1 Data(H)'!#REF!,_xlfn.XLOOKUP($A71,'PY1 Data(H)'!#REF!,'PY1 Data(H)'!#REF!))</f>
        <v>#REF!</v>
      </c>
      <c r="L71" s="124" t="e" cm="1">
        <f t="array" ref="L71">_xlfn.XLOOKUP(L$1,'PY1 Data(H)'!#REF!,_xlfn.XLOOKUP($A71,'PY1 Data(H)'!#REF!,'PY1 Data(H)'!#REF!))</f>
        <v>#REF!</v>
      </c>
      <c r="M71" s="124" t="e" cm="1">
        <f t="array" ref="M71">_xlfn.XLOOKUP(M$1,'PY1 Data(H)'!#REF!,_xlfn.XLOOKUP($A71,'PY1 Data(H)'!#REF!,'PY1 Data(H)'!#REF!))</f>
        <v>#REF!</v>
      </c>
      <c r="N71" s="124" t="e" cm="1">
        <f t="array" ref="N71">_xlfn.XLOOKUP(N$1,'PY1 Data(H)'!#REF!,_xlfn.XLOOKUP($A71,'PY1 Data(H)'!#REF!,'PY1 Data(H)'!#REF!))</f>
        <v>#REF!</v>
      </c>
      <c r="O71" s="124" t="e" cm="1">
        <f t="array" ref="O71">_xlfn.XLOOKUP(O$1,'PY1 Data(H)'!#REF!,_xlfn.XLOOKUP($A71,'PY1 Data(H)'!#REF!,'PY1 Data(H)'!#REF!))</f>
        <v>#REF!</v>
      </c>
      <c r="P71" s="124" t="e" cm="1">
        <f t="array" ref="P71">_xlfn.XLOOKUP(P$1,'PY1 Data(H)'!#REF!,_xlfn.XLOOKUP($A71,'PY1 Data(H)'!#REF!,'PY1 Data(H)'!#REF!))</f>
        <v>#REF!</v>
      </c>
      <c r="Q71" s="124" t="e" cm="1">
        <f t="array" ref="Q71">_xlfn.XLOOKUP(Q$1,'PY1 Data(H)'!#REF!,_xlfn.XLOOKUP($A71,'PY1 Data(H)'!#REF!,'PY1 Data(H)'!#REF!))</f>
        <v>#REF!</v>
      </c>
      <c r="R71" s="124" t="e" cm="1">
        <f t="array" ref="R71">_xlfn.XLOOKUP(R$1,'PY1 Data(H)'!#REF!,_xlfn.XLOOKUP($A71,'PY1 Data(H)'!#REF!,'PY1 Data(H)'!#REF!))</f>
        <v>#REF!</v>
      </c>
    </row>
    <row r="72" spans="1:18" x14ac:dyDescent="0.3">
      <c r="A72">
        <v>6</v>
      </c>
      <c r="D72" s="124" t="e" cm="1">
        <f t="array" ref="D72">_xlfn.XLOOKUP(D$1,'PY1 Data(H)'!#REF!,_xlfn.XLOOKUP($A72,'PY1 Data(H)'!#REF!,'PY1 Data(H)'!#REF!))</f>
        <v>#REF!</v>
      </c>
      <c r="E72" s="124" t="e" cm="1">
        <f t="array" ref="E72">_xlfn.XLOOKUP(E$1,'PY1 Data(H)'!#REF!,_xlfn.XLOOKUP($A72,'PY1 Data(H)'!#REF!,'PY1 Data(H)'!#REF!))</f>
        <v>#REF!</v>
      </c>
      <c r="F72" s="124" t="e" cm="1">
        <f t="array" ref="F72">_xlfn.XLOOKUP(F$1,'PY1 Data(H)'!#REF!,_xlfn.XLOOKUP($A72,'PY1 Data(H)'!#REF!,'PY1 Data(H)'!#REF!))</f>
        <v>#REF!</v>
      </c>
      <c r="G72" s="124" t="e" cm="1">
        <f t="array" ref="G72">_xlfn.XLOOKUP(G$1,'PY1 Data(H)'!#REF!,_xlfn.XLOOKUP($A72,'PY1 Data(H)'!#REF!,'PY1 Data(H)'!#REF!))</f>
        <v>#REF!</v>
      </c>
      <c r="H72" s="124" t="e" cm="1">
        <f t="array" ref="H72">_xlfn.XLOOKUP(H$1,'PY1 Data(H)'!#REF!,_xlfn.XLOOKUP($A72,'PY1 Data(H)'!#REF!,'PY1 Data(H)'!#REF!))</f>
        <v>#REF!</v>
      </c>
      <c r="I72" s="124" t="e" cm="1">
        <f t="array" ref="I72">_xlfn.XLOOKUP(I$1,'PY1 Data(H)'!#REF!,_xlfn.XLOOKUP($A72,'PY1 Data(H)'!#REF!,'PY1 Data(H)'!#REF!))</f>
        <v>#REF!</v>
      </c>
      <c r="J72" s="124" t="e" cm="1">
        <f t="array" ref="J72">_xlfn.XLOOKUP(J$1,'PY1 Data(H)'!#REF!,_xlfn.XLOOKUP($A72,'PY1 Data(H)'!#REF!,'PY1 Data(H)'!#REF!))</f>
        <v>#REF!</v>
      </c>
      <c r="K72" s="124" t="e" cm="1">
        <f t="array" ref="K72">_xlfn.XLOOKUP(K$1,'PY1 Data(H)'!#REF!,_xlfn.XLOOKUP($A72,'PY1 Data(H)'!#REF!,'PY1 Data(H)'!#REF!))</f>
        <v>#REF!</v>
      </c>
      <c r="L72" s="124" t="e" cm="1">
        <f t="array" ref="L72">_xlfn.XLOOKUP(L$1,'PY1 Data(H)'!#REF!,_xlfn.XLOOKUP($A72,'PY1 Data(H)'!#REF!,'PY1 Data(H)'!#REF!))</f>
        <v>#REF!</v>
      </c>
      <c r="M72" s="124" t="e" cm="1">
        <f t="array" ref="M72">_xlfn.XLOOKUP(M$1,'PY1 Data(H)'!#REF!,_xlfn.XLOOKUP($A72,'PY1 Data(H)'!#REF!,'PY1 Data(H)'!#REF!))</f>
        <v>#REF!</v>
      </c>
      <c r="N72" s="124" t="e" cm="1">
        <f t="array" ref="N72">_xlfn.XLOOKUP(N$1,'PY1 Data(H)'!#REF!,_xlfn.XLOOKUP($A72,'PY1 Data(H)'!#REF!,'PY1 Data(H)'!#REF!))</f>
        <v>#REF!</v>
      </c>
      <c r="O72" s="124" t="e" cm="1">
        <f t="array" ref="O72">_xlfn.XLOOKUP(O$1,'PY1 Data(H)'!#REF!,_xlfn.XLOOKUP($A72,'PY1 Data(H)'!#REF!,'PY1 Data(H)'!#REF!))</f>
        <v>#REF!</v>
      </c>
      <c r="P72" s="124" t="e" cm="1">
        <f t="array" ref="P72">_xlfn.XLOOKUP(P$1,'PY1 Data(H)'!#REF!,_xlfn.XLOOKUP($A72,'PY1 Data(H)'!#REF!,'PY1 Data(H)'!#REF!))</f>
        <v>#REF!</v>
      </c>
      <c r="Q72" s="124" t="e" cm="1">
        <f t="array" ref="Q72">_xlfn.XLOOKUP(Q$1,'PY1 Data(H)'!#REF!,_xlfn.XLOOKUP($A72,'PY1 Data(H)'!#REF!,'PY1 Data(H)'!#REF!))</f>
        <v>#REF!</v>
      </c>
      <c r="R72" s="124" t="e" cm="1">
        <f t="array" ref="R72">_xlfn.XLOOKUP(R$1,'PY1 Data(H)'!#REF!,_xlfn.XLOOKUP($A72,'PY1 Data(H)'!#REF!,'PY1 Data(H)'!#REF!))</f>
        <v>#REF!</v>
      </c>
    </row>
  </sheetData>
  <sheetProtection algorithmName="SHA-512" hashValue="MMN3W7C1sltxqDu8V43AoUqfXKyv8kXwRBqTKRKYioB/jJoYl5PLmREMEnwWEXSqTmS5gLkuZbgUUgz9I1GVxw==" saltValue="ePEBw/mDK7EhLJDYQrwi3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183"/>
  <sheetViews>
    <sheetView workbookViewId="0">
      <pane xSplit="3" topLeftCell="D1" activePane="topRight" state="frozen"/>
      <selection pane="topRight" activeCell="C1" sqref="C1"/>
    </sheetView>
  </sheetViews>
  <sheetFormatPr defaultRowHeight="14.4" x14ac:dyDescent="0.3"/>
  <cols>
    <col min="1" max="1" width="14.33203125" style="101" customWidth="1"/>
    <col min="2" max="2" width="35.44140625" style="360" customWidth="1"/>
    <col min="3" max="3" width="26" customWidth="1"/>
    <col min="4" max="97" width="20.6640625" customWidth="1"/>
  </cols>
  <sheetData>
    <row r="1" spans="1:18" s="124" customFormat="1" x14ac:dyDescent="0.3">
      <c r="A1" s="101" t="s">
        <v>130</v>
      </c>
      <c r="B1" s="360" t="s">
        <v>130</v>
      </c>
      <c r="C1" s="124" t="s">
        <v>130</v>
      </c>
      <c r="D1" s="124" t="s">
        <v>375</v>
      </c>
      <c r="E1" s="124" t="s">
        <v>376</v>
      </c>
      <c r="F1" s="124" t="s">
        <v>377</v>
      </c>
      <c r="G1" s="124" t="s">
        <v>378</v>
      </c>
      <c r="H1" s="124" t="s">
        <v>379</v>
      </c>
      <c r="I1" s="124" t="s">
        <v>380</v>
      </c>
      <c r="J1" s="124" t="s">
        <v>552</v>
      </c>
      <c r="K1" s="124" t="s">
        <v>382</v>
      </c>
      <c r="L1" s="124" t="s">
        <v>383</v>
      </c>
      <c r="M1" s="124" t="s">
        <v>384</v>
      </c>
      <c r="N1" s="124" t="s">
        <v>385</v>
      </c>
      <c r="O1" s="124" t="s">
        <v>386</v>
      </c>
      <c r="P1" s="124" t="s">
        <v>387</v>
      </c>
      <c r="Q1" s="124" t="s">
        <v>388</v>
      </c>
      <c r="R1" s="124" t="s">
        <v>389</v>
      </c>
    </row>
    <row r="2" spans="1:18" s="124" customFormat="1" x14ac:dyDescent="0.3">
      <c r="A2" s="101" t="s">
        <v>278</v>
      </c>
      <c r="B2" s="360" t="s">
        <v>10</v>
      </c>
      <c r="C2" s="124" t="s">
        <v>2</v>
      </c>
      <c r="D2" s="124">
        <v>571300</v>
      </c>
      <c r="E2" s="124">
        <v>571301</v>
      </c>
      <c r="F2" s="124">
        <v>571302</v>
      </c>
      <c r="G2" s="124">
        <v>571303</v>
      </c>
      <c r="H2" s="124">
        <v>572177</v>
      </c>
      <c r="I2" s="124">
        <v>571304</v>
      </c>
      <c r="J2" s="124">
        <v>571305</v>
      </c>
      <c r="K2" s="124">
        <v>571306</v>
      </c>
      <c r="L2" s="124">
        <v>571307</v>
      </c>
      <c r="M2" s="124">
        <v>571309</v>
      </c>
      <c r="N2" s="124">
        <v>571310</v>
      </c>
      <c r="O2" s="124">
        <v>571311</v>
      </c>
      <c r="P2" s="124">
        <v>571313</v>
      </c>
      <c r="Q2" s="124">
        <v>571315</v>
      </c>
      <c r="R2" s="124">
        <v>571316</v>
      </c>
    </row>
    <row r="3" spans="1:18" s="124" customFormat="1" x14ac:dyDescent="0.3">
      <c r="A3" s="101">
        <v>4</v>
      </c>
      <c r="B3" s="360" t="s">
        <v>37</v>
      </c>
      <c r="D3" s="124">
        <v>0</v>
      </c>
      <c r="E3" s="124">
        <v>47489</v>
      </c>
      <c r="F3" s="124">
        <v>0</v>
      </c>
      <c r="G3" s="124">
        <v>900</v>
      </c>
      <c r="H3" s="124">
        <v>119272</v>
      </c>
      <c r="I3" s="124">
        <v>8080835</v>
      </c>
      <c r="J3" s="124">
        <v>295841</v>
      </c>
      <c r="K3" s="124">
        <v>6042</v>
      </c>
      <c r="L3" s="124">
        <v>136472</v>
      </c>
      <c r="M3" s="124">
        <v>4329</v>
      </c>
      <c r="N3" s="124">
        <v>0</v>
      </c>
      <c r="O3" s="124">
        <v>97618</v>
      </c>
      <c r="P3" s="124">
        <v>3096</v>
      </c>
      <c r="Q3" s="124">
        <v>2206</v>
      </c>
      <c r="R3" s="124">
        <v>13309</v>
      </c>
    </row>
    <row r="4" spans="1:18" s="124" customFormat="1" x14ac:dyDescent="0.3">
      <c r="A4" s="101">
        <v>5</v>
      </c>
      <c r="B4" s="360" t="s">
        <v>38</v>
      </c>
      <c r="D4" s="124">
        <v>0</v>
      </c>
      <c r="E4" s="124">
        <v>0</v>
      </c>
      <c r="F4" s="124">
        <v>0</v>
      </c>
      <c r="G4" s="124">
        <v>0</v>
      </c>
      <c r="H4" s="124">
        <v>0</v>
      </c>
      <c r="I4" s="124">
        <v>0</v>
      </c>
      <c r="J4" s="124">
        <v>120303</v>
      </c>
      <c r="K4" s="124">
        <v>0</v>
      </c>
      <c r="L4" s="124">
        <v>0</v>
      </c>
      <c r="M4" s="124">
        <v>0</v>
      </c>
      <c r="N4" s="124">
        <v>68786</v>
      </c>
      <c r="O4" s="124">
        <v>0</v>
      </c>
      <c r="P4" s="124">
        <v>0</v>
      </c>
      <c r="Q4" s="124">
        <v>0</v>
      </c>
      <c r="R4" s="124">
        <v>0</v>
      </c>
    </row>
    <row r="5" spans="1:18" s="124" customFormat="1" x14ac:dyDescent="0.3">
      <c r="A5" s="101">
        <v>6</v>
      </c>
      <c r="B5" s="360" t="s">
        <v>96</v>
      </c>
      <c r="D5" s="124">
        <v>0</v>
      </c>
      <c r="E5" s="124">
        <v>0</v>
      </c>
      <c r="F5" s="124">
        <v>0</v>
      </c>
      <c r="G5" s="124">
        <v>0</v>
      </c>
      <c r="H5" s="124">
        <v>0</v>
      </c>
      <c r="I5" s="124">
        <v>0</v>
      </c>
      <c r="J5" s="124">
        <v>0</v>
      </c>
      <c r="K5" s="124">
        <v>0</v>
      </c>
      <c r="L5" s="124">
        <v>0</v>
      </c>
      <c r="M5" s="124">
        <v>0</v>
      </c>
      <c r="N5" s="124">
        <v>0</v>
      </c>
      <c r="O5" s="124">
        <v>0</v>
      </c>
      <c r="P5" s="124">
        <v>0</v>
      </c>
      <c r="Q5" s="124">
        <v>0</v>
      </c>
      <c r="R5" s="124">
        <v>0</v>
      </c>
    </row>
    <row r="6" spans="1:18" s="124" customFormat="1" x14ac:dyDescent="0.3">
      <c r="A6" s="101">
        <v>7</v>
      </c>
      <c r="B6" s="360" t="s">
        <v>86</v>
      </c>
      <c r="D6" s="124">
        <v>22417</v>
      </c>
      <c r="E6" s="124">
        <v>0</v>
      </c>
      <c r="F6" s="124">
        <v>0</v>
      </c>
      <c r="G6" s="124">
        <v>0</v>
      </c>
      <c r="H6" s="124">
        <v>0</v>
      </c>
      <c r="I6" s="124">
        <v>86050</v>
      </c>
      <c r="J6" s="124">
        <v>144640</v>
      </c>
      <c r="K6" s="124">
        <v>12604</v>
      </c>
      <c r="L6" s="124">
        <v>48258</v>
      </c>
      <c r="M6" s="124">
        <v>0</v>
      </c>
      <c r="N6" s="124">
        <v>0</v>
      </c>
      <c r="O6" s="124">
        <v>21272</v>
      </c>
      <c r="P6" s="124">
        <v>0</v>
      </c>
      <c r="Q6" s="124">
        <v>0</v>
      </c>
      <c r="R6" s="124">
        <v>8622</v>
      </c>
    </row>
    <row r="7" spans="1:18" s="124" customFormat="1" x14ac:dyDescent="0.3">
      <c r="A7" s="101">
        <v>9</v>
      </c>
      <c r="B7" s="360" t="s">
        <v>87</v>
      </c>
      <c r="D7" s="124">
        <v>1875120</v>
      </c>
      <c r="E7" s="124">
        <v>1115695</v>
      </c>
      <c r="F7" s="124">
        <v>1539258</v>
      </c>
      <c r="G7" s="124">
        <v>753497</v>
      </c>
      <c r="H7" s="124">
        <v>792541</v>
      </c>
      <c r="I7" s="124">
        <v>6062144</v>
      </c>
      <c r="J7" s="124">
        <v>1918200</v>
      </c>
      <c r="K7" s="124">
        <v>127886</v>
      </c>
      <c r="L7" s="124">
        <v>2259509</v>
      </c>
      <c r="M7" s="124">
        <v>1363291</v>
      </c>
      <c r="N7" s="124">
        <v>1412364</v>
      </c>
      <c r="O7" s="124">
        <v>1384602</v>
      </c>
      <c r="P7" s="124">
        <v>519063</v>
      </c>
      <c r="Q7" s="124">
        <v>471072</v>
      </c>
      <c r="R7" s="124">
        <v>290146</v>
      </c>
    </row>
    <row r="8" spans="1:18" s="124" customFormat="1" x14ac:dyDescent="0.3">
      <c r="A8" s="101">
        <v>16</v>
      </c>
      <c r="B8" s="360" t="s">
        <v>88</v>
      </c>
      <c r="D8" s="124">
        <v>1237046</v>
      </c>
      <c r="E8" s="124">
        <v>2672270</v>
      </c>
      <c r="F8" s="124">
        <v>1065954</v>
      </c>
      <c r="G8" s="124">
        <v>891322</v>
      </c>
      <c r="H8" s="124">
        <v>2042757</v>
      </c>
      <c r="I8" s="124">
        <v>42768588</v>
      </c>
      <c r="J8" s="124">
        <v>2607827</v>
      </c>
      <c r="K8" s="124">
        <v>430928</v>
      </c>
      <c r="L8" s="124">
        <v>3596861</v>
      </c>
      <c r="M8" s="124">
        <v>1081938</v>
      </c>
      <c r="N8" s="124">
        <v>2100205</v>
      </c>
      <c r="O8" s="124">
        <v>2866752</v>
      </c>
      <c r="P8" s="124">
        <v>1237634</v>
      </c>
      <c r="Q8" s="124">
        <v>1363568</v>
      </c>
      <c r="R8" s="124">
        <v>902375</v>
      </c>
    </row>
    <row r="9" spans="1:18" s="124" customFormat="1" x14ac:dyDescent="0.3">
      <c r="A9" s="101">
        <v>17</v>
      </c>
      <c r="B9" s="360" t="s">
        <v>90</v>
      </c>
      <c r="D9" s="124">
        <v>0</v>
      </c>
      <c r="E9" s="124">
        <v>0</v>
      </c>
      <c r="F9" s="124">
        <v>0</v>
      </c>
      <c r="G9" s="124">
        <v>0</v>
      </c>
      <c r="H9" s="124">
        <v>0</v>
      </c>
      <c r="I9" s="124">
        <v>0</v>
      </c>
      <c r="J9" s="124">
        <v>0</v>
      </c>
      <c r="K9" s="124">
        <v>0</v>
      </c>
      <c r="L9" s="124">
        <v>0</v>
      </c>
      <c r="M9" s="124">
        <v>0</v>
      </c>
      <c r="N9" s="124">
        <v>0</v>
      </c>
      <c r="O9" s="124">
        <v>0</v>
      </c>
      <c r="P9" s="124">
        <v>0</v>
      </c>
      <c r="Q9" s="124">
        <v>0</v>
      </c>
      <c r="R9" s="124">
        <v>0</v>
      </c>
    </row>
    <row r="10" spans="1:18" s="124" customFormat="1" x14ac:dyDescent="0.3">
      <c r="A10" s="101">
        <v>20</v>
      </c>
      <c r="B10" s="360" t="s">
        <v>91</v>
      </c>
      <c r="D10" s="124">
        <v>0</v>
      </c>
      <c r="E10" s="124">
        <v>0</v>
      </c>
      <c r="F10" s="124">
        <v>0</v>
      </c>
      <c r="G10" s="124">
        <v>0</v>
      </c>
      <c r="H10" s="124">
        <v>0</v>
      </c>
      <c r="I10" s="124">
        <v>0</v>
      </c>
      <c r="J10" s="124">
        <v>0</v>
      </c>
      <c r="K10" s="124">
        <v>0</v>
      </c>
      <c r="L10" s="124">
        <v>0</v>
      </c>
      <c r="M10" s="124">
        <v>0</v>
      </c>
      <c r="N10" s="124">
        <v>0</v>
      </c>
      <c r="O10" s="124">
        <v>0</v>
      </c>
      <c r="P10" s="124">
        <v>0</v>
      </c>
      <c r="Q10" s="124">
        <v>0</v>
      </c>
      <c r="R10" s="124">
        <v>0</v>
      </c>
    </row>
    <row r="11" spans="1:18" s="124" customFormat="1" x14ac:dyDescent="0.3">
      <c r="A11" s="101">
        <v>22</v>
      </c>
      <c r="B11" s="360" t="s">
        <v>93</v>
      </c>
      <c r="D11" s="124">
        <v>0</v>
      </c>
      <c r="E11" s="124">
        <v>0</v>
      </c>
      <c r="F11" s="124">
        <v>0</v>
      </c>
      <c r="G11" s="124">
        <v>0</v>
      </c>
      <c r="H11" s="124">
        <v>23358</v>
      </c>
      <c r="I11" s="124">
        <v>0</v>
      </c>
      <c r="J11" s="124">
        <v>0</v>
      </c>
      <c r="K11" s="124">
        <v>0</v>
      </c>
      <c r="L11" s="124">
        <v>-34795</v>
      </c>
      <c r="M11" s="124">
        <v>0</v>
      </c>
      <c r="N11" s="124">
        <v>0</v>
      </c>
      <c r="O11" s="124">
        <v>0</v>
      </c>
      <c r="P11" s="124">
        <v>21228</v>
      </c>
      <c r="Q11" s="124">
        <v>0</v>
      </c>
      <c r="R11" s="124">
        <v>0</v>
      </c>
    </row>
    <row r="12" spans="1:18" s="124" customFormat="1" x14ac:dyDescent="0.3">
      <c r="A12" s="101">
        <v>23</v>
      </c>
      <c r="B12" s="360" t="s">
        <v>94</v>
      </c>
      <c r="D12" s="124">
        <v>-3374</v>
      </c>
      <c r="E12" s="124">
        <v>5962</v>
      </c>
      <c r="F12" s="124">
        <v>68557</v>
      </c>
      <c r="G12" s="124">
        <v>14691</v>
      </c>
      <c r="H12" s="124">
        <v>-189613</v>
      </c>
      <c r="I12" s="124">
        <v>-10157481</v>
      </c>
      <c r="J12" s="124">
        <v>176511</v>
      </c>
      <c r="K12" s="124">
        <v>-37699</v>
      </c>
      <c r="L12" s="124">
        <v>154797</v>
      </c>
      <c r="M12" s="124">
        <v>-15866</v>
      </c>
      <c r="N12" s="124">
        <v>-180447</v>
      </c>
      <c r="O12" s="124">
        <v>146249</v>
      </c>
      <c r="P12" s="124">
        <v>-25127</v>
      </c>
      <c r="Q12" s="124">
        <v>-307549</v>
      </c>
      <c r="R12" s="124">
        <v>-94848</v>
      </c>
    </row>
    <row r="13" spans="1:18" s="124" customFormat="1" x14ac:dyDescent="0.3">
      <c r="A13" s="101">
        <v>252</v>
      </c>
      <c r="B13" s="360" t="s">
        <v>28</v>
      </c>
      <c r="D13" s="124">
        <v>483812</v>
      </c>
      <c r="E13" s="124">
        <v>431397</v>
      </c>
      <c r="F13" s="124">
        <v>77783</v>
      </c>
      <c r="G13" s="124">
        <v>556832</v>
      </c>
      <c r="H13" s="124">
        <v>29657</v>
      </c>
      <c r="I13" s="124">
        <v>116666169</v>
      </c>
      <c r="J13" s="124">
        <v>1091146</v>
      </c>
      <c r="K13" s="124">
        <v>58730</v>
      </c>
      <c r="L13" s="124">
        <v>1002985</v>
      </c>
      <c r="M13" s="124">
        <v>738355</v>
      </c>
      <c r="N13" s="124">
        <v>3123394</v>
      </c>
      <c r="O13" s="124">
        <v>617099</v>
      </c>
      <c r="P13" s="124">
        <v>275619</v>
      </c>
      <c r="Q13" s="124">
        <v>598247</v>
      </c>
      <c r="R13" s="124">
        <v>396644</v>
      </c>
    </row>
    <row r="14" spans="1:18" s="124" customFormat="1" x14ac:dyDescent="0.3">
      <c r="A14" s="101">
        <v>253</v>
      </c>
      <c r="B14" s="360" t="s">
        <v>29</v>
      </c>
      <c r="D14" s="124">
        <v>103598</v>
      </c>
      <c r="E14" s="124">
        <v>74678</v>
      </c>
      <c r="F14" s="124">
        <v>1395749</v>
      </c>
      <c r="G14" s="124">
        <v>17205</v>
      </c>
      <c r="H14" s="124">
        <v>139544</v>
      </c>
      <c r="I14" s="124">
        <v>53450286</v>
      </c>
      <c r="J14" s="124">
        <v>329730</v>
      </c>
      <c r="K14" s="124">
        <v>58268</v>
      </c>
      <c r="L14" s="124">
        <v>623064</v>
      </c>
      <c r="M14" s="124">
        <v>1122669</v>
      </c>
      <c r="N14" s="124">
        <v>53832</v>
      </c>
      <c r="O14" s="124">
        <v>125848</v>
      </c>
      <c r="P14" s="124">
        <v>190519</v>
      </c>
      <c r="Q14" s="124">
        <v>45600</v>
      </c>
      <c r="R14" s="124">
        <v>28572</v>
      </c>
    </row>
    <row r="15" spans="1:18" s="124" customFormat="1" x14ac:dyDescent="0.3">
      <c r="A15" s="101">
        <v>254</v>
      </c>
      <c r="B15" s="360" t="s">
        <v>30</v>
      </c>
      <c r="D15" s="124">
        <v>1682712</v>
      </c>
      <c r="E15" s="124">
        <v>739278</v>
      </c>
      <c r="F15" s="124">
        <v>-622</v>
      </c>
      <c r="G15" s="124">
        <v>763985</v>
      </c>
      <c r="H15" s="124">
        <v>305557</v>
      </c>
      <c r="I15" s="124">
        <v>-78418683</v>
      </c>
      <c r="J15" s="124">
        <v>1459487</v>
      </c>
      <c r="K15" s="124">
        <v>92646</v>
      </c>
      <c r="L15" s="124">
        <v>1304390</v>
      </c>
      <c r="M15" s="124">
        <v>185400</v>
      </c>
      <c r="N15" s="124">
        <v>1126321</v>
      </c>
      <c r="O15" s="124">
        <v>962335</v>
      </c>
      <c r="P15" s="124">
        <v>251555</v>
      </c>
      <c r="Q15" s="124">
        <v>251133</v>
      </c>
      <c r="R15" s="124">
        <v>192783</v>
      </c>
    </row>
    <row r="16" spans="1:18" s="124" customFormat="1" x14ac:dyDescent="0.3">
      <c r="A16" s="101">
        <v>255</v>
      </c>
      <c r="B16" s="360" t="s">
        <v>81</v>
      </c>
      <c r="D16" s="124">
        <v>6797</v>
      </c>
      <c r="E16" s="124">
        <v>37954</v>
      </c>
      <c r="F16" s="124">
        <v>135376</v>
      </c>
      <c r="G16" s="124">
        <v>3842</v>
      </c>
      <c r="H16" s="124">
        <v>-235412</v>
      </c>
      <c r="I16" s="124">
        <v>14517761</v>
      </c>
      <c r="J16" s="124">
        <v>499902</v>
      </c>
      <c r="K16" s="124">
        <v>40675</v>
      </c>
      <c r="L16" s="124">
        <v>194917</v>
      </c>
      <c r="M16" s="124">
        <v>-52071</v>
      </c>
      <c r="N16" s="124">
        <v>-127933</v>
      </c>
      <c r="O16" s="124">
        <v>135864</v>
      </c>
      <c r="P16" s="124">
        <v>-9914</v>
      </c>
      <c r="Q16" s="124">
        <v>40071</v>
      </c>
      <c r="R16" s="124">
        <v>46257</v>
      </c>
    </row>
    <row r="17" spans="1:18" s="124" customFormat="1" x14ac:dyDescent="0.3">
      <c r="A17" s="101">
        <v>333</v>
      </c>
      <c r="B17" s="360" t="s">
        <v>70</v>
      </c>
      <c r="D17" s="124">
        <v>1749105</v>
      </c>
      <c r="E17" s="124">
        <v>1087489</v>
      </c>
      <c r="F17" s="124">
        <v>131634</v>
      </c>
      <c r="G17" s="124">
        <v>737192</v>
      </c>
      <c r="H17" s="124">
        <v>885452</v>
      </c>
      <c r="I17" s="124">
        <v>15296806</v>
      </c>
      <c r="J17" s="124">
        <v>1859974</v>
      </c>
      <c r="K17" s="124">
        <v>63056</v>
      </c>
      <c r="L17" s="124">
        <v>2282057</v>
      </c>
      <c r="M17" s="124">
        <v>158934</v>
      </c>
      <c r="N17" s="124">
        <v>1358532</v>
      </c>
      <c r="O17" s="124">
        <v>1335100</v>
      </c>
      <c r="P17" s="124">
        <v>339019</v>
      </c>
      <c r="Q17" s="124">
        <v>427678</v>
      </c>
      <c r="R17" s="124">
        <v>268077</v>
      </c>
    </row>
    <row r="18" spans="1:18" s="124" customFormat="1" x14ac:dyDescent="0.3">
      <c r="A18" s="101">
        <v>335</v>
      </c>
      <c r="B18" s="360" t="s">
        <v>35</v>
      </c>
      <c r="D18" s="124">
        <v>0</v>
      </c>
      <c r="E18" s="124">
        <v>0</v>
      </c>
      <c r="F18" s="124">
        <v>0</v>
      </c>
      <c r="G18" s="124">
        <v>0</v>
      </c>
      <c r="H18" s="124">
        <v>0</v>
      </c>
      <c r="I18" s="124">
        <v>0</v>
      </c>
      <c r="J18" s="124">
        <v>0</v>
      </c>
      <c r="K18" s="124">
        <v>0</v>
      </c>
      <c r="L18" s="124">
        <v>66101</v>
      </c>
      <c r="M18" s="124">
        <v>0</v>
      </c>
      <c r="N18" s="124">
        <v>0</v>
      </c>
      <c r="O18" s="124">
        <v>0</v>
      </c>
      <c r="P18" s="124">
        <v>0</v>
      </c>
      <c r="Q18" s="124">
        <v>0</v>
      </c>
      <c r="R18" s="124">
        <v>0</v>
      </c>
    </row>
    <row r="19" spans="1:18" s="124" customFormat="1" x14ac:dyDescent="0.3">
      <c r="A19" s="101">
        <v>336</v>
      </c>
      <c r="B19" s="360" t="s">
        <v>282</v>
      </c>
      <c r="D19" s="124">
        <v>0</v>
      </c>
      <c r="E19" s="124">
        <v>31821</v>
      </c>
      <c r="F19" s="124">
        <v>0</v>
      </c>
      <c r="G19" s="124">
        <v>18664</v>
      </c>
      <c r="H19" s="124">
        <v>300875</v>
      </c>
      <c r="I19" s="124">
        <v>9407672</v>
      </c>
      <c r="J19" s="124">
        <v>323560</v>
      </c>
      <c r="K19" s="124">
        <v>6042</v>
      </c>
      <c r="L19" s="124">
        <v>154994</v>
      </c>
      <c r="M19" s="124">
        <v>4329</v>
      </c>
      <c r="N19" s="124">
        <v>5276</v>
      </c>
      <c r="O19" s="124">
        <v>97618</v>
      </c>
      <c r="P19" s="124">
        <v>3096</v>
      </c>
      <c r="Q19" s="124">
        <v>2206</v>
      </c>
      <c r="R19" s="124">
        <v>13309</v>
      </c>
    </row>
    <row r="20" spans="1:18" s="124" customFormat="1" x14ac:dyDescent="0.3">
      <c r="A20" s="101">
        <v>338</v>
      </c>
      <c r="B20" s="360" t="s">
        <v>34</v>
      </c>
      <c r="D20" s="124">
        <v>129873</v>
      </c>
      <c r="E20" s="124">
        <v>809506</v>
      </c>
      <c r="F20" s="124">
        <v>259431</v>
      </c>
      <c r="G20" s="124">
        <v>131811</v>
      </c>
      <c r="H20" s="124">
        <v>833711</v>
      </c>
      <c r="I20" s="124">
        <v>111726399</v>
      </c>
      <c r="J20" s="124">
        <v>880108</v>
      </c>
      <c r="K20" s="124">
        <v>73440</v>
      </c>
      <c r="L20" s="124">
        <v>1018631</v>
      </c>
      <c r="M20" s="124">
        <v>148393</v>
      </c>
      <c r="N20" s="124">
        <v>611987</v>
      </c>
      <c r="O20" s="124">
        <v>782685</v>
      </c>
      <c r="P20" s="124">
        <v>236373</v>
      </c>
      <c r="Q20" s="124">
        <v>365311</v>
      </c>
      <c r="R20" s="124">
        <v>168483</v>
      </c>
    </row>
    <row r="21" spans="1:18" s="124" customFormat="1" x14ac:dyDescent="0.3">
      <c r="A21" s="101">
        <v>339</v>
      </c>
      <c r="B21" s="360" t="s">
        <v>74</v>
      </c>
      <c r="D21" s="124">
        <v>49408</v>
      </c>
      <c r="E21" s="124">
        <v>53357</v>
      </c>
      <c r="F21" s="124">
        <v>11229</v>
      </c>
      <c r="G21" s="124">
        <v>15998</v>
      </c>
      <c r="H21" s="124">
        <v>0</v>
      </c>
      <c r="I21" s="124">
        <v>310468</v>
      </c>
      <c r="J21" s="124">
        <v>45022</v>
      </c>
      <c r="K21" s="124">
        <v>0</v>
      </c>
      <c r="L21" s="124">
        <v>60512</v>
      </c>
      <c r="M21" s="124">
        <v>2856</v>
      </c>
      <c r="N21" s="124">
        <v>0</v>
      </c>
      <c r="O21" s="124">
        <v>48317</v>
      </c>
      <c r="P21" s="124">
        <v>0</v>
      </c>
      <c r="Q21" s="124">
        <v>12639</v>
      </c>
      <c r="R21" s="124">
        <v>147216</v>
      </c>
    </row>
    <row r="22" spans="1:18" s="124" customFormat="1" x14ac:dyDescent="0.3">
      <c r="A22" s="101">
        <v>341</v>
      </c>
      <c r="B22" s="360" t="s">
        <v>283</v>
      </c>
      <c r="D22" s="124">
        <v>1132309</v>
      </c>
      <c r="E22" s="124">
        <v>2176345</v>
      </c>
      <c r="F22" s="124">
        <v>7783</v>
      </c>
      <c r="G22" s="124">
        <v>26127</v>
      </c>
      <c r="H22" s="124">
        <v>2042757</v>
      </c>
      <c r="I22" s="124">
        <v>66896985</v>
      </c>
      <c r="J22" s="124">
        <v>125850</v>
      </c>
      <c r="K22" s="124">
        <v>102</v>
      </c>
      <c r="L22" s="124">
        <v>3198156</v>
      </c>
      <c r="M22" s="124">
        <v>1061840</v>
      </c>
      <c r="N22" s="124">
        <v>173203</v>
      </c>
      <c r="O22" s="124">
        <v>347806</v>
      </c>
      <c r="P22" s="124">
        <v>32256</v>
      </c>
      <c r="Q22" s="124">
        <v>22463</v>
      </c>
      <c r="R22" s="124">
        <v>586983</v>
      </c>
    </row>
    <row r="23" spans="1:18" s="124" customFormat="1" x14ac:dyDescent="0.3">
      <c r="A23" s="101">
        <v>368</v>
      </c>
      <c r="B23" s="360" t="s">
        <v>84</v>
      </c>
      <c r="D23" s="124">
        <v>0</v>
      </c>
      <c r="E23" s="124">
        <v>0</v>
      </c>
      <c r="F23" s="124">
        <v>0</v>
      </c>
      <c r="G23" s="124">
        <v>0</v>
      </c>
      <c r="H23" s="124">
        <v>0</v>
      </c>
      <c r="I23" s="124">
        <v>0</v>
      </c>
      <c r="J23" s="124">
        <v>0</v>
      </c>
      <c r="K23" s="124">
        <v>0</v>
      </c>
      <c r="L23" s="124">
        <v>0</v>
      </c>
      <c r="M23" s="124">
        <v>0</v>
      </c>
      <c r="N23" s="124">
        <v>0</v>
      </c>
      <c r="O23" s="124">
        <v>0</v>
      </c>
      <c r="P23" s="124">
        <v>0</v>
      </c>
      <c r="Q23" s="124">
        <v>0</v>
      </c>
      <c r="R23" s="124">
        <v>0</v>
      </c>
    </row>
    <row r="24" spans="1:18" s="124" customFormat="1" x14ac:dyDescent="0.3">
      <c r="A24" s="101">
        <v>376</v>
      </c>
      <c r="B24" s="360" t="s">
        <v>31</v>
      </c>
      <c r="D24" s="124">
        <v>3</v>
      </c>
      <c r="E24" s="124">
        <v>0</v>
      </c>
      <c r="F24" s="124">
        <v>0</v>
      </c>
      <c r="G24" s="124">
        <v>0</v>
      </c>
      <c r="H24" s="124">
        <v>0</v>
      </c>
      <c r="I24" s="124">
        <v>0</v>
      </c>
      <c r="J24" s="124">
        <v>0</v>
      </c>
      <c r="K24" s="124">
        <v>0</v>
      </c>
      <c r="L24" s="124">
        <v>0</v>
      </c>
      <c r="M24" s="124">
        <v>0</v>
      </c>
      <c r="N24" s="124">
        <v>0</v>
      </c>
      <c r="O24" s="124">
        <v>0</v>
      </c>
      <c r="P24" s="124">
        <v>0</v>
      </c>
      <c r="Q24" s="124">
        <v>0</v>
      </c>
      <c r="R24" s="124">
        <v>0</v>
      </c>
    </row>
    <row r="25" spans="1:18" s="124" customFormat="1" x14ac:dyDescent="0.3">
      <c r="A25" s="101">
        <v>379</v>
      </c>
      <c r="B25" s="360" t="s">
        <v>36</v>
      </c>
      <c r="D25" s="124">
        <v>1875120</v>
      </c>
      <c r="E25" s="124">
        <v>1163184</v>
      </c>
      <c r="F25" s="124">
        <v>1539258</v>
      </c>
      <c r="G25" s="124">
        <v>754397</v>
      </c>
      <c r="H25" s="124">
        <v>911813</v>
      </c>
      <c r="I25" s="124">
        <v>14817821</v>
      </c>
      <c r="J25" s="124">
        <v>2334344</v>
      </c>
      <c r="K25" s="124">
        <v>133928</v>
      </c>
      <c r="L25" s="124">
        <v>2395981</v>
      </c>
      <c r="M25" s="124">
        <v>1367620</v>
      </c>
      <c r="N25" s="124">
        <v>1481150</v>
      </c>
      <c r="O25" s="124">
        <v>1482220</v>
      </c>
      <c r="P25" s="124">
        <v>522159</v>
      </c>
      <c r="Q25" s="124">
        <v>473278</v>
      </c>
      <c r="R25" s="124">
        <v>303455</v>
      </c>
    </row>
    <row r="26" spans="1:18" s="124" customFormat="1" x14ac:dyDescent="0.3">
      <c r="A26" s="101">
        <v>380</v>
      </c>
      <c r="B26" s="360" t="s">
        <v>39</v>
      </c>
      <c r="D26" s="124">
        <v>0</v>
      </c>
      <c r="E26" s="124">
        <v>0</v>
      </c>
      <c r="F26" s="124">
        <v>0</v>
      </c>
      <c r="G26" s="124">
        <v>0</v>
      </c>
      <c r="H26" s="124">
        <v>0</v>
      </c>
      <c r="I26" s="124">
        <v>0</v>
      </c>
      <c r="J26" s="124">
        <v>0</v>
      </c>
      <c r="K26" s="124">
        <v>0</v>
      </c>
      <c r="L26" s="124">
        <v>0</v>
      </c>
      <c r="M26" s="124">
        <v>0</v>
      </c>
      <c r="N26" s="124">
        <v>0</v>
      </c>
      <c r="O26" s="124">
        <v>0</v>
      </c>
      <c r="P26" s="124">
        <v>0</v>
      </c>
      <c r="Q26" s="124">
        <v>0</v>
      </c>
      <c r="R26" s="124">
        <v>0</v>
      </c>
    </row>
    <row r="27" spans="1:18" s="124" customFormat="1" x14ac:dyDescent="0.3">
      <c r="A27" s="101">
        <v>385</v>
      </c>
      <c r="B27" s="360" t="s">
        <v>33</v>
      </c>
      <c r="D27" s="124">
        <v>2399995</v>
      </c>
      <c r="E27" s="124">
        <v>2054859</v>
      </c>
      <c r="F27" s="124">
        <v>1732341</v>
      </c>
      <c r="G27" s="124">
        <v>1469833</v>
      </c>
      <c r="H27" s="124">
        <v>1308469</v>
      </c>
      <c r="I27" s="124">
        <v>203424171</v>
      </c>
      <c r="J27" s="124">
        <v>3760471</v>
      </c>
      <c r="K27" s="124">
        <v>283084</v>
      </c>
      <c r="L27" s="124">
        <v>3949070</v>
      </c>
      <c r="M27" s="124">
        <v>2194817</v>
      </c>
      <c r="N27" s="124">
        <v>4915534</v>
      </c>
      <c r="O27" s="124">
        <v>2487967</v>
      </c>
      <c r="P27" s="124">
        <v>954066</v>
      </c>
      <c r="Q27" s="124">
        <v>1260291</v>
      </c>
      <c r="R27" s="124">
        <v>786482</v>
      </c>
    </row>
    <row r="28" spans="1:18" s="124" customFormat="1" x14ac:dyDescent="0.3">
      <c r="A28" s="101">
        <v>386</v>
      </c>
      <c r="B28" s="360" t="s">
        <v>78</v>
      </c>
      <c r="D28" s="124">
        <v>0</v>
      </c>
      <c r="E28" s="124">
        <v>0</v>
      </c>
      <c r="F28" s="124">
        <v>0</v>
      </c>
      <c r="G28" s="124">
        <v>0</v>
      </c>
      <c r="H28" s="124">
        <v>0</v>
      </c>
      <c r="I28" s="124">
        <v>0</v>
      </c>
      <c r="J28" s="124">
        <v>0</v>
      </c>
      <c r="K28" s="124">
        <v>0</v>
      </c>
      <c r="L28" s="124">
        <v>0</v>
      </c>
      <c r="M28" s="124">
        <v>0</v>
      </c>
      <c r="N28" s="124">
        <v>0</v>
      </c>
      <c r="O28" s="124">
        <v>0</v>
      </c>
      <c r="P28" s="124">
        <v>0</v>
      </c>
      <c r="Q28" s="124">
        <v>0</v>
      </c>
      <c r="R28" s="124">
        <v>0</v>
      </c>
    </row>
    <row r="29" spans="1:18" s="124" customFormat="1" x14ac:dyDescent="0.3">
      <c r="A29" s="101">
        <v>387</v>
      </c>
      <c r="B29" s="360" t="s">
        <v>79</v>
      </c>
      <c r="D29" s="124">
        <v>0</v>
      </c>
      <c r="E29" s="124">
        <v>0</v>
      </c>
      <c r="F29" s="124">
        <v>0</v>
      </c>
      <c r="G29" s="124">
        <v>0</v>
      </c>
      <c r="H29" s="124">
        <v>0</v>
      </c>
      <c r="I29" s="124">
        <v>0</v>
      </c>
      <c r="J29" s="124">
        <v>0</v>
      </c>
      <c r="K29" s="124">
        <v>0</v>
      </c>
      <c r="L29" s="124">
        <v>0</v>
      </c>
      <c r="M29" s="124">
        <v>0</v>
      </c>
      <c r="N29" s="124">
        <v>0</v>
      </c>
      <c r="O29" s="124">
        <v>0</v>
      </c>
      <c r="P29" s="124">
        <v>0</v>
      </c>
      <c r="Q29" s="124">
        <v>0</v>
      </c>
      <c r="R29" s="124">
        <v>0</v>
      </c>
    </row>
    <row r="30" spans="1:18" s="124" customFormat="1" x14ac:dyDescent="0.3">
      <c r="A30" s="101">
        <v>388</v>
      </c>
      <c r="B30" s="360" t="s">
        <v>73</v>
      </c>
      <c r="D30" s="124">
        <v>1230249</v>
      </c>
      <c r="E30" s="124">
        <v>2634315</v>
      </c>
      <c r="F30" s="124">
        <v>930578</v>
      </c>
      <c r="G30" s="124">
        <v>887480</v>
      </c>
      <c r="H30" s="124">
        <v>2301527</v>
      </c>
      <c r="I30" s="124">
        <v>53919546</v>
      </c>
      <c r="J30" s="124">
        <v>2228228</v>
      </c>
      <c r="K30" s="124">
        <v>390253</v>
      </c>
      <c r="L30" s="124">
        <v>3442569</v>
      </c>
      <c r="M30" s="124">
        <v>1134009</v>
      </c>
      <c r="N30" s="124">
        <v>2228138</v>
      </c>
      <c r="O30" s="124">
        <v>2730888</v>
      </c>
      <c r="P30" s="124">
        <v>1247548</v>
      </c>
      <c r="Q30" s="124">
        <v>1323497</v>
      </c>
      <c r="R30" s="124">
        <v>1009025</v>
      </c>
    </row>
    <row r="31" spans="1:18" s="124" customFormat="1" x14ac:dyDescent="0.3">
      <c r="A31" s="101">
        <v>389</v>
      </c>
      <c r="B31" s="360" t="s">
        <v>80</v>
      </c>
      <c r="D31" s="124">
        <v>0</v>
      </c>
      <c r="E31" s="124">
        <v>0</v>
      </c>
      <c r="F31" s="124">
        <v>0</v>
      </c>
      <c r="G31" s="124">
        <v>0</v>
      </c>
      <c r="H31" s="124">
        <v>-32903</v>
      </c>
      <c r="I31" s="124">
        <v>0</v>
      </c>
      <c r="J31" s="124">
        <v>0</v>
      </c>
      <c r="K31" s="124">
        <v>0</v>
      </c>
      <c r="L31" s="124">
        <v>0</v>
      </c>
      <c r="M31" s="124">
        <v>0</v>
      </c>
      <c r="N31" s="124">
        <v>0</v>
      </c>
      <c r="O31" s="124">
        <v>0</v>
      </c>
      <c r="P31" s="124">
        <v>0</v>
      </c>
      <c r="Q31" s="124">
        <v>0</v>
      </c>
      <c r="R31" s="124">
        <v>0</v>
      </c>
    </row>
    <row r="32" spans="1:18" s="124" customFormat="1" x14ac:dyDescent="0.3">
      <c r="A32" s="101">
        <v>391</v>
      </c>
      <c r="B32" s="360" t="s">
        <v>85</v>
      </c>
      <c r="D32" s="124">
        <v>0</v>
      </c>
      <c r="E32" s="124">
        <v>44188</v>
      </c>
      <c r="F32" s="124">
        <v>11875</v>
      </c>
      <c r="G32" s="124">
        <v>17205</v>
      </c>
      <c r="H32" s="124">
        <v>26361</v>
      </c>
      <c r="I32" s="124">
        <v>1900208</v>
      </c>
      <c r="J32" s="124">
        <v>278367</v>
      </c>
      <c r="K32" s="124">
        <v>26834</v>
      </c>
      <c r="L32" s="124">
        <v>100461</v>
      </c>
      <c r="M32" s="124">
        <v>7282</v>
      </c>
      <c r="N32" s="124">
        <v>53832</v>
      </c>
      <c r="O32" s="124">
        <v>125848</v>
      </c>
      <c r="P32" s="124">
        <v>23633</v>
      </c>
      <c r="Q32" s="124">
        <v>0</v>
      </c>
      <c r="R32" s="124">
        <v>26756</v>
      </c>
    </row>
    <row r="33" spans="1:18" s="124" customFormat="1" x14ac:dyDescent="0.3">
      <c r="A33" s="101">
        <v>500</v>
      </c>
      <c r="B33" s="360" t="s">
        <v>69</v>
      </c>
      <c r="D33" s="124">
        <v>103598</v>
      </c>
      <c r="E33" s="124">
        <v>30490</v>
      </c>
      <c r="F33" s="124">
        <v>1395749</v>
      </c>
      <c r="G33" s="124">
        <v>0</v>
      </c>
      <c r="H33" s="124">
        <v>0</v>
      </c>
      <c r="I33" s="124">
        <v>27516644</v>
      </c>
      <c r="J33" s="124">
        <v>51363</v>
      </c>
      <c r="K33" s="124">
        <v>31434</v>
      </c>
      <c r="L33" s="124">
        <v>0</v>
      </c>
      <c r="M33" s="124">
        <v>1201404</v>
      </c>
      <c r="N33" s="124">
        <v>68786</v>
      </c>
      <c r="O33" s="124">
        <v>0</v>
      </c>
      <c r="P33" s="124">
        <v>159507</v>
      </c>
      <c r="Q33" s="124">
        <v>45600</v>
      </c>
      <c r="R33" s="124">
        <v>0</v>
      </c>
    </row>
    <row r="34" spans="1:18" s="124" customFormat="1" x14ac:dyDescent="0.3">
      <c r="A34" s="101">
        <v>502</v>
      </c>
      <c r="B34" s="360" t="s">
        <v>71</v>
      </c>
      <c r="D34" s="124">
        <v>0</v>
      </c>
      <c r="E34" s="124">
        <v>0</v>
      </c>
      <c r="F34" s="124">
        <v>0</v>
      </c>
      <c r="G34" s="124">
        <v>0</v>
      </c>
      <c r="H34" s="124">
        <v>0</v>
      </c>
      <c r="I34" s="124">
        <v>0</v>
      </c>
      <c r="J34" s="124">
        <v>0</v>
      </c>
      <c r="K34" s="124">
        <v>0</v>
      </c>
      <c r="L34" s="124">
        <v>0</v>
      </c>
      <c r="M34" s="124">
        <v>0</v>
      </c>
      <c r="N34" s="124">
        <v>0</v>
      </c>
      <c r="O34" s="124">
        <v>0</v>
      </c>
      <c r="P34" s="124">
        <v>0</v>
      </c>
      <c r="Q34" s="124">
        <v>0</v>
      </c>
      <c r="R34" s="124">
        <v>0</v>
      </c>
    </row>
    <row r="35" spans="1:18" s="124" customFormat="1" x14ac:dyDescent="0.3">
      <c r="A35" s="101">
        <v>503</v>
      </c>
      <c r="B35" s="360" t="s">
        <v>72</v>
      </c>
      <c r="D35" s="124">
        <v>0</v>
      </c>
      <c r="E35" s="124">
        <v>0</v>
      </c>
      <c r="F35" s="124">
        <v>0</v>
      </c>
      <c r="G35" s="124">
        <v>0</v>
      </c>
      <c r="H35" s="124">
        <v>0</v>
      </c>
      <c r="I35" s="124">
        <v>0</v>
      </c>
      <c r="J35" s="124">
        <v>0</v>
      </c>
      <c r="K35" s="124">
        <v>0</v>
      </c>
      <c r="L35" s="124">
        <v>0</v>
      </c>
      <c r="M35" s="124">
        <v>0</v>
      </c>
      <c r="N35" s="124">
        <v>0</v>
      </c>
      <c r="O35" s="124">
        <v>0</v>
      </c>
      <c r="P35" s="124">
        <v>0</v>
      </c>
      <c r="Q35" s="124">
        <v>0</v>
      </c>
      <c r="R35" s="124">
        <v>0</v>
      </c>
    </row>
    <row r="36" spans="1:18" s="124" customFormat="1" x14ac:dyDescent="0.3">
      <c r="A36" s="101">
        <v>504</v>
      </c>
      <c r="B36" s="360" t="s">
        <v>75</v>
      </c>
      <c r="D36" s="124">
        <v>55329</v>
      </c>
      <c r="E36" s="124">
        <v>369449</v>
      </c>
      <c r="F36" s="124">
        <v>1046942</v>
      </c>
      <c r="G36" s="124">
        <v>849197</v>
      </c>
      <c r="H36" s="124">
        <v>56261</v>
      </c>
      <c r="I36" s="124">
        <v>1229854</v>
      </c>
      <c r="J36" s="124">
        <v>2557258</v>
      </c>
      <c r="K36" s="124">
        <v>430826</v>
      </c>
      <c r="L36" s="124">
        <v>338193</v>
      </c>
      <c r="M36" s="124">
        <v>17242</v>
      </c>
      <c r="N36" s="124">
        <v>1927002</v>
      </c>
      <c r="O36" s="124">
        <v>2470629</v>
      </c>
      <c r="P36" s="124">
        <v>1205378</v>
      </c>
      <c r="Q36" s="124">
        <v>1328466</v>
      </c>
      <c r="R36" s="124">
        <v>232463</v>
      </c>
    </row>
    <row r="37" spans="1:18" s="124" customFormat="1" x14ac:dyDescent="0.3">
      <c r="A37" s="101">
        <v>505</v>
      </c>
      <c r="B37" s="360" t="s">
        <v>76</v>
      </c>
      <c r="D37" s="124">
        <v>0</v>
      </c>
      <c r="E37" s="124">
        <v>73118</v>
      </c>
      <c r="F37" s="124">
        <v>0</v>
      </c>
      <c r="G37" s="124">
        <v>0</v>
      </c>
      <c r="H37" s="124">
        <v>0</v>
      </c>
      <c r="I37" s="124">
        <v>0</v>
      </c>
      <c r="J37" s="124">
        <v>0</v>
      </c>
      <c r="K37" s="124">
        <v>0</v>
      </c>
      <c r="L37" s="124">
        <v>40625</v>
      </c>
      <c r="M37" s="124">
        <v>0</v>
      </c>
      <c r="N37" s="124">
        <v>0</v>
      </c>
      <c r="O37" s="124">
        <v>0</v>
      </c>
      <c r="P37" s="124">
        <v>0</v>
      </c>
      <c r="Q37" s="124">
        <v>0</v>
      </c>
      <c r="R37" s="124">
        <v>88620</v>
      </c>
    </row>
    <row r="38" spans="1:18" s="124" customFormat="1" ht="28.8" x14ac:dyDescent="0.3">
      <c r="A38" s="101">
        <v>506</v>
      </c>
      <c r="B38" s="360" t="s">
        <v>82</v>
      </c>
      <c r="D38" s="124">
        <v>1749105</v>
      </c>
      <c r="E38" s="124">
        <v>1087489</v>
      </c>
      <c r="F38" s="124">
        <v>131634</v>
      </c>
      <c r="G38" s="124">
        <v>737192</v>
      </c>
      <c r="H38" s="124">
        <v>885452</v>
      </c>
      <c r="I38" s="124">
        <v>13767845</v>
      </c>
      <c r="J38" s="124">
        <v>1859974</v>
      </c>
      <c r="K38" s="124">
        <v>63056</v>
      </c>
      <c r="L38" s="124">
        <v>2282057</v>
      </c>
      <c r="M38" s="124">
        <v>158934</v>
      </c>
      <c r="N38" s="124">
        <v>1358532</v>
      </c>
      <c r="O38" s="124">
        <v>1335100</v>
      </c>
      <c r="P38" s="124">
        <v>339019</v>
      </c>
      <c r="Q38" s="124">
        <v>427678</v>
      </c>
      <c r="R38" s="124">
        <v>268077</v>
      </c>
    </row>
    <row r="39" spans="1:18" s="124" customFormat="1" ht="28.8" x14ac:dyDescent="0.3">
      <c r="A39" s="101">
        <v>507</v>
      </c>
      <c r="B39" s="360" t="s">
        <v>284</v>
      </c>
      <c r="D39" s="124">
        <v>0</v>
      </c>
      <c r="E39" s="124">
        <v>0</v>
      </c>
      <c r="F39" s="124">
        <v>0</v>
      </c>
      <c r="G39" s="124">
        <v>0</v>
      </c>
      <c r="H39" s="124">
        <v>0</v>
      </c>
      <c r="I39" s="124">
        <v>9843403</v>
      </c>
      <c r="J39" s="124">
        <v>0</v>
      </c>
      <c r="K39" s="124">
        <v>0</v>
      </c>
      <c r="L39" s="124">
        <v>0</v>
      </c>
      <c r="M39" s="124">
        <v>0</v>
      </c>
      <c r="N39" s="124">
        <v>0</v>
      </c>
      <c r="O39" s="124">
        <v>0</v>
      </c>
      <c r="P39" s="124">
        <v>0</v>
      </c>
      <c r="Q39" s="124">
        <v>0</v>
      </c>
      <c r="R39" s="124">
        <v>0</v>
      </c>
    </row>
    <row r="40" spans="1:18" s="124" customFormat="1" x14ac:dyDescent="0.3">
      <c r="A40" s="101">
        <v>512</v>
      </c>
      <c r="B40" s="360" t="s">
        <v>95</v>
      </c>
      <c r="D40" s="124">
        <v>0</v>
      </c>
      <c r="E40" s="124">
        <v>0</v>
      </c>
      <c r="F40" s="124">
        <v>0</v>
      </c>
      <c r="G40" s="124">
        <v>0</v>
      </c>
      <c r="H40" s="124">
        <v>0</v>
      </c>
      <c r="I40" s="124">
        <v>0</v>
      </c>
      <c r="J40" s="124">
        <v>0</v>
      </c>
      <c r="K40" s="124">
        <v>0</v>
      </c>
      <c r="L40" s="124">
        <v>0</v>
      </c>
      <c r="M40" s="124">
        <v>0</v>
      </c>
      <c r="N40" s="124">
        <v>0</v>
      </c>
      <c r="O40" s="124">
        <v>0</v>
      </c>
      <c r="P40" s="124">
        <v>0</v>
      </c>
      <c r="Q40" s="124">
        <v>0</v>
      </c>
      <c r="R40" s="124">
        <v>0</v>
      </c>
    </row>
    <row r="41" spans="1:18" s="124" customFormat="1" x14ac:dyDescent="0.3">
      <c r="A41" s="101">
        <v>532</v>
      </c>
      <c r="B41" s="360" t="s">
        <v>285</v>
      </c>
      <c r="D41" s="124">
        <v>1240420</v>
      </c>
      <c r="E41" s="124">
        <v>2666308</v>
      </c>
      <c r="F41" s="124">
        <v>997397</v>
      </c>
      <c r="G41" s="124">
        <v>876631</v>
      </c>
      <c r="H41" s="124">
        <v>2255728</v>
      </c>
      <c r="I41" s="124">
        <v>52926069</v>
      </c>
      <c r="J41" s="124">
        <v>2431316</v>
      </c>
      <c r="K41" s="124">
        <v>468627</v>
      </c>
      <c r="L41" s="124">
        <v>3407269</v>
      </c>
      <c r="M41" s="124">
        <v>1097804</v>
      </c>
      <c r="N41" s="124">
        <v>2300199</v>
      </c>
      <c r="O41" s="124">
        <v>2720503</v>
      </c>
      <c r="P41" s="124">
        <v>1283989</v>
      </c>
      <c r="Q41" s="124">
        <v>1671117</v>
      </c>
      <c r="R41" s="124">
        <v>997223</v>
      </c>
    </row>
    <row r="42" spans="1:18" s="124" customFormat="1" x14ac:dyDescent="0.3">
      <c r="A42" s="101">
        <v>533</v>
      </c>
      <c r="B42" s="360" t="s">
        <v>286</v>
      </c>
      <c r="D42" s="124">
        <v>0</v>
      </c>
      <c r="E42" s="124">
        <v>0</v>
      </c>
      <c r="F42" s="124">
        <v>0</v>
      </c>
      <c r="G42" s="124">
        <v>0</v>
      </c>
      <c r="H42" s="124">
        <v>0</v>
      </c>
      <c r="I42" s="124">
        <v>0</v>
      </c>
      <c r="J42" s="124">
        <v>0</v>
      </c>
      <c r="K42" s="124">
        <v>0</v>
      </c>
      <c r="L42" s="124">
        <v>0</v>
      </c>
      <c r="M42" s="124">
        <v>0</v>
      </c>
      <c r="N42" s="124">
        <v>19547</v>
      </c>
      <c r="O42" s="124">
        <v>0</v>
      </c>
      <c r="P42" s="124">
        <v>0</v>
      </c>
      <c r="Q42" s="124">
        <v>0</v>
      </c>
      <c r="R42" s="124">
        <v>0</v>
      </c>
    </row>
    <row r="43" spans="1:18" s="124" customFormat="1" x14ac:dyDescent="0.3">
      <c r="A43" s="101">
        <v>536</v>
      </c>
      <c r="B43" s="360" t="s">
        <v>83</v>
      </c>
      <c r="D43" s="124">
        <v>103598</v>
      </c>
      <c r="E43" s="124">
        <v>30490</v>
      </c>
      <c r="F43" s="124">
        <v>1395749</v>
      </c>
      <c r="G43" s="124">
        <v>0</v>
      </c>
      <c r="H43" s="124">
        <v>0</v>
      </c>
      <c r="I43" s="124">
        <v>0</v>
      </c>
      <c r="J43" s="124">
        <v>51363</v>
      </c>
      <c r="K43" s="124">
        <v>31434</v>
      </c>
      <c r="L43" s="124">
        <v>0</v>
      </c>
      <c r="M43" s="124">
        <v>1201404</v>
      </c>
      <c r="N43" s="124">
        <v>68786</v>
      </c>
      <c r="O43" s="124">
        <v>0</v>
      </c>
      <c r="P43" s="124">
        <v>159507</v>
      </c>
      <c r="Q43" s="124">
        <v>45600</v>
      </c>
      <c r="R43" s="124">
        <v>0</v>
      </c>
    </row>
    <row r="44" spans="1:18" s="124" customFormat="1" ht="72" x14ac:dyDescent="0.3">
      <c r="A44" s="101">
        <v>547</v>
      </c>
      <c r="B44" s="360" t="s">
        <v>287</v>
      </c>
      <c r="D44" s="124">
        <v>2</v>
      </c>
      <c r="E44" s="124">
        <v>2</v>
      </c>
      <c r="F44" s="124">
        <v>2</v>
      </c>
      <c r="G44" s="124">
        <v>2</v>
      </c>
      <c r="H44" s="124">
        <v>2</v>
      </c>
      <c r="I44" s="124">
        <v>3</v>
      </c>
      <c r="J44" s="124">
        <v>2</v>
      </c>
      <c r="K44" s="124">
        <v>2</v>
      </c>
      <c r="L44" s="124">
        <v>2</v>
      </c>
      <c r="M44" s="124">
        <v>2</v>
      </c>
      <c r="N44" s="124">
        <v>2</v>
      </c>
      <c r="O44" s="124">
        <v>2</v>
      </c>
      <c r="P44" s="124">
        <v>2</v>
      </c>
      <c r="Q44" s="124">
        <v>2</v>
      </c>
      <c r="R44" s="124">
        <v>2</v>
      </c>
    </row>
    <row r="45" spans="1:18" s="124" customFormat="1" ht="43.2" x14ac:dyDescent="0.3">
      <c r="A45" s="101">
        <v>554</v>
      </c>
      <c r="B45" s="360" t="s">
        <v>114</v>
      </c>
      <c r="I45" s="124">
        <v>501438</v>
      </c>
      <c r="R45" s="124">
        <v>198117</v>
      </c>
    </row>
    <row r="46" spans="1:18" s="124" customFormat="1" ht="43.2" x14ac:dyDescent="0.3">
      <c r="A46" s="101">
        <v>555</v>
      </c>
      <c r="B46" s="360" t="s">
        <v>115</v>
      </c>
      <c r="I46" s="124">
        <v>0</v>
      </c>
      <c r="R46" s="124">
        <v>0</v>
      </c>
    </row>
    <row r="47" spans="1:18" s="124" customFormat="1" ht="43.2" x14ac:dyDescent="0.3">
      <c r="A47" s="101">
        <v>556</v>
      </c>
      <c r="B47" s="360" t="s">
        <v>116</v>
      </c>
      <c r="I47" s="124">
        <v>648613</v>
      </c>
      <c r="R47" s="124">
        <v>516547</v>
      </c>
    </row>
    <row r="48" spans="1:18" s="124" customFormat="1" ht="43.2" x14ac:dyDescent="0.3">
      <c r="A48" s="101">
        <v>557</v>
      </c>
      <c r="B48" s="360" t="s">
        <v>117</v>
      </c>
      <c r="I48" s="124">
        <v>648613</v>
      </c>
      <c r="R48" s="124">
        <v>516547</v>
      </c>
    </row>
    <row r="49" spans="1:18" s="124" customFormat="1" x14ac:dyDescent="0.3">
      <c r="A49" s="101">
        <v>575</v>
      </c>
      <c r="B49" s="360" t="s">
        <v>109</v>
      </c>
      <c r="D49" s="124">
        <v>0</v>
      </c>
      <c r="E49" s="124">
        <v>0</v>
      </c>
      <c r="F49" s="124">
        <v>0</v>
      </c>
      <c r="G49" s="124">
        <v>0</v>
      </c>
      <c r="H49" s="124">
        <v>0</v>
      </c>
      <c r="I49" s="124">
        <v>0</v>
      </c>
      <c r="J49" s="124">
        <v>0</v>
      </c>
      <c r="K49" s="124">
        <v>0</v>
      </c>
      <c r="L49" s="124">
        <v>0</v>
      </c>
      <c r="M49" s="124">
        <v>0</v>
      </c>
      <c r="N49" s="124">
        <v>0</v>
      </c>
      <c r="O49" s="124">
        <v>0</v>
      </c>
      <c r="P49" s="124">
        <v>0</v>
      </c>
      <c r="Q49" s="124">
        <v>0</v>
      </c>
      <c r="R49" s="124">
        <v>0</v>
      </c>
    </row>
    <row r="50" spans="1:18" s="124" customFormat="1" x14ac:dyDescent="0.3">
      <c r="A50" s="101">
        <v>576</v>
      </c>
      <c r="B50" s="360" t="s">
        <v>110</v>
      </c>
      <c r="D50" s="124">
        <v>0</v>
      </c>
      <c r="E50" s="124">
        <v>0</v>
      </c>
      <c r="F50" s="124">
        <v>0</v>
      </c>
      <c r="G50" s="124">
        <v>0</v>
      </c>
      <c r="H50" s="124">
        <v>0</v>
      </c>
      <c r="I50" s="124">
        <v>0</v>
      </c>
      <c r="J50" s="124">
        <v>0</v>
      </c>
      <c r="K50" s="124">
        <v>0</v>
      </c>
      <c r="L50" s="124">
        <v>0</v>
      </c>
      <c r="M50" s="124">
        <v>0</v>
      </c>
      <c r="N50" s="124">
        <v>0</v>
      </c>
      <c r="O50" s="124">
        <v>0</v>
      </c>
      <c r="P50" s="124">
        <v>0</v>
      </c>
      <c r="Q50" s="124">
        <v>0</v>
      </c>
      <c r="R50" s="124">
        <v>0</v>
      </c>
    </row>
    <row r="51" spans="1:18" s="124" customFormat="1" ht="43.2" x14ac:dyDescent="0.3">
      <c r="A51" s="101">
        <v>577</v>
      </c>
      <c r="B51" s="360" t="s">
        <v>288</v>
      </c>
      <c r="D51" s="124">
        <v>0</v>
      </c>
      <c r="E51" s="124">
        <v>2</v>
      </c>
      <c r="F51" s="124">
        <v>2</v>
      </c>
      <c r="G51" s="124">
        <v>2</v>
      </c>
      <c r="H51" s="124">
        <v>0</v>
      </c>
      <c r="I51" s="124">
        <v>0</v>
      </c>
      <c r="J51" s="124">
        <v>2</v>
      </c>
      <c r="K51" s="124">
        <v>2</v>
      </c>
      <c r="L51" s="124">
        <v>2</v>
      </c>
      <c r="M51" s="124">
        <v>2</v>
      </c>
      <c r="N51" s="124">
        <v>2</v>
      </c>
      <c r="O51" s="124">
        <v>2</v>
      </c>
      <c r="P51" s="124">
        <v>0</v>
      </c>
      <c r="Q51" s="124">
        <v>2</v>
      </c>
      <c r="R51" s="124">
        <v>2</v>
      </c>
    </row>
    <row r="52" spans="1:18" s="124" customFormat="1" x14ac:dyDescent="0.3">
      <c r="A52" s="101">
        <v>586</v>
      </c>
      <c r="B52" s="360" t="s">
        <v>289</v>
      </c>
      <c r="D52" s="124">
        <v>0</v>
      </c>
      <c r="E52" s="124">
        <v>0</v>
      </c>
      <c r="F52" s="124">
        <v>0</v>
      </c>
      <c r="G52" s="124">
        <v>0</v>
      </c>
      <c r="H52" s="124">
        <v>0</v>
      </c>
      <c r="I52" s="124">
        <v>0</v>
      </c>
      <c r="J52" s="124">
        <v>0</v>
      </c>
      <c r="K52" s="124">
        <v>0</v>
      </c>
      <c r="L52" s="124">
        <v>0</v>
      </c>
      <c r="M52" s="124">
        <v>0</v>
      </c>
      <c r="N52" s="124">
        <v>0</v>
      </c>
      <c r="O52" s="124">
        <v>0</v>
      </c>
      <c r="P52" s="124">
        <v>0</v>
      </c>
      <c r="Q52" s="124">
        <v>0</v>
      </c>
      <c r="R52" s="124">
        <v>0</v>
      </c>
    </row>
    <row r="53" spans="1:18" s="124" customFormat="1" x14ac:dyDescent="0.3">
      <c r="A53" s="101">
        <v>591</v>
      </c>
      <c r="B53" s="360" t="s">
        <v>123</v>
      </c>
      <c r="D53" s="124">
        <v>0</v>
      </c>
      <c r="E53" s="124">
        <v>0</v>
      </c>
      <c r="F53" s="124">
        <v>0</v>
      </c>
      <c r="G53" s="124">
        <v>0</v>
      </c>
      <c r="H53" s="124">
        <v>0</v>
      </c>
      <c r="I53" s="124">
        <v>0</v>
      </c>
      <c r="J53" s="124">
        <v>0</v>
      </c>
      <c r="K53" s="124">
        <v>0</v>
      </c>
      <c r="L53" s="124">
        <v>0</v>
      </c>
      <c r="M53" s="124">
        <v>0</v>
      </c>
      <c r="N53" s="124">
        <v>0</v>
      </c>
      <c r="O53" s="124">
        <v>0</v>
      </c>
      <c r="P53" s="124">
        <v>0</v>
      </c>
      <c r="Q53" s="124">
        <v>0</v>
      </c>
      <c r="R53" s="124">
        <v>0</v>
      </c>
    </row>
    <row r="54" spans="1:18" s="124" customFormat="1" x14ac:dyDescent="0.3">
      <c r="A54" s="101">
        <v>592</v>
      </c>
      <c r="B54" s="360" t="s">
        <v>124</v>
      </c>
      <c r="D54" s="124">
        <v>0</v>
      </c>
      <c r="E54" s="124">
        <v>0</v>
      </c>
      <c r="F54" s="124">
        <v>0</v>
      </c>
      <c r="G54" s="124">
        <v>0</v>
      </c>
      <c r="H54" s="124">
        <v>0</v>
      </c>
      <c r="I54" s="124">
        <v>0</v>
      </c>
      <c r="J54" s="124">
        <v>0</v>
      </c>
      <c r="K54" s="124">
        <v>0</v>
      </c>
      <c r="L54" s="124">
        <v>0</v>
      </c>
      <c r="M54" s="124">
        <v>0</v>
      </c>
      <c r="N54" s="124">
        <v>0</v>
      </c>
      <c r="O54" s="124">
        <v>0</v>
      </c>
      <c r="P54" s="124">
        <v>0</v>
      </c>
      <c r="Q54" s="124">
        <v>0</v>
      </c>
      <c r="R54" s="124">
        <v>0</v>
      </c>
    </row>
    <row r="55" spans="1:18" s="124" customFormat="1" ht="43.2" x14ac:dyDescent="0.3">
      <c r="A55" s="101">
        <v>606</v>
      </c>
      <c r="B55" s="360" t="s">
        <v>290</v>
      </c>
      <c r="I55" s="124">
        <v>1</v>
      </c>
      <c r="R55" s="124">
        <v>1</v>
      </c>
    </row>
    <row r="56" spans="1:18" s="124" customFormat="1" ht="86.4" x14ac:dyDescent="0.3">
      <c r="A56" s="101">
        <v>622</v>
      </c>
      <c r="B56" s="360" t="s">
        <v>291</v>
      </c>
      <c r="D56" s="124">
        <v>93243</v>
      </c>
      <c r="E56" s="124">
        <v>263165</v>
      </c>
      <c r="F56" s="124">
        <v>71005</v>
      </c>
      <c r="G56" s="124">
        <v>62877</v>
      </c>
      <c r="H56" s="124">
        <v>212863</v>
      </c>
      <c r="I56" s="124">
        <v>4106050</v>
      </c>
      <c r="J56" s="124">
        <v>151979</v>
      </c>
      <c r="K56" s="124">
        <v>46621</v>
      </c>
      <c r="L56" s="124">
        <v>287396</v>
      </c>
      <c r="M56" s="124">
        <v>52602</v>
      </c>
      <c r="N56" s="124">
        <v>176364</v>
      </c>
      <c r="O56" s="124">
        <v>222218</v>
      </c>
      <c r="P56" s="124">
        <v>80821</v>
      </c>
      <c r="Q56" s="124">
        <v>123301</v>
      </c>
      <c r="R56" s="124">
        <v>44934</v>
      </c>
    </row>
    <row r="57" spans="1:18" s="124" customFormat="1" ht="28.8" x14ac:dyDescent="0.3">
      <c r="A57" s="101">
        <v>626</v>
      </c>
      <c r="B57" s="360" t="s">
        <v>292</v>
      </c>
      <c r="D57" s="124">
        <v>0</v>
      </c>
      <c r="E57" s="124">
        <v>47489</v>
      </c>
      <c r="F57" s="124">
        <v>155400</v>
      </c>
      <c r="G57" s="124">
        <v>20752</v>
      </c>
      <c r="H57" s="124">
        <v>300875</v>
      </c>
      <c r="I57" s="124">
        <v>11212762</v>
      </c>
      <c r="J57" s="124">
        <v>359481</v>
      </c>
      <c r="K57" s="124">
        <v>8030</v>
      </c>
      <c r="L57" s="124">
        <v>154994</v>
      </c>
      <c r="M57" s="124">
        <v>11829</v>
      </c>
      <c r="N57" s="124">
        <v>43539</v>
      </c>
      <c r="O57" s="124">
        <v>97618</v>
      </c>
      <c r="P57" s="124">
        <v>18006</v>
      </c>
      <c r="Q57" s="124">
        <v>2206</v>
      </c>
      <c r="R57" s="124">
        <v>13309</v>
      </c>
    </row>
    <row r="58" spans="1:18" s="124" customFormat="1" ht="28.8" x14ac:dyDescent="0.3">
      <c r="A58" s="101">
        <v>627</v>
      </c>
      <c r="B58" s="360" t="s">
        <v>293</v>
      </c>
      <c r="D58" s="124">
        <v>0</v>
      </c>
      <c r="E58" s="124">
        <v>0</v>
      </c>
      <c r="F58" s="124">
        <v>0</v>
      </c>
      <c r="G58" s="124">
        <v>0</v>
      </c>
      <c r="H58" s="124">
        <v>0</v>
      </c>
      <c r="I58" s="124">
        <v>0</v>
      </c>
      <c r="J58" s="124">
        <v>0</v>
      </c>
      <c r="K58" s="124">
        <v>0</v>
      </c>
      <c r="L58" s="124">
        <v>0</v>
      </c>
      <c r="M58" s="124">
        <v>0</v>
      </c>
      <c r="N58" s="124">
        <v>0</v>
      </c>
      <c r="O58" s="124">
        <v>0</v>
      </c>
      <c r="P58" s="124">
        <v>0</v>
      </c>
      <c r="Q58" s="124">
        <v>0</v>
      </c>
      <c r="R58" s="124">
        <v>0</v>
      </c>
    </row>
    <row r="59" spans="1:18" s="124" customFormat="1" ht="28.8" x14ac:dyDescent="0.3">
      <c r="A59" s="101">
        <v>628</v>
      </c>
      <c r="B59" s="360" t="s">
        <v>294</v>
      </c>
      <c r="D59" s="124">
        <v>0</v>
      </c>
      <c r="E59" s="124">
        <v>15668</v>
      </c>
      <c r="F59" s="124">
        <v>84395</v>
      </c>
      <c r="G59" s="124">
        <v>2088</v>
      </c>
      <c r="H59" s="124">
        <v>0</v>
      </c>
      <c r="I59" s="124">
        <v>1805090</v>
      </c>
      <c r="J59" s="124">
        <v>35921</v>
      </c>
      <c r="K59" s="124">
        <v>1988</v>
      </c>
      <c r="L59" s="124">
        <v>0</v>
      </c>
      <c r="M59" s="124">
        <v>7500</v>
      </c>
      <c r="N59" s="124">
        <v>38263</v>
      </c>
      <c r="O59" s="124">
        <v>0</v>
      </c>
      <c r="P59" s="124">
        <v>14910</v>
      </c>
      <c r="Q59" s="124">
        <v>0</v>
      </c>
      <c r="R59" s="124">
        <v>0</v>
      </c>
    </row>
    <row r="60" spans="1:18" s="124" customFormat="1" ht="28.8" x14ac:dyDescent="0.3">
      <c r="A60" s="101">
        <v>629</v>
      </c>
      <c r="B60" s="360" t="s">
        <v>295</v>
      </c>
      <c r="D60" s="124">
        <v>0</v>
      </c>
      <c r="E60" s="124">
        <v>0</v>
      </c>
      <c r="F60" s="124">
        <v>71005</v>
      </c>
      <c r="G60" s="124">
        <v>0</v>
      </c>
      <c r="H60" s="124">
        <v>0</v>
      </c>
      <c r="I60" s="124">
        <v>0</v>
      </c>
      <c r="J60" s="124">
        <v>0</v>
      </c>
      <c r="K60" s="124">
        <v>0</v>
      </c>
      <c r="L60" s="124">
        <v>0</v>
      </c>
      <c r="M60" s="124">
        <v>0</v>
      </c>
      <c r="N60" s="124">
        <v>0</v>
      </c>
      <c r="O60" s="124">
        <v>0</v>
      </c>
      <c r="P60" s="124">
        <v>0</v>
      </c>
      <c r="Q60" s="124">
        <v>0</v>
      </c>
      <c r="R60" s="124">
        <v>0</v>
      </c>
    </row>
    <row r="61" spans="1:18" s="124" customFormat="1" ht="28.8" x14ac:dyDescent="0.3">
      <c r="A61" s="101">
        <v>630</v>
      </c>
      <c r="B61" s="360" t="s">
        <v>296</v>
      </c>
      <c r="D61" s="124">
        <v>0</v>
      </c>
      <c r="E61" s="124">
        <v>0</v>
      </c>
      <c r="F61" s="124">
        <v>0</v>
      </c>
      <c r="G61" s="124">
        <v>0</v>
      </c>
      <c r="H61" s="124">
        <v>0</v>
      </c>
      <c r="I61" s="124">
        <v>0</v>
      </c>
      <c r="J61" s="124">
        <v>0</v>
      </c>
      <c r="K61" s="124">
        <v>0</v>
      </c>
      <c r="L61" s="124">
        <v>0</v>
      </c>
      <c r="M61" s="124">
        <v>0</v>
      </c>
      <c r="N61" s="124">
        <v>0</v>
      </c>
      <c r="O61" s="124">
        <v>0</v>
      </c>
      <c r="P61" s="124">
        <v>0</v>
      </c>
      <c r="Q61" s="124">
        <v>0</v>
      </c>
      <c r="R61" s="124">
        <v>0</v>
      </c>
    </row>
    <row r="62" spans="1:18" s="124" customFormat="1" x14ac:dyDescent="0.3">
      <c r="A62" s="101">
        <v>631</v>
      </c>
      <c r="B62" s="360" t="s">
        <v>297</v>
      </c>
      <c r="D62" s="124">
        <v>0</v>
      </c>
      <c r="E62" s="124">
        <v>0</v>
      </c>
      <c r="F62" s="124">
        <v>0</v>
      </c>
      <c r="G62" s="124">
        <v>0</v>
      </c>
      <c r="H62" s="124">
        <v>0</v>
      </c>
      <c r="I62" s="124">
        <v>0</v>
      </c>
      <c r="J62" s="124">
        <v>0</v>
      </c>
      <c r="K62" s="124">
        <v>0</v>
      </c>
      <c r="L62" s="124">
        <v>0</v>
      </c>
      <c r="M62" s="124">
        <v>0</v>
      </c>
      <c r="N62" s="124">
        <v>0</v>
      </c>
      <c r="O62" s="124">
        <v>0</v>
      </c>
      <c r="P62" s="124">
        <v>0</v>
      </c>
      <c r="Q62" s="124">
        <v>0</v>
      </c>
      <c r="R62" s="124">
        <v>0</v>
      </c>
    </row>
    <row r="63" spans="1:18" s="124" customFormat="1" ht="28.8" x14ac:dyDescent="0.3">
      <c r="A63" s="101">
        <v>645</v>
      </c>
      <c r="B63" s="360" t="s">
        <v>145</v>
      </c>
      <c r="D63" s="124">
        <v>1374654</v>
      </c>
      <c r="E63" s="124">
        <v>0</v>
      </c>
      <c r="F63" s="124">
        <v>1395749</v>
      </c>
      <c r="G63" s="124">
        <v>0</v>
      </c>
      <c r="H63" s="124">
        <v>0</v>
      </c>
      <c r="I63" s="124">
        <v>0</v>
      </c>
      <c r="J63" s="124">
        <v>331633</v>
      </c>
      <c r="K63" s="124">
        <v>0</v>
      </c>
      <c r="L63" s="124">
        <v>284277</v>
      </c>
      <c r="M63" s="124">
        <v>97274</v>
      </c>
      <c r="N63" s="124">
        <v>255691</v>
      </c>
      <c r="O63" s="124">
        <v>119712</v>
      </c>
      <c r="P63" s="124">
        <v>52410</v>
      </c>
      <c r="Q63" s="124">
        <v>118744</v>
      </c>
      <c r="R63" s="124">
        <v>197732</v>
      </c>
    </row>
    <row r="64" spans="1:18" s="124" customFormat="1" x14ac:dyDescent="0.3">
      <c r="A64" s="101">
        <v>646</v>
      </c>
      <c r="B64" s="360" t="s">
        <v>135</v>
      </c>
      <c r="D64" s="124">
        <v>374451</v>
      </c>
      <c r="E64" s="124">
        <v>839824</v>
      </c>
      <c r="F64" s="124">
        <v>131634</v>
      </c>
      <c r="G64" s="124">
        <v>73629</v>
      </c>
      <c r="H64" s="124">
        <v>652997</v>
      </c>
      <c r="I64" s="124">
        <v>4075886</v>
      </c>
      <c r="J64" s="124">
        <v>1027933</v>
      </c>
      <c r="K64" s="124">
        <v>57014</v>
      </c>
      <c r="L64" s="124">
        <v>1303910</v>
      </c>
      <c r="M64" s="124">
        <v>105783</v>
      </c>
      <c r="N64" s="124">
        <v>13144</v>
      </c>
      <c r="O64" s="124">
        <v>1117770</v>
      </c>
      <c r="P64" s="124">
        <v>276314</v>
      </c>
      <c r="Q64" s="124">
        <v>175088</v>
      </c>
      <c r="R64" s="124">
        <v>55220</v>
      </c>
    </row>
    <row r="65" spans="1:18" s="124" customFormat="1" x14ac:dyDescent="0.3">
      <c r="A65" s="101">
        <v>659</v>
      </c>
      <c r="B65" s="360" t="s">
        <v>298</v>
      </c>
      <c r="D65" s="124">
        <v>0</v>
      </c>
      <c r="E65" s="124">
        <v>0</v>
      </c>
      <c r="F65" s="124">
        <v>0</v>
      </c>
      <c r="G65" s="124">
        <v>0</v>
      </c>
      <c r="H65" s="124">
        <v>0</v>
      </c>
      <c r="I65" s="124">
        <v>79764118</v>
      </c>
      <c r="J65" s="124">
        <v>0</v>
      </c>
      <c r="K65" s="124">
        <v>0</v>
      </c>
      <c r="L65" s="124">
        <v>0</v>
      </c>
      <c r="M65" s="124">
        <v>0</v>
      </c>
      <c r="N65" s="124">
        <v>0</v>
      </c>
      <c r="O65" s="124">
        <v>0</v>
      </c>
      <c r="P65" s="124">
        <v>0</v>
      </c>
      <c r="Q65" s="124">
        <v>0</v>
      </c>
      <c r="R65" s="124">
        <v>0</v>
      </c>
    </row>
    <row r="66" spans="1:18" s="124" customFormat="1" x14ac:dyDescent="0.3">
      <c r="A66" s="101">
        <v>660</v>
      </c>
      <c r="B66" s="360" t="s">
        <v>299</v>
      </c>
      <c r="D66" s="124">
        <v>0</v>
      </c>
      <c r="E66" s="124">
        <v>0</v>
      </c>
      <c r="F66" s="124">
        <v>0</v>
      </c>
      <c r="G66" s="124">
        <v>0</v>
      </c>
      <c r="H66" s="124">
        <v>0</v>
      </c>
      <c r="I66" s="124">
        <v>0</v>
      </c>
      <c r="J66" s="124">
        <v>0</v>
      </c>
      <c r="K66" s="124">
        <v>0</v>
      </c>
      <c r="L66" s="124">
        <v>0</v>
      </c>
      <c r="M66" s="124">
        <v>0</v>
      </c>
      <c r="N66" s="124">
        <v>0</v>
      </c>
      <c r="O66" s="124">
        <v>0</v>
      </c>
      <c r="P66" s="124">
        <v>0</v>
      </c>
      <c r="Q66" s="124">
        <v>0</v>
      </c>
      <c r="R66" s="124">
        <v>0</v>
      </c>
    </row>
    <row r="67" spans="1:18" s="124" customFormat="1" ht="28.8" x14ac:dyDescent="0.3">
      <c r="A67" s="101">
        <v>661</v>
      </c>
      <c r="B67" s="360" t="s">
        <v>162</v>
      </c>
      <c r="D67" s="124">
        <v>0</v>
      </c>
      <c r="E67" s="124">
        <v>0</v>
      </c>
      <c r="F67" s="124">
        <v>0</v>
      </c>
      <c r="G67" s="124">
        <v>0</v>
      </c>
      <c r="H67" s="124">
        <v>0</v>
      </c>
      <c r="I67" s="124">
        <v>0</v>
      </c>
      <c r="J67" s="124">
        <v>0</v>
      </c>
      <c r="K67" s="124">
        <v>0</v>
      </c>
      <c r="L67" s="124">
        <v>0</v>
      </c>
      <c r="M67" s="124">
        <v>0</v>
      </c>
      <c r="N67" s="124">
        <v>0</v>
      </c>
      <c r="O67" s="124">
        <v>0</v>
      </c>
      <c r="P67" s="124">
        <v>0</v>
      </c>
      <c r="Q67" s="124">
        <v>0</v>
      </c>
      <c r="R67" s="124">
        <v>0</v>
      </c>
    </row>
    <row r="68" spans="1:18" s="124" customFormat="1" ht="28.8" x14ac:dyDescent="0.3">
      <c r="A68" s="101">
        <v>662</v>
      </c>
      <c r="B68" s="360" t="s">
        <v>177</v>
      </c>
      <c r="I68" s="124">
        <v>0</v>
      </c>
      <c r="R68" s="124">
        <v>0</v>
      </c>
    </row>
    <row r="69" spans="1:18" s="124" customFormat="1" ht="28.8" x14ac:dyDescent="0.3">
      <c r="A69" s="101">
        <v>663</v>
      </c>
      <c r="B69" s="360" t="s">
        <v>300</v>
      </c>
      <c r="I69" s="124">
        <v>0</v>
      </c>
      <c r="R69" s="124">
        <v>64828</v>
      </c>
    </row>
    <row r="70" spans="1:18" s="124" customFormat="1" ht="28.8" x14ac:dyDescent="0.3">
      <c r="A70" s="101">
        <v>906</v>
      </c>
      <c r="B70" s="360" t="s">
        <v>301</v>
      </c>
      <c r="D70" s="124">
        <v>1</v>
      </c>
      <c r="E70" s="124">
        <v>1</v>
      </c>
      <c r="F70" s="124">
        <v>1</v>
      </c>
      <c r="G70" s="124">
        <v>1</v>
      </c>
      <c r="H70" s="124">
        <v>1</v>
      </c>
      <c r="I70" s="124">
        <v>1</v>
      </c>
      <c r="J70" s="124">
        <v>1</v>
      </c>
      <c r="K70" s="124">
        <v>1</v>
      </c>
      <c r="L70" s="124">
        <v>1</v>
      </c>
      <c r="M70" s="124">
        <v>1</v>
      </c>
      <c r="N70" s="124">
        <v>1</v>
      </c>
      <c r="O70" s="124">
        <v>1</v>
      </c>
      <c r="P70" s="124">
        <v>1</v>
      </c>
      <c r="Q70" s="124">
        <v>1</v>
      </c>
      <c r="R70" s="124">
        <v>1</v>
      </c>
    </row>
    <row r="71" spans="1:18" s="124" customFormat="1" ht="28.8" x14ac:dyDescent="0.3">
      <c r="A71" s="101">
        <v>907</v>
      </c>
      <c r="B71" s="360" t="s">
        <v>302</v>
      </c>
      <c r="D71" s="124">
        <v>2</v>
      </c>
      <c r="E71" s="124">
        <v>2</v>
      </c>
      <c r="F71" s="124">
        <v>2</v>
      </c>
      <c r="G71" s="124">
        <v>2</v>
      </c>
      <c r="H71" s="124">
        <v>2</v>
      </c>
      <c r="I71" s="124">
        <v>2</v>
      </c>
      <c r="J71" s="124">
        <v>2</v>
      </c>
      <c r="K71" s="124">
        <v>2</v>
      </c>
      <c r="L71" s="124">
        <v>2</v>
      </c>
      <c r="M71" s="124">
        <v>2</v>
      </c>
      <c r="N71" s="124">
        <v>2</v>
      </c>
      <c r="O71" s="124">
        <v>2</v>
      </c>
      <c r="P71" s="124">
        <v>2</v>
      </c>
      <c r="Q71" s="124">
        <v>2</v>
      </c>
      <c r="R71" s="124">
        <v>2</v>
      </c>
    </row>
    <row r="72" spans="1:18" s="124" customFormat="1" ht="57.6" x14ac:dyDescent="0.3">
      <c r="A72" s="101">
        <v>947</v>
      </c>
      <c r="B72" s="360" t="s">
        <v>303</v>
      </c>
      <c r="D72" s="124" t="s">
        <v>390</v>
      </c>
      <c r="E72" s="124" t="s">
        <v>391</v>
      </c>
      <c r="F72" s="124" t="s">
        <v>209</v>
      </c>
      <c r="G72" s="124" t="s">
        <v>392</v>
      </c>
      <c r="H72" s="124" t="s">
        <v>393</v>
      </c>
      <c r="I72" s="124" t="s">
        <v>371</v>
      </c>
      <c r="J72" s="124" t="s">
        <v>394</v>
      </c>
      <c r="K72" s="124" t="s">
        <v>470</v>
      </c>
      <c r="L72" s="124" t="s">
        <v>553</v>
      </c>
      <c r="M72" s="124" t="s">
        <v>395</v>
      </c>
      <c r="N72" s="124" t="s">
        <v>396</v>
      </c>
      <c r="O72" s="124" t="s">
        <v>397</v>
      </c>
      <c r="P72" s="124" t="s">
        <v>471</v>
      </c>
      <c r="Q72" s="124" t="s">
        <v>398</v>
      </c>
      <c r="R72" s="124" t="s">
        <v>399</v>
      </c>
    </row>
    <row r="73" spans="1:18" s="124" customFormat="1" ht="57.6" x14ac:dyDescent="0.3">
      <c r="A73" s="101">
        <v>948</v>
      </c>
      <c r="B73" s="360" t="s">
        <v>304</v>
      </c>
      <c r="D73" s="124" t="s">
        <v>400</v>
      </c>
      <c r="E73" s="124" t="s">
        <v>401</v>
      </c>
      <c r="F73" s="124" t="s">
        <v>472</v>
      </c>
      <c r="G73" s="124" t="s">
        <v>402</v>
      </c>
      <c r="H73" s="124" t="s">
        <v>403</v>
      </c>
      <c r="I73" s="124" t="s">
        <v>404</v>
      </c>
      <c r="J73" s="124" t="s">
        <v>405</v>
      </c>
      <c r="K73" s="124" t="s">
        <v>473</v>
      </c>
      <c r="L73" s="124" t="s">
        <v>554</v>
      </c>
      <c r="M73" s="124" t="s">
        <v>407</v>
      </c>
      <c r="N73" s="124" t="s">
        <v>408</v>
      </c>
      <c r="O73" s="124" t="s">
        <v>409</v>
      </c>
      <c r="P73" s="124" t="s">
        <v>474</v>
      </c>
      <c r="Q73" s="124" t="s">
        <v>360</v>
      </c>
      <c r="R73" s="124" t="s">
        <v>350</v>
      </c>
    </row>
    <row r="74" spans="1:18" s="124" customFormat="1" ht="43.2" x14ac:dyDescent="0.3">
      <c r="A74" s="101">
        <v>949</v>
      </c>
      <c r="B74" s="360" t="s">
        <v>305</v>
      </c>
      <c r="D74" s="124" t="s">
        <v>157</v>
      </c>
      <c r="E74" s="124" t="s">
        <v>555</v>
      </c>
      <c r="F74" s="124" t="s">
        <v>556</v>
      </c>
      <c r="G74" s="124" t="s">
        <v>157</v>
      </c>
      <c r="H74" s="124" t="s">
        <v>157</v>
      </c>
      <c r="I74" s="124" t="s">
        <v>157</v>
      </c>
      <c r="J74" s="124" t="s">
        <v>157</v>
      </c>
      <c r="K74" s="124" t="s">
        <v>157</v>
      </c>
      <c r="L74" s="124" t="s">
        <v>157</v>
      </c>
      <c r="M74" s="124" t="s">
        <v>157</v>
      </c>
      <c r="N74" s="124" t="s">
        <v>157</v>
      </c>
      <c r="O74" s="124" t="s">
        <v>157</v>
      </c>
      <c r="P74" s="124" t="s">
        <v>157</v>
      </c>
      <c r="Q74" s="124" t="s">
        <v>157</v>
      </c>
      <c r="R74" s="124" t="s">
        <v>170</v>
      </c>
    </row>
    <row r="75" spans="1:18" s="124" customFormat="1" ht="57.6" x14ac:dyDescent="0.3">
      <c r="A75" s="101">
        <v>950</v>
      </c>
      <c r="B75" s="360" t="s">
        <v>306</v>
      </c>
      <c r="D75" s="124" t="s">
        <v>17</v>
      </c>
      <c r="E75" s="124" t="s">
        <v>17</v>
      </c>
      <c r="F75" s="124" t="s">
        <v>557</v>
      </c>
      <c r="G75" s="124" t="s">
        <v>17</v>
      </c>
      <c r="H75" s="124" t="s">
        <v>17</v>
      </c>
      <c r="I75" s="124" t="s">
        <v>17</v>
      </c>
      <c r="J75" s="124" t="s">
        <v>17</v>
      </c>
      <c r="K75" s="124" t="s">
        <v>17</v>
      </c>
      <c r="L75" s="124" t="s">
        <v>17</v>
      </c>
      <c r="M75" s="124" t="s">
        <v>17</v>
      </c>
      <c r="N75" s="124" t="s">
        <v>17</v>
      </c>
      <c r="O75" s="124" t="s">
        <v>17</v>
      </c>
      <c r="P75" s="124" t="s">
        <v>17</v>
      </c>
      <c r="Q75" s="124" t="s">
        <v>17</v>
      </c>
      <c r="R75" s="124" t="s">
        <v>17</v>
      </c>
    </row>
    <row r="76" spans="1:18" s="124" customFormat="1" ht="43.2" x14ac:dyDescent="0.3">
      <c r="A76" s="101">
        <v>951</v>
      </c>
      <c r="B76" s="360" t="s">
        <v>307</v>
      </c>
      <c r="D76" s="124">
        <v>2</v>
      </c>
      <c r="E76" s="124">
        <v>2</v>
      </c>
      <c r="F76" s="124">
        <v>2</v>
      </c>
      <c r="G76" s="124">
        <v>2</v>
      </c>
      <c r="H76" s="124">
        <v>2</v>
      </c>
      <c r="I76" s="124">
        <v>2</v>
      </c>
      <c r="J76" s="124">
        <v>2</v>
      </c>
      <c r="K76" s="124">
        <v>2</v>
      </c>
      <c r="L76" s="124">
        <v>2</v>
      </c>
      <c r="M76" s="124">
        <v>2</v>
      </c>
      <c r="N76" s="124">
        <v>2</v>
      </c>
      <c r="O76" s="124">
        <v>1</v>
      </c>
      <c r="P76" s="124">
        <v>2</v>
      </c>
      <c r="Q76" s="124">
        <v>2</v>
      </c>
      <c r="R76" s="124">
        <v>2</v>
      </c>
    </row>
    <row r="77" spans="1:18" s="124" customFormat="1" ht="86.4" x14ac:dyDescent="0.3">
      <c r="A77" s="101">
        <v>952</v>
      </c>
      <c r="B77" s="360" t="s">
        <v>308</v>
      </c>
      <c r="E77" s="124" t="s">
        <v>410</v>
      </c>
      <c r="G77" s="124" t="s">
        <v>411</v>
      </c>
      <c r="H77" s="124" t="s">
        <v>412</v>
      </c>
      <c r="J77" s="124" t="s">
        <v>413</v>
      </c>
      <c r="K77" s="124" t="s">
        <v>558</v>
      </c>
      <c r="M77" s="124" t="s">
        <v>415</v>
      </c>
      <c r="N77" s="124" t="s">
        <v>416</v>
      </c>
      <c r="O77" s="124" t="s">
        <v>417</v>
      </c>
      <c r="Q77" s="124" t="s">
        <v>418</v>
      </c>
      <c r="R77" s="124" t="s">
        <v>559</v>
      </c>
    </row>
    <row r="78" spans="1:18" s="124" customFormat="1" ht="28.8" x14ac:dyDescent="0.3">
      <c r="A78" s="101">
        <v>953</v>
      </c>
      <c r="B78" s="360" t="s">
        <v>309</v>
      </c>
      <c r="D78" s="124">
        <v>2</v>
      </c>
      <c r="E78" s="124">
        <v>2</v>
      </c>
      <c r="F78" s="124">
        <v>2</v>
      </c>
      <c r="G78" s="124">
        <v>2</v>
      </c>
      <c r="H78" s="124">
        <v>2</v>
      </c>
      <c r="I78" s="124">
        <v>2</v>
      </c>
      <c r="J78" s="124">
        <v>2</v>
      </c>
      <c r="K78" s="124">
        <v>2</v>
      </c>
      <c r="L78" s="124">
        <v>2</v>
      </c>
      <c r="M78" s="124">
        <v>2</v>
      </c>
      <c r="N78" s="124">
        <v>2</v>
      </c>
      <c r="O78" s="124">
        <v>2</v>
      </c>
      <c r="P78" s="124">
        <v>2</v>
      </c>
      <c r="Q78" s="124">
        <v>2</v>
      </c>
      <c r="R78" s="124">
        <v>2</v>
      </c>
    </row>
    <row r="79" spans="1:18" s="124" customFormat="1" ht="72" x14ac:dyDescent="0.3">
      <c r="A79" s="101">
        <v>954</v>
      </c>
      <c r="B79" s="360" t="s">
        <v>155</v>
      </c>
      <c r="D79" s="124" t="s">
        <v>17</v>
      </c>
      <c r="E79" s="124" t="s">
        <v>351</v>
      </c>
      <c r="F79" s="124" t="s">
        <v>557</v>
      </c>
      <c r="G79" s="124" t="s">
        <v>17</v>
      </c>
      <c r="H79" s="124" t="s">
        <v>17</v>
      </c>
      <c r="I79" s="124" t="s">
        <v>17</v>
      </c>
      <c r="J79" s="124" t="s">
        <v>17</v>
      </c>
      <c r="K79" s="124" t="s">
        <v>17</v>
      </c>
      <c r="L79" s="124" t="s">
        <v>17</v>
      </c>
      <c r="M79" s="124" t="s">
        <v>17</v>
      </c>
      <c r="N79" s="124" t="s">
        <v>17</v>
      </c>
      <c r="O79" s="124" t="s">
        <v>17</v>
      </c>
      <c r="P79" s="124" t="s">
        <v>17</v>
      </c>
      <c r="Q79" s="124" t="s">
        <v>17</v>
      </c>
      <c r="R79" s="124" t="s">
        <v>17</v>
      </c>
    </row>
    <row r="80" spans="1:18" s="124" customFormat="1" ht="28.8" x14ac:dyDescent="0.3">
      <c r="A80" s="101">
        <v>955</v>
      </c>
      <c r="B80" s="360" t="s">
        <v>310</v>
      </c>
      <c r="D80" s="124">
        <v>0</v>
      </c>
      <c r="E80" s="124">
        <v>0</v>
      </c>
      <c r="F80" s="124">
        <v>0</v>
      </c>
      <c r="G80" s="124">
        <v>0</v>
      </c>
      <c r="H80" s="124">
        <v>0</v>
      </c>
      <c r="I80" s="124">
        <v>0</v>
      </c>
      <c r="J80" s="124">
        <v>0</v>
      </c>
      <c r="K80" s="124">
        <v>2</v>
      </c>
      <c r="L80" s="124">
        <v>0</v>
      </c>
      <c r="M80" s="124">
        <v>0</v>
      </c>
      <c r="N80" s="124">
        <v>0</v>
      </c>
      <c r="O80" s="124">
        <v>0</v>
      </c>
      <c r="P80" s="124">
        <v>0</v>
      </c>
      <c r="Q80" s="124">
        <v>0</v>
      </c>
      <c r="R80" s="124">
        <v>0</v>
      </c>
    </row>
    <row r="81" spans="1:18" s="124" customFormat="1" ht="86.4" x14ac:dyDescent="0.3">
      <c r="A81" s="101">
        <v>956</v>
      </c>
      <c r="B81" s="360" t="s">
        <v>156</v>
      </c>
      <c r="D81" s="124" t="s">
        <v>17</v>
      </c>
      <c r="E81" s="124" t="s">
        <v>351</v>
      </c>
      <c r="F81" s="124" t="s">
        <v>557</v>
      </c>
      <c r="G81" s="124" t="s">
        <v>17</v>
      </c>
      <c r="H81" s="124" t="s">
        <v>17</v>
      </c>
      <c r="I81" s="124" t="s">
        <v>17</v>
      </c>
      <c r="J81" s="124" t="s">
        <v>17</v>
      </c>
      <c r="K81" s="124" t="s">
        <v>17</v>
      </c>
      <c r="L81" s="124" t="s">
        <v>17</v>
      </c>
      <c r="M81" s="124" t="s">
        <v>17</v>
      </c>
      <c r="N81" s="124" t="s">
        <v>17</v>
      </c>
      <c r="O81" s="124" t="s">
        <v>17</v>
      </c>
      <c r="P81" s="124" t="s">
        <v>17</v>
      </c>
      <c r="Q81" s="124" t="s">
        <v>17</v>
      </c>
      <c r="R81" s="124" t="s">
        <v>17</v>
      </c>
    </row>
    <row r="82" spans="1:18" s="124" customFormat="1" ht="28.8" x14ac:dyDescent="0.3">
      <c r="A82" s="101">
        <v>957</v>
      </c>
      <c r="B82" s="360" t="s">
        <v>311</v>
      </c>
      <c r="D82" s="124">
        <v>0</v>
      </c>
      <c r="E82" s="124">
        <v>0</v>
      </c>
      <c r="F82" s="124">
        <v>0</v>
      </c>
      <c r="G82" s="124">
        <v>0</v>
      </c>
      <c r="H82" s="124">
        <v>0</v>
      </c>
      <c r="I82" s="124">
        <v>0</v>
      </c>
      <c r="J82" s="124">
        <v>0</v>
      </c>
      <c r="K82" s="124">
        <v>0</v>
      </c>
      <c r="L82" s="124">
        <v>0</v>
      </c>
      <c r="M82" s="124">
        <v>0</v>
      </c>
      <c r="N82" s="124">
        <v>0</v>
      </c>
      <c r="O82" s="124">
        <v>1</v>
      </c>
      <c r="P82" s="124">
        <v>0</v>
      </c>
      <c r="Q82" s="124">
        <v>0</v>
      </c>
      <c r="R82" s="124">
        <v>0</v>
      </c>
    </row>
    <row r="83" spans="1:18" s="124" customFormat="1" ht="100.8" x14ac:dyDescent="0.3">
      <c r="A83" s="101">
        <v>958</v>
      </c>
      <c r="B83" s="360" t="s">
        <v>312</v>
      </c>
      <c r="D83" s="124" t="s">
        <v>17</v>
      </c>
      <c r="E83" s="124" t="s">
        <v>351</v>
      </c>
      <c r="F83" s="124" t="s">
        <v>557</v>
      </c>
      <c r="G83" s="124" t="s">
        <v>17</v>
      </c>
      <c r="H83" s="124" t="s">
        <v>17</v>
      </c>
      <c r="I83" s="124" t="s">
        <v>17</v>
      </c>
      <c r="J83" s="124" t="s">
        <v>17</v>
      </c>
      <c r="K83" s="124" t="s">
        <v>17</v>
      </c>
      <c r="L83" s="124" t="s">
        <v>17</v>
      </c>
      <c r="M83" s="124" t="s">
        <v>17</v>
      </c>
      <c r="N83" s="124" t="s">
        <v>17</v>
      </c>
      <c r="O83" s="124" t="s">
        <v>17</v>
      </c>
      <c r="P83" s="124" t="s">
        <v>17</v>
      </c>
      <c r="Q83" s="124" t="s">
        <v>17</v>
      </c>
      <c r="R83" s="124" t="s">
        <v>17</v>
      </c>
    </row>
    <row r="84" spans="1:18" s="124" customFormat="1" ht="28.8" x14ac:dyDescent="0.3">
      <c r="A84" s="101">
        <v>960</v>
      </c>
      <c r="B84" s="360" t="s">
        <v>314</v>
      </c>
      <c r="D84" s="124" t="s">
        <v>420</v>
      </c>
      <c r="E84" s="124" t="s">
        <v>421</v>
      </c>
      <c r="F84" s="124" t="s">
        <v>560</v>
      </c>
      <c r="G84" s="124" t="s">
        <v>423</v>
      </c>
      <c r="H84" s="124" t="s">
        <v>424</v>
      </c>
      <c r="I84" s="124" t="s">
        <v>475</v>
      </c>
      <c r="J84" s="124" t="s">
        <v>426</v>
      </c>
      <c r="K84" s="124" t="s">
        <v>561</v>
      </c>
      <c r="L84" s="124" t="s">
        <v>553</v>
      </c>
      <c r="M84" s="124" t="s">
        <v>428</v>
      </c>
      <c r="N84" s="124" t="s">
        <v>429</v>
      </c>
      <c r="O84" s="124" t="s">
        <v>430</v>
      </c>
      <c r="P84" s="124" t="s">
        <v>476</v>
      </c>
      <c r="Q84" s="124" t="s">
        <v>431</v>
      </c>
      <c r="R84" s="124" t="s">
        <v>432</v>
      </c>
    </row>
    <row r="85" spans="1:18" s="124" customFormat="1" ht="28.8" x14ac:dyDescent="0.3">
      <c r="A85" s="101">
        <v>962</v>
      </c>
      <c r="B85" s="360" t="s">
        <v>315</v>
      </c>
      <c r="D85" s="124" t="s">
        <v>316</v>
      </c>
      <c r="E85" s="124" t="s">
        <v>316</v>
      </c>
      <c r="F85" s="124" t="s">
        <v>317</v>
      </c>
      <c r="G85" s="124" t="s">
        <v>316</v>
      </c>
      <c r="H85" s="124" t="s">
        <v>316</v>
      </c>
      <c r="I85" s="124" t="s">
        <v>479</v>
      </c>
      <c r="J85" s="124" t="s">
        <v>317</v>
      </c>
      <c r="K85" s="124" t="s">
        <v>436</v>
      </c>
      <c r="L85" s="124" t="s">
        <v>554</v>
      </c>
      <c r="M85" s="124" t="s">
        <v>434</v>
      </c>
      <c r="N85" s="124" t="s">
        <v>316</v>
      </c>
      <c r="O85" s="124" t="s">
        <v>435</v>
      </c>
      <c r="P85" s="124" t="s">
        <v>316</v>
      </c>
      <c r="Q85" s="124" t="s">
        <v>436</v>
      </c>
      <c r="R85" s="124" t="s">
        <v>316</v>
      </c>
    </row>
    <row r="86" spans="1:18" s="124" customFormat="1" ht="28.8" x14ac:dyDescent="0.3">
      <c r="A86" s="101">
        <v>964</v>
      </c>
      <c r="B86" s="360" t="s">
        <v>318</v>
      </c>
      <c r="D86" s="124" t="s">
        <v>562</v>
      </c>
      <c r="E86" s="124" t="s">
        <v>563</v>
      </c>
      <c r="F86" s="124" t="s">
        <v>564</v>
      </c>
      <c r="G86" s="124" t="s">
        <v>565</v>
      </c>
      <c r="H86" s="124" t="s">
        <v>566</v>
      </c>
      <c r="I86" s="124" t="s">
        <v>567</v>
      </c>
      <c r="J86" s="124" t="s">
        <v>568</v>
      </c>
      <c r="K86" s="124" t="s">
        <v>569</v>
      </c>
      <c r="L86" s="124" t="s">
        <v>570</v>
      </c>
      <c r="M86" s="124" t="s">
        <v>571</v>
      </c>
      <c r="N86" s="124" t="s">
        <v>572</v>
      </c>
      <c r="O86" s="124" t="s">
        <v>573</v>
      </c>
      <c r="P86" s="124" t="s">
        <v>574</v>
      </c>
      <c r="Q86" s="124" t="s">
        <v>575</v>
      </c>
      <c r="R86" s="124" t="s">
        <v>576</v>
      </c>
    </row>
    <row r="87" spans="1:18" s="124" customFormat="1" ht="28.8" x14ac:dyDescent="0.3">
      <c r="A87" s="101">
        <v>966</v>
      </c>
      <c r="B87" s="360" t="s">
        <v>320</v>
      </c>
      <c r="D87" s="124" t="s">
        <v>437</v>
      </c>
      <c r="E87" s="124" t="s">
        <v>577</v>
      </c>
      <c r="F87" s="124" t="s">
        <v>439</v>
      </c>
      <c r="G87" s="124" t="s">
        <v>440</v>
      </c>
      <c r="H87" s="124" t="s">
        <v>441</v>
      </c>
      <c r="I87" s="124" t="s">
        <v>442</v>
      </c>
      <c r="J87" s="124" t="s">
        <v>443</v>
      </c>
      <c r="K87" s="124" t="s">
        <v>444</v>
      </c>
      <c r="L87" s="124" t="s">
        <v>578</v>
      </c>
      <c r="M87" s="124" t="s">
        <v>445</v>
      </c>
      <c r="N87" s="124" t="s">
        <v>579</v>
      </c>
      <c r="O87" s="124" t="s">
        <v>447</v>
      </c>
      <c r="P87" s="124" t="s">
        <v>477</v>
      </c>
      <c r="Q87" s="124" t="s">
        <v>448</v>
      </c>
      <c r="R87" s="124" t="s">
        <v>449</v>
      </c>
    </row>
    <row r="88" spans="1:18" s="124" customFormat="1" ht="28.8" x14ac:dyDescent="0.3">
      <c r="A88" s="101">
        <v>968</v>
      </c>
      <c r="B88" s="360" t="s">
        <v>321</v>
      </c>
      <c r="D88" s="124" t="s">
        <v>450</v>
      </c>
      <c r="E88" s="124" t="s">
        <v>451</v>
      </c>
      <c r="F88" s="124" t="s">
        <v>468</v>
      </c>
      <c r="G88" s="124" t="s">
        <v>453</v>
      </c>
      <c r="H88" s="124" t="s">
        <v>454</v>
      </c>
      <c r="I88" s="124" t="s">
        <v>455</v>
      </c>
      <c r="J88" s="124" t="s">
        <v>456</v>
      </c>
      <c r="K88" s="124" t="s">
        <v>469</v>
      </c>
      <c r="L88" s="124" t="s">
        <v>580</v>
      </c>
      <c r="M88" s="124" t="s">
        <v>458</v>
      </c>
      <c r="N88" s="124" t="s">
        <v>459</v>
      </c>
      <c r="O88" s="124" t="s">
        <v>460</v>
      </c>
      <c r="P88" s="124" t="s">
        <v>581</v>
      </c>
      <c r="Q88" s="124" t="s">
        <v>461</v>
      </c>
      <c r="R88" s="124" t="s">
        <v>462</v>
      </c>
    </row>
    <row r="89" spans="1:18" s="124" customFormat="1" ht="28.8" x14ac:dyDescent="0.3">
      <c r="A89" s="101">
        <v>973</v>
      </c>
      <c r="B89" s="360" t="s">
        <v>582</v>
      </c>
      <c r="D89" s="124">
        <v>0</v>
      </c>
      <c r="E89" s="124">
        <v>0</v>
      </c>
      <c r="F89" s="124">
        <v>0</v>
      </c>
      <c r="G89" s="124">
        <v>0</v>
      </c>
      <c r="H89" s="124">
        <v>0</v>
      </c>
      <c r="I89" s="124">
        <v>0</v>
      </c>
      <c r="J89" s="124">
        <v>0</v>
      </c>
      <c r="K89" s="124">
        <v>0</v>
      </c>
      <c r="L89" s="124">
        <v>0</v>
      </c>
      <c r="M89" s="124">
        <v>0</v>
      </c>
      <c r="N89" s="124">
        <v>0</v>
      </c>
      <c r="O89" s="124">
        <v>0</v>
      </c>
      <c r="P89" s="124">
        <v>0</v>
      </c>
      <c r="Q89" s="124">
        <v>0</v>
      </c>
      <c r="R89" s="124">
        <v>0</v>
      </c>
    </row>
    <row r="90" spans="1:18" s="124" customFormat="1" ht="43.2" x14ac:dyDescent="0.3">
      <c r="A90" s="101">
        <v>975</v>
      </c>
      <c r="B90" s="360" t="s">
        <v>202</v>
      </c>
      <c r="D90" s="124">
        <v>1</v>
      </c>
      <c r="E90" s="124">
        <v>2</v>
      </c>
      <c r="F90" s="124">
        <v>2</v>
      </c>
      <c r="G90" s="124">
        <v>2</v>
      </c>
      <c r="H90" s="124">
        <v>1</v>
      </c>
      <c r="I90" s="124">
        <v>2</v>
      </c>
      <c r="J90" s="124">
        <v>1</v>
      </c>
      <c r="K90" s="124">
        <v>1</v>
      </c>
      <c r="L90" s="124">
        <v>2</v>
      </c>
      <c r="M90" s="124">
        <v>2</v>
      </c>
      <c r="N90" s="124">
        <v>2</v>
      </c>
      <c r="O90" s="124">
        <v>1</v>
      </c>
      <c r="P90" s="124">
        <v>1</v>
      </c>
      <c r="Q90" s="124">
        <v>1</v>
      </c>
      <c r="R90" s="124">
        <v>2</v>
      </c>
    </row>
    <row r="91" spans="1:18" s="124" customFormat="1" ht="86.4" x14ac:dyDescent="0.3">
      <c r="A91" s="101">
        <v>979</v>
      </c>
      <c r="B91" s="360" t="s">
        <v>463</v>
      </c>
      <c r="D91" s="124">
        <v>1</v>
      </c>
      <c r="E91" s="124">
        <v>1</v>
      </c>
      <c r="F91" s="124">
        <v>1</v>
      </c>
      <c r="G91" s="124">
        <v>1</v>
      </c>
      <c r="H91" s="124">
        <v>2</v>
      </c>
      <c r="I91" s="124">
        <v>1</v>
      </c>
      <c r="J91" s="124">
        <v>2</v>
      </c>
      <c r="K91" s="124">
        <v>2</v>
      </c>
      <c r="L91" s="124">
        <v>1</v>
      </c>
      <c r="M91" s="124">
        <v>1</v>
      </c>
      <c r="N91" s="124">
        <v>1</v>
      </c>
      <c r="O91" s="124">
        <v>2</v>
      </c>
      <c r="P91" s="124">
        <v>2</v>
      </c>
      <c r="Q91" s="124">
        <v>2</v>
      </c>
      <c r="R91" s="124">
        <v>1</v>
      </c>
    </row>
    <row r="92" spans="1:18" s="124" customFormat="1" ht="28.8" x14ac:dyDescent="0.3">
      <c r="A92" s="101">
        <v>980</v>
      </c>
      <c r="B92" s="360" t="s">
        <v>199</v>
      </c>
      <c r="D92" s="124" t="s">
        <v>583</v>
      </c>
      <c r="E92" s="124" t="s">
        <v>583</v>
      </c>
      <c r="F92" s="124" t="s">
        <v>583</v>
      </c>
      <c r="G92" s="124" t="s">
        <v>583</v>
      </c>
      <c r="H92" s="124" t="s">
        <v>584</v>
      </c>
      <c r="I92" s="124" t="s">
        <v>565</v>
      </c>
      <c r="J92" s="124" t="s">
        <v>585</v>
      </c>
      <c r="K92" s="124" t="s">
        <v>586</v>
      </c>
      <c r="L92" s="124" t="s">
        <v>583</v>
      </c>
      <c r="M92" s="124" t="s">
        <v>583</v>
      </c>
      <c r="N92" s="124" t="s">
        <v>587</v>
      </c>
      <c r="O92" s="124" t="s">
        <v>588</v>
      </c>
      <c r="P92" s="124" t="s">
        <v>589</v>
      </c>
      <c r="Q92" s="124" t="s">
        <v>590</v>
      </c>
      <c r="R92" s="124" t="s">
        <v>591</v>
      </c>
    </row>
    <row r="93" spans="1:18" s="124" customFormat="1" ht="28.8" x14ac:dyDescent="0.3">
      <c r="A93" s="101">
        <v>995</v>
      </c>
      <c r="B93" s="360" t="s">
        <v>97</v>
      </c>
      <c r="D93" s="124">
        <v>0</v>
      </c>
      <c r="E93" s="124">
        <v>0</v>
      </c>
      <c r="F93" s="124">
        <v>0</v>
      </c>
      <c r="G93" s="124">
        <v>0</v>
      </c>
      <c r="H93" s="124">
        <v>0</v>
      </c>
      <c r="I93" s="124">
        <v>0</v>
      </c>
      <c r="J93" s="124">
        <v>0</v>
      </c>
      <c r="K93" s="124">
        <v>0</v>
      </c>
      <c r="L93" s="124">
        <v>0</v>
      </c>
      <c r="M93" s="124">
        <v>0</v>
      </c>
      <c r="N93" s="124">
        <v>0</v>
      </c>
      <c r="O93" s="124">
        <v>0</v>
      </c>
      <c r="Q93" s="124">
        <v>0</v>
      </c>
      <c r="R93" s="124">
        <v>0</v>
      </c>
    </row>
    <row r="94" spans="1:18" s="124" customFormat="1" ht="28.8" x14ac:dyDescent="0.3">
      <c r="A94" s="101">
        <v>996</v>
      </c>
      <c r="B94" s="360" t="s">
        <v>98</v>
      </c>
      <c r="D94" s="124">
        <v>0</v>
      </c>
      <c r="E94" s="124">
        <v>0</v>
      </c>
      <c r="F94" s="124">
        <v>0</v>
      </c>
      <c r="G94" s="124">
        <v>0</v>
      </c>
      <c r="H94" s="124">
        <v>0</v>
      </c>
      <c r="I94" s="124">
        <v>0</v>
      </c>
      <c r="J94" s="124">
        <v>0</v>
      </c>
      <c r="K94" s="124">
        <v>0</v>
      </c>
      <c r="L94" s="124">
        <v>0</v>
      </c>
      <c r="M94" s="124">
        <v>0</v>
      </c>
      <c r="N94" s="124">
        <v>0</v>
      </c>
      <c r="O94" s="124">
        <v>0</v>
      </c>
      <c r="Q94" s="124">
        <v>0</v>
      </c>
      <c r="R94" s="124">
        <v>0</v>
      </c>
    </row>
    <row r="95" spans="1:18" s="124" customFormat="1" x14ac:dyDescent="0.3">
      <c r="A95" s="101">
        <v>998</v>
      </c>
      <c r="B95" s="360" t="s">
        <v>99</v>
      </c>
      <c r="D95" s="124">
        <v>57</v>
      </c>
      <c r="E95" s="124">
        <v>57</v>
      </c>
      <c r="F95" s="124">
        <v>57</v>
      </c>
      <c r="G95" s="124">
        <v>57</v>
      </c>
      <c r="H95" s="124">
        <v>57</v>
      </c>
      <c r="I95" s="124">
        <v>57</v>
      </c>
      <c r="J95" s="124">
        <v>57</v>
      </c>
      <c r="K95" s="124">
        <v>57</v>
      </c>
      <c r="L95" s="124">
        <v>57</v>
      </c>
      <c r="M95" s="124">
        <v>57</v>
      </c>
      <c r="N95" s="124">
        <v>57</v>
      </c>
      <c r="O95" s="124">
        <v>57</v>
      </c>
      <c r="P95" s="124">
        <v>57</v>
      </c>
      <c r="Q95" s="124">
        <v>57</v>
      </c>
      <c r="R95" s="124">
        <v>57</v>
      </c>
    </row>
    <row r="96" spans="1:18" s="124" customFormat="1" x14ac:dyDescent="0.3">
      <c r="A96" s="101">
        <v>999</v>
      </c>
      <c r="B96" s="360" t="s">
        <v>100</v>
      </c>
      <c r="D96" s="124">
        <v>571300</v>
      </c>
      <c r="E96" s="124">
        <v>571301</v>
      </c>
      <c r="F96" s="124">
        <v>571302</v>
      </c>
      <c r="G96" s="124">
        <v>571303</v>
      </c>
      <c r="H96" s="124">
        <v>572177</v>
      </c>
      <c r="I96" s="124">
        <v>571304</v>
      </c>
      <c r="J96" s="124">
        <v>571305</v>
      </c>
      <c r="K96" s="124">
        <v>571306</v>
      </c>
      <c r="L96" s="124">
        <v>571307</v>
      </c>
      <c r="M96" s="124">
        <v>571309</v>
      </c>
      <c r="N96" s="124">
        <v>571310</v>
      </c>
      <c r="O96" s="124">
        <v>571311</v>
      </c>
      <c r="P96" s="124">
        <v>571313</v>
      </c>
      <c r="Q96" s="124">
        <v>571315</v>
      </c>
      <c r="R96" s="124">
        <v>571316</v>
      </c>
    </row>
    <row r="97" spans="1:18" s="124" customFormat="1" ht="28.8" x14ac:dyDescent="0.3">
      <c r="A97" s="101">
        <v>1052</v>
      </c>
      <c r="B97" s="360" t="s">
        <v>592</v>
      </c>
      <c r="D97" s="124">
        <v>0</v>
      </c>
      <c r="E97" s="124">
        <v>0</v>
      </c>
      <c r="F97" s="124">
        <v>0</v>
      </c>
      <c r="G97" s="124">
        <v>0</v>
      </c>
      <c r="H97" s="124">
        <v>0</v>
      </c>
      <c r="I97" s="124">
        <v>0</v>
      </c>
      <c r="J97" s="124">
        <v>0</v>
      </c>
      <c r="K97" s="124">
        <v>0</v>
      </c>
      <c r="L97" s="124">
        <v>0</v>
      </c>
      <c r="M97" s="124">
        <v>0</v>
      </c>
      <c r="N97" s="124">
        <v>0</v>
      </c>
      <c r="O97" s="124">
        <v>0</v>
      </c>
      <c r="P97" s="124">
        <v>0</v>
      </c>
      <c r="Q97" s="124">
        <v>0</v>
      </c>
      <c r="R97" s="124">
        <v>0</v>
      </c>
    </row>
    <row r="98" spans="1:18" s="124" customFormat="1" ht="43.2" x14ac:dyDescent="0.3">
      <c r="A98" s="101">
        <v>1058</v>
      </c>
      <c r="B98" s="360" t="s">
        <v>362</v>
      </c>
      <c r="D98" s="124">
        <v>2</v>
      </c>
      <c r="E98" s="124">
        <v>2</v>
      </c>
      <c r="F98" s="124">
        <v>2</v>
      </c>
      <c r="G98" s="124">
        <v>2</v>
      </c>
      <c r="H98" s="124">
        <v>2</v>
      </c>
      <c r="I98" s="124">
        <v>2</v>
      </c>
      <c r="J98" s="124">
        <v>2</v>
      </c>
      <c r="K98" s="124">
        <v>1</v>
      </c>
      <c r="L98" s="124">
        <v>2</v>
      </c>
      <c r="M98" s="124">
        <v>2</v>
      </c>
      <c r="N98" s="124">
        <v>2</v>
      </c>
      <c r="O98" s="124">
        <v>2</v>
      </c>
      <c r="P98" s="124">
        <v>2</v>
      </c>
      <c r="Q98" s="124">
        <v>2</v>
      </c>
      <c r="R98" s="124">
        <v>2</v>
      </c>
    </row>
    <row r="99" spans="1:18" s="124" customFormat="1" ht="43.2" x14ac:dyDescent="0.3">
      <c r="A99" s="101">
        <v>1059</v>
      </c>
      <c r="B99" s="360" t="s">
        <v>593</v>
      </c>
      <c r="D99" s="124">
        <v>1</v>
      </c>
      <c r="E99" s="124">
        <v>1</v>
      </c>
      <c r="F99" s="124">
        <v>1</v>
      </c>
      <c r="G99" s="124">
        <v>1</v>
      </c>
      <c r="H99" s="124">
        <v>1</v>
      </c>
      <c r="I99" s="124">
        <v>1</v>
      </c>
      <c r="J99" s="124">
        <v>1</v>
      </c>
      <c r="K99" s="124">
        <v>1</v>
      </c>
      <c r="L99" s="124">
        <v>1</v>
      </c>
      <c r="M99" s="124">
        <v>1</v>
      </c>
      <c r="N99" s="124">
        <v>1</v>
      </c>
      <c r="O99" s="124">
        <v>1</v>
      </c>
      <c r="P99" s="124">
        <v>1</v>
      </c>
      <c r="Q99" s="124">
        <v>1</v>
      </c>
      <c r="R99" s="124">
        <v>1</v>
      </c>
    </row>
    <row r="100" spans="1:18" s="124" customFormat="1" x14ac:dyDescent="0.3">
      <c r="A100" s="101">
        <v>1066</v>
      </c>
      <c r="B100" s="360" t="s">
        <v>594</v>
      </c>
      <c r="D100" s="124" t="s">
        <v>595</v>
      </c>
      <c r="E100" s="124" t="s">
        <v>596</v>
      </c>
      <c r="F100" s="124" t="s">
        <v>597</v>
      </c>
      <c r="G100" s="124" t="s">
        <v>598</v>
      </c>
      <c r="H100" s="124" t="s">
        <v>599</v>
      </c>
      <c r="I100" s="124" t="s">
        <v>600</v>
      </c>
      <c r="J100" s="124" t="s">
        <v>601</v>
      </c>
      <c r="K100" s="124" t="s">
        <v>602</v>
      </c>
      <c r="L100" s="124" t="s">
        <v>603</v>
      </c>
      <c r="M100" s="124" t="s">
        <v>604</v>
      </c>
      <c r="N100" s="124" t="s">
        <v>605</v>
      </c>
      <c r="O100" s="124" t="s">
        <v>606</v>
      </c>
      <c r="P100" s="124" t="s">
        <v>607</v>
      </c>
      <c r="Q100" s="124" t="s">
        <v>608</v>
      </c>
      <c r="R100" s="124" t="s">
        <v>609</v>
      </c>
    </row>
    <row r="101" spans="1:18" s="124" customFormat="1" x14ac:dyDescent="0.3">
      <c r="A101" s="101">
        <v>9000</v>
      </c>
      <c r="B101" s="360" t="s">
        <v>322</v>
      </c>
      <c r="C101" s="124" t="s">
        <v>130</v>
      </c>
      <c r="D101" s="124">
        <v>19639959</v>
      </c>
      <c r="E101" s="124">
        <v>21174652</v>
      </c>
      <c r="F101" s="124">
        <v>16354219</v>
      </c>
      <c r="G101" s="124">
        <v>10254724</v>
      </c>
      <c r="H101" s="124">
        <v>16542148</v>
      </c>
      <c r="I101" s="124">
        <v>839373508</v>
      </c>
      <c r="J101" s="124">
        <v>29909111</v>
      </c>
      <c r="K101" s="124">
        <v>3477230</v>
      </c>
      <c r="L101" s="124">
        <v>34625092</v>
      </c>
      <c r="M101" s="124">
        <v>15031284</v>
      </c>
      <c r="N101" s="124">
        <v>25245411</v>
      </c>
      <c r="O101" s="124">
        <v>24451023</v>
      </c>
      <c r="P101" s="124">
        <v>9983069</v>
      </c>
      <c r="Q101" s="124">
        <v>10860900</v>
      </c>
      <c r="R101" s="124">
        <v>8858654</v>
      </c>
    </row>
    <row r="102" spans="1:18" s="124" customFormat="1" ht="28.8" x14ac:dyDescent="0.3">
      <c r="A102" s="101">
        <v>9001</v>
      </c>
      <c r="B102" s="360" t="s">
        <v>323</v>
      </c>
      <c r="C102" s="124" t="s">
        <v>324</v>
      </c>
      <c r="D102" s="124">
        <v>2399995</v>
      </c>
      <c r="E102" s="124">
        <v>2054859</v>
      </c>
      <c r="F102" s="124">
        <v>1732341</v>
      </c>
      <c r="G102" s="124">
        <v>1469833</v>
      </c>
      <c r="H102" s="124">
        <v>1308469</v>
      </c>
      <c r="I102" s="124">
        <v>203424171</v>
      </c>
      <c r="J102" s="124">
        <v>3760471</v>
      </c>
      <c r="K102" s="124">
        <v>283084</v>
      </c>
      <c r="L102" s="124">
        <v>3949070</v>
      </c>
      <c r="M102" s="124">
        <v>2194817</v>
      </c>
      <c r="N102" s="124">
        <v>4915534</v>
      </c>
      <c r="O102" s="124">
        <v>2487967</v>
      </c>
      <c r="P102" s="124">
        <v>954066</v>
      </c>
      <c r="Q102" s="124">
        <v>1260291</v>
      </c>
      <c r="R102" s="124">
        <v>786482</v>
      </c>
    </row>
    <row r="103" spans="1:18" s="124" customFormat="1" ht="28.8" x14ac:dyDescent="0.3">
      <c r="A103" s="101">
        <v>9002</v>
      </c>
      <c r="B103" s="360" t="s">
        <v>325</v>
      </c>
      <c r="C103" s="124" t="s">
        <v>326</v>
      </c>
      <c r="D103" s="124">
        <v>0</v>
      </c>
      <c r="E103" s="124">
        <v>47489</v>
      </c>
      <c r="F103" s="124">
        <v>155400</v>
      </c>
      <c r="G103" s="124">
        <v>20752</v>
      </c>
      <c r="H103" s="124">
        <v>300875</v>
      </c>
      <c r="I103" s="124">
        <v>11212762</v>
      </c>
      <c r="J103" s="124">
        <v>359481</v>
      </c>
      <c r="K103" s="124">
        <v>8030</v>
      </c>
      <c r="L103" s="124">
        <v>154994</v>
      </c>
      <c r="M103" s="124">
        <v>11829</v>
      </c>
      <c r="N103" s="124">
        <v>43539</v>
      </c>
      <c r="O103" s="124">
        <v>97618</v>
      </c>
      <c r="P103" s="124">
        <v>18006</v>
      </c>
      <c r="Q103" s="124">
        <v>2206</v>
      </c>
      <c r="R103" s="124">
        <v>13309</v>
      </c>
    </row>
    <row r="104" spans="1:18" s="124" customFormat="1" ht="28.8" x14ac:dyDescent="0.3">
      <c r="A104" s="101">
        <v>9003</v>
      </c>
      <c r="B104" s="360" t="s">
        <v>327</v>
      </c>
      <c r="C104" s="124" t="s">
        <v>328</v>
      </c>
      <c r="D104" s="124">
        <v>129873</v>
      </c>
      <c r="E104" s="124">
        <v>809506</v>
      </c>
      <c r="F104" s="124">
        <v>259431</v>
      </c>
      <c r="G104" s="124">
        <v>131811</v>
      </c>
      <c r="H104" s="124">
        <v>833711</v>
      </c>
      <c r="I104" s="124">
        <v>111726399</v>
      </c>
      <c r="J104" s="124">
        <v>880108</v>
      </c>
      <c r="K104" s="124">
        <v>73440</v>
      </c>
      <c r="L104" s="124">
        <v>1018631</v>
      </c>
      <c r="M104" s="124">
        <v>148393</v>
      </c>
      <c r="N104" s="124">
        <v>611987</v>
      </c>
      <c r="O104" s="124">
        <v>782685</v>
      </c>
      <c r="P104" s="124">
        <v>236373</v>
      </c>
      <c r="Q104" s="124">
        <v>365311</v>
      </c>
      <c r="R104" s="124">
        <v>168483</v>
      </c>
    </row>
    <row r="105" spans="1:18" s="124" customFormat="1" ht="72" x14ac:dyDescent="0.3">
      <c r="A105" s="101">
        <v>9004</v>
      </c>
      <c r="B105" s="360" t="s">
        <v>329</v>
      </c>
      <c r="C105" s="124" t="s">
        <v>330</v>
      </c>
      <c r="D105" s="124" t="s">
        <v>130</v>
      </c>
      <c r="E105" s="124" t="s">
        <v>130</v>
      </c>
      <c r="F105" s="124" t="s">
        <v>130</v>
      </c>
      <c r="G105" s="124" t="s">
        <v>130</v>
      </c>
      <c r="H105" s="124" t="s">
        <v>130</v>
      </c>
      <c r="I105" s="124" t="s">
        <v>130</v>
      </c>
      <c r="J105" s="124" t="s">
        <v>130</v>
      </c>
      <c r="K105" s="124" t="s">
        <v>130</v>
      </c>
      <c r="L105" s="124" t="s">
        <v>130</v>
      </c>
      <c r="M105" s="124" t="s">
        <v>130</v>
      </c>
      <c r="N105" s="124" t="s">
        <v>130</v>
      </c>
      <c r="O105" s="124" t="s">
        <v>130</v>
      </c>
      <c r="P105" s="124" t="s">
        <v>130</v>
      </c>
      <c r="Q105" s="124" t="s">
        <v>130</v>
      </c>
      <c r="R105" s="124" t="s">
        <v>130</v>
      </c>
    </row>
    <row r="106" spans="1:18" s="124" customFormat="1" ht="28.8" x14ac:dyDescent="0.3">
      <c r="A106" s="101">
        <v>9005</v>
      </c>
      <c r="B106" s="360" t="s">
        <v>331</v>
      </c>
      <c r="C106" s="124" t="s">
        <v>332</v>
      </c>
      <c r="D106" s="124">
        <v>1852703</v>
      </c>
      <c r="E106" s="124">
        <v>1070490</v>
      </c>
      <c r="F106" s="124">
        <v>1527383</v>
      </c>
      <c r="G106" s="124">
        <v>736292</v>
      </c>
      <c r="H106" s="124">
        <v>766180</v>
      </c>
      <c r="I106" s="124">
        <v>5687010</v>
      </c>
      <c r="J106" s="124">
        <v>1495193</v>
      </c>
      <c r="K106" s="124">
        <v>88448</v>
      </c>
      <c r="L106" s="124">
        <v>2145585</v>
      </c>
      <c r="M106" s="124">
        <v>1356009</v>
      </c>
      <c r="N106" s="124">
        <v>1358532</v>
      </c>
      <c r="O106" s="124">
        <v>1237482</v>
      </c>
      <c r="P106" s="124">
        <v>495430</v>
      </c>
      <c r="Q106" s="124">
        <v>471072</v>
      </c>
      <c r="R106" s="124">
        <v>254768</v>
      </c>
    </row>
    <row r="107" spans="1:18" s="124" customFormat="1" ht="28.8" x14ac:dyDescent="0.3">
      <c r="A107" s="101">
        <v>9006</v>
      </c>
      <c r="B107" s="360" t="s">
        <v>333</v>
      </c>
      <c r="C107" s="124" t="s">
        <v>334</v>
      </c>
      <c r="D107" s="124">
        <v>1240420</v>
      </c>
      <c r="E107" s="124">
        <v>2666308</v>
      </c>
      <c r="F107" s="124">
        <v>997397</v>
      </c>
      <c r="G107" s="124">
        <v>876631</v>
      </c>
      <c r="H107" s="124">
        <v>2255728</v>
      </c>
      <c r="I107" s="124">
        <v>52926069</v>
      </c>
      <c r="J107" s="124">
        <v>2431316</v>
      </c>
      <c r="K107" s="124">
        <v>468627</v>
      </c>
      <c r="L107" s="124">
        <v>3407269</v>
      </c>
      <c r="M107" s="124">
        <v>1097804</v>
      </c>
      <c r="N107" s="124">
        <v>2280652</v>
      </c>
      <c r="O107" s="124">
        <v>2720503</v>
      </c>
      <c r="P107" s="124">
        <v>1283989</v>
      </c>
      <c r="Q107" s="124">
        <v>1671117</v>
      </c>
      <c r="R107" s="124">
        <v>997223</v>
      </c>
    </row>
    <row r="108" spans="1:18" s="124" customFormat="1" ht="43.2" x14ac:dyDescent="0.3">
      <c r="A108" s="101">
        <v>9007</v>
      </c>
      <c r="B108" s="360" t="s">
        <v>369</v>
      </c>
      <c r="C108" s="124" t="s">
        <v>335</v>
      </c>
      <c r="D108" s="124">
        <v>1.4936</v>
      </c>
      <c r="E108" s="124">
        <v>0.40150000000000002</v>
      </c>
      <c r="F108" s="124">
        <v>1.5314000000000001</v>
      </c>
      <c r="G108" s="124">
        <v>0.83989999999999998</v>
      </c>
      <c r="H108" s="124">
        <v>0.3397</v>
      </c>
      <c r="I108" s="124">
        <v>0.1075</v>
      </c>
      <c r="J108" s="124">
        <v>0.61499999999999999</v>
      </c>
      <c r="K108" s="124">
        <v>0.18870000000000001</v>
      </c>
      <c r="L108" s="124">
        <v>0.62970000000000004</v>
      </c>
      <c r="M108" s="124">
        <v>1.2352000000000001</v>
      </c>
      <c r="N108" s="124">
        <v>0.59570000000000001</v>
      </c>
      <c r="O108" s="124">
        <v>0.45490000000000003</v>
      </c>
      <c r="P108" s="124">
        <v>0.38590000000000002</v>
      </c>
      <c r="Q108" s="124">
        <v>0.28189999999999998</v>
      </c>
      <c r="R108" s="124">
        <v>0.2555</v>
      </c>
    </row>
    <row r="109" spans="1:18" s="124" customFormat="1" ht="28.8" x14ac:dyDescent="0.3">
      <c r="A109" s="101">
        <v>9008</v>
      </c>
      <c r="B109" s="360" t="s">
        <v>336</v>
      </c>
      <c r="C109" s="124" t="s">
        <v>130</v>
      </c>
      <c r="D109" s="124">
        <v>0</v>
      </c>
      <c r="E109" s="124">
        <v>0</v>
      </c>
      <c r="F109" s="124">
        <v>0</v>
      </c>
      <c r="G109" s="124">
        <v>0</v>
      </c>
      <c r="H109" s="124">
        <v>0</v>
      </c>
      <c r="I109" s="124">
        <v>0</v>
      </c>
      <c r="J109" s="124">
        <v>0</v>
      </c>
      <c r="K109" s="124">
        <v>0</v>
      </c>
      <c r="L109" s="124">
        <v>0</v>
      </c>
      <c r="M109" s="124">
        <v>0</v>
      </c>
      <c r="N109" s="124">
        <v>0</v>
      </c>
      <c r="O109" s="124">
        <v>0</v>
      </c>
      <c r="P109" s="124">
        <v>0</v>
      </c>
      <c r="Q109" s="124">
        <v>0</v>
      </c>
      <c r="R109" s="124">
        <v>0</v>
      </c>
    </row>
    <row r="110" spans="1:18" s="124" customFormat="1" ht="28.8" x14ac:dyDescent="0.3">
      <c r="A110" s="101">
        <v>9010</v>
      </c>
      <c r="B110" s="360" t="s">
        <v>337</v>
      </c>
      <c r="C110" s="124" t="s">
        <v>338</v>
      </c>
      <c r="D110" s="124">
        <v>0</v>
      </c>
      <c r="E110" s="124">
        <v>0</v>
      </c>
      <c r="F110" s="124">
        <v>0</v>
      </c>
      <c r="G110" s="124">
        <v>0</v>
      </c>
      <c r="H110" s="124">
        <v>0</v>
      </c>
      <c r="I110" s="124">
        <v>0</v>
      </c>
      <c r="J110" s="124">
        <v>0</v>
      </c>
      <c r="K110" s="124">
        <v>0</v>
      </c>
      <c r="L110" s="124">
        <v>0</v>
      </c>
      <c r="M110" s="124">
        <v>0</v>
      </c>
      <c r="N110" s="124">
        <v>0</v>
      </c>
      <c r="O110" s="124">
        <v>0</v>
      </c>
      <c r="P110" s="124">
        <v>0</v>
      </c>
      <c r="Q110" s="124">
        <v>0</v>
      </c>
      <c r="R110" s="124">
        <v>0</v>
      </c>
    </row>
    <row r="111" spans="1:18" s="124" customFormat="1" ht="72" x14ac:dyDescent="0.3">
      <c r="A111" s="101">
        <v>9011</v>
      </c>
      <c r="B111" s="360" t="s">
        <v>610</v>
      </c>
      <c r="C111" s="124" t="s">
        <v>339</v>
      </c>
      <c r="D111" s="124">
        <v>0</v>
      </c>
      <c r="E111" s="124">
        <v>0</v>
      </c>
      <c r="F111" s="124">
        <v>0</v>
      </c>
      <c r="G111" s="124">
        <v>0</v>
      </c>
      <c r="H111" s="124">
        <v>0</v>
      </c>
      <c r="I111" s="124">
        <v>0</v>
      </c>
      <c r="J111" s="124">
        <v>0</v>
      </c>
      <c r="K111" s="124">
        <v>0</v>
      </c>
      <c r="L111" s="124">
        <v>0</v>
      </c>
      <c r="M111" s="124">
        <v>0</v>
      </c>
      <c r="N111" s="124">
        <v>0</v>
      </c>
      <c r="O111" s="124">
        <v>0</v>
      </c>
      <c r="P111" s="124">
        <v>0</v>
      </c>
      <c r="Q111" s="124">
        <v>0</v>
      </c>
      <c r="R111" s="124">
        <v>0</v>
      </c>
    </row>
    <row r="112" spans="1:18" s="124" customFormat="1" ht="72" x14ac:dyDescent="0.3">
      <c r="A112" s="101">
        <v>9012</v>
      </c>
      <c r="B112" s="360" t="s">
        <v>611</v>
      </c>
      <c r="C112" s="124" t="s">
        <v>339</v>
      </c>
      <c r="D112" s="124">
        <v>0</v>
      </c>
      <c r="E112" s="124">
        <v>0</v>
      </c>
      <c r="F112" s="124">
        <v>0</v>
      </c>
      <c r="G112" s="124">
        <v>0</v>
      </c>
      <c r="H112" s="124">
        <v>0</v>
      </c>
      <c r="I112" s="124">
        <v>0</v>
      </c>
      <c r="J112" s="124">
        <v>0</v>
      </c>
      <c r="K112" s="124">
        <v>0</v>
      </c>
      <c r="L112" s="124">
        <v>0</v>
      </c>
      <c r="M112" s="124">
        <v>0</v>
      </c>
      <c r="N112" s="124">
        <v>0</v>
      </c>
      <c r="O112" s="124">
        <v>0</v>
      </c>
      <c r="P112" s="124">
        <v>0</v>
      </c>
      <c r="Q112" s="124">
        <v>0</v>
      </c>
      <c r="R112" s="124">
        <v>0</v>
      </c>
    </row>
    <row r="113" spans="1:104" s="124" customFormat="1" x14ac:dyDescent="0.3">
      <c r="A113" s="101">
        <v>9013</v>
      </c>
      <c r="B113" s="360" t="s">
        <v>340</v>
      </c>
      <c r="C113" s="124" t="s">
        <v>341</v>
      </c>
      <c r="D113" s="124">
        <v>0</v>
      </c>
      <c r="E113" s="124">
        <v>0</v>
      </c>
      <c r="F113" s="124">
        <v>0</v>
      </c>
      <c r="G113" s="124">
        <v>0</v>
      </c>
      <c r="H113" s="124">
        <v>0</v>
      </c>
      <c r="I113" s="124">
        <v>0</v>
      </c>
      <c r="J113" s="124">
        <v>0</v>
      </c>
      <c r="K113" s="124">
        <v>0</v>
      </c>
      <c r="L113" s="124">
        <v>0</v>
      </c>
      <c r="M113" s="124">
        <v>0</v>
      </c>
      <c r="N113" s="124">
        <v>0</v>
      </c>
      <c r="O113" s="124">
        <v>0</v>
      </c>
      <c r="P113" s="124">
        <v>0</v>
      </c>
      <c r="Q113" s="124">
        <v>0</v>
      </c>
      <c r="R113" s="124">
        <v>0</v>
      </c>
    </row>
    <row r="114" spans="1:104" s="124" customFormat="1" ht="28.8" x14ac:dyDescent="0.3">
      <c r="A114" s="101">
        <v>9014</v>
      </c>
      <c r="B114" s="360" t="s">
        <v>342</v>
      </c>
      <c r="C114" s="124" t="s">
        <v>343</v>
      </c>
      <c r="D114" s="124">
        <v>0</v>
      </c>
      <c r="E114" s="124">
        <v>0</v>
      </c>
      <c r="F114" s="124">
        <v>0</v>
      </c>
      <c r="G114" s="124">
        <v>0</v>
      </c>
      <c r="H114" s="124">
        <v>0</v>
      </c>
      <c r="I114" s="124">
        <v>0</v>
      </c>
      <c r="J114" s="124">
        <v>0</v>
      </c>
      <c r="K114" s="124">
        <v>0</v>
      </c>
      <c r="L114" s="124">
        <v>0</v>
      </c>
      <c r="M114" s="124">
        <v>0</v>
      </c>
      <c r="N114" s="124">
        <v>0</v>
      </c>
      <c r="O114" s="124">
        <v>0</v>
      </c>
      <c r="P114" s="124">
        <v>0</v>
      </c>
      <c r="Q114" s="124">
        <v>0</v>
      </c>
      <c r="R114" s="124">
        <v>0</v>
      </c>
    </row>
    <row r="115" spans="1:104" s="124" customFormat="1" ht="72" x14ac:dyDescent="0.3">
      <c r="A115" s="101">
        <v>9015</v>
      </c>
      <c r="B115" s="360" t="s">
        <v>612</v>
      </c>
      <c r="C115" s="124" t="s">
        <v>130</v>
      </c>
      <c r="D115" s="124">
        <v>0</v>
      </c>
      <c r="E115" s="124">
        <v>0</v>
      </c>
      <c r="F115" s="124">
        <v>0</v>
      </c>
      <c r="G115" s="124">
        <v>0</v>
      </c>
      <c r="H115" s="124">
        <v>0</v>
      </c>
      <c r="I115" s="124">
        <v>0</v>
      </c>
      <c r="J115" s="124">
        <v>0</v>
      </c>
      <c r="K115" s="124">
        <v>0</v>
      </c>
      <c r="L115" s="124">
        <v>0</v>
      </c>
      <c r="M115" s="124">
        <v>0</v>
      </c>
      <c r="N115" s="124">
        <v>0</v>
      </c>
      <c r="O115" s="124">
        <v>0</v>
      </c>
      <c r="P115" s="124">
        <v>0</v>
      </c>
      <c r="Q115" s="124">
        <v>0</v>
      </c>
      <c r="R115" s="124">
        <v>0</v>
      </c>
    </row>
    <row r="116" spans="1:104" s="124" customFormat="1" ht="72" x14ac:dyDescent="0.3">
      <c r="A116" s="101">
        <v>9016</v>
      </c>
      <c r="B116" s="360" t="s">
        <v>613</v>
      </c>
      <c r="C116" s="124" t="s">
        <v>130</v>
      </c>
      <c r="D116" s="124">
        <v>0</v>
      </c>
      <c r="E116" s="124">
        <v>0</v>
      </c>
      <c r="F116" s="124">
        <v>0</v>
      </c>
      <c r="G116" s="124">
        <v>0</v>
      </c>
      <c r="H116" s="124">
        <v>0</v>
      </c>
      <c r="I116" s="124">
        <v>0</v>
      </c>
      <c r="J116" s="124">
        <v>0</v>
      </c>
      <c r="K116" s="124">
        <v>0</v>
      </c>
      <c r="L116" s="124">
        <v>0</v>
      </c>
      <c r="M116" s="124">
        <v>0</v>
      </c>
      <c r="N116" s="124">
        <v>0</v>
      </c>
      <c r="O116" s="124">
        <v>0</v>
      </c>
      <c r="P116" s="124">
        <v>0</v>
      </c>
      <c r="Q116" s="124">
        <v>0</v>
      </c>
      <c r="R116" s="124">
        <v>0</v>
      </c>
    </row>
    <row r="117" spans="1:104" s="124" customFormat="1" x14ac:dyDescent="0.3">
      <c r="A117" s="101">
        <v>9017</v>
      </c>
      <c r="B117" s="360" t="s">
        <v>344</v>
      </c>
      <c r="C117" s="124" t="s">
        <v>345</v>
      </c>
      <c r="D117" s="124">
        <v>0</v>
      </c>
      <c r="E117" s="124">
        <v>0</v>
      </c>
      <c r="F117" s="124">
        <v>0</v>
      </c>
      <c r="G117" s="124">
        <v>0</v>
      </c>
      <c r="H117" s="124">
        <v>0</v>
      </c>
      <c r="I117" s="124">
        <v>0</v>
      </c>
      <c r="J117" s="124">
        <v>0</v>
      </c>
      <c r="K117" s="124">
        <v>0</v>
      </c>
      <c r="L117" s="124">
        <v>0</v>
      </c>
      <c r="M117" s="124">
        <v>0</v>
      </c>
      <c r="N117" s="124">
        <v>0</v>
      </c>
      <c r="O117" s="124">
        <v>0</v>
      </c>
      <c r="P117" s="124">
        <v>0</v>
      </c>
      <c r="Q117" s="124">
        <v>0</v>
      </c>
      <c r="R117" s="124">
        <v>0</v>
      </c>
    </row>
    <row r="118" spans="1:104" s="124" customFormat="1" ht="57.6" x14ac:dyDescent="0.3">
      <c r="A118" s="101">
        <v>9018</v>
      </c>
      <c r="B118" s="360" t="s">
        <v>346</v>
      </c>
      <c r="C118" s="124" t="s">
        <v>347</v>
      </c>
      <c r="D118" s="124">
        <v>0</v>
      </c>
      <c r="E118" s="124">
        <v>31821</v>
      </c>
      <c r="F118" s="124">
        <v>0</v>
      </c>
      <c r="G118" s="124">
        <v>18664</v>
      </c>
      <c r="H118" s="124">
        <v>300875</v>
      </c>
      <c r="I118" s="124">
        <v>9407672</v>
      </c>
      <c r="J118" s="124">
        <v>323560</v>
      </c>
      <c r="K118" s="124">
        <v>6042</v>
      </c>
      <c r="L118" s="124">
        <v>154994</v>
      </c>
      <c r="M118" s="124">
        <v>4329</v>
      </c>
      <c r="N118" s="124">
        <v>5276</v>
      </c>
      <c r="O118" s="124">
        <v>97618</v>
      </c>
      <c r="P118" s="124">
        <v>3096</v>
      </c>
      <c r="Q118" s="124">
        <v>2206</v>
      </c>
      <c r="R118" s="124">
        <v>13309</v>
      </c>
    </row>
    <row r="119" spans="1:104" s="124" customFormat="1" ht="28.8" x14ac:dyDescent="0.3">
      <c r="A119" s="101">
        <v>9019</v>
      </c>
      <c r="B119" s="360" t="s">
        <v>348</v>
      </c>
      <c r="C119" s="124" t="s">
        <v>349</v>
      </c>
      <c r="D119" s="124">
        <v>0</v>
      </c>
      <c r="E119" s="124">
        <v>31821</v>
      </c>
      <c r="F119" s="124">
        <v>0</v>
      </c>
      <c r="G119" s="124">
        <v>18664</v>
      </c>
      <c r="H119" s="124">
        <v>300875</v>
      </c>
      <c r="I119" s="124">
        <v>9407672</v>
      </c>
      <c r="J119" s="124">
        <v>323560</v>
      </c>
      <c r="K119" s="124">
        <v>6042</v>
      </c>
      <c r="L119" s="124">
        <v>154994</v>
      </c>
      <c r="M119" s="124">
        <v>4329</v>
      </c>
      <c r="N119" s="124">
        <v>5276</v>
      </c>
      <c r="O119" s="124">
        <v>97618</v>
      </c>
      <c r="P119" s="124">
        <v>3096</v>
      </c>
      <c r="Q119" s="124">
        <v>2206</v>
      </c>
      <c r="R119" s="124">
        <v>13309</v>
      </c>
    </row>
    <row r="120" spans="1:104" s="124" customFormat="1" x14ac:dyDescent="0.3">
      <c r="A120" s="101"/>
      <c r="B120" s="360"/>
    </row>
    <row r="121" spans="1:104" s="124" customFormat="1" x14ac:dyDescent="0.3">
      <c r="A121" s="101"/>
      <c r="B121" s="360"/>
    </row>
    <row r="122" spans="1:104" x14ac:dyDescent="0.3">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4"/>
      <c r="BJ122" s="124"/>
      <c r="BK122" s="124"/>
      <c r="BL122" s="124"/>
      <c r="BM122" s="124"/>
      <c r="BN122" s="124"/>
      <c r="BO122" s="124"/>
      <c r="BP122" s="124"/>
      <c r="BQ122" s="124"/>
      <c r="BR122" s="124"/>
      <c r="BS122" s="124"/>
      <c r="BT122" s="124"/>
      <c r="BU122" s="124"/>
      <c r="BV122" s="124"/>
      <c r="BW122" s="124"/>
      <c r="BX122" s="124"/>
      <c r="BY122" s="124"/>
      <c r="BZ122" s="124"/>
      <c r="CA122" s="124"/>
      <c r="CB122" s="124"/>
      <c r="CC122" s="124"/>
      <c r="CD122" s="124"/>
      <c r="CE122" s="124"/>
      <c r="CF122" s="124"/>
      <c r="CG122" s="124"/>
      <c r="CH122" s="124"/>
      <c r="CI122" s="124"/>
      <c r="CJ122" s="124"/>
      <c r="CK122" s="124"/>
      <c r="CL122" s="124"/>
      <c r="CM122" s="124"/>
      <c r="CN122" s="124"/>
      <c r="CO122" s="124"/>
      <c r="CP122" s="124"/>
      <c r="CQ122" s="124"/>
      <c r="CR122" s="124"/>
      <c r="CS122" s="124"/>
      <c r="CT122" s="124"/>
      <c r="CU122" s="124"/>
      <c r="CV122" s="124"/>
      <c r="CW122" s="124"/>
      <c r="CX122" s="124"/>
      <c r="CY122" s="124"/>
      <c r="CZ122" s="124"/>
    </row>
    <row r="123" spans="1:104" x14ac:dyDescent="0.3">
      <c r="A123" s="101">
        <v>0</v>
      </c>
      <c r="B123" s="124" t="s">
        <v>464</v>
      </c>
      <c r="C123" s="124"/>
      <c r="D123" s="124">
        <f>D101</f>
        <v>19639959</v>
      </c>
      <c r="E123" s="124">
        <f t="shared" ref="E123:N123" si="0">E101</f>
        <v>21174652</v>
      </c>
      <c r="F123" s="124">
        <f t="shared" si="0"/>
        <v>16354219</v>
      </c>
      <c r="G123" s="124">
        <f t="shared" si="0"/>
        <v>10254724</v>
      </c>
      <c r="H123" s="124">
        <f t="shared" si="0"/>
        <v>16542148</v>
      </c>
      <c r="I123" s="124">
        <f t="shared" si="0"/>
        <v>839373508</v>
      </c>
      <c r="J123" s="124">
        <f t="shared" si="0"/>
        <v>29909111</v>
      </c>
      <c r="K123" s="124">
        <f t="shared" si="0"/>
        <v>3477230</v>
      </c>
      <c r="L123" s="124">
        <f t="shared" si="0"/>
        <v>34625092</v>
      </c>
      <c r="M123" s="124">
        <f t="shared" si="0"/>
        <v>15031284</v>
      </c>
      <c r="N123" s="124">
        <f t="shared" si="0"/>
        <v>25245411</v>
      </c>
      <c r="O123" s="124">
        <f t="shared" ref="O123:R123" si="1">O101</f>
        <v>24451023</v>
      </c>
      <c r="P123" s="124">
        <f t="shared" si="1"/>
        <v>9983069</v>
      </c>
      <c r="Q123" s="124">
        <f t="shared" si="1"/>
        <v>10860900</v>
      </c>
      <c r="R123" s="124">
        <f t="shared" si="1"/>
        <v>8858654</v>
      </c>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4"/>
      <c r="BI123" s="124"/>
      <c r="BJ123" s="124"/>
      <c r="BK123" s="124"/>
      <c r="BL123" s="124"/>
      <c r="BM123" s="124"/>
      <c r="BN123" s="124"/>
      <c r="BO123" s="124"/>
      <c r="BP123" s="124"/>
      <c r="BQ123" s="124"/>
      <c r="BR123" s="124"/>
      <c r="BS123" s="124"/>
      <c r="BT123" s="124"/>
      <c r="BU123" s="124"/>
      <c r="BV123" s="124"/>
      <c r="BW123" s="124"/>
      <c r="BX123" s="124"/>
      <c r="BY123" s="124"/>
      <c r="BZ123" s="124"/>
      <c r="CA123" s="124"/>
      <c r="CB123" s="124"/>
      <c r="CC123" s="124"/>
      <c r="CD123" s="124"/>
      <c r="CE123" s="124"/>
      <c r="CF123" s="124"/>
      <c r="CG123" s="124"/>
      <c r="CH123" s="124"/>
      <c r="CI123" s="124"/>
      <c r="CJ123" s="124"/>
      <c r="CK123" s="124"/>
      <c r="CL123" s="124"/>
      <c r="CM123" s="124"/>
      <c r="CN123" s="124"/>
      <c r="CO123" s="124"/>
      <c r="CP123" s="124"/>
      <c r="CQ123" s="124"/>
      <c r="CR123" s="124"/>
      <c r="CS123" s="124"/>
      <c r="CT123" s="124"/>
      <c r="CU123" s="124"/>
      <c r="CV123" s="124"/>
      <c r="CW123" s="124"/>
      <c r="CX123" s="124"/>
      <c r="CY123" s="124"/>
      <c r="CZ123" s="124"/>
    </row>
    <row r="124" spans="1:104" s="124" customFormat="1" x14ac:dyDescent="0.3">
      <c r="A124" s="101"/>
    </row>
    <row r="125" spans="1:104" s="124" customFormat="1" x14ac:dyDescent="0.3">
      <c r="A125" s="101"/>
      <c r="B125" s="124" t="s">
        <v>465</v>
      </c>
    </row>
    <row r="126" spans="1:104" x14ac:dyDescent="0.3">
      <c r="A126" s="391">
        <v>906</v>
      </c>
      <c r="B126" s="124">
        <v>906</v>
      </c>
      <c r="D126" s="586">
        <f>D70</f>
        <v>1</v>
      </c>
      <c r="E126" s="586">
        <f t="shared" ref="E126:N126" si="2">E70</f>
        <v>1</v>
      </c>
      <c r="F126" s="586">
        <f t="shared" si="2"/>
        <v>1</v>
      </c>
      <c r="G126" s="586">
        <f t="shared" si="2"/>
        <v>1</v>
      </c>
      <c r="H126" s="586">
        <f t="shared" si="2"/>
        <v>1</v>
      </c>
      <c r="I126" s="586">
        <f t="shared" si="2"/>
        <v>1</v>
      </c>
      <c r="J126" s="586">
        <f t="shared" si="2"/>
        <v>1</v>
      </c>
      <c r="K126" s="586">
        <f t="shared" si="2"/>
        <v>1</v>
      </c>
      <c r="L126" s="586">
        <f t="shared" si="2"/>
        <v>1</v>
      </c>
      <c r="M126" s="586">
        <f t="shared" si="2"/>
        <v>1</v>
      </c>
      <c r="N126" s="586">
        <f t="shared" si="2"/>
        <v>1</v>
      </c>
      <c r="O126" s="586">
        <f t="shared" ref="O126:R126" si="3">O70</f>
        <v>1</v>
      </c>
      <c r="P126" s="586">
        <f t="shared" si="3"/>
        <v>1</v>
      </c>
      <c r="Q126" s="586">
        <f t="shared" si="3"/>
        <v>1</v>
      </c>
      <c r="R126" s="586">
        <f t="shared" si="3"/>
        <v>1</v>
      </c>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4"/>
      <c r="AP126" s="124"/>
      <c r="AQ126" s="124"/>
      <c r="AR126" s="124"/>
      <c r="AS126" s="124"/>
      <c r="AT126" s="124"/>
      <c r="AU126" s="124"/>
      <c r="AV126" s="124"/>
      <c r="AW126" s="124"/>
      <c r="AX126" s="124"/>
      <c r="AY126" s="124"/>
      <c r="AZ126" s="124"/>
      <c r="BA126" s="124"/>
      <c r="BB126" s="124"/>
      <c r="BC126" s="124"/>
      <c r="BD126" s="124"/>
      <c r="BE126" s="124"/>
      <c r="BF126" s="124"/>
      <c r="BG126" s="124"/>
      <c r="BH126" s="124"/>
      <c r="BI126" s="124"/>
      <c r="BJ126" s="124"/>
      <c r="BK126" s="124"/>
      <c r="BL126" s="124"/>
      <c r="BM126" s="124"/>
      <c r="BN126" s="124"/>
      <c r="BO126" s="124"/>
      <c r="BP126" s="124"/>
      <c r="BQ126" s="124"/>
      <c r="BR126" s="124"/>
      <c r="BS126" s="124"/>
      <c r="BT126" s="124"/>
      <c r="BU126" s="124"/>
      <c r="BV126" s="124"/>
      <c r="BW126" s="124"/>
      <c r="BX126" s="124"/>
      <c r="BY126" s="124"/>
      <c r="BZ126" s="124"/>
      <c r="CA126" s="124"/>
      <c r="CB126" s="124"/>
      <c r="CC126" s="124"/>
      <c r="CD126" s="124"/>
      <c r="CE126" s="124"/>
      <c r="CF126" s="124"/>
      <c r="CG126" s="124"/>
      <c r="CH126" s="124"/>
      <c r="CI126" s="124"/>
      <c r="CJ126" s="124"/>
      <c r="CK126" s="124"/>
      <c r="CL126" s="124"/>
      <c r="CM126" s="124"/>
      <c r="CN126" s="124"/>
      <c r="CO126" s="124"/>
      <c r="CP126" s="124"/>
      <c r="CQ126" s="124"/>
      <c r="CR126" s="124"/>
      <c r="CS126" s="124"/>
      <c r="CT126" s="124"/>
      <c r="CU126" s="124"/>
      <c r="CV126" s="124"/>
      <c r="CW126" s="124"/>
      <c r="CX126" s="124"/>
      <c r="CY126" s="124"/>
      <c r="CZ126" s="124"/>
    </row>
    <row r="127" spans="1:104" x14ac:dyDescent="0.3">
      <c r="A127" s="391">
        <v>907</v>
      </c>
      <c r="B127" s="124">
        <v>907</v>
      </c>
      <c r="D127" s="586">
        <f>D71</f>
        <v>2</v>
      </c>
      <c r="E127" s="586">
        <f t="shared" ref="E127:N127" si="4">E71</f>
        <v>2</v>
      </c>
      <c r="F127" s="586">
        <f t="shared" si="4"/>
        <v>2</v>
      </c>
      <c r="G127" s="586">
        <f t="shared" si="4"/>
        <v>2</v>
      </c>
      <c r="H127" s="586">
        <f t="shared" si="4"/>
        <v>2</v>
      </c>
      <c r="I127" s="586">
        <f t="shared" si="4"/>
        <v>2</v>
      </c>
      <c r="J127" s="586">
        <f t="shared" si="4"/>
        <v>2</v>
      </c>
      <c r="K127" s="586">
        <f t="shared" si="4"/>
        <v>2</v>
      </c>
      <c r="L127" s="586">
        <f t="shared" si="4"/>
        <v>2</v>
      </c>
      <c r="M127" s="586">
        <f t="shared" si="4"/>
        <v>2</v>
      </c>
      <c r="N127" s="586">
        <f t="shared" si="4"/>
        <v>2</v>
      </c>
      <c r="O127" s="586">
        <f t="shared" ref="O127:R127" si="5">O71</f>
        <v>2</v>
      </c>
      <c r="P127" s="586">
        <f t="shared" si="5"/>
        <v>2</v>
      </c>
      <c r="Q127" s="586">
        <f t="shared" si="5"/>
        <v>2</v>
      </c>
      <c r="R127" s="586">
        <f t="shared" si="5"/>
        <v>2</v>
      </c>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4"/>
      <c r="BI127" s="124"/>
      <c r="BJ127" s="124"/>
      <c r="BK127" s="124"/>
      <c r="BL127" s="124"/>
      <c r="BM127" s="124"/>
      <c r="BN127" s="124"/>
      <c r="BO127" s="124"/>
      <c r="BP127" s="124"/>
      <c r="BQ127" s="124"/>
      <c r="BR127" s="124"/>
      <c r="BS127" s="124"/>
      <c r="BT127" s="124"/>
      <c r="BU127" s="124"/>
      <c r="BV127" s="124"/>
      <c r="BW127" s="124"/>
      <c r="BX127" s="124"/>
      <c r="BY127" s="124"/>
      <c r="BZ127" s="124"/>
      <c r="CA127" s="124"/>
      <c r="CB127" s="124"/>
      <c r="CC127" s="124"/>
      <c r="CD127" s="124"/>
      <c r="CE127" s="124"/>
      <c r="CF127" s="124"/>
      <c r="CG127" s="124"/>
      <c r="CH127" s="124"/>
      <c r="CI127" s="124"/>
      <c r="CJ127" s="124"/>
      <c r="CK127" s="124"/>
      <c r="CL127" s="124"/>
      <c r="CM127" s="124"/>
      <c r="CN127" s="124"/>
      <c r="CO127" s="124"/>
      <c r="CP127" s="124"/>
      <c r="CQ127" s="124"/>
      <c r="CR127" s="124"/>
      <c r="CS127" s="124"/>
      <c r="CT127" s="124"/>
      <c r="CU127" s="124"/>
      <c r="CV127" s="124"/>
      <c r="CW127" s="124"/>
      <c r="CX127" s="124"/>
      <c r="CY127" s="124"/>
      <c r="CZ127" s="124"/>
    </row>
    <row r="128" spans="1:104" x14ac:dyDescent="0.3">
      <c r="A128" s="391">
        <v>951</v>
      </c>
      <c r="B128" s="124">
        <v>951</v>
      </c>
      <c r="D128" s="586">
        <f>D76</f>
        <v>2</v>
      </c>
      <c r="E128" s="586">
        <f t="shared" ref="E128:N128" si="6">E76</f>
        <v>2</v>
      </c>
      <c r="F128" s="586">
        <f t="shared" si="6"/>
        <v>2</v>
      </c>
      <c r="G128" s="586">
        <f t="shared" si="6"/>
        <v>2</v>
      </c>
      <c r="H128" s="586">
        <f t="shared" si="6"/>
        <v>2</v>
      </c>
      <c r="I128" s="586">
        <f t="shared" si="6"/>
        <v>2</v>
      </c>
      <c r="J128" s="586">
        <f t="shared" si="6"/>
        <v>2</v>
      </c>
      <c r="K128" s="586">
        <f t="shared" si="6"/>
        <v>2</v>
      </c>
      <c r="L128" s="586">
        <f t="shared" si="6"/>
        <v>2</v>
      </c>
      <c r="M128" s="586">
        <f t="shared" si="6"/>
        <v>2</v>
      </c>
      <c r="N128" s="586">
        <f t="shared" si="6"/>
        <v>2</v>
      </c>
      <c r="O128" s="586">
        <f t="shared" ref="O128:R128" si="7">O76</f>
        <v>1</v>
      </c>
      <c r="P128" s="586">
        <f t="shared" si="7"/>
        <v>2</v>
      </c>
      <c r="Q128" s="586">
        <f t="shared" si="7"/>
        <v>2</v>
      </c>
      <c r="R128" s="586">
        <f t="shared" si="7"/>
        <v>2</v>
      </c>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c r="BH128" s="124"/>
      <c r="BI128" s="124"/>
      <c r="BJ128" s="124"/>
      <c r="BK128" s="124"/>
      <c r="BL128" s="124"/>
      <c r="BM128" s="124"/>
      <c r="BN128" s="124"/>
      <c r="BO128" s="124"/>
      <c r="BP128" s="124"/>
      <c r="BQ128" s="124"/>
      <c r="BR128" s="124"/>
      <c r="BS128" s="124"/>
      <c r="BT128" s="124"/>
      <c r="BU128" s="124"/>
      <c r="BV128" s="124"/>
      <c r="BW128" s="124"/>
      <c r="BX128" s="124"/>
      <c r="BY128" s="124"/>
      <c r="BZ128" s="124"/>
      <c r="CA128" s="124"/>
      <c r="CB128" s="124"/>
      <c r="CC128" s="124"/>
      <c r="CD128" s="124"/>
      <c r="CE128" s="124"/>
      <c r="CF128" s="124"/>
      <c r="CG128" s="124"/>
      <c r="CH128" s="124"/>
      <c r="CI128" s="124"/>
      <c r="CJ128" s="124"/>
      <c r="CK128" s="124"/>
      <c r="CL128" s="124"/>
      <c r="CM128" s="124"/>
      <c r="CN128" s="124"/>
      <c r="CO128" s="124"/>
      <c r="CP128" s="124"/>
      <c r="CQ128" s="124"/>
      <c r="CR128" s="124"/>
      <c r="CS128" s="124"/>
      <c r="CT128" s="124"/>
      <c r="CU128" s="124"/>
      <c r="CV128" s="124"/>
      <c r="CW128" s="124"/>
      <c r="CX128" s="124"/>
      <c r="CY128" s="124"/>
      <c r="CZ128" s="124"/>
    </row>
    <row r="129" spans="1:104" x14ac:dyDescent="0.3">
      <c r="A129" s="391">
        <v>953</v>
      </c>
      <c r="B129" s="124">
        <v>953</v>
      </c>
      <c r="D129" s="586">
        <f>D78</f>
        <v>2</v>
      </c>
      <c r="E129" s="586">
        <f t="shared" ref="E129:N129" si="8">E78</f>
        <v>2</v>
      </c>
      <c r="F129" s="586">
        <f t="shared" si="8"/>
        <v>2</v>
      </c>
      <c r="G129" s="586">
        <f t="shared" si="8"/>
        <v>2</v>
      </c>
      <c r="H129" s="586">
        <f t="shared" si="8"/>
        <v>2</v>
      </c>
      <c r="I129" s="586">
        <f t="shared" si="8"/>
        <v>2</v>
      </c>
      <c r="J129" s="586">
        <f t="shared" si="8"/>
        <v>2</v>
      </c>
      <c r="K129" s="586">
        <f t="shared" si="8"/>
        <v>2</v>
      </c>
      <c r="L129" s="586">
        <f t="shared" si="8"/>
        <v>2</v>
      </c>
      <c r="M129" s="586">
        <f t="shared" si="8"/>
        <v>2</v>
      </c>
      <c r="N129" s="586">
        <f t="shared" si="8"/>
        <v>2</v>
      </c>
      <c r="O129" s="586">
        <f t="shared" ref="O129:R129" si="9">O78</f>
        <v>2</v>
      </c>
      <c r="P129" s="586">
        <f t="shared" si="9"/>
        <v>2</v>
      </c>
      <c r="Q129" s="586">
        <f t="shared" si="9"/>
        <v>2</v>
      </c>
      <c r="R129" s="586">
        <f t="shared" si="9"/>
        <v>2</v>
      </c>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c r="BH129" s="124"/>
      <c r="BI129" s="124"/>
      <c r="BJ129" s="124"/>
      <c r="BK129" s="124"/>
      <c r="BL129" s="124"/>
      <c r="BM129" s="124"/>
      <c r="BN129" s="124"/>
      <c r="BO129" s="124"/>
      <c r="BP129" s="124"/>
      <c r="BQ129" s="124"/>
      <c r="BR129" s="124"/>
      <c r="BS129" s="124"/>
      <c r="BT129" s="124"/>
      <c r="BU129" s="124"/>
      <c r="BV129" s="124"/>
      <c r="BW129" s="124"/>
      <c r="BX129" s="124"/>
      <c r="BY129" s="124"/>
      <c r="BZ129" s="124"/>
      <c r="CA129" s="124"/>
      <c r="CB129" s="124"/>
      <c r="CC129" s="124"/>
      <c r="CD129" s="124"/>
      <c r="CE129" s="124"/>
      <c r="CF129" s="124"/>
      <c r="CG129" s="124"/>
      <c r="CH129" s="124"/>
      <c r="CI129" s="124"/>
      <c r="CJ129" s="124"/>
      <c r="CK129" s="124"/>
      <c r="CL129" s="124"/>
      <c r="CM129" s="124"/>
      <c r="CN129" s="124"/>
      <c r="CO129" s="124"/>
      <c r="CP129" s="124"/>
      <c r="CQ129" s="124"/>
      <c r="CR129" s="124"/>
      <c r="CS129" s="124"/>
      <c r="CT129" s="124"/>
      <c r="CU129" s="124"/>
      <c r="CV129" s="124"/>
      <c r="CW129" s="124"/>
      <c r="CX129" s="124"/>
      <c r="CY129" s="124"/>
      <c r="CZ129" s="124"/>
    </row>
    <row r="130" spans="1:104" x14ac:dyDescent="0.3">
      <c r="A130" s="391">
        <v>955</v>
      </c>
      <c r="B130" s="124">
        <v>955</v>
      </c>
      <c r="D130" s="586">
        <f>D80</f>
        <v>0</v>
      </c>
      <c r="E130" s="586">
        <f t="shared" ref="E130:N130" si="10">E80</f>
        <v>0</v>
      </c>
      <c r="F130" s="586">
        <f t="shared" si="10"/>
        <v>0</v>
      </c>
      <c r="G130" s="586">
        <f t="shared" si="10"/>
        <v>0</v>
      </c>
      <c r="H130" s="586">
        <f t="shared" si="10"/>
        <v>0</v>
      </c>
      <c r="I130" s="586">
        <f t="shared" si="10"/>
        <v>0</v>
      </c>
      <c r="J130" s="586">
        <f t="shared" si="10"/>
        <v>0</v>
      </c>
      <c r="K130" s="586">
        <f t="shared" si="10"/>
        <v>2</v>
      </c>
      <c r="L130" s="586">
        <f t="shared" si="10"/>
        <v>0</v>
      </c>
      <c r="M130" s="586">
        <f t="shared" si="10"/>
        <v>0</v>
      </c>
      <c r="N130" s="586">
        <f t="shared" si="10"/>
        <v>0</v>
      </c>
      <c r="O130" s="586">
        <f t="shared" ref="O130:R130" si="11">O80</f>
        <v>0</v>
      </c>
      <c r="P130" s="586">
        <f t="shared" si="11"/>
        <v>0</v>
      </c>
      <c r="Q130" s="586">
        <f t="shared" si="11"/>
        <v>0</v>
      </c>
      <c r="R130" s="586">
        <f t="shared" si="11"/>
        <v>0</v>
      </c>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c r="BH130" s="124"/>
      <c r="BI130" s="124"/>
      <c r="BJ130" s="124"/>
      <c r="BK130" s="124"/>
      <c r="BL130" s="124"/>
      <c r="BM130" s="124"/>
      <c r="BN130" s="124"/>
      <c r="BO130" s="124"/>
      <c r="BP130" s="124"/>
      <c r="BQ130" s="124"/>
      <c r="BR130" s="124"/>
      <c r="BS130" s="124"/>
      <c r="BT130" s="124"/>
      <c r="BU130" s="124"/>
      <c r="BV130" s="124"/>
      <c r="BW130" s="124"/>
      <c r="BX130" s="124"/>
      <c r="BY130" s="124"/>
      <c r="BZ130" s="124"/>
      <c r="CA130" s="124"/>
      <c r="CB130" s="124"/>
      <c r="CC130" s="124"/>
      <c r="CD130" s="124"/>
      <c r="CE130" s="124"/>
      <c r="CF130" s="124"/>
      <c r="CG130" s="124"/>
      <c r="CH130" s="124"/>
      <c r="CI130" s="124"/>
      <c r="CJ130" s="124"/>
      <c r="CK130" s="124"/>
      <c r="CL130" s="124"/>
      <c r="CM130" s="124"/>
      <c r="CN130" s="124"/>
      <c r="CO130" s="124"/>
      <c r="CP130" s="124"/>
      <c r="CQ130" s="124"/>
      <c r="CR130" s="124"/>
      <c r="CS130" s="124"/>
      <c r="CT130" s="124"/>
      <c r="CU130" s="124"/>
      <c r="CV130" s="124"/>
      <c r="CW130" s="124"/>
      <c r="CX130" s="124"/>
      <c r="CY130" s="124"/>
      <c r="CZ130" s="124"/>
    </row>
    <row r="131" spans="1:104" x14ac:dyDescent="0.3">
      <c r="A131" s="391">
        <v>957</v>
      </c>
      <c r="B131" s="124">
        <v>957</v>
      </c>
      <c r="D131" s="586">
        <f>D82</f>
        <v>0</v>
      </c>
      <c r="E131" s="586">
        <f t="shared" ref="E131:N131" si="12">E82</f>
        <v>0</v>
      </c>
      <c r="F131" s="586">
        <f t="shared" si="12"/>
        <v>0</v>
      </c>
      <c r="G131" s="586">
        <f t="shared" si="12"/>
        <v>0</v>
      </c>
      <c r="H131" s="586">
        <f t="shared" si="12"/>
        <v>0</v>
      </c>
      <c r="I131" s="586">
        <f t="shared" si="12"/>
        <v>0</v>
      </c>
      <c r="J131" s="586">
        <f t="shared" si="12"/>
        <v>0</v>
      </c>
      <c r="K131" s="586">
        <f t="shared" si="12"/>
        <v>0</v>
      </c>
      <c r="L131" s="586">
        <f t="shared" si="12"/>
        <v>0</v>
      </c>
      <c r="M131" s="586">
        <f t="shared" si="12"/>
        <v>0</v>
      </c>
      <c r="N131" s="586">
        <f t="shared" si="12"/>
        <v>0</v>
      </c>
      <c r="O131" s="586">
        <f t="shared" ref="O131:R131" si="13">O82</f>
        <v>1</v>
      </c>
      <c r="P131" s="586">
        <f t="shared" si="13"/>
        <v>0</v>
      </c>
      <c r="Q131" s="586">
        <f t="shared" si="13"/>
        <v>0</v>
      </c>
      <c r="R131" s="586">
        <f t="shared" si="13"/>
        <v>0</v>
      </c>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c r="BF131" s="124"/>
      <c r="BG131" s="124"/>
      <c r="BH131" s="124"/>
      <c r="BI131" s="124"/>
      <c r="BJ131" s="124"/>
      <c r="BK131" s="124"/>
      <c r="BL131" s="124"/>
      <c r="BM131" s="124"/>
      <c r="BN131" s="124"/>
      <c r="BO131" s="124"/>
      <c r="BP131" s="124"/>
      <c r="BQ131" s="124"/>
      <c r="BR131" s="124"/>
      <c r="BS131" s="124"/>
      <c r="BT131" s="124"/>
      <c r="BU131" s="124"/>
      <c r="BV131" s="124"/>
      <c r="BW131" s="124"/>
      <c r="BX131" s="124"/>
      <c r="BY131" s="124"/>
      <c r="BZ131" s="124"/>
      <c r="CA131" s="124"/>
      <c r="CB131" s="124"/>
      <c r="CC131" s="124"/>
      <c r="CD131" s="124"/>
      <c r="CE131" s="124"/>
      <c r="CF131" s="124"/>
      <c r="CG131" s="124"/>
      <c r="CH131" s="124"/>
      <c r="CI131" s="124"/>
      <c r="CJ131" s="124"/>
      <c r="CK131" s="124"/>
      <c r="CL131" s="124"/>
      <c r="CM131" s="124"/>
      <c r="CN131" s="124"/>
      <c r="CO131" s="124"/>
      <c r="CP131" s="124"/>
      <c r="CQ131" s="124"/>
      <c r="CR131" s="124"/>
      <c r="CS131" s="124"/>
      <c r="CT131" s="124"/>
      <c r="CU131" s="124"/>
      <c r="CV131" s="124"/>
      <c r="CW131" s="124"/>
      <c r="CX131" s="124"/>
      <c r="CY131" s="124"/>
      <c r="CZ131" s="124"/>
    </row>
    <row r="132" spans="1:104" x14ac:dyDescent="0.3">
      <c r="A132" s="391">
        <v>959</v>
      </c>
      <c r="B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4"/>
      <c r="AP132" s="124"/>
      <c r="AQ132" s="124"/>
      <c r="AR132" s="124"/>
      <c r="AS132" s="124"/>
      <c r="AT132" s="124"/>
      <c r="AU132" s="124"/>
      <c r="AV132" s="124"/>
      <c r="AW132" s="124"/>
      <c r="AX132" s="124"/>
      <c r="AY132" s="124"/>
      <c r="AZ132" s="124"/>
      <c r="BA132" s="124"/>
      <c r="BB132" s="124"/>
      <c r="BC132" s="124"/>
      <c r="BD132" s="124"/>
      <c r="BE132" s="124"/>
      <c r="BF132" s="124"/>
      <c r="BG132" s="124"/>
      <c r="BH132" s="124"/>
      <c r="BI132" s="124"/>
      <c r="BJ132" s="124"/>
      <c r="BK132" s="124"/>
      <c r="BL132" s="124"/>
      <c r="BM132" s="124"/>
      <c r="BN132" s="124"/>
      <c r="BO132" s="124"/>
      <c r="BP132" s="124"/>
      <c r="BQ132" s="124"/>
      <c r="BR132" s="124"/>
      <c r="BS132" s="124"/>
      <c r="BT132" s="124"/>
      <c r="BU132" s="124"/>
      <c r="BV132" s="124"/>
      <c r="BW132" s="124"/>
      <c r="BX132" s="124"/>
      <c r="BY132" s="124"/>
      <c r="BZ132" s="124"/>
      <c r="CA132" s="124"/>
      <c r="CB132" s="124"/>
      <c r="CC132" s="124"/>
      <c r="CD132" s="124"/>
      <c r="CE132" s="124"/>
      <c r="CF132" s="124"/>
      <c r="CG132" s="124"/>
      <c r="CH132" s="124"/>
      <c r="CI132" s="124"/>
      <c r="CJ132" s="124"/>
      <c r="CK132" s="124"/>
      <c r="CL132" s="124"/>
      <c r="CM132" s="124"/>
      <c r="CN132" s="124"/>
      <c r="CO132" s="124"/>
      <c r="CP132" s="124"/>
      <c r="CQ132" s="124"/>
      <c r="CR132" s="124"/>
      <c r="CS132" s="124"/>
      <c r="CT132" s="124"/>
      <c r="CU132" s="124"/>
      <c r="CV132" s="124"/>
      <c r="CW132" s="124"/>
      <c r="CX132" s="124"/>
      <c r="CY132" s="124"/>
      <c r="CZ132" s="124"/>
    </row>
    <row r="133" spans="1:104" x14ac:dyDescent="0.3">
      <c r="A133" s="101">
        <v>965</v>
      </c>
      <c r="B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c r="AN133" s="124"/>
      <c r="AO133" s="124"/>
      <c r="AP133" s="124"/>
      <c r="AQ133" s="124"/>
      <c r="AR133" s="124"/>
      <c r="AS133" s="124"/>
      <c r="AT133" s="124"/>
      <c r="AU133" s="124"/>
      <c r="AV133" s="124"/>
      <c r="AW133" s="124"/>
      <c r="AX133" s="124"/>
      <c r="AY133" s="124"/>
      <c r="AZ133" s="124"/>
      <c r="BA133" s="124"/>
      <c r="BB133" s="124"/>
      <c r="BC133" s="124"/>
      <c r="BD133" s="124"/>
      <c r="BE133" s="124"/>
      <c r="BF133" s="124"/>
      <c r="BG133" s="124"/>
      <c r="BH133" s="124"/>
      <c r="BI133" s="124"/>
      <c r="BJ133" s="124"/>
      <c r="BK133" s="124"/>
      <c r="BL133" s="124"/>
      <c r="BM133" s="124"/>
      <c r="BN133" s="124"/>
      <c r="BO133" s="124"/>
      <c r="BP133" s="124"/>
      <c r="BQ133" s="124"/>
      <c r="BR133" s="124"/>
      <c r="BS133" s="124"/>
      <c r="BT133" s="124"/>
      <c r="BU133" s="124"/>
      <c r="BV133" s="124"/>
      <c r="BW133" s="124"/>
      <c r="BX133" s="124"/>
      <c r="BY133" s="124"/>
      <c r="BZ133" s="124"/>
      <c r="CA133" s="124"/>
      <c r="CB133" s="124"/>
      <c r="CC133" s="124"/>
      <c r="CD133" s="124"/>
      <c r="CE133" s="124"/>
      <c r="CF133" s="124"/>
      <c r="CG133" s="124"/>
      <c r="CH133" s="124"/>
      <c r="CI133" s="124"/>
      <c r="CJ133" s="124"/>
      <c r="CK133" s="124"/>
      <c r="CL133" s="124"/>
      <c r="CM133" s="124"/>
      <c r="CN133" s="124"/>
      <c r="CO133" s="124"/>
      <c r="CP133" s="124"/>
      <c r="CQ133" s="124"/>
      <c r="CR133" s="124"/>
      <c r="CS133" s="124"/>
      <c r="CT133" s="124"/>
      <c r="CU133" s="124"/>
      <c r="CV133" s="124"/>
      <c r="CW133" s="124"/>
      <c r="CX133" s="124"/>
      <c r="CY133" s="124"/>
      <c r="CZ133" s="124"/>
    </row>
    <row r="134" spans="1:104" x14ac:dyDescent="0.3">
      <c r="A134" s="391">
        <v>973</v>
      </c>
      <c r="B134" s="124">
        <v>973</v>
      </c>
      <c r="D134" s="586">
        <f>D89</f>
        <v>0</v>
      </c>
      <c r="E134" s="586">
        <f t="shared" ref="E134:N134" si="14">E89</f>
        <v>0</v>
      </c>
      <c r="F134" s="586">
        <f t="shared" si="14"/>
        <v>0</v>
      </c>
      <c r="G134" s="586">
        <f t="shared" si="14"/>
        <v>0</v>
      </c>
      <c r="H134" s="586">
        <f t="shared" si="14"/>
        <v>0</v>
      </c>
      <c r="I134" s="586">
        <f t="shared" si="14"/>
        <v>0</v>
      </c>
      <c r="J134" s="586">
        <f t="shared" si="14"/>
        <v>0</v>
      </c>
      <c r="K134" s="586">
        <f t="shared" si="14"/>
        <v>0</v>
      </c>
      <c r="L134" s="586">
        <f t="shared" si="14"/>
        <v>0</v>
      </c>
      <c r="M134" s="586">
        <f t="shared" si="14"/>
        <v>0</v>
      </c>
      <c r="N134" s="586">
        <f t="shared" si="14"/>
        <v>0</v>
      </c>
      <c r="O134" s="586">
        <f t="shared" ref="O134:R134" si="15">O89</f>
        <v>0</v>
      </c>
      <c r="P134" s="586">
        <f t="shared" si="15"/>
        <v>0</v>
      </c>
      <c r="Q134" s="586">
        <f t="shared" si="15"/>
        <v>0</v>
      </c>
      <c r="R134" s="586">
        <f t="shared" si="15"/>
        <v>0</v>
      </c>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c r="AN134" s="124"/>
      <c r="AO134" s="124"/>
      <c r="AP134" s="124"/>
      <c r="AQ134" s="124"/>
      <c r="AR134" s="124"/>
      <c r="AS134" s="124"/>
      <c r="AT134" s="124"/>
      <c r="AU134" s="124"/>
      <c r="AV134" s="124"/>
      <c r="AW134" s="124"/>
      <c r="AX134" s="124"/>
      <c r="AY134" s="124"/>
      <c r="AZ134" s="124"/>
      <c r="BA134" s="124"/>
      <c r="BB134" s="124"/>
      <c r="BC134" s="124"/>
      <c r="BD134" s="124"/>
      <c r="BE134" s="124"/>
      <c r="BF134" s="124"/>
      <c r="BG134" s="124"/>
      <c r="BH134" s="124"/>
      <c r="BI134" s="124"/>
      <c r="BJ134" s="124"/>
      <c r="BK134" s="124"/>
      <c r="BL134" s="124"/>
      <c r="BM134" s="124"/>
      <c r="BN134" s="124"/>
      <c r="BO134" s="124"/>
      <c r="BP134" s="124"/>
      <c r="BQ134" s="124"/>
      <c r="BR134" s="124"/>
      <c r="BS134" s="124"/>
      <c r="BT134" s="124"/>
      <c r="BU134" s="124"/>
      <c r="BV134" s="124"/>
      <c r="BW134" s="124"/>
      <c r="BX134" s="124"/>
      <c r="BY134" s="124"/>
      <c r="BZ134" s="124"/>
      <c r="CA134" s="124"/>
      <c r="CB134" s="124"/>
      <c r="CC134" s="124"/>
      <c r="CD134" s="124"/>
      <c r="CE134" s="124"/>
      <c r="CF134" s="124"/>
      <c r="CG134" s="124"/>
      <c r="CH134" s="124"/>
      <c r="CI134" s="124"/>
      <c r="CJ134" s="124"/>
      <c r="CK134" s="124"/>
      <c r="CL134" s="124"/>
      <c r="CM134" s="124"/>
      <c r="CN134" s="124"/>
      <c r="CO134" s="124"/>
      <c r="CP134" s="124"/>
      <c r="CQ134" s="124"/>
      <c r="CR134" s="124"/>
      <c r="CS134" s="124"/>
      <c r="CT134" s="124"/>
      <c r="CU134" s="124"/>
      <c r="CV134" s="124"/>
      <c r="CW134" s="124"/>
      <c r="CX134" s="124"/>
      <c r="CY134" s="124"/>
      <c r="CZ134" s="124"/>
    </row>
    <row r="135" spans="1:104" x14ac:dyDescent="0.3">
      <c r="A135" s="391">
        <v>974</v>
      </c>
      <c r="B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4"/>
      <c r="BJ135" s="124"/>
      <c r="BK135" s="124"/>
      <c r="BL135" s="124"/>
      <c r="BM135" s="124"/>
      <c r="BN135" s="124"/>
      <c r="BO135" s="124"/>
      <c r="BP135" s="124"/>
      <c r="BQ135" s="124"/>
      <c r="BR135" s="124"/>
      <c r="BS135" s="124"/>
      <c r="BT135" s="124"/>
      <c r="BU135" s="124"/>
      <c r="BV135" s="124"/>
      <c r="BW135" s="124"/>
      <c r="BX135" s="124"/>
      <c r="BY135" s="124"/>
      <c r="BZ135" s="124"/>
      <c r="CA135" s="124"/>
      <c r="CB135" s="124"/>
      <c r="CC135" s="124"/>
      <c r="CD135" s="124"/>
      <c r="CE135" s="124"/>
      <c r="CF135" s="124"/>
      <c r="CG135" s="124"/>
      <c r="CH135" s="124"/>
      <c r="CI135" s="124"/>
      <c r="CJ135" s="124"/>
      <c r="CK135" s="124"/>
      <c r="CL135" s="124"/>
      <c r="CM135" s="124"/>
      <c r="CN135" s="124"/>
      <c r="CO135" s="124"/>
      <c r="CP135" s="124"/>
      <c r="CQ135" s="124"/>
      <c r="CR135" s="124"/>
      <c r="CS135" s="124"/>
      <c r="CT135" s="124"/>
      <c r="CU135" s="124"/>
      <c r="CV135" s="124"/>
      <c r="CW135" s="124"/>
      <c r="CX135" s="124"/>
      <c r="CY135" s="124"/>
      <c r="CZ135" s="124"/>
    </row>
    <row r="136" spans="1:104" x14ac:dyDescent="0.3">
      <c r="A136" s="391">
        <v>975</v>
      </c>
      <c r="B136" s="124">
        <v>975</v>
      </c>
      <c r="C136" s="124"/>
      <c r="D136" s="124">
        <f>D90</f>
        <v>1</v>
      </c>
      <c r="E136" s="124">
        <f t="shared" ref="E136:R136" si="16">E90</f>
        <v>2</v>
      </c>
      <c r="F136" s="124">
        <f t="shared" si="16"/>
        <v>2</v>
      </c>
      <c r="G136" s="124">
        <f t="shared" si="16"/>
        <v>2</v>
      </c>
      <c r="H136" s="124">
        <f t="shared" si="16"/>
        <v>1</v>
      </c>
      <c r="I136" s="124">
        <f t="shared" si="16"/>
        <v>2</v>
      </c>
      <c r="J136" s="124">
        <f t="shared" si="16"/>
        <v>1</v>
      </c>
      <c r="K136" s="124">
        <f t="shared" si="16"/>
        <v>1</v>
      </c>
      <c r="L136" s="124">
        <f t="shared" si="16"/>
        <v>2</v>
      </c>
      <c r="M136" s="124">
        <f t="shared" si="16"/>
        <v>2</v>
      </c>
      <c r="N136" s="124">
        <f t="shared" si="16"/>
        <v>2</v>
      </c>
      <c r="O136" s="124">
        <f t="shared" si="16"/>
        <v>1</v>
      </c>
      <c r="P136" s="124">
        <f t="shared" si="16"/>
        <v>1</v>
      </c>
      <c r="Q136" s="124">
        <f t="shared" si="16"/>
        <v>1</v>
      </c>
      <c r="R136" s="124">
        <f t="shared" si="16"/>
        <v>2</v>
      </c>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c r="AN136" s="124"/>
      <c r="AO136" s="124"/>
      <c r="AP136" s="124"/>
      <c r="AQ136" s="124"/>
      <c r="AR136" s="124"/>
      <c r="AS136" s="124"/>
      <c r="AT136" s="124"/>
      <c r="AU136" s="124"/>
      <c r="AV136" s="124"/>
      <c r="AW136" s="124"/>
      <c r="AX136" s="124"/>
      <c r="AY136" s="124"/>
      <c r="AZ136" s="124"/>
      <c r="BA136" s="124"/>
      <c r="BB136" s="124"/>
      <c r="BC136" s="124"/>
      <c r="BD136" s="124"/>
      <c r="BE136" s="124"/>
      <c r="BF136" s="124"/>
      <c r="BG136" s="124"/>
      <c r="BH136" s="124"/>
      <c r="BI136" s="124"/>
      <c r="BJ136" s="124"/>
      <c r="BK136" s="124"/>
      <c r="BL136" s="124"/>
      <c r="BM136" s="124"/>
      <c r="BN136" s="124"/>
      <c r="BO136" s="124"/>
      <c r="BP136" s="124"/>
      <c r="BQ136" s="124"/>
      <c r="BR136" s="124"/>
      <c r="BS136" s="124"/>
      <c r="BT136" s="124"/>
      <c r="BU136" s="124"/>
      <c r="BV136" s="124"/>
      <c r="BW136" s="124"/>
      <c r="BX136" s="124"/>
      <c r="BY136" s="124"/>
      <c r="BZ136" s="124"/>
      <c r="CA136" s="124"/>
      <c r="CB136" s="124"/>
      <c r="CC136" s="124"/>
      <c r="CD136" s="124"/>
      <c r="CE136" s="124"/>
      <c r="CF136" s="124"/>
      <c r="CG136" s="124"/>
      <c r="CH136" s="124"/>
      <c r="CI136" s="124"/>
      <c r="CJ136" s="124"/>
      <c r="CK136" s="124"/>
      <c r="CL136" s="124"/>
      <c r="CM136" s="124"/>
      <c r="CN136" s="124"/>
      <c r="CO136" s="124"/>
      <c r="CP136" s="124"/>
      <c r="CQ136" s="124"/>
      <c r="CR136" s="124"/>
      <c r="CS136" s="124"/>
      <c r="CT136" s="124"/>
      <c r="CU136" s="124"/>
      <c r="CV136" s="124"/>
      <c r="CW136" s="124"/>
      <c r="CX136" s="124"/>
      <c r="CY136" s="124"/>
      <c r="CZ136" s="124"/>
    </row>
    <row r="137" spans="1:104" x14ac:dyDescent="0.3">
      <c r="A137" s="391">
        <v>976</v>
      </c>
      <c r="B137" s="124"/>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c r="AN137" s="124"/>
      <c r="AO137" s="124"/>
      <c r="AP137" s="124"/>
      <c r="AQ137" s="124"/>
      <c r="AR137" s="124"/>
      <c r="AS137" s="124"/>
      <c r="AT137" s="124"/>
      <c r="AU137" s="124"/>
      <c r="AV137" s="124"/>
      <c r="AW137" s="124"/>
      <c r="AX137" s="124"/>
      <c r="AY137" s="124"/>
      <c r="AZ137" s="124"/>
      <c r="BA137" s="124"/>
      <c r="BB137" s="124"/>
      <c r="BC137" s="124"/>
      <c r="BD137" s="124"/>
      <c r="BE137" s="124"/>
      <c r="BF137" s="124"/>
      <c r="BG137" s="124"/>
      <c r="BH137" s="124"/>
      <c r="BI137" s="124"/>
      <c r="BJ137" s="124"/>
      <c r="BK137" s="124"/>
      <c r="BL137" s="124"/>
      <c r="BM137" s="124"/>
      <c r="BN137" s="124"/>
      <c r="BO137" s="124"/>
      <c r="BP137" s="124"/>
      <c r="BQ137" s="124"/>
      <c r="BR137" s="124"/>
      <c r="BS137" s="124"/>
      <c r="BT137" s="124"/>
      <c r="BU137" s="124"/>
      <c r="BV137" s="124"/>
      <c r="BW137" s="124"/>
      <c r="BX137" s="124"/>
      <c r="BY137" s="124"/>
      <c r="BZ137" s="124"/>
      <c r="CA137" s="124"/>
      <c r="CB137" s="124"/>
      <c r="CC137" s="124"/>
      <c r="CD137" s="124"/>
      <c r="CE137" s="124"/>
      <c r="CF137" s="124"/>
      <c r="CG137" s="124"/>
      <c r="CH137" s="124"/>
      <c r="CI137" s="124"/>
      <c r="CJ137" s="124"/>
      <c r="CK137" s="124"/>
      <c r="CL137" s="124"/>
      <c r="CM137" s="124"/>
      <c r="CN137" s="124"/>
      <c r="CO137" s="124"/>
      <c r="CP137" s="124"/>
      <c r="CQ137" s="124"/>
      <c r="CR137" s="124"/>
      <c r="CS137" s="124"/>
      <c r="CT137" s="124"/>
      <c r="CU137" s="124"/>
      <c r="CV137" s="124"/>
      <c r="CW137" s="124"/>
      <c r="CX137" s="124"/>
      <c r="CY137" s="124"/>
      <c r="CZ137" s="124"/>
    </row>
    <row r="138" spans="1:104" x14ac:dyDescent="0.3">
      <c r="A138" s="391">
        <v>977</v>
      </c>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c r="AN138" s="124"/>
      <c r="AO138" s="124"/>
      <c r="AP138" s="124"/>
      <c r="AQ138" s="124"/>
      <c r="AR138" s="124"/>
      <c r="AS138" s="124"/>
      <c r="AT138" s="124"/>
      <c r="AU138" s="124"/>
      <c r="AV138" s="124"/>
      <c r="AW138" s="124"/>
      <c r="AX138" s="124"/>
      <c r="AY138" s="124"/>
      <c r="AZ138" s="124"/>
      <c r="BA138" s="124"/>
      <c r="BB138" s="124"/>
      <c r="BC138" s="124"/>
      <c r="BD138" s="124"/>
      <c r="BE138" s="124"/>
      <c r="BF138" s="124"/>
      <c r="BG138" s="124"/>
      <c r="BH138" s="124"/>
      <c r="BI138" s="124"/>
      <c r="BJ138" s="124"/>
      <c r="BK138" s="124"/>
      <c r="BL138" s="124"/>
      <c r="BM138" s="124"/>
      <c r="BN138" s="124"/>
      <c r="BO138" s="124"/>
      <c r="BP138" s="124"/>
      <c r="BQ138" s="124"/>
      <c r="BR138" s="124"/>
      <c r="BS138" s="124"/>
      <c r="BT138" s="124"/>
      <c r="BU138" s="124"/>
      <c r="BV138" s="124"/>
      <c r="BW138" s="124"/>
      <c r="BX138" s="124"/>
      <c r="BY138" s="124"/>
      <c r="BZ138" s="124"/>
      <c r="CA138" s="124"/>
      <c r="CB138" s="124"/>
      <c r="CC138" s="124"/>
      <c r="CD138" s="124"/>
      <c r="CE138" s="124"/>
      <c r="CF138" s="124"/>
      <c r="CG138" s="124"/>
      <c r="CH138" s="124"/>
      <c r="CI138" s="124"/>
      <c r="CJ138" s="124"/>
      <c r="CK138" s="124"/>
      <c r="CL138" s="124"/>
      <c r="CM138" s="124"/>
      <c r="CN138" s="124"/>
      <c r="CO138" s="124"/>
      <c r="CP138" s="124"/>
      <c r="CQ138" s="124"/>
      <c r="CR138" s="124"/>
      <c r="CS138" s="124"/>
      <c r="CT138" s="124"/>
      <c r="CU138" s="124"/>
      <c r="CV138" s="124"/>
      <c r="CW138" s="124"/>
      <c r="CX138" s="124"/>
      <c r="CY138" s="124"/>
      <c r="CZ138" s="124"/>
    </row>
    <row r="139" spans="1:104" x14ac:dyDescent="0.3">
      <c r="A139" s="391">
        <v>978</v>
      </c>
      <c r="B139" s="124"/>
      <c r="C139" s="124"/>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c r="AN139" s="124"/>
      <c r="AO139" s="124"/>
      <c r="AP139" s="124"/>
      <c r="AQ139" s="124"/>
      <c r="AR139" s="124"/>
      <c r="AS139" s="124"/>
      <c r="AT139" s="124"/>
      <c r="AU139" s="124"/>
      <c r="AV139" s="124"/>
      <c r="AW139" s="124"/>
      <c r="AX139" s="124"/>
      <c r="AY139" s="124"/>
      <c r="AZ139" s="124"/>
      <c r="BA139" s="124"/>
      <c r="BB139" s="124"/>
      <c r="BC139" s="124"/>
      <c r="BD139" s="124"/>
      <c r="BE139" s="124"/>
      <c r="BF139" s="124"/>
      <c r="BG139" s="124"/>
      <c r="BH139" s="124"/>
      <c r="BI139" s="124"/>
      <c r="BJ139" s="124"/>
      <c r="BK139" s="124"/>
      <c r="BL139" s="124"/>
      <c r="BM139" s="124"/>
      <c r="BN139" s="124"/>
      <c r="BO139" s="124"/>
      <c r="BP139" s="124"/>
      <c r="BQ139" s="124"/>
      <c r="BR139" s="124"/>
      <c r="BS139" s="124"/>
      <c r="BT139" s="124"/>
      <c r="BU139" s="124"/>
      <c r="BV139" s="124"/>
      <c r="BW139" s="124"/>
      <c r="BX139" s="124"/>
      <c r="BY139" s="124"/>
      <c r="BZ139" s="124"/>
      <c r="CA139" s="124"/>
      <c r="CB139" s="124"/>
      <c r="CC139" s="124"/>
      <c r="CD139" s="124"/>
      <c r="CE139" s="124"/>
      <c r="CF139" s="124"/>
      <c r="CG139" s="124"/>
      <c r="CH139" s="124"/>
      <c r="CI139" s="124"/>
      <c r="CJ139" s="124"/>
      <c r="CK139" s="124"/>
      <c r="CL139" s="124"/>
      <c r="CM139" s="124"/>
      <c r="CN139" s="124"/>
      <c r="CO139" s="124"/>
      <c r="CP139" s="124"/>
      <c r="CQ139" s="124"/>
      <c r="CR139" s="124"/>
      <c r="CS139" s="124"/>
      <c r="CT139" s="124"/>
      <c r="CU139" s="124"/>
      <c r="CV139" s="124"/>
      <c r="CW139" s="124"/>
      <c r="CX139" s="124"/>
      <c r="CY139" s="124"/>
      <c r="CZ139" s="124"/>
    </row>
    <row r="140" spans="1:104" x14ac:dyDescent="0.3">
      <c r="A140" s="391">
        <v>979</v>
      </c>
      <c r="B140" s="124">
        <v>979</v>
      </c>
      <c r="C140" s="124"/>
      <c r="D140" s="586">
        <f>D91</f>
        <v>1</v>
      </c>
      <c r="E140" s="586">
        <f t="shared" ref="E140:N140" si="17">E91</f>
        <v>1</v>
      </c>
      <c r="F140" s="586">
        <f t="shared" si="17"/>
        <v>1</v>
      </c>
      <c r="G140" s="586">
        <f t="shared" si="17"/>
        <v>1</v>
      </c>
      <c r="H140" s="586">
        <f t="shared" si="17"/>
        <v>2</v>
      </c>
      <c r="I140" s="586">
        <f t="shared" si="17"/>
        <v>1</v>
      </c>
      <c r="J140" s="586">
        <f t="shared" si="17"/>
        <v>2</v>
      </c>
      <c r="K140" s="586">
        <f t="shared" si="17"/>
        <v>2</v>
      </c>
      <c r="L140" s="586">
        <f t="shared" si="17"/>
        <v>1</v>
      </c>
      <c r="M140" s="586">
        <f t="shared" si="17"/>
        <v>1</v>
      </c>
      <c r="N140" s="586">
        <f t="shared" si="17"/>
        <v>1</v>
      </c>
      <c r="O140" s="586">
        <f t="shared" ref="O140:R140" si="18">O91</f>
        <v>2</v>
      </c>
      <c r="P140" s="586">
        <f t="shared" si="18"/>
        <v>2</v>
      </c>
      <c r="Q140" s="586">
        <f t="shared" si="18"/>
        <v>2</v>
      </c>
      <c r="R140" s="586">
        <f t="shared" si="18"/>
        <v>1</v>
      </c>
      <c r="S140" s="124"/>
      <c r="T140" s="124"/>
      <c r="U140" s="124"/>
      <c r="V140" s="124"/>
      <c r="W140" s="124"/>
      <c r="X140" s="124"/>
      <c r="Y140" s="124"/>
      <c r="Z140" s="124"/>
      <c r="AA140" s="124"/>
      <c r="AB140" s="124"/>
      <c r="AC140" s="124"/>
      <c r="AD140" s="124"/>
      <c r="AE140" s="124"/>
      <c r="AF140" s="124"/>
      <c r="AG140" s="124"/>
      <c r="AH140" s="124"/>
      <c r="AI140" s="124"/>
      <c r="AJ140" s="124"/>
      <c r="AK140" s="124"/>
      <c r="AL140" s="124"/>
      <c r="AM140" s="124"/>
      <c r="AN140" s="124"/>
      <c r="AO140" s="124"/>
      <c r="AP140" s="124"/>
      <c r="AQ140" s="124"/>
      <c r="AR140" s="124"/>
      <c r="AS140" s="124"/>
      <c r="AT140" s="124"/>
      <c r="AU140" s="124"/>
      <c r="AV140" s="124"/>
      <c r="AW140" s="124"/>
      <c r="AX140" s="124"/>
      <c r="AY140" s="124"/>
      <c r="AZ140" s="124"/>
      <c r="BA140" s="124"/>
      <c r="BB140" s="124"/>
      <c r="BC140" s="124"/>
      <c r="BD140" s="124"/>
      <c r="BE140" s="124"/>
      <c r="BF140" s="124"/>
      <c r="BG140" s="124"/>
      <c r="BH140" s="124"/>
      <c r="BI140" s="124"/>
      <c r="BJ140" s="124"/>
      <c r="BK140" s="124"/>
      <c r="BL140" s="124"/>
      <c r="BM140" s="124"/>
      <c r="BN140" s="124"/>
      <c r="BO140" s="124"/>
      <c r="BP140" s="124"/>
      <c r="BQ140" s="124"/>
      <c r="BR140" s="124"/>
      <c r="BS140" s="124"/>
      <c r="BT140" s="124"/>
      <c r="BU140" s="124"/>
      <c r="BV140" s="124"/>
      <c r="BW140" s="124"/>
      <c r="BX140" s="124"/>
      <c r="BY140" s="124"/>
      <c r="BZ140" s="124"/>
      <c r="CA140" s="124"/>
      <c r="CB140" s="124"/>
      <c r="CC140" s="124"/>
      <c r="CD140" s="124"/>
      <c r="CE140" s="124"/>
      <c r="CF140" s="124"/>
      <c r="CG140" s="124"/>
      <c r="CH140" s="124"/>
      <c r="CI140" s="124"/>
      <c r="CJ140" s="124"/>
      <c r="CK140" s="124"/>
      <c r="CL140" s="124"/>
      <c r="CM140" s="124"/>
      <c r="CN140" s="124"/>
      <c r="CO140" s="124"/>
      <c r="CP140" s="124"/>
      <c r="CQ140" s="124"/>
      <c r="CR140" s="124"/>
      <c r="CS140" s="124"/>
      <c r="CT140" s="124"/>
      <c r="CU140" s="124"/>
      <c r="CV140" s="124"/>
      <c r="CW140" s="124"/>
      <c r="CX140" s="124"/>
      <c r="CY140" s="124"/>
      <c r="CZ140" s="124"/>
    </row>
    <row r="141" spans="1:104" x14ac:dyDescent="0.3">
      <c r="A141" s="101">
        <v>995</v>
      </c>
      <c r="B141" s="124"/>
      <c r="C141" s="124"/>
      <c r="D141" s="124">
        <f>D93</f>
        <v>0</v>
      </c>
      <c r="E141" s="124">
        <f t="shared" ref="E141:N141" si="19">E93</f>
        <v>0</v>
      </c>
      <c r="F141" s="124">
        <f t="shared" si="19"/>
        <v>0</v>
      </c>
      <c r="G141" s="124">
        <f t="shared" si="19"/>
        <v>0</v>
      </c>
      <c r="H141" s="124">
        <f t="shared" si="19"/>
        <v>0</v>
      </c>
      <c r="I141" s="124">
        <f t="shared" si="19"/>
        <v>0</v>
      </c>
      <c r="J141" s="124">
        <f t="shared" si="19"/>
        <v>0</v>
      </c>
      <c r="K141" s="124">
        <f t="shared" si="19"/>
        <v>0</v>
      </c>
      <c r="L141" s="124">
        <f t="shared" si="19"/>
        <v>0</v>
      </c>
      <c r="M141" s="124">
        <f t="shared" si="19"/>
        <v>0</v>
      </c>
      <c r="N141" s="124">
        <f t="shared" si="19"/>
        <v>0</v>
      </c>
      <c r="O141" s="124">
        <f t="shared" ref="O141:R141" si="20">O93</f>
        <v>0</v>
      </c>
      <c r="P141" s="124">
        <f t="shared" si="20"/>
        <v>0</v>
      </c>
      <c r="Q141" s="124">
        <f t="shared" si="20"/>
        <v>0</v>
      </c>
      <c r="R141" s="124">
        <f t="shared" si="20"/>
        <v>0</v>
      </c>
      <c r="S141" s="124"/>
      <c r="T141" s="124"/>
      <c r="U141" s="124"/>
      <c r="V141" s="124"/>
      <c r="W141" s="124"/>
      <c r="X141" s="124"/>
      <c r="Y141" s="124"/>
      <c r="Z141" s="124"/>
      <c r="AA141" s="124"/>
      <c r="AB141" s="124"/>
      <c r="AC141" s="124"/>
      <c r="AD141" s="124"/>
      <c r="AE141" s="124"/>
      <c r="AF141" s="124"/>
      <c r="AG141" s="124"/>
      <c r="AH141" s="124"/>
      <c r="AI141" s="124"/>
      <c r="AJ141" s="124"/>
      <c r="AK141" s="124"/>
      <c r="AL141" s="124"/>
      <c r="AM141" s="124"/>
      <c r="AN141" s="124"/>
      <c r="AO141" s="124"/>
      <c r="AP141" s="124"/>
      <c r="AQ141" s="124"/>
      <c r="AR141" s="124"/>
      <c r="AS141" s="124"/>
      <c r="AT141" s="124"/>
      <c r="AU141" s="124"/>
      <c r="AV141" s="124"/>
      <c r="AW141" s="124"/>
      <c r="AX141" s="124"/>
      <c r="AY141" s="124"/>
      <c r="AZ141" s="124"/>
      <c r="BA141" s="124"/>
      <c r="BB141" s="124"/>
      <c r="BC141" s="124"/>
      <c r="BD141" s="124"/>
      <c r="BE141" s="124"/>
      <c r="BF141" s="124"/>
      <c r="BG141" s="124"/>
      <c r="BH141" s="124"/>
      <c r="BI141" s="124"/>
      <c r="BJ141" s="124"/>
      <c r="BK141" s="124"/>
      <c r="BL141" s="124"/>
      <c r="BM141" s="124"/>
      <c r="BN141" s="124"/>
      <c r="BO141" s="124"/>
      <c r="BP141" s="124"/>
      <c r="BQ141" s="124"/>
      <c r="BR141" s="124"/>
      <c r="BS141" s="124"/>
      <c r="BT141" s="124"/>
      <c r="BU141" s="124"/>
      <c r="BV141" s="124"/>
      <c r="BW141" s="124"/>
      <c r="BX141" s="124"/>
      <c r="BY141" s="124"/>
      <c r="BZ141" s="124"/>
      <c r="CA141" s="124"/>
      <c r="CB141" s="124"/>
      <c r="CC141" s="124"/>
      <c r="CD141" s="124"/>
      <c r="CE141" s="124"/>
      <c r="CF141" s="124"/>
      <c r="CG141" s="124"/>
      <c r="CH141" s="124"/>
      <c r="CI141" s="124"/>
      <c r="CJ141" s="124"/>
      <c r="CK141" s="124"/>
      <c r="CL141" s="124"/>
      <c r="CM141" s="124"/>
      <c r="CN141" s="124"/>
      <c r="CO141" s="124"/>
      <c r="CP141" s="124"/>
      <c r="CQ141" s="124"/>
      <c r="CR141" s="124"/>
      <c r="CS141" s="124"/>
      <c r="CT141" s="124"/>
      <c r="CU141" s="124"/>
      <c r="CV141" s="124"/>
      <c r="CW141" s="124"/>
      <c r="CX141" s="124"/>
      <c r="CY141" s="124"/>
      <c r="CZ141" s="124"/>
    </row>
    <row r="142" spans="1:104" x14ac:dyDescent="0.3">
      <c r="A142" s="101">
        <v>996</v>
      </c>
      <c r="B142" s="124"/>
      <c r="C142" s="124"/>
      <c r="D142" s="124">
        <f t="shared" ref="D142:N144" si="21">D94</f>
        <v>0</v>
      </c>
      <c r="E142" s="124">
        <f t="shared" si="21"/>
        <v>0</v>
      </c>
      <c r="F142" s="124">
        <f t="shared" si="21"/>
        <v>0</v>
      </c>
      <c r="G142" s="124">
        <f t="shared" si="21"/>
        <v>0</v>
      </c>
      <c r="H142" s="124">
        <f t="shared" si="21"/>
        <v>0</v>
      </c>
      <c r="I142" s="124">
        <f t="shared" si="21"/>
        <v>0</v>
      </c>
      <c r="J142" s="124">
        <f t="shared" si="21"/>
        <v>0</v>
      </c>
      <c r="K142" s="124">
        <f t="shared" si="21"/>
        <v>0</v>
      </c>
      <c r="L142" s="124">
        <f t="shared" si="21"/>
        <v>0</v>
      </c>
      <c r="M142" s="124">
        <f t="shared" si="21"/>
        <v>0</v>
      </c>
      <c r="N142" s="124">
        <f t="shared" si="21"/>
        <v>0</v>
      </c>
      <c r="O142" s="124">
        <f t="shared" ref="O142:R142" si="22">O94</f>
        <v>0</v>
      </c>
      <c r="P142" s="124">
        <f t="shared" si="22"/>
        <v>0</v>
      </c>
      <c r="Q142" s="124">
        <f t="shared" si="22"/>
        <v>0</v>
      </c>
      <c r="R142" s="124">
        <f t="shared" si="22"/>
        <v>0</v>
      </c>
      <c r="S142" s="124"/>
      <c r="T142" s="124"/>
      <c r="U142" s="124"/>
      <c r="V142" s="124"/>
      <c r="W142" s="124"/>
      <c r="X142" s="124"/>
      <c r="Y142" s="124"/>
      <c r="Z142" s="124"/>
      <c r="AA142" s="124"/>
      <c r="AB142" s="124"/>
      <c r="AC142" s="124"/>
      <c r="AD142" s="124"/>
      <c r="AE142" s="124"/>
      <c r="AF142" s="124"/>
      <c r="AG142" s="124"/>
      <c r="AH142" s="124"/>
      <c r="AI142" s="124"/>
      <c r="AJ142" s="124"/>
      <c r="AK142" s="124"/>
      <c r="AL142" s="124"/>
      <c r="AM142" s="124"/>
      <c r="AN142" s="124"/>
      <c r="AO142" s="124"/>
      <c r="AP142" s="124"/>
      <c r="AQ142" s="124"/>
      <c r="AR142" s="124"/>
      <c r="AS142" s="124"/>
      <c r="AT142" s="124"/>
      <c r="AU142" s="124"/>
      <c r="AV142" s="124"/>
      <c r="AW142" s="124"/>
      <c r="AX142" s="124"/>
      <c r="AY142" s="124"/>
      <c r="AZ142" s="124"/>
      <c r="BA142" s="124"/>
      <c r="BB142" s="124"/>
      <c r="BC142" s="124"/>
      <c r="BD142" s="124"/>
      <c r="BE142" s="124"/>
      <c r="BF142" s="124"/>
      <c r="BG142" s="124"/>
      <c r="BH142" s="124"/>
      <c r="BI142" s="124"/>
      <c r="BJ142" s="124"/>
      <c r="BK142" s="124"/>
      <c r="BL142" s="124"/>
      <c r="BM142" s="124"/>
      <c r="BN142" s="124"/>
      <c r="BO142" s="124"/>
      <c r="BP142" s="124"/>
      <c r="BQ142" s="124"/>
      <c r="BR142" s="124"/>
      <c r="BS142" s="124"/>
      <c r="BT142" s="124"/>
      <c r="BU142" s="124"/>
      <c r="BV142" s="124"/>
      <c r="BW142" s="124"/>
      <c r="BX142" s="124"/>
      <c r="BY142" s="124"/>
      <c r="BZ142" s="124"/>
      <c r="CA142" s="124"/>
      <c r="CB142" s="124"/>
      <c r="CC142" s="124"/>
      <c r="CD142" s="124"/>
      <c r="CE142" s="124"/>
      <c r="CF142" s="124"/>
      <c r="CG142" s="124"/>
      <c r="CH142" s="124"/>
      <c r="CI142" s="124"/>
      <c r="CJ142" s="124"/>
      <c r="CK142" s="124"/>
      <c r="CL142" s="124"/>
      <c r="CM142" s="124"/>
      <c r="CN142" s="124"/>
      <c r="CO142" s="124"/>
      <c r="CP142" s="124"/>
      <c r="CQ142" s="124"/>
      <c r="CR142" s="124"/>
      <c r="CS142" s="124"/>
      <c r="CT142" s="124"/>
      <c r="CU142" s="124"/>
      <c r="CV142" s="124"/>
      <c r="CW142" s="124"/>
      <c r="CX142" s="124"/>
      <c r="CY142" s="124"/>
      <c r="CZ142" s="124"/>
    </row>
    <row r="143" spans="1:104" x14ac:dyDescent="0.3">
      <c r="A143" s="101">
        <v>998</v>
      </c>
      <c r="B143" s="124"/>
      <c r="C143" s="124"/>
      <c r="D143" s="124">
        <f t="shared" si="21"/>
        <v>57</v>
      </c>
      <c r="E143" s="124">
        <f t="shared" si="21"/>
        <v>57</v>
      </c>
      <c r="F143" s="124">
        <f t="shared" si="21"/>
        <v>57</v>
      </c>
      <c r="G143" s="124">
        <f t="shared" si="21"/>
        <v>57</v>
      </c>
      <c r="H143" s="124">
        <f t="shared" si="21"/>
        <v>57</v>
      </c>
      <c r="I143" s="124">
        <f t="shared" si="21"/>
        <v>57</v>
      </c>
      <c r="J143" s="124">
        <f t="shared" si="21"/>
        <v>57</v>
      </c>
      <c r="K143" s="124">
        <f t="shared" si="21"/>
        <v>57</v>
      </c>
      <c r="L143" s="124">
        <f t="shared" si="21"/>
        <v>57</v>
      </c>
      <c r="M143" s="124">
        <f t="shared" si="21"/>
        <v>57</v>
      </c>
      <c r="N143" s="124">
        <f t="shared" si="21"/>
        <v>57</v>
      </c>
      <c r="O143" s="124">
        <f t="shared" ref="O143:R143" si="23">O95</f>
        <v>57</v>
      </c>
      <c r="P143" s="124">
        <f t="shared" si="23"/>
        <v>57</v>
      </c>
      <c r="Q143" s="124">
        <f t="shared" si="23"/>
        <v>57</v>
      </c>
      <c r="R143" s="124">
        <f t="shared" si="23"/>
        <v>57</v>
      </c>
      <c r="S143" s="124"/>
      <c r="T143" s="124"/>
      <c r="U143" s="124"/>
      <c r="V143" s="124"/>
      <c r="W143" s="124"/>
      <c r="X143" s="124"/>
      <c r="Y143" s="124"/>
      <c r="Z143" s="124"/>
      <c r="AA143" s="124"/>
      <c r="AB143" s="124"/>
      <c r="AC143" s="124"/>
      <c r="AD143" s="124"/>
      <c r="AE143" s="124"/>
      <c r="AF143" s="124"/>
      <c r="AG143" s="124"/>
      <c r="AH143" s="124"/>
      <c r="AI143" s="124"/>
      <c r="AJ143" s="124"/>
      <c r="AK143" s="124"/>
      <c r="AL143" s="124"/>
      <c r="AM143" s="124"/>
      <c r="AN143" s="124"/>
      <c r="AO143" s="124"/>
      <c r="AP143" s="124"/>
      <c r="AQ143" s="124"/>
      <c r="AR143" s="124"/>
      <c r="AS143" s="124"/>
      <c r="AT143" s="124"/>
      <c r="AU143" s="124"/>
      <c r="AV143" s="124"/>
      <c r="AW143" s="124"/>
      <c r="AX143" s="124"/>
      <c r="AY143" s="124"/>
      <c r="AZ143" s="124"/>
      <c r="BA143" s="124"/>
      <c r="BB143" s="124"/>
      <c r="BC143" s="124"/>
      <c r="BD143" s="124"/>
      <c r="BE143" s="124"/>
      <c r="BF143" s="124"/>
      <c r="BG143" s="124"/>
      <c r="BH143" s="124"/>
      <c r="BI143" s="124"/>
      <c r="BJ143" s="124"/>
      <c r="BK143" s="124"/>
      <c r="BL143" s="124"/>
      <c r="BM143" s="124"/>
      <c r="BN143" s="124"/>
      <c r="BO143" s="124"/>
      <c r="BP143" s="124"/>
      <c r="BQ143" s="124"/>
      <c r="BR143" s="124"/>
      <c r="BS143" s="124"/>
      <c r="BT143" s="124"/>
      <c r="BU143" s="124"/>
      <c r="BV143" s="124"/>
      <c r="BW143" s="124"/>
      <c r="BX143" s="124"/>
      <c r="BY143" s="124"/>
      <c r="BZ143" s="124"/>
      <c r="CA143" s="124"/>
      <c r="CB143" s="124"/>
      <c r="CC143" s="124"/>
      <c r="CD143" s="124"/>
      <c r="CE143" s="124"/>
      <c r="CF143" s="124"/>
      <c r="CG143" s="124"/>
      <c r="CH143" s="124"/>
      <c r="CI143" s="124"/>
      <c r="CJ143" s="124"/>
      <c r="CK143" s="124"/>
      <c r="CL143" s="124"/>
      <c r="CM143" s="124"/>
      <c r="CN143" s="124"/>
      <c r="CO143" s="124"/>
      <c r="CP143" s="124"/>
      <c r="CQ143" s="124"/>
      <c r="CR143" s="124"/>
      <c r="CS143" s="124"/>
      <c r="CT143" s="124"/>
      <c r="CU143" s="124"/>
      <c r="CV143" s="124"/>
      <c r="CW143" s="124"/>
      <c r="CX143" s="124"/>
      <c r="CY143" s="124"/>
      <c r="CZ143" s="124"/>
    </row>
    <row r="144" spans="1:104" x14ac:dyDescent="0.3">
      <c r="A144" s="101">
        <v>999</v>
      </c>
      <c r="B144" s="124"/>
      <c r="D144" s="124">
        <f t="shared" si="21"/>
        <v>571300</v>
      </c>
      <c r="E144" s="124">
        <f t="shared" si="21"/>
        <v>571301</v>
      </c>
      <c r="F144" s="124">
        <f t="shared" si="21"/>
        <v>571302</v>
      </c>
      <c r="G144" s="124">
        <f t="shared" si="21"/>
        <v>571303</v>
      </c>
      <c r="H144" s="124">
        <f t="shared" si="21"/>
        <v>572177</v>
      </c>
      <c r="I144" s="124">
        <f t="shared" si="21"/>
        <v>571304</v>
      </c>
      <c r="J144" s="124">
        <f t="shared" si="21"/>
        <v>571305</v>
      </c>
      <c r="K144" s="124">
        <f t="shared" si="21"/>
        <v>571306</v>
      </c>
      <c r="L144" s="124">
        <f t="shared" si="21"/>
        <v>571307</v>
      </c>
      <c r="M144" s="124">
        <f t="shared" si="21"/>
        <v>571309</v>
      </c>
      <c r="N144" s="124">
        <f t="shared" si="21"/>
        <v>571310</v>
      </c>
      <c r="O144" s="124">
        <f t="shared" ref="O144:R144" si="24">O96</f>
        <v>571311</v>
      </c>
      <c r="P144" s="124">
        <f t="shared" si="24"/>
        <v>571313</v>
      </c>
      <c r="Q144" s="124">
        <f t="shared" si="24"/>
        <v>571315</v>
      </c>
      <c r="R144" s="124">
        <f t="shared" si="24"/>
        <v>571316</v>
      </c>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4"/>
      <c r="BH144" s="124"/>
      <c r="BI144" s="124"/>
      <c r="BJ144" s="124"/>
      <c r="BK144" s="124"/>
      <c r="BL144" s="124"/>
      <c r="BM144" s="124"/>
      <c r="BN144" s="124"/>
      <c r="BO144" s="124"/>
      <c r="BP144" s="124"/>
      <c r="BQ144" s="124"/>
      <c r="BR144" s="124"/>
      <c r="BS144" s="124"/>
      <c r="BT144" s="124"/>
      <c r="BU144" s="124"/>
      <c r="BV144" s="124"/>
      <c r="BW144" s="124"/>
      <c r="BX144" s="124"/>
      <c r="BY144" s="124"/>
      <c r="BZ144" s="124"/>
      <c r="CA144" s="124"/>
      <c r="CB144" s="124"/>
      <c r="CC144" s="124"/>
      <c r="CD144" s="124"/>
      <c r="CE144" s="124"/>
      <c r="CF144" s="124"/>
      <c r="CG144" s="124"/>
      <c r="CH144" s="124"/>
      <c r="CI144" s="124"/>
      <c r="CJ144" s="124"/>
      <c r="CK144" s="124"/>
      <c r="CL144" s="124"/>
      <c r="CM144" s="124"/>
      <c r="CN144" s="124"/>
      <c r="CO144" s="124"/>
      <c r="CP144" s="124"/>
      <c r="CQ144" s="124"/>
      <c r="CR144" s="124"/>
      <c r="CS144" s="124"/>
      <c r="CT144" s="124"/>
      <c r="CU144" s="124"/>
      <c r="CV144" s="124"/>
      <c r="CW144" s="124"/>
      <c r="CX144" s="124"/>
      <c r="CY144" s="124"/>
      <c r="CZ144" s="124"/>
    </row>
    <row r="145" spans="1:104" x14ac:dyDescent="0.3">
      <c r="A145" s="392">
        <v>554</v>
      </c>
      <c r="B145" s="124"/>
      <c r="D145" s="390">
        <f>D45</f>
        <v>0</v>
      </c>
      <c r="E145" s="390">
        <f t="shared" ref="E145:N145" si="25">E45</f>
        <v>0</v>
      </c>
      <c r="F145" s="390">
        <f t="shared" si="25"/>
        <v>0</v>
      </c>
      <c r="G145" s="390">
        <f t="shared" si="25"/>
        <v>0</v>
      </c>
      <c r="H145" s="390">
        <f t="shared" si="25"/>
        <v>0</v>
      </c>
      <c r="I145" s="390">
        <f t="shared" si="25"/>
        <v>501438</v>
      </c>
      <c r="J145" s="390">
        <f t="shared" si="25"/>
        <v>0</v>
      </c>
      <c r="K145" s="390">
        <f t="shared" si="25"/>
        <v>0</v>
      </c>
      <c r="L145" s="390">
        <f t="shared" si="25"/>
        <v>0</v>
      </c>
      <c r="M145" s="390">
        <f t="shared" si="25"/>
        <v>0</v>
      </c>
      <c r="N145" s="390">
        <f t="shared" si="25"/>
        <v>0</v>
      </c>
      <c r="O145" s="390">
        <f t="shared" ref="O145:R145" si="26">O45</f>
        <v>0</v>
      </c>
      <c r="P145" s="390">
        <f t="shared" si="26"/>
        <v>0</v>
      </c>
      <c r="Q145" s="390">
        <f t="shared" si="26"/>
        <v>0</v>
      </c>
      <c r="R145" s="390">
        <f t="shared" si="26"/>
        <v>198117</v>
      </c>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390"/>
      <c r="AU145" s="390"/>
      <c r="AV145" s="390"/>
      <c r="AW145" s="390"/>
      <c r="AX145" s="390"/>
      <c r="AY145" s="390"/>
      <c r="AZ145" s="390"/>
      <c r="BA145" s="390"/>
      <c r="BB145" s="390"/>
      <c r="BC145" s="390"/>
      <c r="BD145" s="390"/>
      <c r="BE145" s="390"/>
      <c r="BF145" s="390"/>
      <c r="BG145" s="390"/>
      <c r="BH145" s="390"/>
      <c r="BI145" s="390"/>
      <c r="BJ145" s="390"/>
      <c r="BK145" s="390"/>
      <c r="BL145" s="390"/>
      <c r="BM145" s="390"/>
      <c r="BN145" s="390"/>
      <c r="BO145" s="390"/>
      <c r="BP145" s="390"/>
      <c r="BQ145" s="390"/>
      <c r="BR145" s="390"/>
      <c r="BS145" s="390"/>
      <c r="BT145" s="390"/>
      <c r="BU145" s="390"/>
      <c r="BV145" s="390"/>
      <c r="BW145" s="390"/>
      <c r="BX145" s="390"/>
      <c r="BY145" s="390"/>
      <c r="BZ145" s="390"/>
      <c r="CA145" s="390"/>
      <c r="CB145" s="390"/>
      <c r="CC145" s="390"/>
      <c r="CD145" s="390"/>
      <c r="CE145" s="390"/>
      <c r="CF145" s="390"/>
      <c r="CG145" s="390"/>
      <c r="CH145" s="390"/>
      <c r="CI145" s="390"/>
      <c r="CJ145" s="390"/>
      <c r="CK145" s="390"/>
      <c r="CL145" s="390"/>
      <c r="CM145" s="390"/>
      <c r="CN145" s="390"/>
      <c r="CO145" s="390"/>
      <c r="CP145" s="390"/>
      <c r="CQ145" s="390"/>
      <c r="CR145" s="390"/>
      <c r="CS145" s="390"/>
      <c r="CT145" s="390"/>
      <c r="CU145" s="390"/>
      <c r="CV145" s="390"/>
      <c r="CW145" s="390"/>
      <c r="CX145" s="390"/>
      <c r="CY145" s="390"/>
      <c r="CZ145" s="390"/>
    </row>
    <row r="146" spans="1:104" x14ac:dyDescent="0.3">
      <c r="A146" s="392">
        <v>555</v>
      </c>
      <c r="B146" s="124"/>
      <c r="C146" s="124"/>
      <c r="D146" s="390">
        <f t="shared" ref="D146:N148" si="27">D46</f>
        <v>0</v>
      </c>
      <c r="E146" s="390">
        <f t="shared" si="27"/>
        <v>0</v>
      </c>
      <c r="F146" s="390">
        <f t="shared" si="27"/>
        <v>0</v>
      </c>
      <c r="G146" s="390">
        <f t="shared" si="27"/>
        <v>0</v>
      </c>
      <c r="H146" s="390">
        <f t="shared" si="27"/>
        <v>0</v>
      </c>
      <c r="I146" s="390">
        <f t="shared" si="27"/>
        <v>0</v>
      </c>
      <c r="J146" s="390">
        <f t="shared" si="27"/>
        <v>0</v>
      </c>
      <c r="K146" s="390">
        <f t="shared" si="27"/>
        <v>0</v>
      </c>
      <c r="L146" s="390">
        <f t="shared" si="27"/>
        <v>0</v>
      </c>
      <c r="M146" s="390">
        <f t="shared" si="27"/>
        <v>0</v>
      </c>
      <c r="N146" s="390">
        <f t="shared" si="27"/>
        <v>0</v>
      </c>
      <c r="O146" s="390">
        <f t="shared" ref="O146:R146" si="28">O46</f>
        <v>0</v>
      </c>
      <c r="P146" s="390">
        <f t="shared" si="28"/>
        <v>0</v>
      </c>
      <c r="Q146" s="390">
        <f t="shared" si="28"/>
        <v>0</v>
      </c>
      <c r="R146" s="390">
        <f t="shared" si="28"/>
        <v>0</v>
      </c>
      <c r="S146" s="390"/>
      <c r="T146" s="390"/>
      <c r="U146" s="390"/>
      <c r="V146" s="390"/>
      <c r="W146" s="390"/>
      <c r="X146" s="390"/>
      <c r="Y146" s="390"/>
      <c r="Z146" s="390"/>
      <c r="AA146" s="390"/>
      <c r="AB146" s="390"/>
      <c r="AC146" s="390"/>
      <c r="AD146" s="390"/>
      <c r="AE146" s="390"/>
      <c r="AF146" s="390"/>
      <c r="AG146" s="390"/>
      <c r="AH146" s="390"/>
      <c r="AI146" s="390"/>
      <c r="AJ146" s="390"/>
      <c r="AK146" s="390"/>
      <c r="AL146" s="390"/>
      <c r="AM146" s="390"/>
      <c r="AN146" s="390"/>
      <c r="AO146" s="390"/>
      <c r="AP146" s="390"/>
      <c r="AQ146" s="390"/>
      <c r="AR146" s="390"/>
      <c r="AS146" s="390"/>
      <c r="AT146" s="390"/>
      <c r="AU146" s="390"/>
      <c r="AV146" s="390"/>
      <c r="AW146" s="390"/>
      <c r="AX146" s="390"/>
      <c r="AY146" s="390"/>
      <c r="AZ146" s="390"/>
      <c r="BA146" s="390"/>
      <c r="BB146" s="390"/>
      <c r="BC146" s="390"/>
      <c r="BD146" s="390"/>
      <c r="BE146" s="390"/>
      <c r="BF146" s="390"/>
      <c r="BG146" s="390"/>
      <c r="BH146" s="390"/>
      <c r="BI146" s="390"/>
      <c r="BJ146" s="390"/>
      <c r="BK146" s="390"/>
      <c r="BL146" s="390"/>
      <c r="BM146" s="390"/>
      <c r="BN146" s="390"/>
      <c r="BO146" s="390"/>
      <c r="BP146" s="390"/>
      <c r="BQ146" s="390"/>
      <c r="BR146" s="390"/>
      <c r="BS146" s="390"/>
      <c r="BT146" s="390"/>
      <c r="BU146" s="390"/>
      <c r="BV146" s="390"/>
      <c r="BW146" s="390"/>
      <c r="BX146" s="390"/>
      <c r="BY146" s="390"/>
      <c r="BZ146" s="390"/>
      <c r="CA146" s="390"/>
      <c r="CB146" s="390"/>
      <c r="CC146" s="390"/>
      <c r="CD146" s="390"/>
      <c r="CE146" s="390"/>
      <c r="CF146" s="390"/>
      <c r="CG146" s="390"/>
      <c r="CH146" s="390"/>
      <c r="CI146" s="390"/>
      <c r="CJ146" s="390"/>
      <c r="CK146" s="390"/>
      <c r="CL146" s="390"/>
      <c r="CM146" s="390"/>
      <c r="CN146" s="390"/>
      <c r="CO146" s="390"/>
      <c r="CP146" s="390"/>
      <c r="CQ146" s="390"/>
      <c r="CR146" s="390"/>
      <c r="CS146" s="390"/>
      <c r="CT146" s="390"/>
      <c r="CU146" s="390"/>
      <c r="CV146" s="390"/>
      <c r="CW146" s="390"/>
      <c r="CX146" s="390"/>
      <c r="CY146" s="390"/>
      <c r="CZ146" s="390"/>
    </row>
    <row r="147" spans="1:104" x14ac:dyDescent="0.3">
      <c r="A147" s="392">
        <v>556</v>
      </c>
      <c r="B147" s="124"/>
      <c r="C147" s="124"/>
      <c r="D147" s="390">
        <f t="shared" si="27"/>
        <v>0</v>
      </c>
      <c r="E147" s="390">
        <f t="shared" si="27"/>
        <v>0</v>
      </c>
      <c r="F147" s="390">
        <f t="shared" si="27"/>
        <v>0</v>
      </c>
      <c r="G147" s="390">
        <f t="shared" si="27"/>
        <v>0</v>
      </c>
      <c r="H147" s="390">
        <f t="shared" si="27"/>
        <v>0</v>
      </c>
      <c r="I147" s="390">
        <f t="shared" si="27"/>
        <v>648613</v>
      </c>
      <c r="J147" s="390">
        <f t="shared" si="27"/>
        <v>0</v>
      </c>
      <c r="K147" s="390">
        <f t="shared" si="27"/>
        <v>0</v>
      </c>
      <c r="L147" s="390">
        <f t="shared" si="27"/>
        <v>0</v>
      </c>
      <c r="M147" s="390">
        <f t="shared" si="27"/>
        <v>0</v>
      </c>
      <c r="N147" s="390">
        <f t="shared" si="27"/>
        <v>0</v>
      </c>
      <c r="O147" s="390">
        <f t="shared" ref="O147:R147" si="29">O47</f>
        <v>0</v>
      </c>
      <c r="P147" s="390">
        <f t="shared" si="29"/>
        <v>0</v>
      </c>
      <c r="Q147" s="390">
        <f t="shared" si="29"/>
        <v>0</v>
      </c>
      <c r="R147" s="390">
        <f t="shared" si="29"/>
        <v>516547</v>
      </c>
      <c r="S147" s="390"/>
      <c r="T147" s="390"/>
      <c r="U147" s="390"/>
      <c r="V147" s="390"/>
      <c r="W147" s="390"/>
      <c r="X147" s="390"/>
      <c r="Y147" s="390"/>
      <c r="Z147" s="390"/>
      <c r="AA147" s="390"/>
      <c r="AB147" s="390"/>
      <c r="AC147" s="390"/>
      <c r="AD147" s="390"/>
      <c r="AE147" s="390"/>
      <c r="AF147" s="390"/>
      <c r="AG147" s="390"/>
      <c r="AH147" s="390"/>
      <c r="AI147" s="390"/>
      <c r="AJ147" s="390"/>
      <c r="AK147" s="390"/>
      <c r="AL147" s="390"/>
      <c r="AM147" s="390"/>
      <c r="AN147" s="390"/>
      <c r="AO147" s="390"/>
      <c r="AP147" s="390"/>
      <c r="AQ147" s="390"/>
      <c r="AR147" s="390"/>
      <c r="AS147" s="390"/>
      <c r="AT147" s="390"/>
      <c r="AU147" s="390"/>
      <c r="AV147" s="390"/>
      <c r="AW147" s="390"/>
      <c r="AX147" s="390"/>
      <c r="AY147" s="390"/>
      <c r="AZ147" s="390"/>
      <c r="BA147" s="390"/>
      <c r="BB147" s="390"/>
      <c r="BC147" s="390"/>
      <c r="BD147" s="390"/>
      <c r="BE147" s="390"/>
      <c r="BF147" s="390"/>
      <c r="BG147" s="390"/>
      <c r="BH147" s="390"/>
      <c r="BI147" s="390"/>
      <c r="BJ147" s="390"/>
      <c r="BK147" s="390"/>
      <c r="BL147" s="390"/>
      <c r="BM147" s="390"/>
      <c r="BN147" s="390"/>
      <c r="BO147" s="390"/>
      <c r="BP147" s="390"/>
      <c r="BQ147" s="390"/>
      <c r="BR147" s="390"/>
      <c r="BS147" s="390"/>
      <c r="BT147" s="390"/>
      <c r="BU147" s="390"/>
      <c r="BV147" s="390"/>
      <c r="BW147" s="390"/>
      <c r="BX147" s="390"/>
      <c r="BY147" s="390"/>
      <c r="BZ147" s="390"/>
      <c r="CA147" s="390"/>
      <c r="CB147" s="390"/>
      <c r="CC147" s="390"/>
      <c r="CD147" s="390"/>
      <c r="CE147" s="390"/>
      <c r="CF147" s="390"/>
      <c r="CG147" s="390"/>
      <c r="CH147" s="390"/>
      <c r="CI147" s="390"/>
      <c r="CJ147" s="390"/>
      <c r="CK147" s="390"/>
      <c r="CL147" s="390"/>
      <c r="CM147" s="390"/>
      <c r="CN147" s="390"/>
      <c r="CO147" s="390"/>
      <c r="CP147" s="390"/>
      <c r="CQ147" s="390"/>
      <c r="CR147" s="390"/>
      <c r="CS147" s="390"/>
      <c r="CT147" s="390"/>
      <c r="CU147" s="390"/>
      <c r="CV147" s="390"/>
      <c r="CW147" s="390"/>
      <c r="CX147" s="390"/>
      <c r="CY147" s="390"/>
      <c r="CZ147" s="390"/>
    </row>
    <row r="148" spans="1:104" x14ac:dyDescent="0.3">
      <c r="A148" s="392">
        <v>557</v>
      </c>
      <c r="B148" s="124"/>
      <c r="C148" s="124"/>
      <c r="D148" s="390">
        <f t="shared" si="27"/>
        <v>0</v>
      </c>
      <c r="E148" s="390">
        <f t="shared" si="27"/>
        <v>0</v>
      </c>
      <c r="F148" s="390">
        <f t="shared" si="27"/>
        <v>0</v>
      </c>
      <c r="G148" s="390">
        <f t="shared" si="27"/>
        <v>0</v>
      </c>
      <c r="H148" s="390">
        <f t="shared" si="27"/>
        <v>0</v>
      </c>
      <c r="I148" s="390">
        <f t="shared" si="27"/>
        <v>648613</v>
      </c>
      <c r="J148" s="390">
        <f t="shared" si="27"/>
        <v>0</v>
      </c>
      <c r="K148" s="390">
        <f t="shared" si="27"/>
        <v>0</v>
      </c>
      <c r="L148" s="390">
        <f t="shared" si="27"/>
        <v>0</v>
      </c>
      <c r="M148" s="390">
        <f t="shared" si="27"/>
        <v>0</v>
      </c>
      <c r="N148" s="390">
        <f t="shared" si="27"/>
        <v>0</v>
      </c>
      <c r="O148" s="390">
        <f t="shared" ref="O148:R148" si="30">O48</f>
        <v>0</v>
      </c>
      <c r="P148" s="390">
        <f t="shared" si="30"/>
        <v>0</v>
      </c>
      <c r="Q148" s="390">
        <f t="shared" si="30"/>
        <v>0</v>
      </c>
      <c r="R148" s="390">
        <f t="shared" si="30"/>
        <v>516547</v>
      </c>
      <c r="S148" s="390"/>
      <c r="T148" s="390"/>
      <c r="U148" s="390"/>
      <c r="V148" s="390"/>
      <c r="W148" s="390"/>
      <c r="X148" s="390"/>
      <c r="Y148" s="390"/>
      <c r="Z148" s="390"/>
      <c r="AA148" s="390"/>
      <c r="AB148" s="390"/>
      <c r="AC148" s="390"/>
      <c r="AD148" s="390"/>
      <c r="AE148" s="390"/>
      <c r="AF148" s="390"/>
      <c r="AG148" s="390"/>
      <c r="AH148" s="390"/>
      <c r="AI148" s="390"/>
      <c r="AJ148" s="390"/>
      <c r="AK148" s="390"/>
      <c r="AL148" s="390"/>
      <c r="AM148" s="390"/>
      <c r="AN148" s="390"/>
      <c r="AO148" s="390"/>
      <c r="AP148" s="390"/>
      <c r="AQ148" s="390"/>
      <c r="AR148" s="390"/>
      <c r="AS148" s="390"/>
      <c r="AT148" s="390"/>
      <c r="AU148" s="390"/>
      <c r="AV148" s="390"/>
      <c r="AW148" s="390"/>
      <c r="AX148" s="390"/>
      <c r="AY148" s="390"/>
      <c r="AZ148" s="390"/>
      <c r="BA148" s="390"/>
      <c r="BB148" s="390"/>
      <c r="BC148" s="390"/>
      <c r="BD148" s="390"/>
      <c r="BE148" s="390"/>
      <c r="BF148" s="390"/>
      <c r="BG148" s="390"/>
      <c r="BH148" s="390"/>
      <c r="BI148" s="390"/>
      <c r="BJ148" s="390"/>
      <c r="BK148" s="390"/>
      <c r="BL148" s="390"/>
      <c r="BM148" s="390"/>
      <c r="BN148" s="390"/>
      <c r="BO148" s="390"/>
      <c r="BP148" s="390"/>
      <c r="BQ148" s="390"/>
      <c r="BR148" s="390"/>
      <c r="BS148" s="390"/>
      <c r="BT148" s="390"/>
      <c r="BU148" s="390"/>
      <c r="BV148" s="390"/>
      <c r="BW148" s="390"/>
      <c r="BX148" s="390"/>
      <c r="BY148" s="390"/>
      <c r="BZ148" s="390"/>
      <c r="CA148" s="390"/>
      <c r="CB148" s="390"/>
      <c r="CC148" s="390"/>
      <c r="CD148" s="390"/>
      <c r="CE148" s="390"/>
      <c r="CF148" s="390"/>
      <c r="CG148" s="390"/>
      <c r="CH148" s="390"/>
      <c r="CI148" s="390"/>
      <c r="CJ148" s="390"/>
      <c r="CK148" s="390"/>
      <c r="CL148" s="390"/>
      <c r="CM148" s="390"/>
      <c r="CN148" s="390"/>
      <c r="CO148" s="390"/>
      <c r="CP148" s="390"/>
      <c r="CQ148" s="390"/>
      <c r="CR148" s="390"/>
      <c r="CS148" s="390"/>
      <c r="CT148" s="390"/>
      <c r="CU148" s="390"/>
      <c r="CV148" s="390"/>
      <c r="CW148" s="390"/>
      <c r="CX148" s="390"/>
      <c r="CY148" s="390"/>
      <c r="CZ148" s="390"/>
    </row>
    <row r="149" spans="1:104" x14ac:dyDescent="0.3">
      <c r="A149" s="392">
        <v>606</v>
      </c>
      <c r="B149" s="124"/>
      <c r="C149" s="124"/>
      <c r="D149" s="390">
        <f>D55</f>
        <v>0</v>
      </c>
      <c r="E149" s="390">
        <f t="shared" ref="E149:N149" si="31">E55</f>
        <v>0</v>
      </c>
      <c r="F149" s="390">
        <f t="shared" si="31"/>
        <v>0</v>
      </c>
      <c r="G149" s="390">
        <f t="shared" si="31"/>
        <v>0</v>
      </c>
      <c r="H149" s="390">
        <f t="shared" si="31"/>
        <v>0</v>
      </c>
      <c r="I149" s="390">
        <f t="shared" si="31"/>
        <v>1</v>
      </c>
      <c r="J149" s="390">
        <f t="shared" si="31"/>
        <v>0</v>
      </c>
      <c r="K149" s="390">
        <f t="shared" si="31"/>
        <v>0</v>
      </c>
      <c r="L149" s="390">
        <f t="shared" si="31"/>
        <v>0</v>
      </c>
      <c r="M149" s="390">
        <f t="shared" si="31"/>
        <v>0</v>
      </c>
      <c r="N149" s="390">
        <f t="shared" si="31"/>
        <v>0</v>
      </c>
      <c r="O149" s="390">
        <f t="shared" ref="O149:R149" si="32">O55</f>
        <v>0</v>
      </c>
      <c r="P149" s="390">
        <f t="shared" si="32"/>
        <v>0</v>
      </c>
      <c r="Q149" s="390">
        <f t="shared" si="32"/>
        <v>0</v>
      </c>
      <c r="R149" s="390">
        <f t="shared" si="32"/>
        <v>1</v>
      </c>
      <c r="S149" s="390"/>
      <c r="T149" s="390"/>
      <c r="U149" s="390"/>
      <c r="V149" s="390"/>
      <c r="W149" s="390"/>
      <c r="X149" s="390"/>
      <c r="Y149" s="390"/>
      <c r="Z149" s="390"/>
      <c r="AA149" s="390"/>
      <c r="AB149" s="390"/>
      <c r="AC149" s="390"/>
      <c r="AD149" s="390"/>
      <c r="AE149" s="390"/>
      <c r="AF149" s="390"/>
      <c r="AG149" s="390"/>
      <c r="AH149" s="390"/>
      <c r="AI149" s="390"/>
      <c r="AJ149" s="390"/>
      <c r="AK149" s="390"/>
      <c r="AL149" s="390"/>
      <c r="AM149" s="390"/>
      <c r="AN149" s="390"/>
      <c r="AO149" s="390"/>
      <c r="AP149" s="390"/>
      <c r="AQ149" s="390"/>
      <c r="AR149" s="390"/>
      <c r="AS149" s="390"/>
      <c r="AT149" s="390"/>
      <c r="AU149" s="390"/>
      <c r="AV149" s="390"/>
      <c r="AW149" s="390"/>
      <c r="AX149" s="390"/>
      <c r="AY149" s="390"/>
      <c r="AZ149" s="390"/>
      <c r="BA149" s="390"/>
      <c r="BB149" s="390"/>
      <c r="BC149" s="390"/>
      <c r="BD149" s="390"/>
      <c r="BE149" s="390"/>
      <c r="BF149" s="390"/>
      <c r="BG149" s="390"/>
      <c r="BH149" s="390"/>
      <c r="BI149" s="390"/>
      <c r="BJ149" s="390"/>
      <c r="BK149" s="390"/>
      <c r="BL149" s="390"/>
      <c r="BM149" s="390"/>
      <c r="BN149" s="390"/>
      <c r="BO149" s="390"/>
      <c r="BP149" s="390"/>
      <c r="BQ149" s="390"/>
      <c r="BR149" s="390"/>
      <c r="BS149" s="390"/>
      <c r="BT149" s="390"/>
      <c r="BU149" s="390"/>
      <c r="BV149" s="390"/>
      <c r="BW149" s="390"/>
      <c r="BX149" s="390"/>
      <c r="BY149" s="390"/>
      <c r="BZ149" s="390"/>
      <c r="CA149" s="390"/>
      <c r="CB149" s="390"/>
      <c r="CC149" s="390"/>
      <c r="CD149" s="390"/>
      <c r="CE149" s="390"/>
      <c r="CF149" s="390"/>
      <c r="CG149" s="390"/>
      <c r="CH149" s="390"/>
      <c r="CI149" s="390"/>
      <c r="CJ149" s="390"/>
      <c r="CK149" s="390"/>
      <c r="CL149" s="390"/>
      <c r="CM149" s="390"/>
      <c r="CN149" s="390"/>
      <c r="CO149" s="390"/>
      <c r="CP149" s="390"/>
      <c r="CQ149" s="390"/>
      <c r="CR149" s="390"/>
      <c r="CS149" s="390"/>
      <c r="CT149" s="390"/>
      <c r="CU149" s="390"/>
      <c r="CV149" s="390"/>
      <c r="CW149" s="390"/>
      <c r="CX149" s="390"/>
      <c r="CY149" s="390"/>
      <c r="CZ149" s="390"/>
    </row>
    <row r="150" spans="1:104" x14ac:dyDescent="0.3">
      <c r="A150" s="392">
        <v>662</v>
      </c>
      <c r="B150" s="124" t="s">
        <v>177</v>
      </c>
      <c r="C150" s="124"/>
      <c r="D150" s="390">
        <f>D68</f>
        <v>0</v>
      </c>
      <c r="E150" s="390">
        <f t="shared" ref="E150:N150" si="33">E68</f>
        <v>0</v>
      </c>
      <c r="F150" s="390">
        <f t="shared" si="33"/>
        <v>0</v>
      </c>
      <c r="G150" s="390">
        <f t="shared" si="33"/>
        <v>0</v>
      </c>
      <c r="H150" s="390">
        <f t="shared" si="33"/>
        <v>0</v>
      </c>
      <c r="I150" s="390">
        <f t="shared" si="33"/>
        <v>0</v>
      </c>
      <c r="J150" s="390">
        <f t="shared" si="33"/>
        <v>0</v>
      </c>
      <c r="K150" s="390">
        <f t="shared" si="33"/>
        <v>0</v>
      </c>
      <c r="L150" s="390">
        <f t="shared" si="33"/>
        <v>0</v>
      </c>
      <c r="M150" s="390">
        <f t="shared" si="33"/>
        <v>0</v>
      </c>
      <c r="N150" s="390">
        <f t="shared" si="33"/>
        <v>0</v>
      </c>
      <c r="O150" s="390">
        <f t="shared" ref="O150:R150" si="34">O68</f>
        <v>0</v>
      </c>
      <c r="P150" s="390">
        <f t="shared" si="34"/>
        <v>0</v>
      </c>
      <c r="Q150" s="390">
        <f t="shared" si="34"/>
        <v>0</v>
      </c>
      <c r="R150" s="390">
        <f t="shared" si="34"/>
        <v>0</v>
      </c>
      <c r="S150" s="390"/>
      <c r="T150" s="390"/>
      <c r="U150" s="390"/>
      <c r="V150" s="390"/>
      <c r="W150" s="390"/>
      <c r="X150" s="390"/>
      <c r="Y150" s="390"/>
      <c r="Z150" s="390"/>
      <c r="AA150" s="390"/>
      <c r="AB150" s="390"/>
      <c r="AC150" s="390"/>
      <c r="AD150" s="390"/>
      <c r="AE150" s="390"/>
      <c r="AF150" s="390"/>
      <c r="AG150" s="390"/>
      <c r="AH150" s="390"/>
      <c r="AI150" s="390"/>
      <c r="AJ150" s="390"/>
      <c r="AK150" s="390"/>
      <c r="AL150" s="390"/>
      <c r="AM150" s="390"/>
      <c r="AN150" s="390"/>
      <c r="AO150" s="390"/>
      <c r="AP150" s="390"/>
      <c r="AQ150" s="390"/>
      <c r="AR150" s="390"/>
      <c r="AS150" s="390"/>
      <c r="AT150" s="390"/>
      <c r="AU150" s="390"/>
      <c r="AV150" s="390"/>
      <c r="AW150" s="390"/>
      <c r="AX150" s="390"/>
      <c r="AY150" s="390"/>
      <c r="AZ150" s="390"/>
      <c r="BA150" s="390"/>
      <c r="BB150" s="390"/>
      <c r="BC150" s="390"/>
      <c r="BD150" s="390"/>
      <c r="BE150" s="390"/>
      <c r="BF150" s="390"/>
      <c r="BG150" s="390"/>
      <c r="BH150" s="390"/>
      <c r="BI150" s="390"/>
      <c r="BJ150" s="390"/>
      <c r="BK150" s="390"/>
      <c r="BL150" s="390"/>
      <c r="BM150" s="390"/>
      <c r="BN150" s="390"/>
      <c r="BO150" s="390"/>
      <c r="BP150" s="390"/>
      <c r="BQ150" s="390"/>
      <c r="BR150" s="390"/>
      <c r="BS150" s="390"/>
      <c r="BT150" s="390"/>
      <c r="BU150" s="390"/>
      <c r="BV150" s="390"/>
      <c r="BW150" s="390"/>
      <c r="BX150" s="390"/>
      <c r="BY150" s="390"/>
      <c r="BZ150" s="390"/>
      <c r="CA150" s="390"/>
      <c r="CB150" s="390"/>
      <c r="CC150" s="390"/>
      <c r="CD150" s="390"/>
      <c r="CE150" s="390"/>
      <c r="CF150" s="390"/>
      <c r="CG150" s="390"/>
      <c r="CH150" s="390"/>
      <c r="CI150" s="390"/>
      <c r="CJ150" s="390"/>
      <c r="CK150" s="390"/>
      <c r="CL150" s="390"/>
      <c r="CM150" s="390"/>
      <c r="CN150" s="390"/>
      <c r="CO150" s="390"/>
      <c r="CP150" s="390"/>
      <c r="CQ150" s="390"/>
      <c r="CR150" s="390"/>
      <c r="CS150" s="390"/>
      <c r="CT150" s="390"/>
      <c r="CU150" s="390"/>
      <c r="CV150" s="390"/>
      <c r="CW150" s="390"/>
      <c r="CX150" s="390"/>
      <c r="CY150" s="390"/>
      <c r="CZ150" s="390"/>
    </row>
    <row r="151" spans="1:104" x14ac:dyDescent="0.3">
      <c r="A151" s="392">
        <v>663</v>
      </c>
      <c r="B151" s="124" t="s">
        <v>300</v>
      </c>
      <c r="C151" s="124"/>
      <c r="D151" s="390">
        <f>D69</f>
        <v>0</v>
      </c>
      <c r="E151" s="390">
        <f t="shared" ref="E151:N151" si="35">E69</f>
        <v>0</v>
      </c>
      <c r="F151" s="390">
        <f t="shared" si="35"/>
        <v>0</v>
      </c>
      <c r="G151" s="390">
        <f t="shared" si="35"/>
        <v>0</v>
      </c>
      <c r="H151" s="390">
        <f t="shared" si="35"/>
        <v>0</v>
      </c>
      <c r="I151" s="390">
        <f t="shared" si="35"/>
        <v>0</v>
      </c>
      <c r="J151" s="390">
        <f t="shared" si="35"/>
        <v>0</v>
      </c>
      <c r="K151" s="390">
        <f t="shared" si="35"/>
        <v>0</v>
      </c>
      <c r="L151" s="390">
        <f t="shared" si="35"/>
        <v>0</v>
      </c>
      <c r="M151" s="390">
        <f t="shared" si="35"/>
        <v>0</v>
      </c>
      <c r="N151" s="390">
        <f t="shared" si="35"/>
        <v>0</v>
      </c>
      <c r="O151" s="390">
        <f t="shared" ref="O151:R151" si="36">O69</f>
        <v>0</v>
      </c>
      <c r="P151" s="390">
        <f t="shared" si="36"/>
        <v>0</v>
      </c>
      <c r="Q151" s="390">
        <f t="shared" si="36"/>
        <v>0</v>
      </c>
      <c r="R151" s="390">
        <f t="shared" si="36"/>
        <v>64828</v>
      </c>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390"/>
      <c r="AU151" s="390"/>
      <c r="AV151" s="390"/>
      <c r="AW151" s="390"/>
      <c r="AX151" s="390"/>
      <c r="AY151" s="390"/>
      <c r="AZ151" s="390"/>
      <c r="BA151" s="390"/>
      <c r="BB151" s="390"/>
      <c r="BC151" s="390"/>
      <c r="BD151" s="390"/>
      <c r="BE151" s="390"/>
      <c r="BF151" s="390"/>
      <c r="BG151" s="390"/>
      <c r="BH151" s="390"/>
      <c r="BI151" s="390"/>
      <c r="BJ151" s="390"/>
      <c r="BK151" s="390"/>
      <c r="BL151" s="390"/>
      <c r="BM151" s="390"/>
      <c r="BN151" s="390"/>
      <c r="BO151" s="390"/>
      <c r="BP151" s="390"/>
      <c r="BQ151" s="390"/>
      <c r="BR151" s="390"/>
      <c r="BS151" s="390"/>
      <c r="BT151" s="390"/>
      <c r="BU151" s="390"/>
      <c r="BV151" s="390"/>
      <c r="BW151" s="390"/>
      <c r="BX151" s="390"/>
      <c r="BY151" s="390"/>
      <c r="BZ151" s="390"/>
      <c r="CA151" s="390"/>
      <c r="CB151" s="390"/>
      <c r="CC151" s="390"/>
      <c r="CD151" s="390"/>
      <c r="CE151" s="390"/>
      <c r="CF151" s="390"/>
      <c r="CG151" s="390"/>
      <c r="CH151" s="390"/>
      <c r="CI151" s="390"/>
      <c r="CJ151" s="390"/>
      <c r="CK151" s="390"/>
      <c r="CL151" s="390"/>
      <c r="CM151" s="390"/>
      <c r="CN151" s="390"/>
      <c r="CO151" s="390"/>
      <c r="CP151" s="390"/>
      <c r="CQ151" s="390"/>
      <c r="CR151" s="390"/>
      <c r="CS151" s="390"/>
      <c r="CT151" s="390"/>
      <c r="CU151" s="390"/>
      <c r="CV151" s="390"/>
      <c r="CW151" s="390"/>
      <c r="CX151" s="390"/>
      <c r="CY151" s="390"/>
      <c r="CZ151" s="390"/>
    </row>
    <row r="152" spans="1:104" x14ac:dyDescent="0.3">
      <c r="A152" s="393">
        <v>336</v>
      </c>
      <c r="B152" s="124"/>
      <c r="C152" s="124"/>
      <c r="D152" s="394">
        <f>D19</f>
        <v>0</v>
      </c>
      <c r="E152" s="394">
        <f t="shared" ref="E152:N152" si="37">E19</f>
        <v>31821</v>
      </c>
      <c r="F152" s="394">
        <f t="shared" si="37"/>
        <v>0</v>
      </c>
      <c r="G152" s="394">
        <f t="shared" si="37"/>
        <v>18664</v>
      </c>
      <c r="H152" s="394">
        <f t="shared" si="37"/>
        <v>300875</v>
      </c>
      <c r="I152" s="394">
        <f t="shared" si="37"/>
        <v>9407672</v>
      </c>
      <c r="J152" s="394">
        <f t="shared" si="37"/>
        <v>323560</v>
      </c>
      <c r="K152" s="394">
        <f t="shared" si="37"/>
        <v>6042</v>
      </c>
      <c r="L152" s="394">
        <f t="shared" si="37"/>
        <v>154994</v>
      </c>
      <c r="M152" s="394">
        <f t="shared" si="37"/>
        <v>4329</v>
      </c>
      <c r="N152" s="394">
        <f t="shared" si="37"/>
        <v>5276</v>
      </c>
      <c r="O152" s="394">
        <f t="shared" ref="O152:R152" si="38">O19</f>
        <v>97618</v>
      </c>
      <c r="P152" s="394">
        <f t="shared" si="38"/>
        <v>3096</v>
      </c>
      <c r="Q152" s="394">
        <f t="shared" si="38"/>
        <v>2206</v>
      </c>
      <c r="R152" s="394">
        <f t="shared" si="38"/>
        <v>13309</v>
      </c>
      <c r="S152" s="394"/>
      <c r="T152" s="394"/>
      <c r="U152" s="394"/>
      <c r="V152" s="394"/>
      <c r="W152" s="394"/>
      <c r="X152" s="394"/>
      <c r="Y152" s="394"/>
      <c r="Z152" s="394"/>
      <c r="AA152" s="394"/>
      <c r="AB152" s="394"/>
      <c r="AC152" s="394"/>
      <c r="AD152" s="394"/>
      <c r="AE152" s="394"/>
      <c r="AF152" s="394"/>
      <c r="AG152" s="394"/>
      <c r="AH152" s="394"/>
      <c r="AI152" s="394"/>
      <c r="AJ152" s="394"/>
      <c r="AK152" s="394"/>
      <c r="AL152" s="394"/>
      <c r="AM152" s="394"/>
      <c r="AN152" s="394"/>
      <c r="AO152" s="394"/>
      <c r="AP152" s="394"/>
      <c r="AQ152" s="394"/>
      <c r="AR152" s="394"/>
      <c r="AS152" s="394"/>
      <c r="AT152" s="394"/>
      <c r="AU152" s="394"/>
      <c r="AV152" s="394"/>
      <c r="AW152" s="394"/>
      <c r="AX152" s="394"/>
      <c r="AY152" s="394"/>
      <c r="AZ152" s="394"/>
      <c r="BA152" s="394"/>
      <c r="BB152" s="394"/>
      <c r="BC152" s="394"/>
      <c r="BD152" s="394"/>
      <c r="BE152" s="394"/>
      <c r="BF152" s="394"/>
      <c r="BG152" s="394"/>
      <c r="BH152" s="394"/>
      <c r="BI152" s="394"/>
      <c r="BJ152" s="394"/>
      <c r="BK152" s="394"/>
      <c r="BL152" s="394"/>
      <c r="BM152" s="394"/>
      <c r="BN152" s="394"/>
      <c r="BO152" s="394"/>
      <c r="BP152" s="394"/>
      <c r="BQ152" s="394"/>
      <c r="BR152" s="394"/>
      <c r="BS152" s="394"/>
      <c r="BT152" s="394"/>
      <c r="BU152" s="394"/>
      <c r="BV152" s="394"/>
      <c r="BW152" s="394"/>
      <c r="BX152" s="394"/>
      <c r="BY152" s="394"/>
      <c r="BZ152" s="394"/>
      <c r="CA152" s="394"/>
      <c r="CB152" s="394"/>
      <c r="CC152" s="394"/>
      <c r="CD152" s="394"/>
      <c r="CE152" s="394"/>
      <c r="CF152" s="394"/>
      <c r="CG152" s="394"/>
      <c r="CH152" s="394"/>
      <c r="CI152" s="394"/>
      <c r="CJ152" s="394"/>
      <c r="CK152" s="394"/>
      <c r="CL152" s="394"/>
      <c r="CM152" s="394"/>
      <c r="CN152" s="394"/>
      <c r="CO152" s="394"/>
      <c r="CP152" s="394"/>
      <c r="CQ152" s="394"/>
      <c r="CR152" s="394"/>
      <c r="CS152" s="394"/>
      <c r="CT152" s="394"/>
      <c r="CU152" s="394"/>
      <c r="CV152" s="394"/>
      <c r="CW152" s="394"/>
      <c r="CX152" s="394"/>
      <c r="CY152" s="394"/>
      <c r="CZ152" s="394"/>
    </row>
    <row r="153" spans="1:104" x14ac:dyDescent="0.3">
      <c r="A153" s="393">
        <v>44</v>
      </c>
      <c r="B153" s="124"/>
      <c r="C153" s="124"/>
      <c r="D153" s="394"/>
      <c r="E153" s="394"/>
      <c r="F153" s="394"/>
      <c r="G153" s="394"/>
      <c r="H153" s="394"/>
      <c r="I153" s="394"/>
      <c r="J153" s="394"/>
      <c r="K153" s="394"/>
      <c r="L153" s="394"/>
      <c r="M153" s="394"/>
      <c r="N153" s="394"/>
      <c r="O153" s="394"/>
      <c r="P153" s="394"/>
      <c r="Q153" s="394"/>
      <c r="R153" s="394"/>
      <c r="S153" s="394"/>
      <c r="T153" s="394"/>
      <c r="U153" s="394"/>
      <c r="V153" s="394"/>
      <c r="W153" s="394"/>
      <c r="X153" s="394"/>
      <c r="Y153" s="394"/>
      <c r="Z153" s="394"/>
      <c r="AA153" s="394"/>
      <c r="AB153" s="394"/>
      <c r="AC153" s="394"/>
      <c r="AD153" s="394"/>
      <c r="AE153" s="394"/>
      <c r="AF153" s="394"/>
      <c r="AG153" s="394"/>
      <c r="AH153" s="394"/>
      <c r="AI153" s="394"/>
      <c r="AJ153" s="394"/>
      <c r="AK153" s="394"/>
      <c r="AL153" s="394"/>
      <c r="AM153" s="394"/>
      <c r="AN153" s="394"/>
      <c r="AO153" s="394"/>
      <c r="AP153" s="394"/>
      <c r="AQ153" s="394"/>
      <c r="AR153" s="394"/>
      <c r="AS153" s="394"/>
      <c r="AT153" s="394"/>
      <c r="AU153" s="394"/>
      <c r="AV153" s="394"/>
      <c r="AW153" s="394"/>
      <c r="AX153" s="394"/>
      <c r="AY153" s="394"/>
      <c r="AZ153" s="394"/>
      <c r="BA153" s="394"/>
      <c r="BB153" s="394"/>
      <c r="BC153" s="394"/>
      <c r="BD153" s="394"/>
      <c r="BE153" s="394"/>
      <c r="BF153" s="394"/>
      <c r="BG153" s="394"/>
      <c r="BH153" s="394"/>
      <c r="BI153" s="394"/>
      <c r="BJ153" s="394"/>
      <c r="BK153" s="394"/>
      <c r="BL153" s="394"/>
      <c r="BM153" s="394"/>
      <c r="BN153" s="394"/>
      <c r="BO153" s="394"/>
      <c r="BP153" s="394"/>
      <c r="BQ153" s="394"/>
      <c r="BR153" s="394"/>
      <c r="BS153" s="394"/>
      <c r="BT153" s="394"/>
      <c r="BU153" s="394"/>
      <c r="BV153" s="394"/>
      <c r="BW153" s="394"/>
      <c r="BX153" s="394"/>
      <c r="BY153" s="394"/>
      <c r="BZ153" s="394"/>
      <c r="CA153" s="394"/>
      <c r="CB153" s="394"/>
      <c r="CC153" s="394"/>
      <c r="CD153" s="394"/>
      <c r="CE153" s="394"/>
      <c r="CF153" s="394"/>
      <c r="CG153" s="394"/>
      <c r="CH153" s="394"/>
      <c r="CI153" s="394"/>
      <c r="CJ153" s="394"/>
      <c r="CK153" s="394"/>
      <c r="CL153" s="394"/>
      <c r="CM153" s="394"/>
      <c r="CN153" s="394"/>
      <c r="CO153" s="394"/>
      <c r="CP153" s="394"/>
      <c r="CQ153" s="394"/>
      <c r="CR153" s="394"/>
      <c r="CS153" s="394"/>
      <c r="CT153" s="394"/>
      <c r="CU153" s="394"/>
      <c r="CV153" s="394"/>
      <c r="CW153" s="394"/>
      <c r="CX153" s="394"/>
      <c r="CY153" s="394"/>
      <c r="CZ153" s="394"/>
    </row>
    <row r="154" spans="1:104" x14ac:dyDescent="0.3">
      <c r="A154" s="393">
        <v>45</v>
      </c>
      <c r="B154" s="124"/>
      <c r="C154" s="124"/>
      <c r="D154" s="394"/>
      <c r="E154" s="394"/>
      <c r="F154" s="394"/>
      <c r="G154" s="394"/>
      <c r="H154" s="394"/>
      <c r="I154" s="394"/>
      <c r="J154" s="394"/>
      <c r="K154" s="394"/>
      <c r="L154" s="394"/>
      <c r="M154" s="394"/>
      <c r="N154" s="394"/>
      <c r="O154" s="394"/>
      <c r="P154" s="394"/>
      <c r="Q154" s="394"/>
      <c r="R154" s="394"/>
      <c r="S154" s="394"/>
      <c r="T154" s="394"/>
      <c r="U154" s="394"/>
      <c r="V154" s="394"/>
      <c r="W154" s="394"/>
      <c r="X154" s="394"/>
      <c r="Y154" s="394"/>
      <c r="Z154" s="394"/>
      <c r="AA154" s="394"/>
      <c r="AB154" s="394"/>
      <c r="AC154" s="394"/>
      <c r="AD154" s="394"/>
      <c r="AE154" s="394"/>
      <c r="AF154" s="394"/>
      <c r="AG154" s="394"/>
      <c r="AH154" s="394"/>
      <c r="AI154" s="394"/>
      <c r="AJ154" s="394"/>
      <c r="AK154" s="394"/>
      <c r="AL154" s="394"/>
      <c r="AM154" s="394"/>
      <c r="AN154" s="394"/>
      <c r="AO154" s="394"/>
      <c r="AP154" s="394"/>
      <c r="AQ154" s="394"/>
      <c r="AR154" s="394"/>
      <c r="AS154" s="394"/>
      <c r="AT154" s="394"/>
      <c r="AU154" s="394"/>
      <c r="AV154" s="394"/>
      <c r="AW154" s="394"/>
      <c r="AX154" s="394"/>
      <c r="AY154" s="394"/>
      <c r="AZ154" s="394"/>
      <c r="BA154" s="394"/>
      <c r="BB154" s="394"/>
      <c r="BC154" s="394"/>
      <c r="BD154" s="394"/>
      <c r="BE154" s="394"/>
      <c r="BF154" s="394"/>
      <c r="BG154" s="394"/>
      <c r="BH154" s="394"/>
      <c r="BI154" s="394"/>
      <c r="BJ154" s="394"/>
      <c r="BK154" s="394"/>
      <c r="BL154" s="394"/>
      <c r="BM154" s="394"/>
      <c r="BN154" s="394"/>
      <c r="BO154" s="394"/>
      <c r="BP154" s="394"/>
      <c r="BQ154" s="394"/>
      <c r="BR154" s="394"/>
      <c r="BS154" s="394"/>
      <c r="BT154" s="394"/>
      <c r="BU154" s="394"/>
      <c r="BV154" s="394"/>
      <c r="BW154" s="394"/>
      <c r="BX154" s="394"/>
      <c r="BY154" s="394"/>
      <c r="BZ154" s="394"/>
      <c r="CA154" s="394"/>
      <c r="CB154" s="394"/>
      <c r="CC154" s="394"/>
      <c r="CD154" s="394"/>
      <c r="CE154" s="394"/>
      <c r="CF154" s="394"/>
      <c r="CG154" s="394"/>
      <c r="CH154" s="394"/>
      <c r="CI154" s="394"/>
      <c r="CJ154" s="394"/>
      <c r="CK154" s="394"/>
      <c r="CL154" s="394"/>
      <c r="CM154" s="394"/>
      <c r="CN154" s="394"/>
      <c r="CO154" s="394"/>
      <c r="CP154" s="394"/>
      <c r="CQ154" s="394"/>
      <c r="CR154" s="394"/>
      <c r="CS154" s="394"/>
      <c r="CT154" s="394"/>
      <c r="CU154" s="394"/>
      <c r="CV154" s="394"/>
      <c r="CW154" s="394"/>
      <c r="CX154" s="394"/>
      <c r="CY154" s="394"/>
      <c r="CZ154" s="394"/>
    </row>
    <row r="155" spans="1:104" x14ac:dyDescent="0.3">
      <c r="A155" s="393">
        <v>47</v>
      </c>
      <c r="B155" s="124"/>
      <c r="C155" s="124"/>
      <c r="D155" s="394"/>
      <c r="E155" s="394"/>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c r="AO155" s="394"/>
      <c r="AP155" s="394"/>
      <c r="AQ155" s="394"/>
      <c r="AR155" s="394"/>
      <c r="AS155" s="394"/>
      <c r="AT155" s="394"/>
      <c r="AU155" s="394"/>
      <c r="AV155" s="394"/>
      <c r="AW155" s="394"/>
      <c r="AX155" s="394"/>
      <c r="AY155" s="394"/>
      <c r="AZ155" s="394"/>
      <c r="BA155" s="394"/>
      <c r="BB155" s="394"/>
      <c r="BC155" s="394"/>
      <c r="BD155" s="394"/>
      <c r="BE155" s="394"/>
      <c r="BF155" s="394"/>
      <c r="BG155" s="394"/>
      <c r="BH155" s="394"/>
      <c r="BI155" s="394"/>
      <c r="BJ155" s="394"/>
      <c r="BK155" s="394"/>
      <c r="BL155" s="394"/>
      <c r="BM155" s="394"/>
      <c r="BN155" s="394"/>
      <c r="BO155" s="394"/>
      <c r="BP155" s="394"/>
      <c r="BQ155" s="394"/>
      <c r="BR155" s="394"/>
      <c r="BS155" s="394"/>
      <c r="BT155" s="394"/>
      <c r="BU155" s="394"/>
      <c r="BV155" s="394"/>
      <c r="BW155" s="394"/>
      <c r="BX155" s="394"/>
      <c r="BY155" s="394"/>
      <c r="BZ155" s="394"/>
      <c r="CA155" s="394"/>
      <c r="CB155" s="394"/>
      <c r="CC155" s="394"/>
      <c r="CD155" s="394"/>
      <c r="CE155" s="394"/>
      <c r="CF155" s="394"/>
      <c r="CG155" s="394"/>
      <c r="CH155" s="394"/>
      <c r="CI155" s="394"/>
      <c r="CJ155" s="394"/>
      <c r="CK155" s="394"/>
      <c r="CL155" s="394"/>
      <c r="CM155" s="394"/>
      <c r="CN155" s="394"/>
      <c r="CO155" s="394"/>
      <c r="CP155" s="394"/>
      <c r="CQ155" s="394"/>
      <c r="CR155" s="394"/>
      <c r="CS155" s="394"/>
      <c r="CT155" s="394"/>
      <c r="CU155" s="394"/>
      <c r="CV155" s="394"/>
      <c r="CW155" s="394"/>
      <c r="CX155" s="394"/>
      <c r="CY155" s="394"/>
      <c r="CZ155" s="394"/>
    </row>
    <row r="156" spans="1:104" x14ac:dyDescent="0.3">
      <c r="A156" s="393">
        <v>48</v>
      </c>
      <c r="B156" s="124"/>
      <c r="C156" s="12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394"/>
      <c r="AE156" s="394"/>
      <c r="AF156" s="394"/>
      <c r="AG156" s="394"/>
      <c r="AH156" s="394"/>
      <c r="AI156" s="394"/>
      <c r="AJ156" s="394"/>
      <c r="AK156" s="394"/>
      <c r="AL156" s="394"/>
      <c r="AM156" s="394"/>
      <c r="AN156" s="394"/>
      <c r="AO156" s="394"/>
      <c r="AP156" s="394"/>
      <c r="AQ156" s="394"/>
      <c r="AR156" s="394"/>
      <c r="AS156" s="394"/>
      <c r="AT156" s="394"/>
      <c r="AU156" s="394"/>
      <c r="AV156" s="394"/>
      <c r="AW156" s="394"/>
      <c r="AX156" s="394"/>
      <c r="AY156" s="394"/>
      <c r="AZ156" s="394"/>
      <c r="BA156" s="394"/>
      <c r="BB156" s="394"/>
      <c r="BC156" s="394"/>
      <c r="BD156" s="394"/>
      <c r="BE156" s="394"/>
      <c r="BF156" s="394"/>
      <c r="BG156" s="394"/>
      <c r="BH156" s="394"/>
      <c r="BI156" s="394"/>
      <c r="BJ156" s="394"/>
      <c r="BK156" s="394"/>
      <c r="BL156" s="394"/>
      <c r="BM156" s="394"/>
      <c r="BN156" s="394"/>
      <c r="BO156" s="394"/>
      <c r="BP156" s="394"/>
      <c r="BQ156" s="394"/>
      <c r="BR156" s="394"/>
      <c r="BS156" s="394"/>
      <c r="BT156" s="394"/>
      <c r="BU156" s="394"/>
      <c r="BV156" s="394"/>
      <c r="BW156" s="394"/>
      <c r="BX156" s="394"/>
      <c r="BY156" s="394"/>
      <c r="BZ156" s="394"/>
      <c r="CA156" s="394"/>
      <c r="CB156" s="394"/>
      <c r="CC156" s="394"/>
      <c r="CD156" s="394"/>
      <c r="CE156" s="394"/>
      <c r="CF156" s="394"/>
      <c r="CG156" s="394"/>
      <c r="CH156" s="394"/>
      <c r="CI156" s="394"/>
      <c r="CJ156" s="394"/>
      <c r="CK156" s="394"/>
      <c r="CL156" s="394"/>
      <c r="CM156" s="394"/>
      <c r="CN156" s="394"/>
      <c r="CO156" s="394"/>
      <c r="CP156" s="394"/>
      <c r="CQ156" s="394"/>
      <c r="CR156" s="394"/>
      <c r="CS156" s="394"/>
      <c r="CT156" s="394"/>
      <c r="CU156" s="394"/>
      <c r="CV156" s="394"/>
      <c r="CW156" s="394"/>
      <c r="CX156" s="394"/>
      <c r="CY156" s="394"/>
      <c r="CZ156" s="394"/>
    </row>
    <row r="157" spans="1:104" x14ac:dyDescent="0.3">
      <c r="A157" s="397">
        <v>385</v>
      </c>
      <c r="B157" s="124"/>
      <c r="C157" s="124"/>
      <c r="D157" s="398">
        <f>D27</f>
        <v>2399995</v>
      </c>
      <c r="E157" s="398">
        <f t="shared" ref="E157:N157" si="39">E27</f>
        <v>2054859</v>
      </c>
      <c r="F157" s="398">
        <f t="shared" si="39"/>
        <v>1732341</v>
      </c>
      <c r="G157" s="398">
        <f t="shared" si="39"/>
        <v>1469833</v>
      </c>
      <c r="H157" s="398">
        <f t="shared" si="39"/>
        <v>1308469</v>
      </c>
      <c r="I157" s="398">
        <f t="shared" si="39"/>
        <v>203424171</v>
      </c>
      <c r="J157" s="398">
        <f t="shared" si="39"/>
        <v>3760471</v>
      </c>
      <c r="K157" s="398">
        <f t="shared" si="39"/>
        <v>283084</v>
      </c>
      <c r="L157" s="398">
        <f t="shared" si="39"/>
        <v>3949070</v>
      </c>
      <c r="M157" s="398">
        <f t="shared" si="39"/>
        <v>2194817</v>
      </c>
      <c r="N157" s="398">
        <f t="shared" si="39"/>
        <v>4915534</v>
      </c>
      <c r="O157" s="398">
        <f t="shared" ref="O157:R157" si="40">O27</f>
        <v>2487967</v>
      </c>
      <c r="P157" s="398">
        <f t="shared" si="40"/>
        <v>954066</v>
      </c>
      <c r="Q157" s="398">
        <f t="shared" si="40"/>
        <v>1260291</v>
      </c>
      <c r="R157" s="398">
        <f t="shared" si="40"/>
        <v>786482</v>
      </c>
      <c r="S157" s="398"/>
      <c r="T157" s="398"/>
      <c r="U157" s="398"/>
      <c r="V157" s="398"/>
      <c r="W157" s="398"/>
      <c r="X157" s="398"/>
      <c r="Y157" s="398"/>
      <c r="Z157" s="398"/>
      <c r="AA157" s="398"/>
      <c r="AB157" s="398"/>
      <c r="AC157" s="398"/>
      <c r="AD157" s="398"/>
      <c r="AE157" s="398"/>
      <c r="AF157" s="398"/>
      <c r="AG157" s="398"/>
      <c r="AH157" s="398"/>
      <c r="AI157" s="398"/>
      <c r="AJ157" s="398"/>
      <c r="AK157" s="398"/>
      <c r="AL157" s="398"/>
      <c r="AM157" s="398"/>
      <c r="AN157" s="398"/>
      <c r="AO157" s="398"/>
      <c r="AP157" s="398"/>
      <c r="AQ157" s="398"/>
      <c r="AR157" s="398"/>
      <c r="AS157" s="398"/>
      <c r="AT157" s="398"/>
      <c r="AU157" s="398"/>
      <c r="AV157" s="398"/>
      <c r="AW157" s="398"/>
      <c r="AX157" s="398"/>
      <c r="AY157" s="398"/>
      <c r="AZ157" s="398"/>
      <c r="BA157" s="398"/>
      <c r="BB157" s="398"/>
      <c r="BC157" s="398"/>
      <c r="BD157" s="398"/>
      <c r="BE157" s="398"/>
      <c r="BF157" s="398"/>
      <c r="BG157" s="398"/>
      <c r="BH157" s="398"/>
      <c r="BI157" s="398"/>
      <c r="BJ157" s="398"/>
      <c r="BK157" s="398"/>
      <c r="BL157" s="398"/>
      <c r="BM157" s="398"/>
      <c r="BN157" s="398"/>
      <c r="BO157" s="398"/>
      <c r="BP157" s="398"/>
      <c r="BQ157" s="398"/>
      <c r="BR157" s="398"/>
      <c r="BS157" s="398"/>
      <c r="BT157" s="398"/>
      <c r="BU157" s="398"/>
      <c r="BV157" s="398"/>
      <c r="BW157" s="398"/>
      <c r="BX157" s="398"/>
      <c r="BY157" s="398"/>
      <c r="BZ157" s="398"/>
      <c r="CA157" s="398"/>
      <c r="CB157" s="398"/>
      <c r="CC157" s="398"/>
      <c r="CD157" s="398"/>
      <c r="CE157" s="398"/>
      <c r="CF157" s="398"/>
      <c r="CG157" s="398"/>
      <c r="CH157" s="398"/>
      <c r="CI157" s="398"/>
      <c r="CJ157" s="398"/>
      <c r="CK157" s="398"/>
      <c r="CL157" s="398"/>
      <c r="CM157" s="398"/>
      <c r="CN157" s="398"/>
      <c r="CO157" s="398"/>
      <c r="CP157" s="398"/>
      <c r="CQ157" s="398"/>
      <c r="CR157" s="398"/>
      <c r="CS157" s="398"/>
      <c r="CT157" s="398"/>
      <c r="CU157" s="398"/>
      <c r="CV157" s="398"/>
      <c r="CW157" s="398"/>
      <c r="CX157" s="398"/>
      <c r="CY157" s="398"/>
      <c r="CZ157" s="398"/>
    </row>
    <row r="158" spans="1:104" x14ac:dyDescent="0.3">
      <c r="A158" s="397">
        <v>626</v>
      </c>
      <c r="B158" s="124"/>
      <c r="C158" s="124"/>
      <c r="D158" s="398">
        <f>D57</f>
        <v>0</v>
      </c>
      <c r="E158" s="398">
        <f t="shared" ref="E158:N158" si="41">E57</f>
        <v>47489</v>
      </c>
      <c r="F158" s="398">
        <f t="shared" si="41"/>
        <v>155400</v>
      </c>
      <c r="G158" s="398">
        <f t="shared" si="41"/>
        <v>20752</v>
      </c>
      <c r="H158" s="398">
        <f t="shared" si="41"/>
        <v>300875</v>
      </c>
      <c r="I158" s="398">
        <f t="shared" si="41"/>
        <v>11212762</v>
      </c>
      <c r="J158" s="398">
        <f t="shared" si="41"/>
        <v>359481</v>
      </c>
      <c r="K158" s="398">
        <f t="shared" si="41"/>
        <v>8030</v>
      </c>
      <c r="L158" s="398">
        <f t="shared" si="41"/>
        <v>154994</v>
      </c>
      <c r="M158" s="398">
        <f t="shared" si="41"/>
        <v>11829</v>
      </c>
      <c r="N158" s="398">
        <f t="shared" si="41"/>
        <v>43539</v>
      </c>
      <c r="O158" s="398">
        <f t="shared" ref="O158:R158" si="42">O57</f>
        <v>97618</v>
      </c>
      <c r="P158" s="398">
        <f t="shared" si="42"/>
        <v>18006</v>
      </c>
      <c r="Q158" s="398">
        <f t="shared" si="42"/>
        <v>2206</v>
      </c>
      <c r="R158" s="398">
        <f t="shared" si="42"/>
        <v>13309</v>
      </c>
      <c r="S158" s="398"/>
      <c r="T158" s="398"/>
      <c r="U158" s="398"/>
      <c r="V158" s="398"/>
      <c r="W158" s="398"/>
      <c r="X158" s="398"/>
      <c r="Y158" s="398"/>
      <c r="Z158" s="398"/>
      <c r="AA158" s="398"/>
      <c r="AB158" s="398"/>
      <c r="AC158" s="398"/>
      <c r="AD158" s="398"/>
      <c r="AE158" s="398"/>
      <c r="AF158" s="398"/>
      <c r="AG158" s="398"/>
      <c r="AH158" s="398"/>
      <c r="AI158" s="398"/>
      <c r="AJ158" s="398"/>
      <c r="AK158" s="398"/>
      <c r="AL158" s="398"/>
      <c r="AM158" s="398"/>
      <c r="AN158" s="398"/>
      <c r="AO158" s="398"/>
      <c r="AP158" s="398"/>
      <c r="AQ158" s="398"/>
      <c r="AR158" s="398"/>
      <c r="AS158" s="398"/>
      <c r="AT158" s="398"/>
      <c r="AU158" s="398"/>
      <c r="AV158" s="398"/>
      <c r="AW158" s="398"/>
      <c r="AX158" s="398"/>
      <c r="AY158" s="398"/>
      <c r="AZ158" s="398"/>
      <c r="BA158" s="398"/>
      <c r="BB158" s="398"/>
      <c r="BC158" s="398"/>
      <c r="BD158" s="398"/>
      <c r="BE158" s="398"/>
      <c r="BF158" s="398"/>
      <c r="BG158" s="398"/>
      <c r="BH158" s="398"/>
      <c r="BI158" s="398"/>
      <c r="BJ158" s="398"/>
      <c r="BK158" s="398"/>
      <c r="BL158" s="398"/>
      <c r="BM158" s="398"/>
      <c r="BN158" s="398"/>
      <c r="BO158" s="398"/>
      <c r="BP158" s="398"/>
      <c r="BQ158" s="398"/>
      <c r="BR158" s="398"/>
      <c r="BS158" s="398"/>
      <c r="BT158" s="398"/>
      <c r="BU158" s="398"/>
      <c r="BV158" s="398"/>
      <c r="BW158" s="398"/>
      <c r="BX158" s="398"/>
      <c r="BY158" s="398"/>
      <c r="BZ158" s="398"/>
      <c r="CA158" s="398"/>
      <c r="CB158" s="398"/>
      <c r="CC158" s="398"/>
      <c r="CD158" s="398"/>
      <c r="CE158" s="398"/>
      <c r="CF158" s="398"/>
      <c r="CG158" s="398"/>
      <c r="CH158" s="398"/>
      <c r="CI158" s="398"/>
      <c r="CJ158" s="398"/>
      <c r="CK158" s="398"/>
      <c r="CL158" s="398"/>
      <c r="CM158" s="398"/>
      <c r="CN158" s="398"/>
      <c r="CO158" s="398"/>
      <c r="CP158" s="398"/>
      <c r="CQ158" s="398"/>
      <c r="CR158" s="398"/>
      <c r="CS158" s="398"/>
      <c r="CT158" s="398"/>
      <c r="CU158" s="398"/>
      <c r="CV158" s="398"/>
      <c r="CW158" s="398"/>
      <c r="CX158" s="398"/>
      <c r="CY158" s="398"/>
      <c r="CZ158" s="398"/>
    </row>
    <row r="159" spans="1:104" x14ac:dyDescent="0.3">
      <c r="A159" s="397">
        <v>338</v>
      </c>
      <c r="B159" s="124"/>
      <c r="C159" s="124"/>
      <c r="D159" s="398">
        <f>D20</f>
        <v>129873</v>
      </c>
      <c r="E159" s="398">
        <f t="shared" ref="E159:N159" si="43">E20</f>
        <v>809506</v>
      </c>
      <c r="F159" s="398">
        <f t="shared" si="43"/>
        <v>259431</v>
      </c>
      <c r="G159" s="398">
        <f t="shared" si="43"/>
        <v>131811</v>
      </c>
      <c r="H159" s="398">
        <f t="shared" si="43"/>
        <v>833711</v>
      </c>
      <c r="I159" s="398">
        <f t="shared" si="43"/>
        <v>111726399</v>
      </c>
      <c r="J159" s="398">
        <f t="shared" si="43"/>
        <v>880108</v>
      </c>
      <c r="K159" s="398">
        <f t="shared" si="43"/>
        <v>73440</v>
      </c>
      <c r="L159" s="398">
        <f t="shared" si="43"/>
        <v>1018631</v>
      </c>
      <c r="M159" s="398">
        <f t="shared" si="43"/>
        <v>148393</v>
      </c>
      <c r="N159" s="398">
        <f t="shared" si="43"/>
        <v>611987</v>
      </c>
      <c r="O159" s="398">
        <f t="shared" ref="O159:R159" si="44">O20</f>
        <v>782685</v>
      </c>
      <c r="P159" s="398">
        <f t="shared" si="44"/>
        <v>236373</v>
      </c>
      <c r="Q159" s="398">
        <f t="shared" si="44"/>
        <v>365311</v>
      </c>
      <c r="R159" s="398">
        <f t="shared" si="44"/>
        <v>168483</v>
      </c>
      <c r="S159" s="398"/>
      <c r="T159" s="398"/>
      <c r="U159" s="398"/>
      <c r="V159" s="398"/>
      <c r="W159" s="398"/>
      <c r="X159" s="398"/>
      <c r="Y159" s="398"/>
      <c r="Z159" s="398"/>
      <c r="AA159" s="398"/>
      <c r="AB159" s="398"/>
      <c r="AC159" s="398"/>
      <c r="AD159" s="398"/>
      <c r="AE159" s="398"/>
      <c r="AF159" s="398"/>
      <c r="AG159" s="398"/>
      <c r="AH159" s="398"/>
      <c r="AI159" s="398"/>
      <c r="AJ159" s="398"/>
      <c r="AK159" s="398"/>
      <c r="AL159" s="398"/>
      <c r="AM159" s="398"/>
      <c r="AN159" s="398"/>
      <c r="AO159" s="398"/>
      <c r="AP159" s="398"/>
      <c r="AQ159" s="398"/>
      <c r="AR159" s="398"/>
      <c r="AS159" s="398"/>
      <c r="AT159" s="398"/>
      <c r="AU159" s="398"/>
      <c r="AV159" s="398"/>
      <c r="AW159" s="398"/>
      <c r="AX159" s="398"/>
      <c r="AY159" s="398"/>
      <c r="AZ159" s="398"/>
      <c r="BA159" s="398"/>
      <c r="BB159" s="398"/>
      <c r="BC159" s="398"/>
      <c r="BD159" s="398"/>
      <c r="BE159" s="398"/>
      <c r="BF159" s="398"/>
      <c r="BG159" s="398"/>
      <c r="BH159" s="398"/>
      <c r="BI159" s="398"/>
      <c r="BJ159" s="398"/>
      <c r="BK159" s="398"/>
      <c r="BL159" s="398"/>
      <c r="BM159" s="398"/>
      <c r="BN159" s="398"/>
      <c r="BO159" s="398"/>
      <c r="BP159" s="398"/>
      <c r="BQ159" s="398"/>
      <c r="BR159" s="398"/>
      <c r="BS159" s="398"/>
      <c r="BT159" s="398"/>
      <c r="BU159" s="398"/>
      <c r="BV159" s="398"/>
      <c r="BW159" s="398"/>
      <c r="BX159" s="398"/>
      <c r="BY159" s="398"/>
      <c r="BZ159" s="398"/>
      <c r="CA159" s="398"/>
      <c r="CB159" s="398"/>
      <c r="CC159" s="398"/>
      <c r="CD159" s="398"/>
      <c r="CE159" s="398"/>
      <c r="CF159" s="398"/>
      <c r="CG159" s="398"/>
      <c r="CH159" s="398"/>
      <c r="CI159" s="398"/>
      <c r="CJ159" s="398"/>
      <c r="CK159" s="398"/>
      <c r="CL159" s="398"/>
      <c r="CM159" s="398"/>
      <c r="CN159" s="398"/>
      <c r="CO159" s="398"/>
      <c r="CP159" s="398"/>
      <c r="CQ159" s="398"/>
      <c r="CR159" s="398"/>
      <c r="CS159" s="398"/>
      <c r="CT159" s="398"/>
      <c r="CU159" s="398"/>
      <c r="CV159" s="398"/>
      <c r="CW159" s="398"/>
      <c r="CX159" s="398"/>
      <c r="CY159" s="398"/>
      <c r="CZ159" s="402"/>
    </row>
    <row r="160" spans="1:104" s="124" customFormat="1" x14ac:dyDescent="0.3">
      <c r="A160" s="400">
        <v>620</v>
      </c>
      <c r="D160" s="401"/>
      <c r="E160" s="401"/>
      <c r="F160" s="401"/>
      <c r="G160" s="401"/>
      <c r="H160" s="401"/>
      <c r="I160" s="401"/>
      <c r="J160" s="401"/>
      <c r="K160" s="401"/>
      <c r="L160" s="401"/>
      <c r="M160" s="401"/>
      <c r="N160" s="401"/>
      <c r="O160" s="401"/>
      <c r="P160" s="401"/>
      <c r="Q160" s="401"/>
      <c r="R160" s="401"/>
      <c r="S160" s="401"/>
      <c r="T160" s="401"/>
      <c r="U160" s="401"/>
      <c r="V160" s="401"/>
      <c r="W160" s="401"/>
      <c r="X160" s="401"/>
      <c r="Y160" s="401"/>
      <c r="Z160" s="401"/>
      <c r="AA160" s="401"/>
      <c r="AB160" s="401"/>
      <c r="AC160" s="401"/>
      <c r="AD160" s="401"/>
      <c r="AE160" s="401"/>
      <c r="AF160" s="401"/>
      <c r="AG160" s="401"/>
      <c r="AH160" s="401"/>
      <c r="AI160" s="401"/>
      <c r="AJ160" s="401"/>
      <c r="AK160" s="401"/>
      <c r="AL160" s="401"/>
      <c r="AM160" s="401"/>
      <c r="AN160" s="401"/>
      <c r="AO160" s="401"/>
      <c r="AP160" s="401"/>
      <c r="AQ160" s="401"/>
      <c r="AR160" s="401"/>
      <c r="AS160" s="401"/>
      <c r="AT160" s="401"/>
      <c r="AU160" s="401"/>
      <c r="AV160" s="401"/>
      <c r="AW160" s="401"/>
      <c r="AX160" s="401"/>
      <c r="AY160" s="401"/>
      <c r="AZ160" s="401"/>
      <c r="BA160" s="401"/>
      <c r="BB160" s="401"/>
      <c r="BC160" s="401"/>
      <c r="BD160" s="401"/>
      <c r="BE160" s="401"/>
      <c r="BF160" s="401"/>
      <c r="BG160" s="401"/>
      <c r="BH160" s="401"/>
      <c r="BI160" s="401"/>
      <c r="BJ160" s="401"/>
      <c r="BK160" s="401"/>
      <c r="BL160" s="401"/>
      <c r="BM160" s="401"/>
      <c r="BN160" s="401"/>
      <c r="BO160" s="401"/>
      <c r="BP160" s="401"/>
      <c r="BQ160" s="401"/>
      <c r="BR160" s="401"/>
      <c r="BS160" s="401"/>
      <c r="BT160" s="401"/>
      <c r="BU160" s="401"/>
      <c r="BV160" s="401"/>
      <c r="BW160" s="401"/>
      <c r="BX160" s="401"/>
      <c r="BY160" s="401"/>
      <c r="BZ160" s="401"/>
      <c r="CA160" s="401"/>
      <c r="CB160" s="401"/>
      <c r="CC160" s="401"/>
      <c r="CD160" s="401"/>
      <c r="CE160" s="401"/>
      <c r="CF160" s="401"/>
      <c r="CG160" s="401"/>
      <c r="CH160" s="401"/>
      <c r="CI160" s="401"/>
      <c r="CJ160" s="401"/>
      <c r="CK160" s="401"/>
      <c r="CL160" s="401"/>
      <c r="CM160" s="401"/>
      <c r="CN160" s="401"/>
      <c r="CO160" s="401"/>
      <c r="CP160" s="401"/>
      <c r="CQ160" s="401"/>
      <c r="CR160" s="401"/>
      <c r="CS160" s="401"/>
      <c r="CT160" s="401"/>
      <c r="CU160" s="401"/>
      <c r="CV160" s="401"/>
      <c r="CW160" s="401"/>
      <c r="CX160" s="401"/>
      <c r="CY160" s="401"/>
      <c r="CZ160" s="401"/>
    </row>
    <row r="161" spans="1:104" s="124" customFormat="1" x14ac:dyDescent="0.3">
      <c r="A161" s="101">
        <v>545</v>
      </c>
      <c r="D161" s="401"/>
      <c r="E161" s="401"/>
      <c r="F161" s="401"/>
      <c r="G161" s="401"/>
      <c r="H161" s="401"/>
      <c r="I161" s="401"/>
      <c r="J161" s="401"/>
      <c r="K161" s="401"/>
      <c r="L161" s="401"/>
      <c r="M161" s="401"/>
      <c r="N161" s="401"/>
      <c r="O161" s="401"/>
      <c r="P161" s="401"/>
      <c r="Q161" s="401"/>
      <c r="R161" s="401"/>
      <c r="S161" s="401"/>
      <c r="T161" s="401"/>
      <c r="U161" s="401"/>
      <c r="V161" s="401"/>
      <c r="W161" s="401"/>
      <c r="X161" s="401"/>
      <c r="Y161" s="401"/>
      <c r="Z161" s="401"/>
      <c r="AA161" s="401"/>
      <c r="AB161" s="401"/>
      <c r="AC161" s="401"/>
      <c r="AD161" s="401"/>
      <c r="AE161" s="401"/>
      <c r="AF161" s="401"/>
      <c r="AG161" s="401"/>
      <c r="AH161" s="401"/>
      <c r="AI161" s="401"/>
      <c r="AJ161" s="401"/>
      <c r="AK161" s="401"/>
      <c r="AL161" s="401"/>
      <c r="AM161" s="401"/>
      <c r="AN161" s="401"/>
      <c r="AO161" s="401"/>
      <c r="AP161" s="401"/>
      <c r="AQ161" s="401"/>
      <c r="AR161" s="401"/>
      <c r="AS161" s="401"/>
      <c r="AT161" s="401"/>
      <c r="AU161" s="401"/>
      <c r="AV161" s="401"/>
      <c r="AW161" s="401"/>
      <c r="AX161" s="401"/>
      <c r="AY161" s="401"/>
      <c r="AZ161" s="401"/>
      <c r="BA161" s="401"/>
      <c r="BB161" s="401"/>
      <c r="BC161" s="401"/>
      <c r="BD161" s="401"/>
      <c r="BE161" s="401"/>
      <c r="BF161" s="401"/>
      <c r="BG161" s="401"/>
      <c r="BH161" s="401"/>
      <c r="BI161" s="401"/>
      <c r="BJ161" s="401"/>
      <c r="BK161" s="401"/>
      <c r="BL161" s="401"/>
      <c r="BM161" s="401"/>
      <c r="BN161" s="401"/>
      <c r="BO161" s="401"/>
      <c r="BP161" s="401"/>
      <c r="BQ161" s="401"/>
      <c r="BR161" s="401"/>
      <c r="BS161" s="401"/>
      <c r="BT161" s="401"/>
      <c r="BU161" s="401"/>
      <c r="BV161" s="401"/>
      <c r="BW161" s="401"/>
      <c r="BX161" s="401"/>
      <c r="BY161" s="401"/>
      <c r="BZ161" s="401"/>
      <c r="CA161" s="401"/>
      <c r="CB161" s="401"/>
      <c r="CC161" s="401"/>
      <c r="CD161" s="401"/>
      <c r="CE161" s="401"/>
      <c r="CF161" s="401"/>
      <c r="CG161" s="401"/>
      <c r="CH161" s="401"/>
      <c r="CI161" s="401"/>
      <c r="CJ161" s="401"/>
      <c r="CK161" s="401"/>
      <c r="CL161" s="401"/>
      <c r="CM161" s="401"/>
      <c r="CN161" s="401"/>
      <c r="CO161" s="401"/>
      <c r="CP161" s="401"/>
      <c r="CQ161" s="401"/>
      <c r="CR161" s="401"/>
      <c r="CS161" s="401"/>
      <c r="CT161" s="401"/>
      <c r="CU161" s="401"/>
      <c r="CV161" s="401"/>
      <c r="CW161" s="401"/>
      <c r="CX161" s="401"/>
      <c r="CY161" s="401"/>
      <c r="CZ161" s="401"/>
    </row>
    <row r="162" spans="1:104" s="124" customFormat="1" x14ac:dyDescent="0.3">
      <c r="A162" s="400">
        <v>624</v>
      </c>
      <c r="D162" s="401"/>
      <c r="E162" s="401"/>
      <c r="F162" s="401"/>
      <c r="G162" s="401"/>
      <c r="H162" s="401"/>
      <c r="I162" s="401"/>
      <c r="J162" s="401"/>
      <c r="K162" s="401"/>
      <c r="L162" s="401"/>
      <c r="M162" s="401"/>
      <c r="N162" s="401"/>
      <c r="O162" s="401"/>
      <c r="P162" s="401"/>
      <c r="Q162" s="401"/>
      <c r="R162" s="401"/>
      <c r="S162" s="401"/>
      <c r="T162" s="401"/>
      <c r="U162" s="401"/>
      <c r="V162" s="401"/>
      <c r="W162" s="401"/>
      <c r="X162" s="401"/>
      <c r="Y162" s="401"/>
      <c r="Z162" s="401"/>
      <c r="AA162" s="401"/>
      <c r="AB162" s="401"/>
      <c r="AC162" s="401"/>
      <c r="AD162" s="401"/>
      <c r="AE162" s="401"/>
      <c r="AF162" s="401"/>
      <c r="AG162" s="401"/>
      <c r="AH162" s="401"/>
      <c r="AI162" s="401"/>
      <c r="AJ162" s="401"/>
      <c r="AK162" s="401"/>
      <c r="AL162" s="401"/>
      <c r="AM162" s="401"/>
      <c r="AN162" s="401"/>
      <c r="AO162" s="401"/>
      <c r="AP162" s="401"/>
      <c r="AQ162" s="401"/>
      <c r="AR162" s="401"/>
      <c r="AS162" s="401"/>
      <c r="AT162" s="401"/>
      <c r="AU162" s="401"/>
      <c r="AV162" s="401"/>
      <c r="AW162" s="401"/>
      <c r="AX162" s="401"/>
      <c r="AY162" s="401"/>
      <c r="AZ162" s="401"/>
      <c r="BA162" s="401"/>
      <c r="BB162" s="401"/>
      <c r="BC162" s="401"/>
      <c r="BD162" s="401"/>
      <c r="BE162" s="401"/>
      <c r="BF162" s="401"/>
      <c r="BG162" s="401"/>
      <c r="BH162" s="401"/>
      <c r="BI162" s="401"/>
      <c r="BJ162" s="401"/>
      <c r="BK162" s="401"/>
      <c r="BL162" s="401"/>
      <c r="BM162" s="401"/>
      <c r="BN162" s="401"/>
      <c r="BO162" s="401"/>
      <c r="BP162" s="401"/>
      <c r="BQ162" s="401"/>
      <c r="BR162" s="401"/>
      <c r="BS162" s="401"/>
      <c r="BT162" s="401"/>
      <c r="BU162" s="401"/>
      <c r="BV162" s="401"/>
      <c r="BW162" s="401"/>
      <c r="BX162" s="401"/>
      <c r="BY162" s="401"/>
      <c r="BZ162" s="401"/>
      <c r="CA162" s="401"/>
      <c r="CB162" s="401"/>
      <c r="CC162" s="401"/>
      <c r="CD162" s="401"/>
      <c r="CE162" s="401"/>
      <c r="CF162" s="401"/>
      <c r="CG162" s="401"/>
      <c r="CH162" s="401"/>
      <c r="CI162" s="401"/>
      <c r="CJ162" s="401"/>
      <c r="CK162" s="401"/>
      <c r="CL162" s="401"/>
      <c r="CM162" s="401"/>
      <c r="CN162" s="401"/>
      <c r="CO162" s="401"/>
      <c r="CP162" s="401"/>
      <c r="CQ162" s="401"/>
      <c r="CR162" s="401"/>
      <c r="CS162" s="401"/>
      <c r="CT162" s="401"/>
      <c r="CU162" s="401"/>
      <c r="CV162" s="401"/>
      <c r="CW162" s="401"/>
      <c r="CX162" s="401"/>
      <c r="CY162" s="401"/>
      <c r="CZ162" s="401"/>
    </row>
    <row r="163" spans="1:104" s="124" customFormat="1" x14ac:dyDescent="0.3">
      <c r="A163" s="400">
        <v>577</v>
      </c>
      <c r="D163" s="401">
        <f>D51</f>
        <v>0</v>
      </c>
      <c r="E163" s="401">
        <f t="shared" ref="E163:N163" si="45">E51</f>
        <v>2</v>
      </c>
      <c r="F163" s="401">
        <f t="shared" si="45"/>
        <v>2</v>
      </c>
      <c r="G163" s="401">
        <f t="shared" si="45"/>
        <v>2</v>
      </c>
      <c r="H163" s="401">
        <f t="shared" si="45"/>
        <v>0</v>
      </c>
      <c r="I163" s="401">
        <f t="shared" si="45"/>
        <v>0</v>
      </c>
      <c r="J163" s="401">
        <f t="shared" si="45"/>
        <v>2</v>
      </c>
      <c r="K163" s="401">
        <f t="shared" si="45"/>
        <v>2</v>
      </c>
      <c r="L163" s="401">
        <f t="shared" si="45"/>
        <v>2</v>
      </c>
      <c r="M163" s="401">
        <f t="shared" si="45"/>
        <v>2</v>
      </c>
      <c r="N163" s="401">
        <f t="shared" si="45"/>
        <v>2</v>
      </c>
      <c r="O163" s="401">
        <f t="shared" ref="O163:R163" si="46">O51</f>
        <v>2</v>
      </c>
      <c r="P163" s="401">
        <f t="shared" si="46"/>
        <v>0</v>
      </c>
      <c r="Q163" s="401">
        <f t="shared" si="46"/>
        <v>2</v>
      </c>
      <c r="R163" s="401">
        <f t="shared" si="46"/>
        <v>2</v>
      </c>
      <c r="S163" s="401"/>
      <c r="T163" s="401"/>
      <c r="U163" s="401"/>
      <c r="V163" s="401"/>
      <c r="W163" s="401"/>
      <c r="X163" s="401"/>
      <c r="Y163" s="401"/>
      <c r="Z163" s="401"/>
      <c r="AA163" s="401"/>
      <c r="AB163" s="401"/>
      <c r="AC163" s="401"/>
      <c r="AD163" s="401"/>
      <c r="AE163" s="401"/>
      <c r="AF163" s="401"/>
      <c r="AG163" s="401"/>
      <c r="AH163" s="401"/>
      <c r="AI163" s="401"/>
      <c r="AJ163" s="401"/>
      <c r="AK163" s="401"/>
      <c r="AL163" s="401"/>
      <c r="AM163" s="401"/>
      <c r="AN163" s="401"/>
      <c r="AO163" s="401"/>
      <c r="AP163" s="401"/>
      <c r="AQ163" s="401"/>
      <c r="AR163" s="401"/>
      <c r="AS163" s="401"/>
      <c r="AT163" s="401"/>
      <c r="AU163" s="401"/>
      <c r="AV163" s="401"/>
      <c r="AW163" s="401"/>
      <c r="AX163" s="401"/>
      <c r="AY163" s="401"/>
      <c r="AZ163" s="401"/>
      <c r="BA163" s="401"/>
      <c r="BB163" s="401"/>
      <c r="BC163" s="401"/>
      <c r="BD163" s="401"/>
      <c r="BE163" s="401"/>
      <c r="BF163" s="401"/>
      <c r="BG163" s="401"/>
      <c r="BH163" s="401"/>
      <c r="BI163" s="401"/>
      <c r="BJ163" s="401"/>
      <c r="BK163" s="401"/>
      <c r="BL163" s="401"/>
      <c r="BM163" s="401"/>
      <c r="BN163" s="401"/>
      <c r="BO163" s="401"/>
      <c r="BP163" s="401"/>
      <c r="BQ163" s="401"/>
      <c r="BR163" s="401"/>
      <c r="BS163" s="401"/>
      <c r="BT163" s="401"/>
      <c r="BU163" s="401"/>
      <c r="BV163" s="401"/>
      <c r="BW163" s="401"/>
      <c r="BX163" s="401"/>
      <c r="BY163" s="401"/>
      <c r="BZ163" s="401"/>
      <c r="CA163" s="401"/>
      <c r="CB163" s="401"/>
      <c r="CC163" s="401"/>
      <c r="CD163" s="401"/>
      <c r="CE163" s="401"/>
      <c r="CF163" s="401"/>
      <c r="CG163" s="401"/>
      <c r="CH163" s="401"/>
      <c r="CI163" s="401"/>
      <c r="CJ163" s="401"/>
      <c r="CK163" s="401"/>
      <c r="CL163" s="401"/>
      <c r="CM163" s="401"/>
      <c r="CN163" s="401"/>
      <c r="CO163" s="401"/>
      <c r="CP163" s="401"/>
      <c r="CQ163" s="401"/>
      <c r="CR163" s="401"/>
      <c r="CS163" s="401"/>
      <c r="CT163" s="401"/>
      <c r="CU163" s="401"/>
      <c r="CV163" s="401"/>
      <c r="CW163" s="401"/>
      <c r="CX163" s="401"/>
      <c r="CY163" s="401"/>
      <c r="CZ163" s="401"/>
    </row>
    <row r="164" spans="1:104" s="124" customFormat="1" x14ac:dyDescent="0.3">
      <c r="A164" s="101">
        <v>1058</v>
      </c>
      <c r="B164" s="124">
        <v>1058</v>
      </c>
      <c r="D164" s="586">
        <f>D98</f>
        <v>2</v>
      </c>
      <c r="E164" s="586">
        <f t="shared" ref="E164:N164" si="47">E98</f>
        <v>2</v>
      </c>
      <c r="F164" s="586">
        <f t="shared" si="47"/>
        <v>2</v>
      </c>
      <c r="G164" s="586">
        <f t="shared" si="47"/>
        <v>2</v>
      </c>
      <c r="H164" s="586">
        <f t="shared" si="47"/>
        <v>2</v>
      </c>
      <c r="I164" s="586">
        <f t="shared" si="47"/>
        <v>2</v>
      </c>
      <c r="J164" s="586">
        <f t="shared" si="47"/>
        <v>2</v>
      </c>
      <c r="K164" s="586">
        <f t="shared" si="47"/>
        <v>1</v>
      </c>
      <c r="L164" s="586">
        <f t="shared" si="47"/>
        <v>2</v>
      </c>
      <c r="M164" s="586">
        <f t="shared" si="47"/>
        <v>2</v>
      </c>
      <c r="N164" s="586">
        <f t="shared" si="47"/>
        <v>2</v>
      </c>
      <c r="O164" s="586">
        <f t="shared" ref="O164:R164" si="48">O98</f>
        <v>2</v>
      </c>
      <c r="P164" s="586">
        <f t="shared" si="48"/>
        <v>2</v>
      </c>
      <c r="Q164" s="586">
        <f t="shared" si="48"/>
        <v>2</v>
      </c>
      <c r="R164" s="586">
        <f t="shared" si="48"/>
        <v>2</v>
      </c>
      <c r="S164" s="401"/>
      <c r="T164" s="401"/>
      <c r="U164" s="401"/>
      <c r="V164" s="401"/>
      <c r="W164" s="401"/>
      <c r="X164" s="401"/>
      <c r="Y164" s="401"/>
      <c r="Z164" s="401"/>
      <c r="AA164" s="401"/>
      <c r="AB164" s="401"/>
      <c r="AC164" s="401"/>
      <c r="AD164" s="401"/>
      <c r="AE164" s="401"/>
      <c r="AF164" s="401"/>
      <c r="AG164" s="401"/>
      <c r="AH164" s="401"/>
      <c r="AI164" s="401"/>
      <c r="AJ164" s="401"/>
      <c r="AK164" s="401"/>
      <c r="AL164" s="401"/>
      <c r="AM164" s="401"/>
      <c r="AN164" s="401"/>
      <c r="AO164" s="401"/>
      <c r="AP164" s="401"/>
      <c r="AQ164" s="401"/>
      <c r="AR164" s="401"/>
      <c r="AS164" s="401"/>
      <c r="AT164" s="401"/>
      <c r="AU164" s="401"/>
      <c r="AV164" s="401"/>
      <c r="AW164" s="401"/>
      <c r="AX164" s="401"/>
      <c r="AY164" s="401"/>
      <c r="AZ164" s="401"/>
      <c r="BA164" s="401"/>
      <c r="BB164" s="401"/>
      <c r="BC164" s="401"/>
      <c r="BD164" s="401"/>
      <c r="BE164" s="401"/>
      <c r="BF164" s="401"/>
      <c r="BG164" s="401"/>
      <c r="BH164" s="401"/>
      <c r="BI164" s="401"/>
      <c r="BJ164" s="401"/>
      <c r="BK164" s="401"/>
      <c r="BL164" s="401"/>
      <c r="BM164" s="401"/>
      <c r="BN164" s="401"/>
      <c r="BO164" s="401"/>
      <c r="BP164" s="401"/>
      <c r="BQ164" s="401"/>
      <c r="BR164" s="401"/>
      <c r="BS164" s="401"/>
      <c r="BT164" s="401"/>
      <c r="BU164" s="401"/>
      <c r="BV164" s="401"/>
      <c r="BW164" s="401"/>
      <c r="BX164" s="401"/>
      <c r="BY164" s="401"/>
      <c r="BZ164" s="401"/>
      <c r="CA164" s="401"/>
      <c r="CB164" s="401"/>
      <c r="CC164" s="401"/>
      <c r="CD164" s="401"/>
      <c r="CE164" s="401"/>
      <c r="CF164" s="401"/>
      <c r="CG164" s="401"/>
      <c r="CH164" s="401"/>
      <c r="CI164" s="401"/>
      <c r="CJ164" s="401"/>
      <c r="CK164" s="401"/>
      <c r="CL164" s="401"/>
      <c r="CM164" s="401"/>
      <c r="CN164" s="401"/>
      <c r="CO164" s="401"/>
      <c r="CP164" s="401"/>
      <c r="CQ164" s="401"/>
      <c r="CR164" s="401"/>
      <c r="CS164" s="401"/>
      <c r="CT164" s="401"/>
      <c r="CU164" s="401"/>
      <c r="CV164" s="401"/>
      <c r="CW164" s="401"/>
      <c r="CX164" s="401"/>
      <c r="CY164" s="401"/>
      <c r="CZ164" s="401"/>
    </row>
    <row r="165" spans="1:104" s="124" customFormat="1" x14ac:dyDescent="0.3">
      <c r="A165" s="101">
        <v>1059</v>
      </c>
      <c r="B165" s="124">
        <v>1059</v>
      </c>
      <c r="D165" s="586">
        <f>D99</f>
        <v>1</v>
      </c>
      <c r="E165" s="586">
        <f t="shared" ref="E165:N165" si="49">E99</f>
        <v>1</v>
      </c>
      <c r="F165" s="586">
        <f t="shared" si="49"/>
        <v>1</v>
      </c>
      <c r="G165" s="586">
        <f t="shared" si="49"/>
        <v>1</v>
      </c>
      <c r="H165" s="586">
        <f t="shared" si="49"/>
        <v>1</v>
      </c>
      <c r="I165" s="586">
        <f t="shared" si="49"/>
        <v>1</v>
      </c>
      <c r="J165" s="586">
        <f t="shared" si="49"/>
        <v>1</v>
      </c>
      <c r="K165" s="586">
        <f t="shared" si="49"/>
        <v>1</v>
      </c>
      <c r="L165" s="586">
        <f t="shared" si="49"/>
        <v>1</v>
      </c>
      <c r="M165" s="586">
        <f t="shared" si="49"/>
        <v>1</v>
      </c>
      <c r="N165" s="586">
        <f t="shared" si="49"/>
        <v>1</v>
      </c>
      <c r="O165" s="586">
        <f t="shared" ref="O165:R165" si="50">O99</f>
        <v>1</v>
      </c>
      <c r="P165" s="586">
        <f t="shared" si="50"/>
        <v>1</v>
      </c>
      <c r="Q165" s="586">
        <f t="shared" si="50"/>
        <v>1</v>
      </c>
      <c r="R165" s="586">
        <f t="shared" si="50"/>
        <v>1</v>
      </c>
      <c r="S165" s="401"/>
      <c r="T165" s="401"/>
      <c r="U165" s="401"/>
      <c r="V165" s="401"/>
      <c r="W165" s="401"/>
      <c r="X165" s="401"/>
      <c r="Y165" s="401"/>
      <c r="Z165" s="401"/>
      <c r="AA165" s="401"/>
      <c r="AB165" s="401"/>
      <c r="AC165" s="401"/>
      <c r="AD165" s="401"/>
      <c r="AE165" s="401"/>
      <c r="AF165" s="401"/>
      <c r="AG165" s="401"/>
      <c r="AH165" s="401"/>
      <c r="AI165" s="401"/>
      <c r="AJ165" s="401"/>
      <c r="AK165" s="401"/>
      <c r="AL165" s="401"/>
      <c r="AM165" s="401"/>
      <c r="AN165" s="401"/>
      <c r="AO165" s="401"/>
      <c r="AP165" s="401"/>
      <c r="AQ165" s="401"/>
      <c r="AR165" s="401"/>
      <c r="AS165" s="401"/>
      <c r="AT165" s="401"/>
      <c r="AU165" s="401"/>
      <c r="AV165" s="401"/>
      <c r="AW165" s="401"/>
      <c r="AX165" s="401"/>
      <c r="AY165" s="401"/>
      <c r="AZ165" s="401"/>
      <c r="BA165" s="401"/>
      <c r="BB165" s="401"/>
      <c r="BC165" s="401"/>
      <c r="BD165" s="401"/>
      <c r="BE165" s="401"/>
      <c r="BF165" s="401"/>
      <c r="BG165" s="401"/>
      <c r="BH165" s="401"/>
      <c r="BI165" s="401"/>
      <c r="BJ165" s="401"/>
      <c r="BK165" s="401"/>
      <c r="BL165" s="401"/>
      <c r="BM165" s="401"/>
      <c r="BN165" s="401"/>
      <c r="BO165" s="401"/>
      <c r="BP165" s="401"/>
      <c r="BQ165" s="401"/>
      <c r="BR165" s="401"/>
      <c r="BS165" s="401"/>
      <c r="BT165" s="401"/>
      <c r="BU165" s="401"/>
      <c r="BV165" s="401"/>
      <c r="BW165" s="401"/>
      <c r="BX165" s="401"/>
      <c r="BY165" s="401"/>
      <c r="BZ165" s="401"/>
      <c r="CA165" s="401"/>
      <c r="CB165" s="401"/>
      <c r="CC165" s="401"/>
      <c r="CD165" s="401"/>
      <c r="CE165" s="401"/>
      <c r="CF165" s="401"/>
      <c r="CG165" s="401"/>
      <c r="CH165" s="401"/>
      <c r="CI165" s="401"/>
      <c r="CJ165" s="401"/>
      <c r="CK165" s="401"/>
      <c r="CL165" s="401"/>
      <c r="CM165" s="401"/>
      <c r="CN165" s="401"/>
      <c r="CO165" s="401"/>
      <c r="CP165" s="401"/>
      <c r="CQ165" s="401"/>
      <c r="CR165" s="401"/>
      <c r="CS165" s="401"/>
      <c r="CT165" s="401"/>
      <c r="CU165" s="401"/>
      <c r="CV165" s="401"/>
      <c r="CW165" s="401"/>
      <c r="CX165" s="401"/>
      <c r="CY165" s="401"/>
      <c r="CZ165" s="401"/>
    </row>
    <row r="166" spans="1:104" s="396" customFormat="1" x14ac:dyDescent="0.3">
      <c r="A166" s="101" t="s">
        <v>466</v>
      </c>
      <c r="B166" s="124"/>
      <c r="C166" s="124"/>
      <c r="D166" s="124">
        <f>SUM(D126:D165)</f>
        <v>3101237</v>
      </c>
      <c r="E166" s="124">
        <f t="shared" ref="E166:N166" si="51">SUM(E126:E165)</f>
        <v>3515048</v>
      </c>
      <c r="F166" s="124">
        <f t="shared" si="51"/>
        <v>2718546</v>
      </c>
      <c r="G166" s="124">
        <f t="shared" si="51"/>
        <v>2212435</v>
      </c>
      <c r="H166" s="124">
        <f t="shared" si="51"/>
        <v>3316177</v>
      </c>
      <c r="I166" s="124">
        <f t="shared" si="51"/>
        <v>338141043</v>
      </c>
      <c r="J166" s="124">
        <f t="shared" si="51"/>
        <v>5894997</v>
      </c>
      <c r="K166" s="124">
        <f t="shared" si="51"/>
        <v>941975</v>
      </c>
      <c r="L166" s="124">
        <f t="shared" si="51"/>
        <v>5849068</v>
      </c>
      <c r="M166" s="124">
        <f t="shared" si="51"/>
        <v>2930749</v>
      </c>
      <c r="N166" s="124">
        <f t="shared" si="51"/>
        <v>6147718</v>
      </c>
      <c r="O166" s="124">
        <f t="shared" ref="O166" si="52">SUM(O126:O165)</f>
        <v>4037271</v>
      </c>
      <c r="P166" s="124">
        <f t="shared" ref="P166" si="53">SUM(P126:P165)</f>
        <v>1782924</v>
      </c>
      <c r="Q166" s="124">
        <f t="shared" ref="Q166" si="54">SUM(Q126:Q165)</f>
        <v>2201401</v>
      </c>
      <c r="R166" s="124">
        <f t="shared" ref="R166" si="55">SUM(R126:R165)</f>
        <v>2849011</v>
      </c>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c r="AN166" s="124"/>
      <c r="AO166" s="124"/>
      <c r="AP166" s="124"/>
      <c r="AQ166" s="124"/>
      <c r="AR166" s="124"/>
      <c r="AS166" s="124"/>
      <c r="AT166" s="124"/>
      <c r="AU166" s="124"/>
      <c r="AV166" s="124"/>
      <c r="AW166" s="124"/>
      <c r="AX166" s="124"/>
      <c r="AY166" s="124"/>
      <c r="AZ166" s="124"/>
      <c r="BA166" s="124"/>
      <c r="BB166" s="124"/>
      <c r="BC166" s="124"/>
      <c r="BD166" s="124"/>
      <c r="BE166" s="124"/>
      <c r="BF166" s="124"/>
      <c r="BG166" s="124"/>
      <c r="BH166" s="124"/>
      <c r="BI166" s="124"/>
      <c r="BJ166" s="124"/>
      <c r="BK166" s="124"/>
      <c r="BL166" s="124"/>
      <c r="BM166" s="124"/>
      <c r="BN166" s="124"/>
      <c r="BO166" s="124"/>
      <c r="BP166" s="124"/>
      <c r="BQ166" s="124"/>
      <c r="BR166" s="124"/>
      <c r="BS166" s="124"/>
      <c r="BT166" s="124"/>
      <c r="BU166" s="124"/>
      <c r="BV166" s="124"/>
      <c r="BW166" s="124"/>
      <c r="BX166" s="124"/>
      <c r="BY166" s="124"/>
      <c r="BZ166" s="124"/>
      <c r="CA166" s="124"/>
      <c r="CB166" s="124"/>
      <c r="CC166" s="124"/>
      <c r="CD166" s="124"/>
      <c r="CE166" s="124"/>
      <c r="CF166" s="124"/>
      <c r="CG166" s="124"/>
      <c r="CH166" s="124"/>
      <c r="CI166" s="124"/>
      <c r="CJ166" s="124"/>
      <c r="CK166" s="124"/>
      <c r="CL166" s="124"/>
      <c r="CM166" s="124"/>
      <c r="CN166" s="124"/>
      <c r="CO166" s="124"/>
      <c r="CP166" s="124"/>
      <c r="CQ166" s="124"/>
      <c r="CR166" s="124"/>
      <c r="CS166" s="124"/>
      <c r="CT166" s="124"/>
      <c r="CU166" s="124"/>
      <c r="CV166" s="124"/>
      <c r="CW166" s="124"/>
      <c r="CX166" s="124"/>
      <c r="CY166" s="124"/>
    </row>
    <row r="167" spans="1:104" s="396" customFormat="1" x14ac:dyDescent="0.3">
      <c r="A167" s="101"/>
      <c r="B167" s="124"/>
      <c r="C167" s="124"/>
      <c r="D167" s="124">
        <f>D123-D166</f>
        <v>16538722</v>
      </c>
      <c r="E167" s="124">
        <f t="shared" ref="E167:N167" si="56">E123-E166</f>
        <v>17659604</v>
      </c>
      <c r="F167" s="124">
        <f t="shared" si="56"/>
        <v>13635673</v>
      </c>
      <c r="G167" s="124">
        <f t="shared" si="56"/>
        <v>8042289</v>
      </c>
      <c r="H167" s="124">
        <f t="shared" si="56"/>
        <v>13225971</v>
      </c>
      <c r="I167" s="124">
        <f t="shared" si="56"/>
        <v>501232465</v>
      </c>
      <c r="J167" s="124">
        <f t="shared" si="56"/>
        <v>24014114</v>
      </c>
      <c r="K167" s="124">
        <f t="shared" si="56"/>
        <v>2535255</v>
      </c>
      <c r="L167" s="124">
        <f t="shared" si="56"/>
        <v>28776024</v>
      </c>
      <c r="M167" s="124">
        <f t="shared" si="56"/>
        <v>12100535</v>
      </c>
      <c r="N167" s="124">
        <f t="shared" si="56"/>
        <v>19097693</v>
      </c>
      <c r="O167" s="124">
        <f t="shared" ref="O167" si="57">O123-O166</f>
        <v>20413752</v>
      </c>
      <c r="P167" s="124">
        <f t="shared" ref="P167" si="58">P123-P166</f>
        <v>8200145</v>
      </c>
      <c r="Q167" s="124">
        <f t="shared" ref="Q167" si="59">Q123-Q166</f>
        <v>8659499</v>
      </c>
      <c r="R167" s="124">
        <f t="shared" ref="R167" si="60">R123-R166</f>
        <v>6009643</v>
      </c>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c r="AN167" s="124"/>
      <c r="AO167" s="124"/>
      <c r="AP167" s="124"/>
      <c r="AQ167" s="124"/>
      <c r="AR167" s="124"/>
      <c r="AS167" s="124"/>
      <c r="AT167" s="124"/>
      <c r="AU167" s="124"/>
      <c r="AV167" s="124"/>
      <c r="AW167" s="124"/>
      <c r="AX167" s="124"/>
      <c r="AY167" s="124"/>
      <c r="AZ167" s="124"/>
      <c r="BA167" s="124"/>
      <c r="BB167" s="124"/>
      <c r="BC167" s="124"/>
      <c r="BD167" s="124"/>
      <c r="BE167" s="124"/>
      <c r="BF167" s="124"/>
      <c r="BG167" s="124"/>
      <c r="BH167" s="124"/>
      <c r="BI167" s="124"/>
      <c r="BJ167" s="124"/>
      <c r="BK167" s="124"/>
      <c r="BL167" s="124"/>
      <c r="BM167" s="124"/>
      <c r="BN167" s="124"/>
      <c r="BO167" s="124"/>
      <c r="BP167" s="124"/>
      <c r="BQ167" s="124"/>
      <c r="BR167" s="124"/>
      <c r="BS167" s="124"/>
      <c r="BT167" s="124"/>
      <c r="BU167" s="124"/>
      <c r="BV167" s="124"/>
      <c r="BW167" s="124"/>
      <c r="BX167" s="124"/>
      <c r="BY167" s="124"/>
      <c r="BZ167" s="124"/>
      <c r="CA167" s="124"/>
      <c r="CB167" s="124"/>
      <c r="CC167" s="124"/>
      <c r="CD167" s="124"/>
      <c r="CE167" s="124"/>
      <c r="CF167" s="124"/>
      <c r="CG167" s="124"/>
      <c r="CH167" s="124"/>
      <c r="CI167" s="124"/>
      <c r="CJ167" s="124"/>
      <c r="CK167" s="124"/>
      <c r="CL167" s="124"/>
      <c r="CM167" s="124"/>
      <c r="CN167" s="124"/>
      <c r="CO167" s="124"/>
      <c r="CP167" s="124"/>
      <c r="CQ167" s="124"/>
      <c r="CR167" s="124"/>
      <c r="CS167" s="124"/>
      <c r="CT167" s="124"/>
      <c r="CU167" s="124"/>
      <c r="CV167" s="124"/>
      <c r="CW167" s="124"/>
      <c r="CX167" s="124"/>
      <c r="CY167" s="124"/>
    </row>
    <row r="168" spans="1:104" s="396" customFormat="1" x14ac:dyDescent="0.3">
      <c r="A168" s="101" t="s">
        <v>467</v>
      </c>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L168" s="124"/>
      <c r="AM168" s="124"/>
      <c r="AN168" s="124"/>
      <c r="AO168" s="124"/>
      <c r="AP168" s="124"/>
      <c r="AQ168" s="124"/>
      <c r="AR168" s="124"/>
      <c r="AS168" s="124"/>
      <c r="AT168" s="124"/>
      <c r="AU168" s="124"/>
      <c r="AV168" s="124"/>
      <c r="AW168" s="124"/>
      <c r="AX168" s="124"/>
      <c r="AY168" s="124"/>
      <c r="AZ168" s="124"/>
      <c r="BA168" s="124"/>
      <c r="BB168" s="124"/>
      <c r="BC168" s="124"/>
      <c r="BD168" s="124"/>
      <c r="BE168" s="124"/>
      <c r="BF168" s="124"/>
      <c r="BG168" s="124"/>
      <c r="BH168" s="124"/>
      <c r="BI168" s="124"/>
      <c r="BJ168" s="124"/>
      <c r="BK168" s="124"/>
      <c r="BL168" s="124"/>
      <c r="BM168" s="124"/>
      <c r="BN168" s="124"/>
      <c r="BO168" s="124"/>
      <c r="BP168" s="124"/>
      <c r="BQ168" s="124"/>
      <c r="BR168" s="124"/>
      <c r="BS168" s="124"/>
      <c r="BT168" s="124"/>
      <c r="BU168" s="124"/>
      <c r="BV168" s="124"/>
      <c r="BW168" s="124"/>
      <c r="BX168" s="124"/>
      <c r="BY168" s="124"/>
      <c r="BZ168" s="124"/>
      <c r="CA168" s="124"/>
      <c r="CB168" s="124"/>
      <c r="CC168" s="124"/>
      <c r="CD168" s="124"/>
      <c r="CE168" s="124"/>
      <c r="CF168" s="124"/>
      <c r="CG168" s="124"/>
      <c r="CH168" s="124"/>
      <c r="CI168" s="124"/>
      <c r="CJ168" s="124"/>
      <c r="CK168" s="124"/>
      <c r="CL168" s="124"/>
      <c r="CM168" s="124"/>
      <c r="CN168" s="124"/>
      <c r="CO168" s="124"/>
      <c r="CP168" s="124"/>
      <c r="CQ168" s="124"/>
      <c r="CR168" s="124"/>
      <c r="CS168" s="124"/>
      <c r="CT168" s="124"/>
      <c r="CU168" s="124"/>
      <c r="CV168" s="124"/>
      <c r="CW168" s="124"/>
      <c r="CX168" s="124"/>
      <c r="CY168" s="124"/>
    </row>
    <row r="169" spans="1:104" s="396" customFormat="1" x14ac:dyDescent="0.3">
      <c r="A169" s="101"/>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c r="AN169" s="124"/>
      <c r="AO169" s="124"/>
      <c r="AP169" s="124"/>
      <c r="AQ169" s="124"/>
      <c r="AR169" s="124"/>
      <c r="AS169" s="124"/>
      <c r="AT169" s="124"/>
      <c r="AU169" s="124"/>
      <c r="AV169" s="124"/>
      <c r="AW169" s="124"/>
      <c r="AX169" s="124"/>
      <c r="AY169" s="124"/>
      <c r="AZ169" s="124"/>
      <c r="BA169" s="124"/>
      <c r="BB169" s="124"/>
      <c r="BC169" s="124"/>
      <c r="BD169" s="124"/>
      <c r="BE169" s="124"/>
      <c r="BF169" s="124"/>
      <c r="BG169" s="124"/>
      <c r="BH169" s="124"/>
      <c r="BI169" s="124"/>
      <c r="BJ169" s="124"/>
      <c r="BK169" s="124"/>
      <c r="BL169" s="124"/>
      <c r="BM169" s="124"/>
      <c r="BN169" s="124"/>
      <c r="BO169" s="124"/>
      <c r="BP169" s="124"/>
      <c r="BQ169" s="124"/>
      <c r="BR169" s="124"/>
      <c r="BS169" s="124"/>
      <c r="BT169" s="124"/>
      <c r="BU169" s="124"/>
      <c r="BV169" s="124"/>
      <c r="BW169" s="124"/>
      <c r="BX169" s="124"/>
      <c r="BY169" s="124"/>
      <c r="BZ169" s="124"/>
      <c r="CA169" s="124"/>
      <c r="CB169" s="124"/>
      <c r="CC169" s="124"/>
      <c r="CD169" s="124"/>
      <c r="CE169" s="124"/>
      <c r="CF169" s="124"/>
      <c r="CG169" s="124"/>
      <c r="CH169" s="124"/>
      <c r="CI169" s="124"/>
      <c r="CJ169" s="124"/>
      <c r="CK169" s="124"/>
      <c r="CL169" s="124"/>
      <c r="CM169" s="124"/>
      <c r="CN169" s="124"/>
      <c r="CO169" s="124"/>
      <c r="CP169" s="124"/>
      <c r="CQ169" s="124"/>
      <c r="CR169" s="124"/>
      <c r="CS169" s="124"/>
      <c r="CT169" s="124"/>
      <c r="CU169" s="124"/>
      <c r="CV169" s="124"/>
      <c r="CW169" s="124"/>
      <c r="CX169" s="124"/>
      <c r="CY169" s="124"/>
    </row>
    <row r="170" spans="1:104" x14ac:dyDescent="0.3">
      <c r="A170" s="397">
        <v>1</v>
      </c>
      <c r="B170" s="124">
        <v>9001</v>
      </c>
      <c r="C170" s="124"/>
      <c r="D170" s="398">
        <f>D102</f>
        <v>2399995</v>
      </c>
      <c r="E170" s="398">
        <f t="shared" ref="E170:N170" si="61">E102</f>
        <v>2054859</v>
      </c>
      <c r="F170" s="398">
        <f t="shared" si="61"/>
        <v>1732341</v>
      </c>
      <c r="G170" s="398">
        <f t="shared" si="61"/>
        <v>1469833</v>
      </c>
      <c r="H170" s="398">
        <f t="shared" si="61"/>
        <v>1308469</v>
      </c>
      <c r="I170" s="398">
        <f t="shared" si="61"/>
        <v>203424171</v>
      </c>
      <c r="J170" s="398">
        <f t="shared" si="61"/>
        <v>3760471</v>
      </c>
      <c r="K170" s="398">
        <f t="shared" si="61"/>
        <v>283084</v>
      </c>
      <c r="L170" s="398">
        <f t="shared" si="61"/>
        <v>3949070</v>
      </c>
      <c r="M170" s="398">
        <f t="shared" si="61"/>
        <v>2194817</v>
      </c>
      <c r="N170" s="398">
        <f t="shared" si="61"/>
        <v>4915534</v>
      </c>
      <c r="O170" s="398">
        <f t="shared" ref="O170:R170" si="62">O102</f>
        <v>2487967</v>
      </c>
      <c r="P170" s="398">
        <f t="shared" si="62"/>
        <v>954066</v>
      </c>
      <c r="Q170" s="398">
        <f t="shared" si="62"/>
        <v>1260291</v>
      </c>
      <c r="R170" s="398">
        <f t="shared" si="62"/>
        <v>786482</v>
      </c>
      <c r="S170" s="398"/>
      <c r="T170" s="398"/>
      <c r="U170" s="398"/>
      <c r="V170" s="398"/>
      <c r="W170" s="398"/>
      <c r="X170" s="398"/>
      <c r="Y170" s="398"/>
      <c r="Z170" s="398"/>
      <c r="AA170" s="398"/>
      <c r="AB170" s="398"/>
      <c r="AC170" s="398"/>
      <c r="AD170" s="398"/>
      <c r="AE170" s="398"/>
      <c r="AF170" s="398"/>
      <c r="AG170" s="398"/>
      <c r="AH170" s="398"/>
      <c r="AI170" s="398"/>
      <c r="AJ170" s="398"/>
      <c r="AK170" s="398"/>
      <c r="AL170" s="398"/>
      <c r="AM170" s="398"/>
      <c r="AN170" s="398"/>
      <c r="AO170" s="398"/>
      <c r="AP170" s="398"/>
      <c r="AQ170" s="398"/>
      <c r="AR170" s="398"/>
      <c r="AS170" s="398"/>
      <c r="AT170" s="398"/>
      <c r="AU170" s="398"/>
      <c r="AV170" s="398"/>
      <c r="AW170" s="398"/>
      <c r="AX170" s="398"/>
      <c r="AY170" s="398"/>
      <c r="AZ170" s="398"/>
      <c r="BA170" s="398"/>
      <c r="BB170" s="398"/>
      <c r="BC170" s="398"/>
      <c r="BD170" s="398"/>
      <c r="BE170" s="398"/>
      <c r="BF170" s="398"/>
      <c r="BG170" s="398"/>
      <c r="BH170" s="398"/>
      <c r="BI170" s="398"/>
      <c r="BJ170" s="398"/>
      <c r="BK170" s="398"/>
      <c r="BL170" s="398"/>
      <c r="BM170" s="398"/>
      <c r="BN170" s="398"/>
      <c r="BO170" s="398"/>
      <c r="BP170" s="398"/>
      <c r="BQ170" s="398"/>
      <c r="BR170" s="398"/>
      <c r="BS170" s="398"/>
      <c r="BT170" s="398"/>
      <c r="BU170" s="398"/>
      <c r="BV170" s="398"/>
      <c r="BW170" s="398"/>
      <c r="BX170" s="398"/>
      <c r="BY170" s="398"/>
      <c r="BZ170" s="398"/>
      <c r="CA170" s="398"/>
      <c r="CB170" s="398"/>
      <c r="CC170" s="398"/>
      <c r="CD170" s="398"/>
      <c r="CE170" s="398"/>
      <c r="CF170" s="398"/>
      <c r="CG170" s="398"/>
      <c r="CH170" s="398"/>
      <c r="CI170" s="398"/>
      <c r="CJ170" s="398"/>
      <c r="CK170" s="398"/>
      <c r="CL170" s="398"/>
      <c r="CM170" s="398"/>
      <c r="CN170" s="398"/>
      <c r="CO170" s="398"/>
      <c r="CP170" s="398"/>
      <c r="CQ170" s="398"/>
      <c r="CR170" s="398"/>
      <c r="CS170" s="398"/>
      <c r="CT170" s="398"/>
      <c r="CU170" s="398"/>
      <c r="CV170" s="398"/>
      <c r="CW170" s="398"/>
      <c r="CX170" s="398"/>
      <c r="CY170" s="398"/>
      <c r="CZ170" s="398"/>
    </row>
    <row r="171" spans="1:104" x14ac:dyDescent="0.3">
      <c r="A171" s="397">
        <v>2</v>
      </c>
      <c r="B171" s="124">
        <v>9001</v>
      </c>
      <c r="C171" s="124"/>
      <c r="D171" s="398">
        <f>D103</f>
        <v>0</v>
      </c>
      <c r="E171" s="398">
        <f t="shared" ref="E171:N171" si="63">E103</f>
        <v>47489</v>
      </c>
      <c r="F171" s="398">
        <f t="shared" si="63"/>
        <v>155400</v>
      </c>
      <c r="G171" s="398">
        <f t="shared" si="63"/>
        <v>20752</v>
      </c>
      <c r="H171" s="398">
        <f t="shared" si="63"/>
        <v>300875</v>
      </c>
      <c r="I171" s="398">
        <f t="shared" si="63"/>
        <v>11212762</v>
      </c>
      <c r="J171" s="398">
        <f t="shared" si="63"/>
        <v>359481</v>
      </c>
      <c r="K171" s="398">
        <f t="shared" si="63"/>
        <v>8030</v>
      </c>
      <c r="L171" s="398">
        <f t="shared" si="63"/>
        <v>154994</v>
      </c>
      <c r="M171" s="398">
        <f t="shared" si="63"/>
        <v>11829</v>
      </c>
      <c r="N171" s="398">
        <f t="shared" si="63"/>
        <v>43539</v>
      </c>
      <c r="O171" s="398">
        <f t="shared" ref="O171:R171" si="64">O103</f>
        <v>97618</v>
      </c>
      <c r="P171" s="398">
        <f t="shared" si="64"/>
        <v>18006</v>
      </c>
      <c r="Q171" s="398">
        <f t="shared" si="64"/>
        <v>2206</v>
      </c>
      <c r="R171" s="398">
        <f t="shared" si="64"/>
        <v>13309</v>
      </c>
      <c r="S171" s="398"/>
      <c r="T171" s="398"/>
      <c r="U171" s="398"/>
      <c r="V171" s="398"/>
      <c r="W171" s="398"/>
      <c r="X171" s="398"/>
      <c r="Y171" s="398"/>
      <c r="Z171" s="398"/>
      <c r="AA171" s="398"/>
      <c r="AB171" s="398"/>
      <c r="AC171" s="398"/>
      <c r="AD171" s="398"/>
      <c r="AE171" s="398"/>
      <c r="AF171" s="398"/>
      <c r="AG171" s="398"/>
      <c r="AH171" s="398"/>
      <c r="AI171" s="398"/>
      <c r="AJ171" s="398"/>
      <c r="AK171" s="398"/>
      <c r="AL171" s="398"/>
      <c r="AM171" s="398"/>
      <c r="AN171" s="398"/>
      <c r="AO171" s="398"/>
      <c r="AP171" s="398"/>
      <c r="AQ171" s="398"/>
      <c r="AR171" s="398"/>
      <c r="AS171" s="398"/>
      <c r="AT171" s="398"/>
      <c r="AU171" s="398"/>
      <c r="AV171" s="398"/>
      <c r="AW171" s="398"/>
      <c r="AX171" s="398"/>
      <c r="AY171" s="398"/>
      <c r="AZ171" s="398"/>
      <c r="BA171" s="398"/>
      <c r="BB171" s="398"/>
      <c r="BC171" s="398"/>
      <c r="BD171" s="398"/>
      <c r="BE171" s="398"/>
      <c r="BF171" s="398"/>
      <c r="BG171" s="398"/>
      <c r="BH171" s="398"/>
      <c r="BI171" s="398"/>
      <c r="BJ171" s="398"/>
      <c r="BK171" s="398"/>
      <c r="BL171" s="398"/>
      <c r="BM171" s="398"/>
      <c r="BN171" s="398"/>
      <c r="BO171" s="398"/>
      <c r="BP171" s="398"/>
      <c r="BQ171" s="398"/>
      <c r="BR171" s="398"/>
      <c r="BS171" s="398"/>
      <c r="BT171" s="398"/>
      <c r="BU171" s="398"/>
      <c r="BV171" s="398"/>
      <c r="BW171" s="398"/>
      <c r="BX171" s="398"/>
      <c r="BY171" s="398"/>
      <c r="BZ171" s="398"/>
      <c r="CA171" s="398"/>
      <c r="CB171" s="398"/>
      <c r="CC171" s="398"/>
      <c r="CD171" s="398"/>
      <c r="CE171" s="398"/>
      <c r="CF171" s="398"/>
      <c r="CG171" s="398"/>
      <c r="CH171" s="398"/>
      <c r="CI171" s="398"/>
      <c r="CJ171" s="398"/>
      <c r="CK171" s="398"/>
      <c r="CL171" s="398"/>
      <c r="CM171" s="398"/>
      <c r="CN171" s="398"/>
      <c r="CO171" s="398"/>
      <c r="CP171" s="398"/>
      <c r="CQ171" s="398"/>
      <c r="CR171" s="398"/>
      <c r="CS171" s="398"/>
      <c r="CT171" s="398"/>
      <c r="CU171" s="398"/>
      <c r="CV171" s="398"/>
      <c r="CW171" s="398"/>
      <c r="CX171" s="398"/>
      <c r="CY171" s="398"/>
      <c r="CZ171" s="398"/>
    </row>
    <row r="172" spans="1:104" x14ac:dyDescent="0.3">
      <c r="A172" s="397">
        <v>3</v>
      </c>
      <c r="B172" s="124">
        <v>9001</v>
      </c>
      <c r="C172" s="124"/>
      <c r="D172" s="398">
        <f>D104</f>
        <v>129873</v>
      </c>
      <c r="E172" s="398">
        <f t="shared" ref="E172:N172" si="65">E104</f>
        <v>809506</v>
      </c>
      <c r="F172" s="398">
        <f t="shared" si="65"/>
        <v>259431</v>
      </c>
      <c r="G172" s="398">
        <f t="shared" si="65"/>
        <v>131811</v>
      </c>
      <c r="H172" s="398">
        <f t="shared" si="65"/>
        <v>833711</v>
      </c>
      <c r="I172" s="398">
        <f t="shared" si="65"/>
        <v>111726399</v>
      </c>
      <c r="J172" s="398">
        <f t="shared" si="65"/>
        <v>880108</v>
      </c>
      <c r="K172" s="398">
        <f t="shared" si="65"/>
        <v>73440</v>
      </c>
      <c r="L172" s="398">
        <f t="shared" si="65"/>
        <v>1018631</v>
      </c>
      <c r="M172" s="398">
        <f t="shared" si="65"/>
        <v>148393</v>
      </c>
      <c r="N172" s="398">
        <f t="shared" si="65"/>
        <v>611987</v>
      </c>
      <c r="O172" s="398">
        <f t="shared" ref="O172:R172" si="66">O104</f>
        <v>782685</v>
      </c>
      <c r="P172" s="398">
        <f t="shared" si="66"/>
        <v>236373</v>
      </c>
      <c r="Q172" s="398">
        <f t="shared" si="66"/>
        <v>365311</v>
      </c>
      <c r="R172" s="398">
        <f t="shared" si="66"/>
        <v>168483</v>
      </c>
      <c r="S172" s="398"/>
      <c r="T172" s="398"/>
      <c r="U172" s="398"/>
      <c r="V172" s="398"/>
      <c r="W172" s="398"/>
      <c r="X172" s="398"/>
      <c r="Y172" s="398"/>
      <c r="Z172" s="398"/>
      <c r="AA172" s="398"/>
      <c r="AB172" s="398"/>
      <c r="AC172" s="398"/>
      <c r="AD172" s="398"/>
      <c r="AE172" s="398"/>
      <c r="AF172" s="398"/>
      <c r="AG172" s="398"/>
      <c r="AH172" s="398"/>
      <c r="AI172" s="398"/>
      <c r="AJ172" s="398"/>
      <c r="AK172" s="398"/>
      <c r="AL172" s="398"/>
      <c r="AM172" s="398"/>
      <c r="AN172" s="398"/>
      <c r="AO172" s="398"/>
      <c r="AP172" s="398"/>
      <c r="AQ172" s="398"/>
      <c r="AR172" s="398"/>
      <c r="AS172" s="398"/>
      <c r="AT172" s="398"/>
      <c r="AU172" s="398"/>
      <c r="AV172" s="398"/>
      <c r="AW172" s="398"/>
      <c r="AX172" s="398"/>
      <c r="AY172" s="398"/>
      <c r="AZ172" s="398"/>
      <c r="BA172" s="398"/>
      <c r="BB172" s="398"/>
      <c r="BC172" s="398"/>
      <c r="BD172" s="398"/>
      <c r="BE172" s="398"/>
      <c r="BF172" s="398"/>
      <c r="BG172" s="398"/>
      <c r="BH172" s="398"/>
      <c r="BI172" s="398"/>
      <c r="BJ172" s="398"/>
      <c r="BK172" s="398"/>
      <c r="BL172" s="398"/>
      <c r="BM172" s="398"/>
      <c r="BN172" s="398"/>
      <c r="BO172" s="398"/>
      <c r="BP172" s="398"/>
      <c r="BQ172" s="398"/>
      <c r="BR172" s="398"/>
      <c r="BS172" s="398"/>
      <c r="BT172" s="398"/>
      <c r="BU172" s="398"/>
      <c r="BV172" s="398"/>
      <c r="BW172" s="398"/>
      <c r="BX172" s="398"/>
      <c r="BY172" s="398"/>
      <c r="BZ172" s="398"/>
      <c r="CA172" s="398"/>
      <c r="CB172" s="398"/>
      <c r="CC172" s="398"/>
      <c r="CD172" s="398"/>
      <c r="CE172" s="398"/>
      <c r="CF172" s="398"/>
      <c r="CG172" s="398"/>
      <c r="CH172" s="398"/>
      <c r="CI172" s="398"/>
      <c r="CJ172" s="398"/>
      <c r="CK172" s="398"/>
      <c r="CL172" s="398"/>
      <c r="CM172" s="398"/>
      <c r="CN172" s="398"/>
      <c r="CO172" s="398"/>
      <c r="CP172" s="398"/>
      <c r="CQ172" s="398"/>
      <c r="CR172" s="398"/>
      <c r="CS172" s="398"/>
      <c r="CT172" s="398"/>
      <c r="CU172" s="398"/>
      <c r="CV172" s="398"/>
      <c r="CW172" s="398"/>
      <c r="CX172" s="398"/>
      <c r="CY172" s="398"/>
      <c r="CZ172" s="398"/>
    </row>
    <row r="173" spans="1:104" x14ac:dyDescent="0.3">
      <c r="B173" s="124"/>
      <c r="C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c r="AL173" s="124"/>
      <c r="AM173" s="124"/>
      <c r="AN173" s="124"/>
      <c r="AO173" s="124"/>
      <c r="AP173" s="124"/>
      <c r="AQ173" s="124"/>
      <c r="AR173" s="124"/>
      <c r="AS173" s="124"/>
      <c r="AT173" s="124"/>
      <c r="AU173" s="124"/>
      <c r="AV173" s="124"/>
      <c r="AW173" s="124"/>
      <c r="AX173" s="124"/>
      <c r="AY173" s="124"/>
      <c r="AZ173" s="124"/>
      <c r="BA173" s="124"/>
      <c r="BB173" s="124"/>
      <c r="BC173" s="124"/>
      <c r="BD173" s="124"/>
      <c r="BE173" s="124"/>
      <c r="BF173" s="124"/>
      <c r="BG173" s="124"/>
      <c r="BH173" s="124"/>
      <c r="BI173" s="124"/>
      <c r="BJ173" s="124"/>
      <c r="BK173" s="124"/>
      <c r="BL173" s="124"/>
      <c r="BM173" s="124"/>
      <c r="BN173" s="124"/>
      <c r="BO173" s="124"/>
      <c r="BP173" s="124"/>
      <c r="BQ173" s="124"/>
      <c r="BR173" s="124"/>
      <c r="BS173" s="124"/>
      <c r="BT173" s="124"/>
      <c r="BU173" s="124"/>
      <c r="BV173" s="124"/>
      <c r="BW173" s="124"/>
      <c r="BX173" s="124"/>
      <c r="BY173" s="124"/>
      <c r="BZ173" s="124"/>
      <c r="CA173" s="124"/>
      <c r="CB173" s="124"/>
      <c r="CC173" s="124"/>
      <c r="CD173" s="124"/>
      <c r="CE173" s="124"/>
      <c r="CF173" s="124"/>
      <c r="CG173" s="124"/>
      <c r="CH173" s="124"/>
      <c r="CI173" s="124"/>
      <c r="CJ173" s="124"/>
      <c r="CK173" s="124"/>
      <c r="CL173" s="124"/>
      <c r="CM173" s="124"/>
      <c r="CN173" s="124"/>
      <c r="CO173" s="124"/>
      <c r="CP173" s="124"/>
      <c r="CQ173" s="124"/>
      <c r="CR173" s="124"/>
      <c r="CS173" s="124"/>
      <c r="CT173" s="124"/>
      <c r="CU173" s="124"/>
      <c r="CV173" s="124"/>
      <c r="CW173" s="124"/>
      <c r="CX173" s="124"/>
      <c r="CY173" s="124"/>
      <c r="CZ173" s="124"/>
    </row>
    <row r="174" spans="1:104" x14ac:dyDescent="0.3">
      <c r="B174" s="124"/>
      <c r="C174" s="124"/>
      <c r="D174" s="124">
        <f>D167+D170+D171+D172</f>
        <v>19068590</v>
      </c>
      <c r="E174" s="124">
        <f t="shared" ref="E174:N174" si="67">E167+E170+E171+E172</f>
        <v>20571458</v>
      </c>
      <c r="F174" s="124">
        <f t="shared" si="67"/>
        <v>15782845</v>
      </c>
      <c r="G174" s="124">
        <f t="shared" si="67"/>
        <v>9664685</v>
      </c>
      <c r="H174" s="124">
        <f t="shared" si="67"/>
        <v>15669026</v>
      </c>
      <c r="I174" s="124">
        <f t="shared" si="67"/>
        <v>827595797</v>
      </c>
      <c r="J174" s="124">
        <f t="shared" si="67"/>
        <v>29014174</v>
      </c>
      <c r="K174" s="124">
        <f t="shared" si="67"/>
        <v>2899809</v>
      </c>
      <c r="L174" s="124">
        <f t="shared" si="67"/>
        <v>33898719</v>
      </c>
      <c r="M174" s="124">
        <f t="shared" si="67"/>
        <v>14455574</v>
      </c>
      <c r="N174" s="124">
        <f t="shared" si="67"/>
        <v>24668753</v>
      </c>
      <c r="O174" s="124">
        <f t="shared" ref="O174:R174" si="68">O167+O170+O171+O172</f>
        <v>23782022</v>
      </c>
      <c r="P174" s="124">
        <f t="shared" si="68"/>
        <v>9408590</v>
      </c>
      <c r="Q174" s="124">
        <f t="shared" si="68"/>
        <v>10287307</v>
      </c>
      <c r="R174" s="124">
        <f t="shared" si="68"/>
        <v>6977917</v>
      </c>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4"/>
      <c r="AW174" s="404"/>
      <c r="AX174" s="404"/>
      <c r="AY174" s="404"/>
      <c r="AZ174" s="404"/>
      <c r="BA174" s="404"/>
      <c r="BB174" s="404"/>
      <c r="BC174" s="404"/>
      <c r="BD174" s="404"/>
      <c r="BE174" s="404"/>
      <c r="BF174" s="404"/>
      <c r="BG174" s="404"/>
      <c r="BH174" s="404"/>
      <c r="BI174" s="404"/>
      <c r="BJ174" s="404"/>
      <c r="BK174" s="404"/>
      <c r="BL174" s="404"/>
      <c r="BM174" s="404"/>
      <c r="BN174" s="404"/>
      <c r="BO174" s="404"/>
      <c r="BP174" s="404"/>
      <c r="BQ174" s="404"/>
      <c r="BR174" s="404"/>
      <c r="BS174" s="404"/>
      <c r="BT174" s="404"/>
      <c r="BU174" s="404"/>
      <c r="BV174" s="404"/>
      <c r="BW174" s="404"/>
      <c r="BX174" s="404"/>
      <c r="BY174" s="404"/>
      <c r="BZ174" s="404"/>
      <c r="CA174" s="404"/>
      <c r="CB174" s="404"/>
      <c r="CC174" s="404"/>
      <c r="CD174" s="404"/>
      <c r="CE174" s="404"/>
      <c r="CF174" s="404"/>
      <c r="CG174" s="404"/>
      <c r="CH174" s="404"/>
      <c r="CI174" s="404"/>
      <c r="CJ174" s="404"/>
      <c r="CK174" s="404"/>
      <c r="CL174" s="404"/>
      <c r="CM174" s="404"/>
      <c r="CN174" s="404"/>
      <c r="CO174" s="404"/>
      <c r="CP174" s="404"/>
      <c r="CQ174" s="404"/>
      <c r="CR174" s="404"/>
      <c r="CS174" s="404"/>
      <c r="CT174" s="404"/>
      <c r="CU174" s="404"/>
      <c r="CV174" s="404"/>
      <c r="CW174" s="404"/>
      <c r="CX174" s="404"/>
      <c r="CY174" s="404"/>
      <c r="CZ174" s="404"/>
    </row>
    <row r="175" spans="1:104" x14ac:dyDescent="0.3">
      <c r="B175" s="124"/>
      <c r="C175" s="124"/>
      <c r="D175" s="404"/>
      <c r="E175" s="404"/>
      <c r="F175" s="404"/>
      <c r="G175" s="404"/>
      <c r="H175" s="404"/>
      <c r="I175" s="404"/>
      <c r="J175" s="404"/>
      <c r="K175" s="404"/>
      <c r="L175" s="404"/>
      <c r="M175" s="404"/>
      <c r="N175" s="404"/>
      <c r="O175" s="404"/>
      <c r="P175" s="404"/>
      <c r="Q175" s="404"/>
      <c r="R175" s="404"/>
      <c r="S175" s="404"/>
      <c r="T175" s="404"/>
      <c r="U175" s="404"/>
      <c r="V175" s="404"/>
      <c r="W175" s="404"/>
      <c r="X175" s="404"/>
      <c r="Y175" s="404"/>
      <c r="Z175" s="404"/>
      <c r="AA175" s="404"/>
      <c r="AB175" s="404"/>
      <c r="AC175" s="404"/>
      <c r="AD175" s="404"/>
      <c r="AE175" s="404"/>
      <c r="AF175" s="404"/>
      <c r="AG175" s="404"/>
      <c r="AH175" s="404"/>
      <c r="AI175" s="404"/>
      <c r="AJ175" s="404"/>
      <c r="AK175" s="404"/>
      <c r="AL175" s="404"/>
      <c r="AM175" s="404"/>
      <c r="AN175" s="404"/>
      <c r="AO175" s="404"/>
      <c r="AP175" s="404"/>
      <c r="AQ175" s="404"/>
      <c r="AR175" s="404"/>
      <c r="AS175" s="404"/>
      <c r="AT175" s="404"/>
      <c r="AU175" s="404"/>
      <c r="AV175" s="404"/>
      <c r="AW175" s="404"/>
      <c r="AX175" s="404"/>
      <c r="AY175" s="404"/>
      <c r="AZ175" s="404"/>
      <c r="BA175" s="404"/>
      <c r="BB175" s="404"/>
      <c r="BC175" s="404"/>
      <c r="BD175" s="404"/>
      <c r="BE175" s="404"/>
      <c r="BF175" s="404"/>
      <c r="BG175" s="404"/>
      <c r="BH175" s="404"/>
      <c r="BI175" s="404"/>
      <c r="BJ175" s="404"/>
      <c r="BK175" s="404"/>
      <c r="BL175" s="404"/>
      <c r="BM175" s="404"/>
      <c r="BN175" s="404"/>
      <c r="BO175" s="404"/>
      <c r="BP175" s="404"/>
      <c r="BQ175" s="404"/>
      <c r="BR175" s="404"/>
      <c r="BS175" s="404"/>
      <c r="BT175" s="404"/>
      <c r="BU175" s="404"/>
      <c r="BV175" s="404"/>
      <c r="BW175" s="404"/>
      <c r="BX175" s="404"/>
      <c r="BY175" s="404"/>
      <c r="BZ175" s="404"/>
      <c r="CA175" s="404"/>
      <c r="CB175" s="404"/>
      <c r="CC175" s="404"/>
      <c r="CD175" s="404"/>
      <c r="CE175" s="404"/>
      <c r="CF175" s="404"/>
      <c r="CG175" s="404"/>
      <c r="CH175" s="404"/>
      <c r="CI175" s="404"/>
      <c r="CJ175" s="404"/>
      <c r="CK175" s="404"/>
      <c r="CL175" s="404"/>
      <c r="CM175" s="404"/>
      <c r="CN175" s="404"/>
      <c r="CO175" s="404"/>
      <c r="CP175" s="404"/>
      <c r="CQ175" s="404"/>
      <c r="CR175" s="404"/>
      <c r="CS175" s="404"/>
      <c r="CT175" s="404"/>
      <c r="CU175" s="404"/>
      <c r="CV175" s="404"/>
      <c r="CW175" s="404"/>
      <c r="CX175" s="404"/>
      <c r="CY175" s="404"/>
      <c r="CZ175" s="404"/>
    </row>
    <row r="176" spans="1:104" x14ac:dyDescent="0.3">
      <c r="B176" s="124"/>
      <c r="C176" s="124"/>
      <c r="D176" s="585" t="e">
        <f>'Unit Data from Audit Worksheet'!$E$107</f>
        <v>#N/A</v>
      </c>
      <c r="E176" s="585" t="e">
        <f>'Unit Data from Audit Worksheet'!$E$107</f>
        <v>#N/A</v>
      </c>
      <c r="F176" s="585" t="e">
        <f>'Unit Data from Audit Worksheet'!$E$107</f>
        <v>#N/A</v>
      </c>
      <c r="G176" s="585" t="e">
        <f>'Unit Data from Audit Worksheet'!$E$107</f>
        <v>#N/A</v>
      </c>
      <c r="H176" s="585" t="e">
        <f>'Unit Data from Audit Worksheet'!$E$107</f>
        <v>#N/A</v>
      </c>
      <c r="I176" s="585" t="e">
        <f>'Unit Data from Audit Worksheet'!$E$107</f>
        <v>#N/A</v>
      </c>
      <c r="J176" s="585" t="e">
        <f>'Unit Data from Audit Worksheet'!$E$107</f>
        <v>#N/A</v>
      </c>
      <c r="K176" s="585" t="e">
        <f>'Unit Data from Audit Worksheet'!$E$107</f>
        <v>#N/A</v>
      </c>
      <c r="L176" s="585" t="e">
        <f>'Unit Data from Audit Worksheet'!$E$107</f>
        <v>#N/A</v>
      </c>
      <c r="M176" s="585" t="e">
        <f>'Unit Data from Audit Worksheet'!$E$107</f>
        <v>#N/A</v>
      </c>
      <c r="N176" s="585" t="e">
        <f>'Unit Data from Audit Worksheet'!$E$107</f>
        <v>#N/A</v>
      </c>
      <c r="O176" s="585" t="e">
        <f>'Unit Data from Audit Worksheet'!$E$107</f>
        <v>#N/A</v>
      </c>
      <c r="P176" s="585" t="e">
        <f>'Unit Data from Audit Worksheet'!$E$107</f>
        <v>#N/A</v>
      </c>
      <c r="Q176" s="585" t="e">
        <f>'Unit Data from Audit Worksheet'!$E$107</f>
        <v>#N/A</v>
      </c>
      <c r="R176" s="585" t="e">
        <f>'Unit Data from Audit Worksheet'!$E$107</f>
        <v>#N/A</v>
      </c>
      <c r="S176" s="404"/>
      <c r="T176" s="404"/>
      <c r="U176" s="404"/>
      <c r="V176" s="404"/>
      <c r="W176" s="404"/>
      <c r="X176" s="404"/>
      <c r="Y176" s="404"/>
      <c r="Z176" s="404"/>
      <c r="AA176" s="404"/>
      <c r="AB176" s="404"/>
      <c r="AC176" s="404"/>
      <c r="AD176" s="404"/>
      <c r="AE176" s="404"/>
      <c r="AF176" s="404"/>
      <c r="AG176" s="404"/>
      <c r="AH176" s="404"/>
      <c r="AI176" s="404"/>
      <c r="AJ176" s="404"/>
      <c r="AK176" s="404"/>
      <c r="AL176" s="404"/>
      <c r="AM176" s="404"/>
      <c r="AN176" s="404"/>
      <c r="AO176" s="404"/>
      <c r="AP176" s="404"/>
      <c r="AQ176" s="404"/>
      <c r="AR176" s="404"/>
      <c r="AS176" s="404"/>
      <c r="AT176" s="404"/>
      <c r="AU176" s="404"/>
      <c r="AV176" s="404"/>
      <c r="AW176" s="404"/>
      <c r="AX176" s="404"/>
      <c r="AY176" s="404"/>
      <c r="AZ176" s="404"/>
      <c r="BA176" s="404"/>
      <c r="BB176" s="404"/>
      <c r="BC176" s="404"/>
      <c r="BD176" s="404"/>
      <c r="BE176" s="404"/>
      <c r="BF176" s="404"/>
      <c r="BG176" s="404"/>
      <c r="BH176" s="404"/>
      <c r="BI176" s="404"/>
      <c r="BJ176" s="404"/>
      <c r="BK176" s="404"/>
      <c r="BL176" s="404"/>
      <c r="BM176" s="404"/>
      <c r="BN176" s="404"/>
      <c r="BO176" s="404"/>
      <c r="BP176" s="404"/>
      <c r="BQ176" s="404"/>
      <c r="BR176" s="404"/>
      <c r="BS176" s="404"/>
      <c r="BT176" s="404"/>
      <c r="BU176" s="404"/>
      <c r="BV176" s="404"/>
      <c r="BW176" s="404"/>
      <c r="BX176" s="404"/>
      <c r="BY176" s="404"/>
      <c r="BZ176" s="404"/>
      <c r="CA176" s="404"/>
      <c r="CB176" s="404"/>
      <c r="CC176" s="404"/>
      <c r="CD176" s="404"/>
      <c r="CE176" s="404"/>
      <c r="CF176" s="404"/>
      <c r="CG176" s="404"/>
      <c r="CH176" s="404"/>
      <c r="CI176" s="404"/>
      <c r="CJ176" s="404"/>
      <c r="CK176" s="404"/>
      <c r="CL176" s="404"/>
      <c r="CM176" s="404"/>
      <c r="CN176" s="404"/>
      <c r="CO176" s="404"/>
      <c r="CP176" s="404"/>
      <c r="CQ176" s="404"/>
      <c r="CR176" s="404"/>
      <c r="CS176" s="404"/>
      <c r="CT176" s="404"/>
      <c r="CU176" s="404"/>
      <c r="CV176" s="404"/>
      <c r="CW176" s="404"/>
      <c r="CX176" s="404"/>
      <c r="CY176" s="404"/>
      <c r="CZ176" s="404"/>
    </row>
    <row r="177" spans="1:104" x14ac:dyDescent="0.3">
      <c r="B177" s="124"/>
      <c r="C177" s="124"/>
      <c r="D177" s="404"/>
      <c r="E177" s="404"/>
      <c r="F177" s="404"/>
      <c r="G177" s="404"/>
      <c r="H177" s="404"/>
      <c r="I177" s="404"/>
      <c r="J177" s="404"/>
      <c r="K177" s="404"/>
      <c r="L177" s="404"/>
      <c r="M177" s="404"/>
      <c r="N177" s="404"/>
      <c r="O177" s="404"/>
      <c r="P177" s="404"/>
      <c r="Q177" s="404"/>
      <c r="R177" s="404"/>
      <c r="S177" s="404"/>
      <c r="T177" s="404"/>
      <c r="U177" s="404"/>
      <c r="V177" s="404"/>
      <c r="W177" s="404"/>
      <c r="X177" s="404"/>
      <c r="Y177" s="404"/>
      <c r="Z177" s="404"/>
      <c r="AA177" s="404"/>
      <c r="AB177" s="404"/>
      <c r="AC177" s="404"/>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c r="BS177" s="404"/>
      <c r="BT177" s="404"/>
      <c r="BU177" s="404"/>
      <c r="BV177" s="404"/>
      <c r="BW177" s="404"/>
      <c r="BX177" s="404"/>
      <c r="BY177" s="404"/>
      <c r="BZ177" s="404"/>
      <c r="CA177" s="404"/>
      <c r="CB177" s="404"/>
      <c r="CC177" s="404"/>
      <c r="CD177" s="404"/>
      <c r="CE177" s="404"/>
      <c r="CF177" s="404"/>
      <c r="CG177" s="404"/>
      <c r="CH177" s="404"/>
      <c r="CI177" s="404"/>
      <c r="CJ177" s="404"/>
      <c r="CK177" s="404"/>
      <c r="CL177" s="404"/>
      <c r="CM177" s="404"/>
      <c r="CN177" s="404"/>
      <c r="CO177" s="404"/>
      <c r="CP177" s="404"/>
      <c r="CQ177" s="404"/>
      <c r="CR177" s="404"/>
      <c r="CS177" s="404"/>
      <c r="CT177" s="404"/>
      <c r="CU177" s="404"/>
      <c r="CV177" s="404"/>
      <c r="CW177" s="404"/>
      <c r="CX177" s="404"/>
      <c r="CY177" s="404"/>
      <c r="CZ177" s="404"/>
    </row>
    <row r="178" spans="1:104" x14ac:dyDescent="0.3">
      <c r="B178" s="124"/>
      <c r="C178" s="124"/>
      <c r="D178" s="404" t="e">
        <f>D174-D176</f>
        <v>#N/A</v>
      </c>
      <c r="E178" s="404" t="e">
        <f t="shared" ref="E178:N178" si="69">E174-E176</f>
        <v>#N/A</v>
      </c>
      <c r="F178" s="404" t="e">
        <f t="shared" si="69"/>
        <v>#N/A</v>
      </c>
      <c r="G178" s="404" t="e">
        <f t="shared" si="69"/>
        <v>#N/A</v>
      </c>
      <c r="H178" s="404" t="e">
        <f t="shared" si="69"/>
        <v>#N/A</v>
      </c>
      <c r="I178" s="404" t="e">
        <f t="shared" si="69"/>
        <v>#N/A</v>
      </c>
      <c r="J178" s="404" t="e">
        <f t="shared" si="69"/>
        <v>#N/A</v>
      </c>
      <c r="K178" s="404" t="e">
        <f t="shared" si="69"/>
        <v>#N/A</v>
      </c>
      <c r="L178" s="404" t="e">
        <f t="shared" si="69"/>
        <v>#N/A</v>
      </c>
      <c r="M178" s="404" t="e">
        <f t="shared" si="69"/>
        <v>#N/A</v>
      </c>
      <c r="N178" s="404" t="e">
        <f t="shared" si="69"/>
        <v>#N/A</v>
      </c>
      <c r="O178" s="404" t="e">
        <f t="shared" ref="O178:R178" si="70">O174-O176</f>
        <v>#N/A</v>
      </c>
      <c r="P178" s="404" t="e">
        <f t="shared" si="70"/>
        <v>#N/A</v>
      </c>
      <c r="Q178" s="404" t="e">
        <f t="shared" si="70"/>
        <v>#N/A</v>
      </c>
      <c r="R178" s="404" t="e">
        <f t="shared" si="70"/>
        <v>#N/A</v>
      </c>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c r="BS178" s="404"/>
      <c r="BT178" s="404"/>
      <c r="BU178" s="404"/>
      <c r="BV178" s="404"/>
      <c r="BW178" s="404"/>
      <c r="BX178" s="404"/>
      <c r="BY178" s="404"/>
      <c r="BZ178" s="404"/>
      <c r="CA178" s="404"/>
      <c r="CB178" s="404"/>
      <c r="CC178" s="404"/>
      <c r="CD178" s="404"/>
      <c r="CE178" s="404"/>
      <c r="CF178" s="404"/>
      <c r="CG178" s="404"/>
      <c r="CH178" s="404"/>
      <c r="CI178" s="404"/>
      <c r="CJ178" s="404"/>
      <c r="CK178" s="404"/>
      <c r="CL178" s="404"/>
      <c r="CM178" s="404"/>
      <c r="CN178" s="404"/>
      <c r="CO178" s="404"/>
      <c r="CP178" s="404"/>
      <c r="CQ178" s="404"/>
      <c r="CR178" s="404"/>
      <c r="CS178" s="404"/>
      <c r="CT178" s="404"/>
      <c r="CU178" s="404"/>
      <c r="CV178" s="404"/>
      <c r="CW178" s="404"/>
      <c r="CX178" s="404"/>
      <c r="CY178" s="404"/>
      <c r="CZ178" s="404"/>
    </row>
    <row r="179" spans="1:104" x14ac:dyDescent="0.3">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4"/>
      <c r="AP179" s="124"/>
      <c r="AQ179" s="124"/>
      <c r="AR179" s="124"/>
      <c r="AS179" s="124"/>
      <c r="AT179" s="124"/>
      <c r="AU179" s="124"/>
      <c r="AV179" s="124"/>
      <c r="AW179" s="124"/>
      <c r="AX179" s="124"/>
      <c r="AY179" s="124"/>
      <c r="AZ179" s="124"/>
      <c r="BA179" s="124"/>
      <c r="BB179" s="124"/>
      <c r="BC179" s="124"/>
      <c r="BD179" s="124"/>
      <c r="BE179" s="124"/>
      <c r="BF179" s="124"/>
      <c r="BG179" s="124"/>
      <c r="BH179" s="124"/>
      <c r="BI179" s="124"/>
      <c r="BJ179" s="124"/>
      <c r="BK179" s="124"/>
      <c r="BL179" s="124"/>
      <c r="BM179" s="124"/>
      <c r="BN179" s="124"/>
      <c r="BO179" s="124"/>
      <c r="BP179" s="124"/>
      <c r="BQ179" s="124"/>
      <c r="BR179" s="124"/>
      <c r="BS179" s="124"/>
      <c r="BT179" s="124"/>
      <c r="BU179" s="124"/>
      <c r="BV179" s="124"/>
      <c r="BW179" s="124"/>
      <c r="BX179" s="124"/>
      <c r="BY179" s="124"/>
      <c r="BZ179" s="124"/>
      <c r="CA179" s="124"/>
      <c r="CB179" s="124"/>
      <c r="CC179" s="124"/>
      <c r="CD179" s="124"/>
      <c r="CE179" s="124"/>
      <c r="CF179" s="124"/>
      <c r="CG179" s="124"/>
      <c r="CH179" s="124"/>
      <c r="CI179" s="124"/>
      <c r="CJ179" s="124"/>
      <c r="CK179" s="124"/>
      <c r="CL179" s="124"/>
      <c r="CM179" s="124"/>
      <c r="CN179" s="124"/>
      <c r="CO179" s="124"/>
      <c r="CP179" s="124"/>
      <c r="CQ179" s="124"/>
      <c r="CR179" s="124"/>
      <c r="CS179" s="124"/>
      <c r="CT179" s="124"/>
      <c r="CU179" s="124"/>
      <c r="CV179" s="124"/>
      <c r="CW179" s="124"/>
      <c r="CX179" s="124"/>
      <c r="CY179" s="124"/>
    </row>
    <row r="180" spans="1:104" s="360" customFormat="1" x14ac:dyDescent="0.3">
      <c r="A180" s="480"/>
    </row>
    <row r="181" spans="1:104" x14ac:dyDescent="0.3">
      <c r="B181" s="124"/>
      <c r="C181" s="124"/>
      <c r="D181" s="603">
        <v>19639959</v>
      </c>
      <c r="E181" s="603">
        <v>21174652</v>
      </c>
      <c r="F181" s="603">
        <v>16354219</v>
      </c>
      <c r="G181" s="603">
        <v>10254724</v>
      </c>
      <c r="H181" s="603">
        <v>16542148</v>
      </c>
      <c r="I181" s="603">
        <v>839373508</v>
      </c>
      <c r="J181" s="603">
        <v>29909111</v>
      </c>
      <c r="K181" s="603">
        <v>3477230</v>
      </c>
      <c r="L181" s="603">
        <v>34625092</v>
      </c>
      <c r="M181" s="603">
        <v>15031284</v>
      </c>
      <c r="N181" s="603">
        <v>25245411</v>
      </c>
      <c r="O181" s="603">
        <v>24451023</v>
      </c>
      <c r="P181" s="603">
        <v>9983069</v>
      </c>
      <c r="Q181" s="603">
        <v>10860900</v>
      </c>
      <c r="R181" s="603">
        <v>8858654</v>
      </c>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4"/>
      <c r="AO181" s="124"/>
      <c r="AP181" s="124"/>
      <c r="AQ181" s="124"/>
      <c r="AR181" s="124"/>
      <c r="AS181" s="124"/>
      <c r="AT181" s="124"/>
      <c r="AU181" s="124"/>
      <c r="AV181" s="124"/>
      <c r="AW181" s="124"/>
      <c r="AX181" s="124"/>
      <c r="AY181" s="124"/>
      <c r="AZ181" s="124"/>
      <c r="BA181" s="124"/>
      <c r="BB181" s="124"/>
      <c r="BC181" s="124"/>
      <c r="BD181" s="124"/>
      <c r="BE181" s="124"/>
      <c r="BF181" s="124"/>
      <c r="BG181" s="124"/>
      <c r="BH181" s="124"/>
      <c r="BI181" s="124"/>
      <c r="BJ181" s="124"/>
      <c r="BK181" s="124"/>
      <c r="BL181" s="124"/>
      <c r="BM181" s="124"/>
      <c r="BN181" s="124"/>
      <c r="BO181" s="124"/>
      <c r="BP181" s="124"/>
      <c r="BQ181" s="124"/>
      <c r="BR181" s="124"/>
      <c r="BS181" s="124"/>
      <c r="BT181" s="124"/>
      <c r="BU181" s="124"/>
      <c r="BV181" s="124"/>
      <c r="BW181" s="124"/>
      <c r="BX181" s="124"/>
      <c r="BY181" s="124"/>
      <c r="BZ181" s="124"/>
      <c r="CA181" s="124"/>
      <c r="CB181" s="124"/>
      <c r="CC181" s="124"/>
      <c r="CD181" s="124"/>
      <c r="CE181" s="124"/>
      <c r="CF181" s="124"/>
      <c r="CG181" s="124"/>
      <c r="CH181" s="124"/>
      <c r="CI181" s="124"/>
      <c r="CJ181" s="124"/>
      <c r="CK181" s="124"/>
      <c r="CL181" s="124"/>
      <c r="CM181" s="124"/>
      <c r="CN181" s="124"/>
      <c r="CO181" s="124"/>
      <c r="CP181" s="124"/>
      <c r="CQ181" s="124"/>
      <c r="CR181" s="124"/>
      <c r="CS181" s="124"/>
      <c r="CT181" s="124"/>
      <c r="CU181" s="124"/>
      <c r="CV181" s="124"/>
      <c r="CW181" s="124"/>
      <c r="CX181" s="124"/>
      <c r="CY181" s="124"/>
    </row>
    <row r="183" spans="1:104" x14ac:dyDescent="0.3">
      <c r="D183" s="603">
        <f>D123-D181</f>
        <v>0</v>
      </c>
      <c r="E183" s="603">
        <f t="shared" ref="E183:R183" si="71">E123-E181</f>
        <v>0</v>
      </c>
      <c r="F183" s="603">
        <f t="shared" si="71"/>
        <v>0</v>
      </c>
      <c r="G183" s="603">
        <f t="shared" si="71"/>
        <v>0</v>
      </c>
      <c r="H183" s="603">
        <f t="shared" si="71"/>
        <v>0</v>
      </c>
      <c r="I183" s="603">
        <f t="shared" si="71"/>
        <v>0</v>
      </c>
      <c r="J183" s="603">
        <f t="shared" si="71"/>
        <v>0</v>
      </c>
      <c r="K183" s="603">
        <f t="shared" si="71"/>
        <v>0</v>
      </c>
      <c r="L183" s="603">
        <f t="shared" si="71"/>
        <v>0</v>
      </c>
      <c r="M183" s="603">
        <f t="shared" si="71"/>
        <v>0</v>
      </c>
      <c r="N183" s="603">
        <f t="shared" si="71"/>
        <v>0</v>
      </c>
      <c r="O183" s="603">
        <f t="shared" si="71"/>
        <v>0</v>
      </c>
      <c r="P183" s="603">
        <f t="shared" si="71"/>
        <v>0</v>
      </c>
      <c r="Q183" s="603">
        <f t="shared" si="71"/>
        <v>0</v>
      </c>
      <c r="R183" s="603">
        <f t="shared" si="71"/>
        <v>0</v>
      </c>
    </row>
  </sheetData>
  <sheetProtection algorithmName="SHA-512" hashValue="Z7574KsgKtdS51dR1Kh7wzZLx8DF5XAdsNJ4K8NlSxd4RF9g4J9vGwLaq7+9KCHpe35m1cWH2cYrMs4Mt/UhfA==" saltValue="WcO6vXyWbDCFwvv9wUjl/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Instructions</vt:lpstr>
      <vt:lpstr>Unit Data from Audit Worksheet</vt:lpstr>
      <vt:lpstr>TD Info Completed by Auditor</vt:lpstr>
      <vt:lpstr>Performance  Indicators Print</vt:lpstr>
      <vt:lpstr>Import</vt:lpstr>
      <vt:lpstr>RSS</vt:lpstr>
      <vt:lpstr>Unit Data</vt:lpstr>
      <vt:lpstr>Formula for Unit Data</vt:lpstr>
      <vt:lpstr>PY1 Data(H)</vt:lpstr>
      <vt:lpstr>PY2 Data(H)</vt:lpstr>
      <vt:lpstr>Unit Names(H)</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cp:lastModifiedBy>
  <cp:lastPrinted>2023-09-15T16:49:27Z</cp:lastPrinted>
  <dcterms:created xsi:type="dcterms:W3CDTF">2011-03-11T21:05:05Z</dcterms:created>
  <dcterms:modified xsi:type="dcterms:W3CDTF">2023-10-15T19:15:31Z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